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unch Starter" sheetId="1" r:id="rId3"/>
    <sheet state="visible" name="Copy of Punch Starter" sheetId="2" r:id="rId4"/>
    <sheet state="visible" name="Lists" sheetId="3" r:id="rId5"/>
  </sheets>
  <definedNames>
    <definedName hidden="1" localSheetId="0" name="_xlnm._FilterDatabase">'Punch Starter'!$A$3:$E$35</definedName>
    <definedName hidden="1" localSheetId="1" name="_xlnm._FilterDatabase">'Copy of Punch Starter'!$A$3:$E$35</definedName>
  </definedNames>
  <calcPr/>
</workbook>
</file>

<file path=xl/sharedStrings.xml><?xml version="1.0" encoding="utf-8"?>
<sst xmlns="http://schemas.openxmlformats.org/spreadsheetml/2006/main" count="92" uniqueCount="73">
  <si>
    <t>PUNCH STARTER - ANIMATION LIST</t>
  </si>
  <si>
    <t>NAME</t>
  </si>
  <si>
    <t>DESCRIPTION</t>
  </si>
  <si>
    <t>IDLES, FIDGETS</t>
  </si>
  <si>
    <t>Idle</t>
  </si>
  <si>
    <t>-</t>
  </si>
  <si>
    <t>Stand Fight Stance loop</t>
  </si>
  <si>
    <t>Idle_Fidget_V1</t>
  </si>
  <si>
    <t xml:space="preserve">Shifting weight </t>
  </si>
  <si>
    <t>RIGHT PUNCHES</t>
  </si>
  <si>
    <t>Right_Cross</t>
  </si>
  <si>
    <t>Right cross to body</t>
  </si>
  <si>
    <t>Right_Hook</t>
  </si>
  <si>
    <t>Quick right hook drops arm, recover</t>
  </si>
  <si>
    <t>Right_Uppercut</t>
  </si>
  <si>
    <t>Angled right uppercut</t>
  </si>
  <si>
    <t>LEFT PUNCHES</t>
  </si>
  <si>
    <t>Left_Jab</t>
  </si>
  <si>
    <t>Straight jab with connecting hit</t>
  </si>
  <si>
    <t>Left_Hook</t>
  </si>
  <si>
    <t>Angled left hook with strong connecting hit</t>
  </si>
  <si>
    <t>Left_Uppercut</t>
  </si>
  <si>
    <t>Uppercut from hip up to above head lots of wind up</t>
  </si>
  <si>
    <t>DEFENSE, HITS</t>
  </si>
  <si>
    <t>Hit_By_Combo_V1_Short</t>
  </si>
  <si>
    <t>Hit multiple times high and low and then recovers quickly</t>
  </si>
  <si>
    <t>Hit_By_Hook_V1_Short</t>
  </si>
  <si>
    <t>Quick flinch from hit to right side of face from hook</t>
  </si>
  <si>
    <t>Hit_By_Jab_V1_Short</t>
  </si>
  <si>
    <t>Hit by straight jab, reset hand position, quick recovery</t>
  </si>
  <si>
    <t>DEFENSE, BLOCKS, MISC.</t>
  </si>
  <si>
    <t>Left_Dodge</t>
  </si>
  <si>
    <t>Steps out to the left to dodge, returns to center</t>
  </si>
  <si>
    <t>Right_Dodge</t>
  </si>
  <si>
    <t>Steps out to the right to dodge, returns to center</t>
  </si>
  <si>
    <t>Block_Loop</t>
  </si>
  <si>
    <t>Idle Loop of holding arms to cover face</t>
  </si>
  <si>
    <t>Block_To_Idle</t>
  </si>
  <si>
    <t>Transition from blocking pose to fight stance</t>
  </si>
  <si>
    <t>Idle_To_Block</t>
  </si>
  <si>
    <t>Fight Stance Transition to arms covering face</t>
  </si>
  <si>
    <t>Block_Straight_Hit_V1</t>
  </si>
  <si>
    <t>Blocks hit while covered with a slight step back, recovers</t>
  </si>
  <si>
    <t>KNOCKOUTS, CELEBRATIONS</t>
  </si>
  <si>
    <t>Knockout_Countdown_V1</t>
  </si>
  <si>
    <t>Gets knocked out cold then struggles to get back up</t>
  </si>
  <si>
    <t>Knockout_V1</t>
  </si>
  <si>
    <t>Hit to left side of head and knocked out cold, falling right</t>
  </si>
  <si>
    <t>Win_V1</t>
  </si>
  <si>
    <t>Walking around with hands held high, returns to center</t>
  </si>
  <si>
    <t>MOCAP ONLINE / MOTUS DIGITAL</t>
  </si>
  <si>
    <t>www.MocapOnline.com</t>
  </si>
  <si>
    <t>Mocap@MotusDigital.com</t>
  </si>
  <si>
    <t>Punch_M3_Idle.fbx</t>
  </si>
  <si>
    <t>Punch_M3_Idle_Fidget_V1.fbx</t>
  </si>
  <si>
    <t>Punch_M3_Right_Cross.fbx</t>
  </si>
  <si>
    <t>Punch_M3_Right_Hook.fbx</t>
  </si>
  <si>
    <t>Punch_M3_Right_Uppercut.fbx</t>
  </si>
  <si>
    <t>Punch_M3_Left_Jab.fbx</t>
  </si>
  <si>
    <t>Punch_M3_Left_Hook.fbx</t>
  </si>
  <si>
    <t>Punch_M3_Left_Uppercut.fbx</t>
  </si>
  <si>
    <t>Punch_M3_Hit_By_Combo_V1_Short.fbx</t>
  </si>
  <si>
    <t>Punch_M3_Hit_By_Hook_V1_Short.fbx</t>
  </si>
  <si>
    <t>Punch_M3_Hit_By_Jab_V1_Short.fbx</t>
  </si>
  <si>
    <t>Punch_M3_Left_Dodge.fbx</t>
  </si>
  <si>
    <t>Punch_M3_Right_Dodge.fbx</t>
  </si>
  <si>
    <t>Punch_M3_Block_Loop.fbx</t>
  </si>
  <si>
    <t>Punch_M3_Block_To_Idle.fbx</t>
  </si>
  <si>
    <t>Punch_M3_Idle_To_Block.fbx</t>
  </si>
  <si>
    <t>Punch_M3_Block_Straight_Hit_V1.fbx</t>
  </si>
  <si>
    <t>Punch_M3_Knockout_Countdown_V1.fbx</t>
  </si>
  <si>
    <t>Punch_M3_Knockout_V1.fbx</t>
  </si>
  <si>
    <t>Punch_M3_Win_V1.fbx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</si>
</sst>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3">
    <font>
      <sz val="10.0"/>
      <color rgb="FF000000"/>
      <name val="Arial"/>
    </font>
    <font>
      <sz val="11.0"/>
      <color rgb="FF000000"/>
      <name val="Inconsolata"/>
    </font>
    <font>
      <u/>
      <sz val="10.0"/>
      <color rgb="FF000000"/>
      <name val="Verdana"/>
    </font>
    <font>
      <u/>
      <sz val="10.0"/>
      <color rgb="FF000000"/>
      <name val="Verdana"/>
    </font>
    <font>
      <sz val="10.0"/>
      <color rgb="FF000000"/>
    </font>
    <font>
      <b/>
      <sz val="24.0"/>
      <name val="Play"/>
    </font>
    <font/>
    <font>
      <sz val="10.0"/>
      <color rgb="FF000000"/>
      <name val="Verdana"/>
    </font>
    <font>
      <b/>
      <sz val="14.0"/>
      <color rgb="FF000000"/>
      <name val="Courier New"/>
    </font>
    <font>
      <b/>
      <sz val="11.0"/>
      <color rgb="FFFFFFFF"/>
      <name val="Verdana"/>
    </font>
    <font>
      <b/>
      <sz val="11.0"/>
      <color rgb="FF990000"/>
      <name val="Courier New"/>
    </font>
    <font>
      <sz val="18.0"/>
      <color rgb="FFFFFFFF"/>
      <name val="Verdana"/>
    </font>
    <font>
      <sz val="14.0"/>
      <color rgb="FFFFFFFF"/>
      <name val="Verdana"/>
    </font>
    <font>
      <b/>
      <sz val="18.0"/>
      <color rgb="FFFFFFFF"/>
      <name val="Courier New"/>
    </font>
    <font>
      <sz val="10.0"/>
      <name val="Verdana"/>
    </font>
    <font>
      <sz val="14.0"/>
      <color rgb="FF000000"/>
      <name val="Verdana"/>
    </font>
    <font>
      <sz val="12.0"/>
      <color rgb="FF000000"/>
      <name val="Verdana"/>
    </font>
    <font>
      <b/>
      <sz val="18.0"/>
      <color rgb="FFF3F3F3"/>
      <name val="Play"/>
    </font>
    <font>
      <u/>
      <sz val="16.0"/>
      <color rgb="FFF3F3F3"/>
      <name val="Play"/>
    </font>
    <font>
      <u/>
      <sz val="12.0"/>
      <color rgb="FF000000"/>
      <name val="Verdana"/>
    </font>
    <font>
      <b/>
      <sz val="18.0"/>
      <name val="Verdana"/>
    </font>
    <font>
      <b/>
      <sz val="10.0"/>
      <color rgb="FF000000"/>
      <name val="Courier New"/>
    </font>
    <font>
      <name val="Arial"/>
    </font>
  </fonts>
  <fills count="4">
    <fill>
      <patternFill patternType="none"/>
    </fill>
    <fill>
      <patternFill patternType="lightGray"/>
    </fill>
    <fill>
      <patternFill patternType="solid">
        <fgColor rgb="FF660000"/>
        <bgColor rgb="FF660000"/>
      </patternFill>
    </fill>
    <fill>
      <patternFill patternType="solid">
        <fgColor rgb="FF434343"/>
        <bgColor rgb="FF434343"/>
      </patternFill>
    </fill>
  </fills>
  <borders count="7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hair">
        <color rgb="FF000000"/>
      </left>
    </border>
    <border>
      <right style="hair">
        <color rgb="FF000000"/>
      </right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1" fillId="2" fontId="2" numFmtId="0" xfId="0" applyAlignment="1" applyBorder="1" applyFont="1">
      <alignment horizontal="center" readingOrder="0" vertical="center"/>
    </xf>
    <xf borderId="0" fillId="2" fontId="3" numFmtId="0" xfId="0" applyAlignment="1" applyFont="1">
      <alignment horizontal="center" readingOrder="0" vertical="center"/>
    </xf>
    <xf borderId="2" fillId="2" fontId="4" numFmtId="0" xfId="0" applyAlignment="1" applyBorder="1" applyFont="1">
      <alignment horizontal="center" vertical="center"/>
    </xf>
    <xf borderId="3" fillId="0" fontId="5" numFmtId="0" xfId="0" applyAlignment="1" applyBorder="1" applyFont="1">
      <alignment horizontal="center" readingOrder="0" vertical="center"/>
    </xf>
    <xf borderId="1" fillId="0" fontId="6" numFmtId="0" xfId="0" applyBorder="1" applyFont="1"/>
    <xf borderId="4" fillId="0" fontId="6" numFmtId="0" xfId="0" applyBorder="1" applyFont="1"/>
    <xf borderId="2" fillId="2" fontId="7" numFmtId="0" xfId="0" applyAlignment="1" applyBorder="1" applyFont="1">
      <alignment horizontal="center" vertical="center"/>
    </xf>
    <xf borderId="2" fillId="2" fontId="8" numFmtId="0" xfId="0" applyAlignment="1" applyBorder="1" applyFont="1">
      <alignment horizontal="center" readingOrder="0" shrinkToFit="0" vertical="center" wrapText="1"/>
    </xf>
    <xf borderId="0" fillId="2" fontId="9" numFmtId="0" xfId="0" applyAlignment="1" applyFont="1">
      <alignment horizontal="center" readingOrder="0" shrinkToFit="0" vertical="center" wrapText="1"/>
    </xf>
    <xf borderId="2" fillId="2" fontId="8" numFmtId="0" xfId="0" applyAlignment="1" applyBorder="1" applyFont="1">
      <alignment horizontal="center" vertical="center"/>
    </xf>
    <xf borderId="0" fillId="2" fontId="10" numFmtId="0" xfId="0" applyAlignment="1" applyFont="1">
      <alignment readingOrder="0" vertical="center"/>
    </xf>
    <xf borderId="0" fillId="3" fontId="11" numFmtId="0" xfId="0" applyAlignment="1" applyFill="1" applyFont="1">
      <alignment horizontal="left" readingOrder="0" vertical="center"/>
    </xf>
    <xf borderId="0" fillId="3" fontId="12" numFmtId="0" xfId="0" applyAlignment="1" applyFont="1">
      <alignment horizontal="center" readingOrder="0" vertical="center"/>
    </xf>
    <xf borderId="0" fillId="2" fontId="13" numFmtId="0" xfId="0" applyAlignment="1" applyFont="1">
      <alignment vertical="center"/>
    </xf>
    <xf borderId="0" fillId="0" fontId="14" numFmtId="0" xfId="0" applyAlignment="1" applyFont="1">
      <alignment horizontal="center" readingOrder="0" shrinkToFit="0" wrapText="1"/>
    </xf>
    <xf borderId="0" fillId="0" fontId="14" numFmtId="0" xfId="0" applyAlignment="1" applyFont="1">
      <alignment horizontal="left" readingOrder="0"/>
    </xf>
    <xf borderId="0" fillId="2" fontId="15" numFmtId="0" xfId="0" applyAlignment="1" applyFont="1">
      <alignment horizontal="center" readingOrder="0" vertical="center"/>
    </xf>
    <xf borderId="0" fillId="2" fontId="16" numFmtId="0" xfId="0" applyAlignment="1" applyFont="1">
      <alignment horizontal="center" vertical="center"/>
    </xf>
    <xf borderId="5" fillId="2" fontId="17" numFmtId="0" xfId="0" applyAlignment="1" applyBorder="1" applyFont="1">
      <alignment horizontal="center" vertical="bottom"/>
    </xf>
    <xf borderId="6" fillId="0" fontId="6" numFmtId="0" xfId="0" applyBorder="1" applyFont="1"/>
    <xf borderId="5" fillId="2" fontId="18" numFmtId="0" xfId="0" applyAlignment="1" applyBorder="1" applyFont="1">
      <alignment horizontal="center" vertical="bottom"/>
    </xf>
    <xf borderId="0" fillId="2" fontId="19" numFmtId="0" xfId="0" applyAlignment="1" applyFont="1">
      <alignment horizontal="center" readingOrder="0" vertical="center"/>
    </xf>
    <xf borderId="0" fillId="2" fontId="6" numFmtId="0" xfId="0" applyFont="1"/>
    <xf borderId="0" fillId="2" fontId="20" numFmtId="0" xfId="0" applyAlignment="1" applyFont="1">
      <alignment horizontal="center" readingOrder="0" vertical="center"/>
    </xf>
    <xf borderId="0" fillId="2" fontId="21" numFmtId="0" xfId="0" applyAlignment="1" applyFont="1">
      <alignment horizontal="center" readingOrder="0" vertical="center"/>
    </xf>
    <xf borderId="0" fillId="0" fontId="6" numFmtId="0" xfId="0" applyAlignment="1" applyFont="1">
      <alignment readingOrder="0"/>
    </xf>
    <xf borderId="0" fillId="0" fontId="22" numFmtId="0" xfId="0" applyAlignment="1" applyFont="1">
      <alignment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mocaponline.com/products/punch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://www.mocaponline.com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2.63" defaultRowHeight="15.75"/>
  <cols>
    <col customWidth="1" min="1" max="1" width="7.0"/>
    <col customWidth="1" min="2" max="2" width="27.38"/>
    <col customWidth="1" min="3" max="3" width="5.0"/>
    <col customWidth="1" min="4" max="4" width="52.13"/>
    <col customWidth="1" min="5" max="5" width="7.13"/>
  </cols>
  <sheetData>
    <row r="1" ht="15.0" customHeight="1">
      <c r="A1" s="1" t="str">
        <f>IFERROR(__xludf.DUMMYFUNCTION("IMPORTRANGE(""1uVTUx6zNQwVeD-lGWDbfbO_aOQ0a1M9mQUqd_n1WIgE"",""punStr"")"),"")</f>
        <v/>
      </c>
      <c r="B1" s="2"/>
      <c r="C1" s="2"/>
      <c r="D1" s="2"/>
      <c r="E1" s="3"/>
    </row>
    <row r="2" ht="15.0" customHeight="1">
      <c r="A2" s="4"/>
      <c r="B2" s="5" t="str">
        <f>IFERROR(__xludf.DUMMYFUNCTION("""COMPUTED_VALUE"""),"PUNCH STARTER - ANIMATION LIST")</f>
        <v>PUNCH STARTER - ANIMATION LIST</v>
      </c>
      <c r="C2" s="6"/>
      <c r="D2" s="7"/>
      <c r="E2" s="8"/>
    </row>
    <row r="3" ht="15.0" customHeight="1">
      <c r="A3" s="9"/>
      <c r="B3" s="10" t="str">
        <f>IFERROR(__xludf.DUMMYFUNCTION("""COMPUTED_VALUE"""),"NAME")</f>
        <v>NAME</v>
      </c>
      <c r="C3" s="10"/>
      <c r="D3" s="10" t="str">
        <f>IFERROR(__xludf.DUMMYFUNCTION("""COMPUTED_VALUE"""),"DESCRIPTION")</f>
        <v>DESCRIPTION</v>
      </c>
      <c r="E3" s="11"/>
    </row>
    <row r="4" ht="15.0" customHeight="1">
      <c r="A4" s="12">
        <f>IFERROR(__xludf.DUMMYFUNCTION("""COMPUTED_VALUE"""),1.0)</f>
        <v>1</v>
      </c>
      <c r="B4" s="13" t="str">
        <f>IFERROR(__xludf.DUMMYFUNCTION("""COMPUTED_VALUE"""),"IDLES, FIDGETS")</f>
        <v>IDLES, FIDGETS</v>
      </c>
      <c r="C4" s="14"/>
      <c r="D4" s="14"/>
      <c r="E4" s="15"/>
    </row>
    <row r="5" ht="15.0" customHeight="1">
      <c r="A5" s="12">
        <f>IFERROR(__xludf.DUMMYFUNCTION("""COMPUTED_VALUE"""),2.0)</f>
        <v>2</v>
      </c>
      <c r="B5" t="str">
        <f>IFERROR(__xludf.DUMMYFUNCTION("""COMPUTED_VALUE"""),"Idle")</f>
        <v>Idle</v>
      </c>
      <c r="C5" s="16" t="str">
        <f>IFERROR(__xludf.DUMMYFUNCTION("""COMPUTED_VALUE"""),"-")</f>
        <v>-</v>
      </c>
      <c r="D5" s="17" t="str">
        <f>IFERROR(__xludf.DUMMYFUNCTION("""COMPUTED_VALUE"""),"Stand Fight Stance loop")</f>
        <v>Stand Fight Stance loop</v>
      </c>
      <c r="E5" s="15"/>
    </row>
    <row r="6" ht="15.0" customHeight="1">
      <c r="A6" s="12">
        <f>IFERROR(__xludf.DUMMYFUNCTION("""COMPUTED_VALUE"""),3.0)</f>
        <v>3</v>
      </c>
      <c r="B6" t="str">
        <f>IFERROR(__xludf.DUMMYFUNCTION("""COMPUTED_VALUE"""),"Idle_Fidget_V1")</f>
        <v>Idle_Fidget_V1</v>
      </c>
      <c r="C6" s="16" t="str">
        <f>IFERROR(__xludf.DUMMYFUNCTION("""COMPUTED_VALUE"""),"-")</f>
        <v>-</v>
      </c>
      <c r="D6" s="17" t="str">
        <f>IFERROR(__xludf.DUMMYFUNCTION("""COMPUTED_VALUE"""),"Shifting weight ")</f>
        <v>Shifting weight </v>
      </c>
      <c r="E6" s="15"/>
    </row>
    <row r="7" ht="15.0" customHeight="1">
      <c r="A7" s="12">
        <f>IFERROR(__xludf.DUMMYFUNCTION("""COMPUTED_VALUE"""),4.0)</f>
        <v>4</v>
      </c>
      <c r="B7" s="13" t="str">
        <f>IFERROR(__xludf.DUMMYFUNCTION("""COMPUTED_VALUE"""),"RIGHT PUNCHES")</f>
        <v>RIGHT PUNCHES</v>
      </c>
      <c r="C7" s="14"/>
      <c r="D7" s="14"/>
      <c r="E7" s="15"/>
    </row>
    <row r="8" ht="15.0" customHeight="1">
      <c r="A8" s="12">
        <f>IFERROR(__xludf.DUMMYFUNCTION("""COMPUTED_VALUE"""),5.0)</f>
        <v>5</v>
      </c>
      <c r="B8" t="str">
        <f>IFERROR(__xludf.DUMMYFUNCTION("""COMPUTED_VALUE"""),"Right_Cross")</f>
        <v>Right_Cross</v>
      </c>
      <c r="C8" s="16" t="str">
        <f>IFERROR(__xludf.DUMMYFUNCTION("""COMPUTED_VALUE"""),"-")</f>
        <v>-</v>
      </c>
      <c r="D8" s="17" t="str">
        <f>IFERROR(__xludf.DUMMYFUNCTION("""COMPUTED_VALUE"""),"Right cross to body")</f>
        <v>Right cross to body</v>
      </c>
      <c r="E8" s="15"/>
    </row>
    <row r="9" ht="15.0" customHeight="1">
      <c r="A9" s="12">
        <f>IFERROR(__xludf.DUMMYFUNCTION("""COMPUTED_VALUE"""),6.0)</f>
        <v>6</v>
      </c>
      <c r="B9" t="str">
        <f>IFERROR(__xludf.DUMMYFUNCTION("""COMPUTED_VALUE"""),"Right_Hook")</f>
        <v>Right_Hook</v>
      </c>
      <c r="C9" s="16" t="str">
        <f>IFERROR(__xludf.DUMMYFUNCTION("""COMPUTED_VALUE"""),"-")</f>
        <v>-</v>
      </c>
      <c r="D9" s="17" t="str">
        <f>IFERROR(__xludf.DUMMYFUNCTION("""COMPUTED_VALUE"""),"Quick right hook drops arm, recover")</f>
        <v>Quick right hook drops arm, recover</v>
      </c>
      <c r="E9" s="15"/>
    </row>
    <row r="10" ht="15.0" customHeight="1">
      <c r="A10" s="12">
        <f>IFERROR(__xludf.DUMMYFUNCTION("""COMPUTED_VALUE"""),7.0)</f>
        <v>7</v>
      </c>
      <c r="B10" t="str">
        <f>IFERROR(__xludf.DUMMYFUNCTION("""COMPUTED_VALUE"""),"Right_Uppercut")</f>
        <v>Right_Uppercut</v>
      </c>
      <c r="C10" s="16" t="str">
        <f>IFERROR(__xludf.DUMMYFUNCTION("""COMPUTED_VALUE"""),"-")</f>
        <v>-</v>
      </c>
      <c r="D10" s="17" t="str">
        <f>IFERROR(__xludf.DUMMYFUNCTION("""COMPUTED_VALUE"""),"Angled right uppercut")</f>
        <v>Angled right uppercut</v>
      </c>
      <c r="E10" s="15"/>
    </row>
    <row r="11" ht="15.0" customHeight="1">
      <c r="A11" s="12">
        <f>IFERROR(__xludf.DUMMYFUNCTION("""COMPUTED_VALUE"""),8.0)</f>
        <v>8</v>
      </c>
      <c r="B11" s="13" t="str">
        <f>IFERROR(__xludf.DUMMYFUNCTION("""COMPUTED_VALUE"""),"LEFT PUNCHES")</f>
        <v>LEFT PUNCHES</v>
      </c>
      <c r="C11" s="14"/>
      <c r="D11" s="14"/>
      <c r="E11" s="15"/>
    </row>
    <row r="12" ht="15.0" customHeight="1">
      <c r="A12" s="12">
        <f>IFERROR(__xludf.DUMMYFUNCTION("""COMPUTED_VALUE"""),9.0)</f>
        <v>9</v>
      </c>
      <c r="B12" t="str">
        <f>IFERROR(__xludf.DUMMYFUNCTION("""COMPUTED_VALUE"""),"Left_Jab")</f>
        <v>Left_Jab</v>
      </c>
      <c r="C12" s="16" t="str">
        <f>IFERROR(__xludf.DUMMYFUNCTION("""COMPUTED_VALUE"""),"-")</f>
        <v>-</v>
      </c>
      <c r="D12" s="17" t="str">
        <f>IFERROR(__xludf.DUMMYFUNCTION("""COMPUTED_VALUE"""),"Straight jab with connecting hit")</f>
        <v>Straight jab with connecting hit</v>
      </c>
      <c r="E12" s="15"/>
    </row>
    <row r="13" ht="15.0" customHeight="1">
      <c r="A13" s="12">
        <f>IFERROR(__xludf.DUMMYFUNCTION("""COMPUTED_VALUE"""),10.0)</f>
        <v>10</v>
      </c>
      <c r="B13" t="str">
        <f>IFERROR(__xludf.DUMMYFUNCTION("""COMPUTED_VALUE"""),"Left_Hook")</f>
        <v>Left_Hook</v>
      </c>
      <c r="C13" s="16" t="str">
        <f>IFERROR(__xludf.DUMMYFUNCTION("""COMPUTED_VALUE"""),"-")</f>
        <v>-</v>
      </c>
      <c r="D13" s="17" t="str">
        <f>IFERROR(__xludf.DUMMYFUNCTION("""COMPUTED_VALUE"""),"Angled left hook with strong connecting hit")</f>
        <v>Angled left hook with strong connecting hit</v>
      </c>
      <c r="E13" s="15"/>
    </row>
    <row r="14" ht="15.0" customHeight="1">
      <c r="A14" s="12">
        <f>IFERROR(__xludf.DUMMYFUNCTION("""COMPUTED_VALUE"""),11.0)</f>
        <v>11</v>
      </c>
      <c r="B14" t="str">
        <f>IFERROR(__xludf.DUMMYFUNCTION("""COMPUTED_VALUE"""),"Left_Uppercut")</f>
        <v>Left_Uppercut</v>
      </c>
      <c r="C14" s="16" t="str">
        <f>IFERROR(__xludf.DUMMYFUNCTION("""COMPUTED_VALUE"""),"-")</f>
        <v>-</v>
      </c>
      <c r="D14" s="17" t="str">
        <f>IFERROR(__xludf.DUMMYFUNCTION("""COMPUTED_VALUE"""),"Uppercut from hip up to above head lots of wind up")</f>
        <v>Uppercut from hip up to above head lots of wind up</v>
      </c>
      <c r="E14" s="15"/>
    </row>
    <row r="15" ht="15.0" customHeight="1">
      <c r="A15" s="12">
        <f>IFERROR(__xludf.DUMMYFUNCTION("""COMPUTED_VALUE"""),12.0)</f>
        <v>12</v>
      </c>
      <c r="B15" s="13" t="str">
        <f>IFERROR(__xludf.DUMMYFUNCTION("""COMPUTED_VALUE"""),"DEFENSE, HITS")</f>
        <v>DEFENSE, HITS</v>
      </c>
      <c r="C15" s="14"/>
      <c r="D15" s="14"/>
      <c r="E15" s="15"/>
    </row>
    <row r="16" ht="15.0" customHeight="1">
      <c r="A16" s="12">
        <f>IFERROR(__xludf.DUMMYFUNCTION("""COMPUTED_VALUE"""),13.0)</f>
        <v>13</v>
      </c>
      <c r="B16" t="str">
        <f>IFERROR(__xludf.DUMMYFUNCTION("""COMPUTED_VALUE"""),"Hit_By_Combo_V1_Short")</f>
        <v>Hit_By_Combo_V1_Short</v>
      </c>
      <c r="C16" s="16" t="str">
        <f>IFERROR(__xludf.DUMMYFUNCTION("""COMPUTED_VALUE"""),"-")</f>
        <v>-</v>
      </c>
      <c r="D16" s="17" t="str">
        <f>IFERROR(__xludf.DUMMYFUNCTION("""COMPUTED_VALUE"""),"Hit multiple times high and low and then recovers quickly")</f>
        <v>Hit multiple times high and low and then recovers quickly</v>
      </c>
      <c r="E16" s="15"/>
    </row>
    <row r="17" ht="15.0" customHeight="1">
      <c r="A17" s="12">
        <f>IFERROR(__xludf.DUMMYFUNCTION("""COMPUTED_VALUE"""),14.0)</f>
        <v>14</v>
      </c>
      <c r="B17" t="str">
        <f>IFERROR(__xludf.DUMMYFUNCTION("""COMPUTED_VALUE"""),"Hit_By_Hook_V1_Short")</f>
        <v>Hit_By_Hook_V1_Short</v>
      </c>
      <c r="C17" s="16" t="str">
        <f>IFERROR(__xludf.DUMMYFUNCTION("""COMPUTED_VALUE"""),"-")</f>
        <v>-</v>
      </c>
      <c r="D17" s="17" t="str">
        <f>IFERROR(__xludf.DUMMYFUNCTION("""COMPUTED_VALUE"""),"Quick flinch from hit to right side of face from hook")</f>
        <v>Quick flinch from hit to right side of face from hook</v>
      </c>
      <c r="E17" s="15"/>
    </row>
    <row r="18" ht="15.0" customHeight="1">
      <c r="A18" s="12">
        <f>IFERROR(__xludf.DUMMYFUNCTION("""COMPUTED_VALUE"""),15.0)</f>
        <v>15</v>
      </c>
      <c r="B18" t="str">
        <f>IFERROR(__xludf.DUMMYFUNCTION("""COMPUTED_VALUE"""),"Hit_By_Jab_V1_Short")</f>
        <v>Hit_By_Jab_V1_Short</v>
      </c>
      <c r="C18" s="16" t="str">
        <f>IFERROR(__xludf.DUMMYFUNCTION("""COMPUTED_VALUE"""),"-")</f>
        <v>-</v>
      </c>
      <c r="D18" s="17" t="str">
        <f>IFERROR(__xludf.DUMMYFUNCTION("""COMPUTED_VALUE"""),"Hit by straight jab, reset hand position, quick recovery")</f>
        <v>Hit by straight jab, reset hand position, quick recovery</v>
      </c>
      <c r="E18" s="15"/>
    </row>
    <row r="19" ht="15.0" customHeight="1">
      <c r="A19" s="12">
        <f>IFERROR(__xludf.DUMMYFUNCTION("""COMPUTED_VALUE"""),16.0)</f>
        <v>16</v>
      </c>
      <c r="B19" s="13" t="str">
        <f>IFERROR(__xludf.DUMMYFUNCTION("""COMPUTED_VALUE"""),"DEFENSE, BLOCKS, MISC.")</f>
        <v>DEFENSE, BLOCKS, MISC.</v>
      </c>
      <c r="C19" s="14"/>
      <c r="D19" s="14"/>
      <c r="E19" s="15"/>
    </row>
    <row r="20" ht="15.0" customHeight="1">
      <c r="A20" s="12">
        <f>IFERROR(__xludf.DUMMYFUNCTION("""COMPUTED_VALUE"""),17.0)</f>
        <v>17</v>
      </c>
      <c r="B20" t="str">
        <f>IFERROR(__xludf.DUMMYFUNCTION("""COMPUTED_VALUE"""),"Left_Dodge")</f>
        <v>Left_Dodge</v>
      </c>
      <c r="C20" s="16" t="str">
        <f>IFERROR(__xludf.DUMMYFUNCTION("""COMPUTED_VALUE"""),"-")</f>
        <v>-</v>
      </c>
      <c r="D20" s="17" t="str">
        <f>IFERROR(__xludf.DUMMYFUNCTION("""COMPUTED_VALUE"""),"Steps out to the left to dodge, returns to center")</f>
        <v>Steps out to the left to dodge, returns to center</v>
      </c>
      <c r="E20" s="15"/>
    </row>
    <row r="21" ht="15.0" customHeight="1">
      <c r="A21" s="12">
        <f>IFERROR(__xludf.DUMMYFUNCTION("""COMPUTED_VALUE"""),18.0)</f>
        <v>18</v>
      </c>
      <c r="B21" t="str">
        <f>IFERROR(__xludf.DUMMYFUNCTION("""COMPUTED_VALUE"""),"Right_Dodge")</f>
        <v>Right_Dodge</v>
      </c>
      <c r="C21" s="16" t="str">
        <f>IFERROR(__xludf.DUMMYFUNCTION("""COMPUTED_VALUE"""),"-")</f>
        <v>-</v>
      </c>
      <c r="D21" s="17" t="str">
        <f>IFERROR(__xludf.DUMMYFUNCTION("""COMPUTED_VALUE"""),"Steps out to the right to dodge, returns to center")</f>
        <v>Steps out to the right to dodge, returns to center</v>
      </c>
      <c r="E21" s="15"/>
    </row>
    <row r="22" ht="15.0" customHeight="1">
      <c r="A22" s="12">
        <f>IFERROR(__xludf.DUMMYFUNCTION("""COMPUTED_VALUE"""),19.0)</f>
        <v>19</v>
      </c>
      <c r="B22" t="str">
        <f>IFERROR(__xludf.DUMMYFUNCTION("""COMPUTED_VALUE"""),"Block_Loop")</f>
        <v>Block_Loop</v>
      </c>
      <c r="C22" s="16" t="str">
        <f>IFERROR(__xludf.DUMMYFUNCTION("""COMPUTED_VALUE"""),"-")</f>
        <v>-</v>
      </c>
      <c r="D22" s="17" t="str">
        <f>IFERROR(__xludf.DUMMYFUNCTION("""COMPUTED_VALUE"""),"Idle Loop of holding arms to cover face")</f>
        <v>Idle Loop of holding arms to cover face</v>
      </c>
      <c r="E22" s="15"/>
    </row>
    <row r="23" ht="15.0" customHeight="1">
      <c r="A23" s="12">
        <f>IFERROR(__xludf.DUMMYFUNCTION("""COMPUTED_VALUE"""),20.0)</f>
        <v>20</v>
      </c>
      <c r="B23" t="str">
        <f>IFERROR(__xludf.DUMMYFUNCTION("""COMPUTED_VALUE"""),"Block_To_Idle")</f>
        <v>Block_To_Idle</v>
      </c>
      <c r="C23" s="16" t="str">
        <f>IFERROR(__xludf.DUMMYFUNCTION("""COMPUTED_VALUE"""),"-")</f>
        <v>-</v>
      </c>
      <c r="D23" s="17" t="str">
        <f>IFERROR(__xludf.DUMMYFUNCTION("""COMPUTED_VALUE"""),"Transition from blocking pose to fight stance")</f>
        <v>Transition from blocking pose to fight stance</v>
      </c>
      <c r="E23" s="15"/>
    </row>
    <row r="24" ht="15.0" customHeight="1">
      <c r="A24" s="12">
        <f>IFERROR(__xludf.DUMMYFUNCTION("""COMPUTED_VALUE"""),21.0)</f>
        <v>21</v>
      </c>
      <c r="B24" t="str">
        <f>IFERROR(__xludf.DUMMYFUNCTION("""COMPUTED_VALUE"""),"Idle_To_Block")</f>
        <v>Idle_To_Block</v>
      </c>
      <c r="C24" s="16" t="str">
        <f>IFERROR(__xludf.DUMMYFUNCTION("""COMPUTED_VALUE"""),"-")</f>
        <v>-</v>
      </c>
      <c r="D24" s="17" t="str">
        <f>IFERROR(__xludf.DUMMYFUNCTION("""COMPUTED_VALUE"""),"Fight Stance Transition to arms covering face")</f>
        <v>Fight Stance Transition to arms covering face</v>
      </c>
      <c r="E24" s="15"/>
    </row>
    <row r="25" ht="15.0" customHeight="1">
      <c r="A25" s="12">
        <f>IFERROR(__xludf.DUMMYFUNCTION("""COMPUTED_VALUE"""),22.0)</f>
        <v>22</v>
      </c>
      <c r="B25" t="str">
        <f>IFERROR(__xludf.DUMMYFUNCTION("""COMPUTED_VALUE"""),"Block_Straight_Hit_V1")</f>
        <v>Block_Straight_Hit_V1</v>
      </c>
      <c r="C25" s="16" t="str">
        <f>IFERROR(__xludf.DUMMYFUNCTION("""COMPUTED_VALUE"""),"-")</f>
        <v>-</v>
      </c>
      <c r="D25" s="17" t="str">
        <f>IFERROR(__xludf.DUMMYFUNCTION("""COMPUTED_VALUE"""),"Blocks hit while covered with a slight step back, recovers")</f>
        <v>Blocks hit while covered with a slight step back, recovers</v>
      </c>
      <c r="E25" s="15"/>
    </row>
    <row r="26" ht="15.0" customHeight="1">
      <c r="A26" s="12">
        <f>IFERROR(__xludf.DUMMYFUNCTION("""COMPUTED_VALUE"""),23.0)</f>
        <v>23</v>
      </c>
      <c r="B26" s="13" t="str">
        <f>IFERROR(__xludf.DUMMYFUNCTION("""COMPUTED_VALUE"""),"KNOCKOUTS, CELEBRATIONS")</f>
        <v>KNOCKOUTS, CELEBRATIONS</v>
      </c>
      <c r="C26" s="14"/>
      <c r="D26" s="14"/>
      <c r="E26" s="15"/>
    </row>
    <row r="27" ht="15.0" customHeight="1">
      <c r="A27" s="12">
        <f>IFERROR(__xludf.DUMMYFUNCTION("""COMPUTED_VALUE"""),24.0)</f>
        <v>24</v>
      </c>
      <c r="B27" t="str">
        <f>IFERROR(__xludf.DUMMYFUNCTION("""COMPUTED_VALUE"""),"Knockout_Countdown_V1")</f>
        <v>Knockout_Countdown_V1</v>
      </c>
      <c r="C27" s="16" t="str">
        <f>IFERROR(__xludf.DUMMYFUNCTION("""COMPUTED_VALUE"""),"-")</f>
        <v>-</v>
      </c>
      <c r="D27" s="17" t="str">
        <f>IFERROR(__xludf.DUMMYFUNCTION("""COMPUTED_VALUE"""),"Gets knocked out cold then struggles to get back up")</f>
        <v>Gets knocked out cold then struggles to get back up</v>
      </c>
      <c r="E27" s="15"/>
    </row>
    <row r="28" ht="15.0" customHeight="1">
      <c r="A28" s="12">
        <f>IFERROR(__xludf.DUMMYFUNCTION("""COMPUTED_VALUE"""),25.0)</f>
        <v>25</v>
      </c>
      <c r="B28" t="str">
        <f>IFERROR(__xludf.DUMMYFUNCTION("""COMPUTED_VALUE"""),"Knockout_V1")</f>
        <v>Knockout_V1</v>
      </c>
      <c r="C28" s="16" t="str">
        <f>IFERROR(__xludf.DUMMYFUNCTION("""COMPUTED_VALUE"""),"-")</f>
        <v>-</v>
      </c>
      <c r="D28" s="17" t="str">
        <f>IFERROR(__xludf.DUMMYFUNCTION("""COMPUTED_VALUE"""),"Hit to left side of head and knocked out cold, falling right")</f>
        <v>Hit to left side of head and knocked out cold, falling right</v>
      </c>
      <c r="E28" s="15"/>
    </row>
    <row r="29" ht="15.0" customHeight="1">
      <c r="A29" s="12">
        <f>IFERROR(__xludf.DUMMYFUNCTION("""COMPUTED_VALUE"""),26.0)</f>
        <v>26</v>
      </c>
      <c r="B29" t="str">
        <f>IFERROR(__xludf.DUMMYFUNCTION("""COMPUTED_VALUE"""),"Win_V1")</f>
        <v>Win_V1</v>
      </c>
      <c r="C29" s="16" t="str">
        <f>IFERROR(__xludf.DUMMYFUNCTION("""COMPUTED_VALUE"""),"-")</f>
        <v>-</v>
      </c>
      <c r="D29" s="17" t="str">
        <f>IFERROR(__xludf.DUMMYFUNCTION("""COMPUTED_VALUE"""),"Walking around with hands held high, returns to center")</f>
        <v>Walking around with hands held high, returns to center</v>
      </c>
      <c r="E29" s="15"/>
    </row>
    <row r="30" ht="15.0" customHeight="1">
      <c r="A30" s="12">
        <f>IFERROR(__xludf.DUMMYFUNCTION("""COMPUTED_VALUE"""),27.0)</f>
        <v>27</v>
      </c>
      <c r="C30" s="16"/>
      <c r="D30" s="17"/>
      <c r="E30" s="15"/>
    </row>
    <row r="31" ht="15.0" customHeight="1">
      <c r="A31" s="12">
        <f>IFERROR(__xludf.DUMMYFUNCTION("""COMPUTED_VALUE"""),28.0)</f>
        <v>28</v>
      </c>
      <c r="B31" s="18"/>
      <c r="E31" s="19"/>
    </row>
    <row r="32" ht="15.0" customHeight="1">
      <c r="A32" s="12">
        <f>IFERROR(__xludf.DUMMYFUNCTION("""COMPUTED_VALUE"""),29.0)</f>
        <v>29</v>
      </c>
      <c r="B32" s="20" t="str">
        <f>IFERROR(__xludf.DUMMYFUNCTION("""COMPUTED_VALUE"""),"MOCAP ONLINE / MOTUS DIGITAL")</f>
        <v>MOCAP ONLINE / MOTUS DIGITAL</v>
      </c>
      <c r="D32" s="21"/>
      <c r="E32" s="19"/>
    </row>
    <row r="33" ht="15.0" customHeight="1">
      <c r="A33" s="12">
        <f>IFERROR(__xludf.DUMMYFUNCTION("""COMPUTED_VALUE"""),30.0)</f>
        <v>30</v>
      </c>
      <c r="B33" s="22" t="str">
        <f>IFERROR(__xludf.DUMMYFUNCTION("""COMPUTED_VALUE"""),"https://mocaponline.com/products/punch")</f>
        <v>https://mocaponline.com/products/punch</v>
      </c>
      <c r="D33" s="21"/>
      <c r="E33" s="23"/>
    </row>
    <row r="34" ht="15.0" customHeight="1">
      <c r="A34" s="12">
        <f>IFERROR(__xludf.DUMMYFUNCTION("""COMPUTED_VALUE"""),31.0)</f>
        <v>31</v>
      </c>
      <c r="B34" s="22" t="str">
        <f>IFERROR(__xludf.DUMMYFUNCTION("""COMPUTED_VALUE"""),"MoCap@MotusDigital.com")</f>
        <v>MoCap@MotusDigital.com</v>
      </c>
      <c r="D34" s="21"/>
      <c r="E34" s="23"/>
    </row>
    <row r="35" ht="15.0" customHeight="1">
      <c r="A35" s="24">
        <f>IFERROR(__xludf.DUMMYFUNCTION("""COMPUTED_VALUE"""),32.0)</f>
        <v>32</v>
      </c>
      <c r="B35" s="25"/>
      <c r="C35" s="25"/>
      <c r="D35" s="25"/>
      <c r="E35" s="23"/>
    </row>
  </sheetData>
  <autoFilter ref="$A$3:$E$35">
    <sortState ref="A3:E35">
      <sortCondition ref="A3:A35"/>
      <sortCondition ref="B3:B35"/>
      <sortCondition ref="C3:C35"/>
    </sortState>
  </autoFilter>
  <mergeCells count="5">
    <mergeCell ref="B2:D2"/>
    <mergeCell ref="B31:D31"/>
    <mergeCell ref="B32:D32"/>
    <mergeCell ref="B33:D33"/>
    <mergeCell ref="B34:D34"/>
  </mergeCells>
  <hyperlinks>
    <hyperlink r:id="rId1" ref="B33"/>
  </hyperlinks>
  <printOptions gridLines="1" horizontalCentered="1"/>
  <pageMargins bottom="0.75" footer="0.0" header="0.0" left="0.25" right="0.25" top="0.75"/>
  <pageSetup fitToHeight="0" orientation="portrait" pageOrder="overThenDown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2.63" defaultRowHeight="15.75"/>
  <cols>
    <col customWidth="1" min="1" max="1" width="7.0"/>
    <col customWidth="1" min="2" max="2" width="27.38"/>
    <col customWidth="1" min="3" max="3" width="5.0"/>
    <col customWidth="1" min="4" max="4" width="52.13"/>
    <col customWidth="1" min="5" max="5" width="7.13"/>
  </cols>
  <sheetData>
    <row r="1" ht="15.0" customHeight="1">
      <c r="A1" s="26"/>
      <c r="B1" s="2"/>
      <c r="C1" s="2"/>
      <c r="D1" s="2"/>
      <c r="E1" s="3"/>
    </row>
    <row r="2" ht="15.0" customHeight="1">
      <c r="A2" s="4"/>
      <c r="B2" s="5" t="s">
        <v>0</v>
      </c>
      <c r="C2" s="6"/>
      <c r="D2" s="7"/>
      <c r="E2" s="8"/>
    </row>
    <row r="3" ht="15.0" customHeight="1">
      <c r="A3" s="9"/>
      <c r="B3" s="10" t="s">
        <v>1</v>
      </c>
      <c r="C3" s="10"/>
      <c r="D3" s="10" t="s">
        <v>2</v>
      </c>
      <c r="E3" s="11"/>
    </row>
    <row r="4" ht="15.0" customHeight="1">
      <c r="A4" s="12">
        <v>1.0</v>
      </c>
      <c r="B4" s="13" t="s">
        <v>3</v>
      </c>
      <c r="C4" s="14"/>
      <c r="D4" s="14"/>
      <c r="E4" s="15"/>
    </row>
    <row r="5" ht="15.0" customHeight="1">
      <c r="A5" s="12">
        <v>2.0</v>
      </c>
      <c r="B5" s="27" t="s">
        <v>4</v>
      </c>
      <c r="C5" s="16" t="s">
        <v>5</v>
      </c>
      <c r="D5" s="17" t="s">
        <v>6</v>
      </c>
      <c r="E5" s="15"/>
    </row>
    <row r="6" ht="15.0" customHeight="1">
      <c r="A6" s="12">
        <v>3.0</v>
      </c>
      <c r="B6" s="27" t="s">
        <v>7</v>
      </c>
      <c r="C6" s="16" t="s">
        <v>5</v>
      </c>
      <c r="D6" s="17" t="s">
        <v>8</v>
      </c>
      <c r="E6" s="15"/>
    </row>
    <row r="7" ht="15.0" customHeight="1">
      <c r="A7" s="12">
        <v>4.0</v>
      </c>
      <c r="B7" s="13" t="s">
        <v>9</v>
      </c>
      <c r="C7" s="14"/>
      <c r="D7" s="14"/>
      <c r="E7" s="15"/>
    </row>
    <row r="8" ht="15.0" customHeight="1">
      <c r="A8" s="12">
        <v>5.0</v>
      </c>
      <c r="B8" s="27" t="s">
        <v>10</v>
      </c>
      <c r="C8" s="16" t="s">
        <v>5</v>
      </c>
      <c r="D8" s="17" t="s">
        <v>11</v>
      </c>
      <c r="E8" s="15"/>
    </row>
    <row r="9" ht="15.0" customHeight="1">
      <c r="A9" s="12">
        <v>6.0</v>
      </c>
      <c r="B9" s="27" t="s">
        <v>12</v>
      </c>
      <c r="C9" s="16" t="s">
        <v>5</v>
      </c>
      <c r="D9" s="17" t="s">
        <v>13</v>
      </c>
      <c r="E9" s="15"/>
    </row>
    <row r="10" ht="15.0" customHeight="1">
      <c r="A10" s="12">
        <v>7.0</v>
      </c>
      <c r="B10" s="27" t="s">
        <v>14</v>
      </c>
      <c r="C10" s="16" t="s">
        <v>5</v>
      </c>
      <c r="D10" s="17" t="s">
        <v>15</v>
      </c>
      <c r="E10" s="15"/>
    </row>
    <row r="11" ht="15.0" customHeight="1">
      <c r="A11" s="12">
        <v>8.0</v>
      </c>
      <c r="B11" s="13" t="s">
        <v>16</v>
      </c>
      <c r="C11" s="14"/>
      <c r="D11" s="14"/>
      <c r="E11" s="15"/>
    </row>
    <row r="12" ht="15.0" customHeight="1">
      <c r="A12" s="12">
        <v>9.0</v>
      </c>
      <c r="B12" s="27" t="s">
        <v>17</v>
      </c>
      <c r="C12" s="16" t="s">
        <v>5</v>
      </c>
      <c r="D12" s="17" t="s">
        <v>18</v>
      </c>
      <c r="E12" s="15"/>
    </row>
    <row r="13" ht="15.0" customHeight="1">
      <c r="A13" s="12">
        <v>10.0</v>
      </c>
      <c r="B13" s="27" t="s">
        <v>19</v>
      </c>
      <c r="C13" s="16" t="s">
        <v>5</v>
      </c>
      <c r="D13" s="17" t="s">
        <v>20</v>
      </c>
      <c r="E13" s="15"/>
    </row>
    <row r="14" ht="15.0" customHeight="1">
      <c r="A14" s="12">
        <v>11.0</v>
      </c>
      <c r="B14" s="27" t="s">
        <v>21</v>
      </c>
      <c r="C14" s="16" t="s">
        <v>5</v>
      </c>
      <c r="D14" s="17" t="s">
        <v>22</v>
      </c>
      <c r="E14" s="15"/>
    </row>
    <row r="15" ht="15.0" customHeight="1">
      <c r="A15" s="12">
        <v>12.0</v>
      </c>
      <c r="B15" s="13" t="s">
        <v>23</v>
      </c>
      <c r="C15" s="14"/>
      <c r="D15" s="14"/>
      <c r="E15" s="15"/>
    </row>
    <row r="16" ht="15.0" customHeight="1">
      <c r="A16" s="12">
        <v>13.0</v>
      </c>
      <c r="B16" s="27" t="s">
        <v>24</v>
      </c>
      <c r="C16" s="16" t="s">
        <v>5</v>
      </c>
      <c r="D16" s="17" t="s">
        <v>25</v>
      </c>
      <c r="E16" s="15"/>
    </row>
    <row r="17" ht="15.0" customHeight="1">
      <c r="A17" s="12">
        <v>14.0</v>
      </c>
      <c r="B17" s="27" t="s">
        <v>26</v>
      </c>
      <c r="C17" s="16" t="s">
        <v>5</v>
      </c>
      <c r="D17" s="17" t="s">
        <v>27</v>
      </c>
      <c r="E17" s="15"/>
    </row>
    <row r="18" ht="15.0" customHeight="1">
      <c r="A18" s="12">
        <v>15.0</v>
      </c>
      <c r="B18" s="27" t="s">
        <v>28</v>
      </c>
      <c r="C18" s="16" t="s">
        <v>5</v>
      </c>
      <c r="D18" s="17" t="s">
        <v>29</v>
      </c>
      <c r="E18" s="15"/>
    </row>
    <row r="19" ht="15.0" customHeight="1">
      <c r="A19" s="12">
        <v>16.0</v>
      </c>
      <c r="B19" s="13" t="s">
        <v>30</v>
      </c>
      <c r="C19" s="14"/>
      <c r="D19" s="14"/>
      <c r="E19" s="15"/>
    </row>
    <row r="20" ht="15.0" customHeight="1">
      <c r="A20" s="12">
        <v>17.0</v>
      </c>
      <c r="B20" s="27" t="s">
        <v>31</v>
      </c>
      <c r="C20" s="16" t="s">
        <v>5</v>
      </c>
      <c r="D20" s="17" t="s">
        <v>32</v>
      </c>
      <c r="E20" s="15"/>
    </row>
    <row r="21" ht="15.0" customHeight="1">
      <c r="A21" s="12">
        <v>18.0</v>
      </c>
      <c r="B21" s="27" t="s">
        <v>33</v>
      </c>
      <c r="C21" s="16" t="s">
        <v>5</v>
      </c>
      <c r="D21" s="17" t="s">
        <v>34</v>
      </c>
      <c r="E21" s="15"/>
    </row>
    <row r="22" ht="15.0" customHeight="1">
      <c r="A22" s="12">
        <v>19.0</v>
      </c>
      <c r="B22" s="27" t="s">
        <v>35</v>
      </c>
      <c r="C22" s="16" t="s">
        <v>5</v>
      </c>
      <c r="D22" s="17" t="s">
        <v>36</v>
      </c>
      <c r="E22" s="15"/>
    </row>
    <row r="23" ht="15.0" customHeight="1">
      <c r="A23" s="12">
        <v>20.0</v>
      </c>
      <c r="B23" s="27" t="s">
        <v>37</v>
      </c>
      <c r="C23" s="16" t="s">
        <v>5</v>
      </c>
      <c r="D23" s="17" t="s">
        <v>38</v>
      </c>
      <c r="E23" s="15"/>
    </row>
    <row r="24" ht="15.0" customHeight="1">
      <c r="A24" s="12">
        <v>21.0</v>
      </c>
      <c r="B24" s="27" t="s">
        <v>39</v>
      </c>
      <c r="C24" s="16" t="s">
        <v>5</v>
      </c>
      <c r="D24" s="17" t="s">
        <v>40</v>
      </c>
      <c r="E24" s="15"/>
    </row>
    <row r="25" ht="15.0" customHeight="1">
      <c r="A25" s="12">
        <v>22.0</v>
      </c>
      <c r="B25" s="27" t="s">
        <v>41</v>
      </c>
      <c r="C25" s="16" t="s">
        <v>5</v>
      </c>
      <c r="D25" s="17" t="s">
        <v>42</v>
      </c>
      <c r="E25" s="15"/>
    </row>
    <row r="26" ht="15.0" customHeight="1">
      <c r="A26" s="12">
        <v>23.0</v>
      </c>
      <c r="B26" s="13" t="s">
        <v>43</v>
      </c>
      <c r="C26" s="14"/>
      <c r="D26" s="14"/>
      <c r="E26" s="15"/>
    </row>
    <row r="27" ht="15.0" customHeight="1">
      <c r="A27" s="12">
        <v>24.0</v>
      </c>
      <c r="B27" s="27" t="s">
        <v>44</v>
      </c>
      <c r="C27" s="16" t="s">
        <v>5</v>
      </c>
      <c r="D27" s="17" t="s">
        <v>45</v>
      </c>
      <c r="E27" s="15"/>
    </row>
    <row r="28" ht="15.0" customHeight="1">
      <c r="A28" s="12">
        <v>25.0</v>
      </c>
      <c r="B28" s="27" t="s">
        <v>46</v>
      </c>
      <c r="C28" s="16" t="s">
        <v>5</v>
      </c>
      <c r="D28" s="17" t="s">
        <v>47</v>
      </c>
      <c r="E28" s="15"/>
    </row>
    <row r="29" ht="15.0" customHeight="1">
      <c r="A29" s="12">
        <v>26.0</v>
      </c>
      <c r="B29" s="27" t="s">
        <v>48</v>
      </c>
      <c r="C29" s="16" t="s">
        <v>5</v>
      </c>
      <c r="D29" s="17" t="s">
        <v>49</v>
      </c>
      <c r="E29" s="15"/>
    </row>
    <row r="30" ht="15.0" customHeight="1">
      <c r="A30" s="12">
        <v>27.0</v>
      </c>
      <c r="B30" s="27"/>
      <c r="C30" s="16">
        <f>COUNTIF(C4:C29, "-")</f>
        <v>20</v>
      </c>
      <c r="D30" s="17"/>
      <c r="E30" s="15"/>
    </row>
    <row r="31" ht="15.0" customHeight="1">
      <c r="A31" s="12">
        <v>28.0</v>
      </c>
      <c r="B31" s="18"/>
      <c r="E31" s="19"/>
    </row>
    <row r="32" ht="15.0" customHeight="1">
      <c r="A32" s="12">
        <v>29.0</v>
      </c>
      <c r="B32" s="20" t="s">
        <v>50</v>
      </c>
      <c r="D32" s="21"/>
      <c r="E32" s="19"/>
    </row>
    <row r="33" ht="15.0" customHeight="1">
      <c r="A33" s="12">
        <v>30.0</v>
      </c>
      <c r="B33" s="22" t="s">
        <v>51</v>
      </c>
      <c r="D33" s="21"/>
      <c r="E33" s="23"/>
    </row>
    <row r="34" ht="15.0" customHeight="1">
      <c r="A34" s="12">
        <v>31.0</v>
      </c>
      <c r="B34" s="22" t="s">
        <v>52</v>
      </c>
      <c r="D34" s="21"/>
      <c r="E34" s="23"/>
    </row>
    <row r="35" ht="15.0" customHeight="1">
      <c r="A35" s="24"/>
      <c r="B35" s="25"/>
      <c r="C35" s="25"/>
      <c r="D35" s="25"/>
      <c r="E35" s="23"/>
    </row>
  </sheetData>
  <autoFilter ref="$A$3:$E$35">
    <sortState ref="A3:E35">
      <sortCondition ref="A3:A35"/>
      <sortCondition ref="B3:B35"/>
      <sortCondition ref="C3:C35"/>
    </sortState>
  </autoFilter>
  <mergeCells count="5">
    <mergeCell ref="B2:D2"/>
    <mergeCell ref="B31:D31"/>
    <mergeCell ref="B32:D32"/>
    <mergeCell ref="B33:D33"/>
    <mergeCell ref="B34:D34"/>
  </mergeCells>
  <hyperlinks>
    <hyperlink r:id="rId1" ref="B33"/>
  </hyperlinks>
  <printOptions gridLines="1" horizontalCentered="1"/>
  <pageMargins bottom="0.75" footer="0.0" header="0.0" left="0.25" right="0.25" top="0.75"/>
  <pageSetup fitToHeight="0" orientation="portrait" pageOrder="overThenDown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1.13"/>
    <col customWidth="1" min="2" max="2" width="3.63"/>
    <col customWidth="1" min="3" max="3" width="33.13"/>
  </cols>
  <sheetData>
    <row r="1">
      <c r="A1" s="28" t="s">
        <v>53</v>
      </c>
    </row>
    <row r="2">
      <c r="A2" s="28" t="s">
        <v>54</v>
      </c>
    </row>
    <row r="3">
      <c r="A3" s="28" t="s">
        <v>55</v>
      </c>
    </row>
    <row r="4">
      <c r="A4" s="28" t="s">
        <v>56</v>
      </c>
    </row>
    <row r="5">
      <c r="A5" s="28" t="s">
        <v>57</v>
      </c>
    </row>
    <row r="6">
      <c r="A6" s="28" t="s">
        <v>58</v>
      </c>
    </row>
    <row r="7">
      <c r="A7" s="28" t="s">
        <v>59</v>
      </c>
    </row>
    <row r="8">
      <c r="A8" s="28" t="s">
        <v>60</v>
      </c>
    </row>
    <row r="9">
      <c r="A9" s="28" t="s">
        <v>61</v>
      </c>
    </row>
    <row r="10">
      <c r="A10" s="28" t="s">
        <v>62</v>
      </c>
    </row>
    <row r="11">
      <c r="A11" s="28" t="s">
        <v>63</v>
      </c>
    </row>
    <row r="12">
      <c r="A12" s="28" t="s">
        <v>64</v>
      </c>
    </row>
    <row r="13">
      <c r="A13" s="28" t="s">
        <v>65</v>
      </c>
    </row>
    <row r="14">
      <c r="A14" s="28" t="s">
        <v>66</v>
      </c>
    </row>
    <row r="15">
      <c r="A15" s="28" t="s">
        <v>67</v>
      </c>
    </row>
    <row r="16">
      <c r="A16" s="28" t="s">
        <v>68</v>
      </c>
    </row>
    <row r="17">
      <c r="A17" s="28" t="s">
        <v>69</v>
      </c>
    </row>
    <row r="18">
      <c r="A18" s="28" t="s">
        <v>70</v>
      </c>
    </row>
    <row r="19">
      <c r="A19" s="28" t="s">
        <v>71</v>
      </c>
    </row>
    <row r="20">
      <c r="A20" s="28" t="s">
        <v>72</v>
      </c>
    </row>
  </sheetData>
  <drawing r:id="rId1"/>
</worksheet>
</file>