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ffice Desk" sheetId="1" r:id="rId3"/>
    <sheet state="visible" name="Copy of Office Desk" sheetId="2" r:id="rId4"/>
  </sheets>
  <definedNames>
    <definedName hidden="1" localSheetId="0" name="_xlnm._FilterDatabase">'Office Desk'!$A$3:$E$49</definedName>
    <definedName hidden="1" localSheetId="1" name="_xlnm._FilterDatabase">'Copy of Office Desk'!$A$3:$E$49</definedName>
  </definedNames>
  <calcPr/>
</workbook>
</file>

<file path=xl/sharedStrings.xml><?xml version="1.0" encoding="utf-8"?>
<sst xmlns="http://schemas.openxmlformats.org/spreadsheetml/2006/main" count="112" uniqueCount="76">
  <si>
    <t>OFFICE DESK - ANIMATION LIST</t>
  </si>
  <si>
    <t>NAME</t>
  </si>
  <si>
    <t>DESCRIPTION</t>
  </si>
  <si>
    <t>SEATED / STANDING</t>
  </si>
  <si>
    <t>MOB1_M1_Stand_Relaxed_Idle_v2</t>
  </si>
  <si>
    <t>-</t>
  </si>
  <si>
    <t>Office_Coffee_Break_1</t>
  </si>
  <si>
    <t>Standing talking while holding coffee</t>
  </si>
  <si>
    <t>Office_Coffee_Break_2</t>
  </si>
  <si>
    <t>Office_Desk_Answer_Phone_1</t>
  </si>
  <si>
    <t>Sitting answering phone and talking while checking calendar</t>
  </si>
  <si>
    <t>Office_Desk_Answer_Phone_2</t>
  </si>
  <si>
    <t>Sitting answering phone and talking</t>
  </si>
  <si>
    <t>Office_Desk_Answer_Phone_Angry</t>
  </si>
  <si>
    <t>Sitting answering phone and then has an arguement</t>
  </si>
  <si>
    <t>Office_Desk_Answer_Phone_Happy</t>
  </si>
  <si>
    <t>Sitting answer phone and then having a pleasant conversation</t>
  </si>
  <si>
    <t>Office_Desk_Answer_Phone_Lands_Big_Deal</t>
  </si>
  <si>
    <t>Sitting answering phone and then acts excited from closing a big deal</t>
  </si>
  <si>
    <t>Office_Desk_Answer_Phone_Pace</t>
  </si>
  <si>
    <t>Sitting answering phone gets up paces then sits and hangs up phone</t>
  </si>
  <si>
    <t>Office_Desk_Bored_Idle</t>
  </si>
  <si>
    <t>Sitting at desk while bored. fiddles with objects on desk</t>
  </si>
  <si>
    <t>Office_Desk_Cellphone</t>
  </si>
  <si>
    <t>Sitting at desk then checks smart phone to send reply text</t>
  </si>
  <si>
    <t>Office_Desk_Computer_Idle</t>
  </si>
  <si>
    <t>Idle loop of sitting at desk typing</t>
  </si>
  <si>
    <t>Office_Desk_Computer_L_Idle</t>
  </si>
  <si>
    <t>Idle loop of sitting at desk typing looking left</t>
  </si>
  <si>
    <t>Office_Desk_Computer_R_Idle</t>
  </si>
  <si>
    <t>Idle loop of sitting at desk typing looking right</t>
  </si>
  <si>
    <t>Office_Desk_Laptop</t>
  </si>
  <si>
    <t>Idle loop of sitting at desk typing on laptop</t>
  </si>
  <si>
    <t>Office_Desk_Open_Drawer</t>
  </si>
  <si>
    <t>Sitting at desk gets document from drawer writes then returns it</t>
  </si>
  <si>
    <t>Office_Desk_Signing_Papers</t>
  </si>
  <si>
    <t>Sitting signing documents</t>
  </si>
  <si>
    <t>Office_Desk_Sit_Idle</t>
  </si>
  <si>
    <t>Sitting at desk making basic idle movements</t>
  </si>
  <si>
    <t>Office_Desk_Sit_To_Stand</t>
  </si>
  <si>
    <t>Sitting at desk transition to standing state</t>
  </si>
  <si>
    <t>Office_Desk_Stand_To_Sit</t>
  </si>
  <si>
    <t>Standing then transition to Sitting at desk</t>
  </si>
  <si>
    <t>Office_Desk_Writing</t>
  </si>
  <si>
    <t>Sitting at desk writing</t>
  </si>
  <si>
    <t>Office_Standing_Greeting</t>
  </si>
  <si>
    <t>Walking forward then greeting someone then stops to talk</t>
  </si>
  <si>
    <t>Office_Standing_Handshake</t>
  </si>
  <si>
    <t>Standing the reaching out for a handshake</t>
  </si>
  <si>
    <t>Office_Standing_Talking_1</t>
  </si>
  <si>
    <t>Standing making small talk</t>
  </si>
  <si>
    <t>Office_Standing_Talking_2</t>
  </si>
  <si>
    <t>WALKING</t>
  </si>
  <si>
    <t>Office_Walk_Clipboard_1</t>
  </si>
  <si>
    <t>Walking looking at clipboard</t>
  </si>
  <si>
    <t>Office_Walk_Clipboard_2</t>
  </si>
  <si>
    <t>Walking holding a clipboard</t>
  </si>
  <si>
    <t>Office_Walk_Listening_L</t>
  </si>
  <si>
    <t>Standing to walking while listening looking left</t>
  </si>
  <si>
    <t>Office_Walk_Listening_R</t>
  </si>
  <si>
    <t>Standing to walking while listening looking right</t>
  </si>
  <si>
    <t>Office_Walk_Talking_Cell_Turn_Left</t>
  </si>
  <si>
    <t>Walking and talking left while on cell phone</t>
  </si>
  <si>
    <t>Office_Walk_Talking_Cell_Turn_Right</t>
  </si>
  <si>
    <t>Walking and talking right while on cell phone</t>
  </si>
  <si>
    <t>Office_Walk_Talking_L</t>
  </si>
  <si>
    <t>Walking and talking left then stops to talk</t>
  </si>
  <si>
    <t>Office_Walk_Talking_R</t>
  </si>
  <si>
    <t>Walking and talking right then stops to talk</t>
  </si>
  <si>
    <t>Office_Walk_Turning_Corner_Left</t>
  </si>
  <si>
    <t>Walking holding something then turning left</t>
  </si>
  <si>
    <t>Office_Walk_Turning_Corner_Right</t>
  </si>
  <si>
    <t>Walking holding something then turning right</t>
  </si>
  <si>
    <t>MOCAP ONLINE / MOTUS DIGITAL</t>
  </si>
  <si>
    <t>www.MocapOnline.com</t>
  </si>
  <si>
    <t>Mocap@MotusDigital.com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</si>
</sst>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</font>
    <font>
      <b/>
      <sz val="10.0"/>
      <color rgb="FF000000"/>
      <name val="Courier New"/>
    </font>
    <font>
      <u/>
      <sz val="10.0"/>
      <color rgb="FF000000"/>
      <name val="Verdana"/>
    </font>
    <font>
      <u/>
      <sz val="10.0"/>
      <color rgb="FF000000"/>
      <name val="Verdana"/>
    </font>
    <font>
      <sz val="10.0"/>
      <color rgb="FF000000"/>
    </font>
    <font>
      <b/>
      <sz val="24.0"/>
      <name val="Play"/>
    </font>
    <font/>
    <font>
      <sz val="10.0"/>
      <color rgb="FF000000"/>
      <name val="Verdana"/>
    </font>
    <font>
      <b/>
      <sz val="14.0"/>
      <color rgb="FF000000"/>
      <name val="Courier New"/>
    </font>
    <font>
      <b/>
      <sz val="11.0"/>
      <color rgb="FFFFFFFF"/>
      <name val="Verdana"/>
    </font>
    <font>
      <sz val="18.0"/>
      <color rgb="FFFFFFFF"/>
      <name val="Verdana"/>
    </font>
    <font>
      <sz val="12.0"/>
      <name val="Verdana"/>
    </font>
    <font>
      <sz val="11.0"/>
      <name val="Verdana"/>
    </font>
    <font>
      <sz val="12.0"/>
      <color rgb="FF000000"/>
      <name val="Verdana"/>
    </font>
    <font>
      <sz val="11.0"/>
      <color rgb="FFFFFFFF"/>
      <name val="Verdana"/>
    </font>
    <font>
      <sz val="11.0"/>
      <color rgb="FF000000"/>
      <name val="Verdana"/>
    </font>
    <font>
      <sz val="11.0"/>
      <color rgb="FF000000"/>
      <name val="Inconsolata"/>
    </font>
    <font>
      <u/>
      <sz val="12.0"/>
      <color rgb="FF000000"/>
      <name val="Verdana"/>
    </font>
    <font>
      <b/>
      <sz val="18.0"/>
      <color rgb="FFF3F3F3"/>
      <name val="Play"/>
    </font>
    <font>
      <u/>
      <sz val="16.0"/>
      <color rgb="FFF3F3F3"/>
      <name val="Play"/>
    </font>
    <font>
      <sz val="14.0"/>
      <color rgb="FF000000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</fills>
  <borders count="9">
    <border/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hair">
        <color rgb="FFB7B7B7"/>
      </bottom>
    </border>
    <border>
      <top style="hair">
        <color rgb="FFB7B7B7"/>
      </top>
      <bottom style="hair">
        <color rgb="FFB7B7B7"/>
      </bottom>
    </border>
    <border>
      <bottom style="hair">
        <color rgb="FFB7B7B7"/>
      </bottom>
    </border>
    <border>
      <left style="hair">
        <color rgb="FF000000"/>
      </left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2" fontId="2" numFmtId="0" xfId="0" applyAlignment="1" applyBorder="1" applyFont="1">
      <alignment horizontal="center" readingOrder="0" vertical="center"/>
    </xf>
    <xf borderId="0" fillId="2" fontId="3" numFmtId="0" xfId="0" applyAlignment="1" applyFon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readingOrder="0" vertical="center"/>
    </xf>
    <xf borderId="1" fillId="0" fontId="6" numFmtId="0" xfId="0" applyBorder="1" applyFont="1"/>
    <xf borderId="4" fillId="0" fontId="6" numFmtId="0" xfId="0" applyBorder="1" applyFont="1"/>
    <xf borderId="2" fillId="2" fontId="7" numFmtId="0" xfId="0" applyAlignment="1" applyBorder="1" applyFont="1">
      <alignment horizontal="center" vertical="center"/>
    </xf>
    <xf borderId="2" fillId="2" fontId="8" numFmtId="0" xfId="0" applyAlignment="1" applyBorder="1" applyFont="1">
      <alignment horizontal="center" readingOrder="0" shrinkToFit="0" vertical="center" wrapText="1"/>
    </xf>
    <xf borderId="0" fillId="2" fontId="9" numFmtId="0" xfId="0" applyAlignment="1" applyFont="1">
      <alignment horizontal="center" readingOrder="0" shrinkToFit="0" vertical="center" wrapText="1"/>
    </xf>
    <xf borderId="2" fillId="2" fontId="8" numFmtId="0" xfId="0" applyAlignment="1" applyBorder="1" applyFont="1">
      <alignment horizontal="center" vertical="center"/>
    </xf>
    <xf borderId="2" fillId="3" fontId="10" numFmtId="0" xfId="0" applyAlignment="1" applyBorder="1" applyFill="1" applyFont="1">
      <alignment horizontal="left" readingOrder="0" vertical="center"/>
    </xf>
    <xf borderId="5" fillId="3" fontId="10" numFmtId="0" xfId="0" applyAlignment="1" applyBorder="1" applyFont="1">
      <alignment horizontal="left" readingOrder="0" vertical="center"/>
    </xf>
    <xf borderId="5" fillId="3" fontId="10" numFmtId="0" xfId="0" applyAlignment="1" applyBorder="1" applyFont="1">
      <alignment horizontal="center" readingOrder="0" vertical="center"/>
    </xf>
    <xf borderId="2" fillId="2" fontId="11" numFmtId="0" xfId="0" applyAlignment="1" applyBorder="1" applyFont="1">
      <alignment horizontal="center" readingOrder="0" vertical="center"/>
    </xf>
    <xf borderId="2" fillId="2" fontId="11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left" readingOrder="0" vertical="center"/>
    </xf>
    <xf borderId="7" fillId="0" fontId="12" numFmtId="0" xfId="0" applyAlignment="1" applyBorder="1" applyFont="1">
      <alignment horizontal="center" readingOrder="0" vertical="center"/>
    </xf>
    <xf borderId="6" fillId="0" fontId="12" numFmtId="0" xfId="0" applyAlignment="1" applyBorder="1" applyFont="1">
      <alignment horizontal="center" readingOrder="0" vertical="center"/>
    </xf>
    <xf borderId="6" fillId="0" fontId="12" numFmtId="0" xfId="0" applyAlignment="1" applyBorder="1" applyFont="1">
      <alignment readingOrder="0"/>
    </xf>
    <xf borderId="2" fillId="2" fontId="13" numFmtId="0" xfId="0" applyAlignment="1" applyBorder="1" applyFont="1">
      <alignment horizontal="center" vertical="center"/>
    </xf>
    <xf borderId="6" fillId="3" fontId="14" numFmtId="0" xfId="0" applyAlignment="1" applyBorder="1" applyFont="1">
      <alignment horizontal="left" readingOrder="0" vertical="center"/>
    </xf>
    <xf borderId="6" fillId="3" fontId="14" numFmtId="0" xfId="0" applyAlignment="1" applyBorder="1" applyFont="1">
      <alignment horizontal="center" readingOrder="0" vertical="center"/>
    </xf>
    <xf borderId="6" fillId="4" fontId="15" numFmtId="0" xfId="0" applyAlignment="1" applyBorder="1" applyFill="1" applyFont="1">
      <alignment horizontal="left" readingOrder="0"/>
    </xf>
    <xf borderId="6" fillId="0" fontId="12" numFmtId="0" xfId="0" applyAlignment="1" applyBorder="1" applyFont="1">
      <alignment readingOrder="0"/>
    </xf>
    <xf borderId="0" fillId="2" fontId="11" numFmtId="0" xfId="0" applyAlignment="1" applyFont="1">
      <alignment horizontal="center" vertical="center"/>
    </xf>
    <xf borderId="6" fillId="0" fontId="12" numFmtId="0" xfId="0" applyAlignment="1" applyBorder="1" applyFont="1">
      <alignment horizontal="left" vertical="center"/>
    </xf>
    <xf borderId="0" fillId="2" fontId="11" numFmtId="0" xfId="0" applyAlignment="1" applyFont="1">
      <alignment horizontal="center" readingOrder="0" vertical="center"/>
    </xf>
    <xf borderId="6" fillId="4" fontId="16" numFmtId="0" xfId="0" applyAlignment="1" applyBorder="1" applyFont="1">
      <alignment horizontal="center"/>
    </xf>
    <xf borderId="0" fillId="2" fontId="17" numFmtId="0" xfId="0" applyAlignment="1" applyFont="1">
      <alignment horizontal="center" readingOrder="0" vertical="center"/>
    </xf>
    <xf borderId="0" fillId="2" fontId="11" numFmtId="0" xfId="0" applyAlignment="1" applyFont="1">
      <alignment horizontal="left" readingOrder="0" vertical="center"/>
    </xf>
    <xf borderId="8" fillId="2" fontId="18" numFmtId="0" xfId="0" applyAlignment="1" applyBorder="1" applyFont="1">
      <alignment horizontal="center" vertical="bottom"/>
    </xf>
    <xf borderId="8" fillId="2" fontId="19" numFmtId="0" xfId="0" applyAlignment="1" applyBorder="1" applyFont="1">
      <alignment horizontal="center" vertical="bottom"/>
    </xf>
    <xf borderId="0" fillId="2" fontId="13" numFmtId="0" xfId="0" applyAlignment="1" applyFont="1">
      <alignment horizontal="center" vertical="center"/>
    </xf>
    <xf borderId="0" fillId="2" fontId="20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ocaponline.com/products/des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69.0"/>
    <col customWidth="1" min="5" max="5" width="7.13"/>
  </cols>
  <sheetData>
    <row r="1" ht="15.0" customHeight="1">
      <c r="A1" s="1" t="str">
        <f>IFERROR(__xludf.DUMMYFUNCTION("IMPORTRANGE(""1uVTUx6zNQwVeD-lGWDbfbO_aOQ0a1M9mQUqd_n1WIgE"",""desk"")"),"")</f>
        <v/>
      </c>
      <c r="B1" s="2"/>
      <c r="C1" s="2"/>
      <c r="D1" s="2"/>
      <c r="E1" s="3"/>
    </row>
    <row r="2" ht="15.0" customHeight="1">
      <c r="A2" s="4"/>
      <c r="B2" s="5" t="str">
        <f>IFERROR(__xludf.DUMMYFUNCTION("""COMPUTED_VALUE"""),"OFFICE DESK - ANIMATION LIST")</f>
        <v>OFFICE DESK - ANIMATION LIST</v>
      </c>
      <c r="C2" s="6"/>
      <c r="D2" s="7"/>
      <c r="E2" s="8"/>
    </row>
    <row r="3" ht="15.0" customHeight="1">
      <c r="A3" s="9"/>
      <c r="B3" s="10" t="str">
        <f>IFERROR(__xludf.DUMMYFUNCTION("""COMPUTED_VALUE"""),"NAME")</f>
        <v>NAME</v>
      </c>
      <c r="C3" s="10"/>
      <c r="D3" s="10" t="str">
        <f>IFERROR(__xludf.DUMMYFUNCTION("""COMPUTED_VALUE"""),"DESCRIPTION")</f>
        <v>DESCRIPTION</v>
      </c>
      <c r="E3" s="11"/>
    </row>
    <row r="4" ht="15.0" customHeight="1">
      <c r="A4" s="12"/>
      <c r="B4" s="13" t="str">
        <f>IFERROR(__xludf.DUMMYFUNCTION("""COMPUTED_VALUE"""),"SEATED / STANDING")</f>
        <v>SEATED / STANDING</v>
      </c>
      <c r="C4" s="14"/>
      <c r="D4" s="13"/>
      <c r="E4" s="15"/>
    </row>
    <row r="5" ht="15.0" customHeight="1">
      <c r="A5" s="16"/>
      <c r="B5" s="17" t="str">
        <f>IFERROR(__xludf.DUMMYFUNCTION("""COMPUTED_VALUE"""),"MOB1_M1_Stand_Relaxed_Idle_v2")</f>
        <v>MOB1_M1_Stand_Relaxed_Idle_v2</v>
      </c>
      <c r="C5" s="18" t="str">
        <f>IFERROR(__xludf.DUMMYFUNCTION("""COMPUTED_VALUE"""),"-")</f>
        <v>-</v>
      </c>
      <c r="D5" s="17"/>
      <c r="E5" s="15"/>
    </row>
    <row r="6" ht="15.0" customHeight="1">
      <c r="A6" s="16"/>
      <c r="B6" s="17" t="str">
        <f>IFERROR(__xludf.DUMMYFUNCTION("""COMPUTED_VALUE"""),"Office_Coffee_Break_1")</f>
        <v>Office_Coffee_Break_1</v>
      </c>
      <c r="C6" s="19" t="str">
        <f>IFERROR(__xludf.DUMMYFUNCTION("""COMPUTED_VALUE"""),"-")</f>
        <v>-</v>
      </c>
      <c r="D6" s="17" t="str">
        <f>IFERROR(__xludf.DUMMYFUNCTION("""COMPUTED_VALUE"""),"Standing talking while holding coffee")</f>
        <v>Standing talking while holding coffee</v>
      </c>
      <c r="E6" s="15"/>
    </row>
    <row r="7" ht="15.0" customHeight="1">
      <c r="A7" s="16"/>
      <c r="B7" s="17" t="str">
        <f>IFERROR(__xludf.DUMMYFUNCTION("""COMPUTED_VALUE"""),"Office_Coffee_Break_2")</f>
        <v>Office_Coffee_Break_2</v>
      </c>
      <c r="C7" s="19" t="str">
        <f>IFERROR(__xludf.DUMMYFUNCTION("""COMPUTED_VALUE"""),"-")</f>
        <v>-</v>
      </c>
      <c r="D7" s="17" t="str">
        <f>IFERROR(__xludf.DUMMYFUNCTION("""COMPUTED_VALUE"""),"Standing talking while holding coffee")</f>
        <v>Standing talking while holding coffee</v>
      </c>
      <c r="E7" s="15"/>
    </row>
    <row r="8" ht="15.0" customHeight="1">
      <c r="A8" s="16"/>
      <c r="B8" s="17" t="str">
        <f>IFERROR(__xludf.DUMMYFUNCTION("""COMPUTED_VALUE"""),"Office_Desk_Answer_Phone_1")</f>
        <v>Office_Desk_Answer_Phone_1</v>
      </c>
      <c r="C8" s="19" t="str">
        <f>IFERROR(__xludf.DUMMYFUNCTION("""COMPUTED_VALUE"""),"-")</f>
        <v>-</v>
      </c>
      <c r="D8" s="20" t="str">
        <f>IFERROR(__xludf.DUMMYFUNCTION("""COMPUTED_VALUE"""),"Sitting answering phone and talking while checking calendar")</f>
        <v>Sitting answering phone and talking while checking calendar</v>
      </c>
      <c r="E8" s="15"/>
    </row>
    <row r="9" ht="15.0" customHeight="1">
      <c r="A9" s="16"/>
      <c r="B9" s="17" t="str">
        <f>IFERROR(__xludf.DUMMYFUNCTION("""COMPUTED_VALUE"""),"Office_Desk_Answer_Phone_2")</f>
        <v>Office_Desk_Answer_Phone_2</v>
      </c>
      <c r="C9" s="19" t="str">
        <f>IFERROR(__xludf.DUMMYFUNCTION("""COMPUTED_VALUE"""),"-")</f>
        <v>-</v>
      </c>
      <c r="D9" s="20" t="str">
        <f>IFERROR(__xludf.DUMMYFUNCTION("""COMPUTED_VALUE"""),"Sitting answering phone and talking")</f>
        <v>Sitting answering phone and talking</v>
      </c>
      <c r="E9" s="15"/>
    </row>
    <row r="10" ht="15.0" customHeight="1">
      <c r="A10" s="21"/>
      <c r="B10" s="17" t="str">
        <f>IFERROR(__xludf.DUMMYFUNCTION("""COMPUTED_VALUE"""),"Office_Desk_Answer_Phone_Angry")</f>
        <v>Office_Desk_Answer_Phone_Angry</v>
      </c>
      <c r="C10" s="19" t="str">
        <f>IFERROR(__xludf.DUMMYFUNCTION("""COMPUTED_VALUE"""),"-")</f>
        <v>-</v>
      </c>
      <c r="D10" s="20" t="str">
        <f>IFERROR(__xludf.DUMMYFUNCTION("""COMPUTED_VALUE"""),"Sitting answering phone and then has an arguement")</f>
        <v>Sitting answering phone and then has an arguement</v>
      </c>
      <c r="E10" s="15"/>
    </row>
    <row r="11" ht="15.0" customHeight="1">
      <c r="A11" s="16"/>
      <c r="B11" s="17" t="str">
        <f>IFERROR(__xludf.DUMMYFUNCTION("""COMPUTED_VALUE"""),"Office_Desk_Answer_Phone_Happy")</f>
        <v>Office_Desk_Answer_Phone_Happy</v>
      </c>
      <c r="C11" s="19" t="str">
        <f>IFERROR(__xludf.DUMMYFUNCTION("""COMPUTED_VALUE"""),"-")</f>
        <v>-</v>
      </c>
      <c r="D11" s="17" t="str">
        <f>IFERROR(__xludf.DUMMYFUNCTION("""COMPUTED_VALUE"""),"Sitting answer phone and then having a pleasant conversation")</f>
        <v>Sitting answer phone and then having a pleasant conversation</v>
      </c>
      <c r="E11" s="15"/>
    </row>
    <row r="12" ht="15.0" customHeight="1">
      <c r="A12" s="16"/>
      <c r="B12" s="17" t="str">
        <f>IFERROR(__xludf.DUMMYFUNCTION("""COMPUTED_VALUE"""),"Office_Desk_Answer_Phone_Lands_Big_Deal")</f>
        <v>Office_Desk_Answer_Phone_Lands_Big_Deal</v>
      </c>
      <c r="C12" s="19" t="str">
        <f>IFERROR(__xludf.DUMMYFUNCTION("""COMPUTED_VALUE"""),"-")</f>
        <v>-</v>
      </c>
      <c r="D12" s="20" t="str">
        <f>IFERROR(__xludf.DUMMYFUNCTION("""COMPUTED_VALUE"""),"Sitting answering phone and then acts excited from closing a big deal")</f>
        <v>Sitting answering phone and then acts excited from closing a big deal</v>
      </c>
      <c r="E12" s="15"/>
    </row>
    <row r="13" ht="15.0" customHeight="1">
      <c r="A13" s="16"/>
      <c r="B13" s="17" t="str">
        <f>IFERROR(__xludf.DUMMYFUNCTION("""COMPUTED_VALUE"""),"Office_Desk_Answer_Phone_Pace")</f>
        <v>Office_Desk_Answer_Phone_Pace</v>
      </c>
      <c r="C13" s="19" t="str">
        <f>IFERROR(__xludf.DUMMYFUNCTION("""COMPUTED_VALUE"""),"-")</f>
        <v>-</v>
      </c>
      <c r="D13" s="20" t="str">
        <f>IFERROR(__xludf.DUMMYFUNCTION("""COMPUTED_VALUE"""),"Sitting answering phone gets up paces then sits and hangs up phone")</f>
        <v>Sitting answering phone gets up paces then sits and hangs up phone</v>
      </c>
      <c r="E13" s="15"/>
    </row>
    <row r="14" ht="15.0" customHeight="1">
      <c r="A14" s="16"/>
      <c r="B14" s="17" t="str">
        <f>IFERROR(__xludf.DUMMYFUNCTION("""COMPUTED_VALUE"""),"Office_Desk_Bored_Idle")</f>
        <v>Office_Desk_Bored_Idle</v>
      </c>
      <c r="C14" s="19" t="str">
        <f>IFERROR(__xludf.DUMMYFUNCTION("""COMPUTED_VALUE"""),"-")</f>
        <v>-</v>
      </c>
      <c r="D14" s="17" t="str">
        <f>IFERROR(__xludf.DUMMYFUNCTION("""COMPUTED_VALUE"""),"Sitting at desk while bored. fiddles with objects on desk")</f>
        <v>Sitting at desk while bored. fiddles with objects on desk</v>
      </c>
      <c r="E14" s="15"/>
    </row>
    <row r="15" ht="15.0" customHeight="1">
      <c r="A15" s="16"/>
      <c r="B15" s="17" t="str">
        <f>IFERROR(__xludf.DUMMYFUNCTION("""COMPUTED_VALUE"""),"Office_Desk_Cellphone")</f>
        <v>Office_Desk_Cellphone</v>
      </c>
      <c r="C15" s="19" t="str">
        <f>IFERROR(__xludf.DUMMYFUNCTION("""COMPUTED_VALUE"""),"-")</f>
        <v>-</v>
      </c>
      <c r="D15" s="17" t="str">
        <f>IFERROR(__xludf.DUMMYFUNCTION("""COMPUTED_VALUE"""),"Sitting at desk then checks smart phone to send reply text")</f>
        <v>Sitting at desk then checks smart phone to send reply text</v>
      </c>
      <c r="E15" s="15"/>
    </row>
    <row r="16" ht="15.0" customHeight="1">
      <c r="A16" s="16"/>
      <c r="B16" s="17" t="str">
        <f>IFERROR(__xludf.DUMMYFUNCTION("""COMPUTED_VALUE"""),"Office_Desk_Computer_Idle")</f>
        <v>Office_Desk_Computer_Idle</v>
      </c>
      <c r="C16" s="19" t="str">
        <f>IFERROR(__xludf.DUMMYFUNCTION("""COMPUTED_VALUE"""),"-")</f>
        <v>-</v>
      </c>
      <c r="D16" s="17" t="str">
        <f>IFERROR(__xludf.DUMMYFUNCTION("""COMPUTED_VALUE"""),"Idle loop of sitting at desk typing")</f>
        <v>Idle loop of sitting at desk typing</v>
      </c>
      <c r="E16" s="15"/>
    </row>
    <row r="17" ht="15.0" customHeight="1">
      <c r="A17" s="16"/>
      <c r="B17" s="17" t="str">
        <f>IFERROR(__xludf.DUMMYFUNCTION("""COMPUTED_VALUE"""),"Office_Desk_Computer_L_Idle")</f>
        <v>Office_Desk_Computer_L_Idle</v>
      </c>
      <c r="C17" s="19" t="str">
        <f>IFERROR(__xludf.DUMMYFUNCTION("""COMPUTED_VALUE"""),"-")</f>
        <v>-</v>
      </c>
      <c r="D17" s="17" t="str">
        <f>IFERROR(__xludf.DUMMYFUNCTION("""COMPUTED_VALUE"""),"Idle loop of sitting at desk typing looking left")</f>
        <v>Idle loop of sitting at desk typing looking left</v>
      </c>
      <c r="E17" s="15"/>
    </row>
    <row r="18" ht="15.0" customHeight="1">
      <c r="A18" s="16"/>
      <c r="B18" s="17" t="str">
        <f>IFERROR(__xludf.DUMMYFUNCTION("""COMPUTED_VALUE"""),"Office_Desk_Computer_R_Idle")</f>
        <v>Office_Desk_Computer_R_Idle</v>
      </c>
      <c r="C18" s="19" t="str">
        <f>IFERROR(__xludf.DUMMYFUNCTION("""COMPUTED_VALUE"""),"-")</f>
        <v>-</v>
      </c>
      <c r="D18" s="17" t="str">
        <f>IFERROR(__xludf.DUMMYFUNCTION("""COMPUTED_VALUE"""),"Idle loop of sitting at desk typing looking right")</f>
        <v>Idle loop of sitting at desk typing looking right</v>
      </c>
      <c r="E18" s="15"/>
    </row>
    <row r="19" ht="15.0" customHeight="1">
      <c r="A19" s="16"/>
      <c r="B19" s="17" t="str">
        <f>IFERROR(__xludf.DUMMYFUNCTION("""COMPUTED_VALUE"""),"Office_Desk_Laptop")</f>
        <v>Office_Desk_Laptop</v>
      </c>
      <c r="C19" s="19" t="str">
        <f>IFERROR(__xludf.DUMMYFUNCTION("""COMPUTED_VALUE"""),"-")</f>
        <v>-</v>
      </c>
      <c r="D19" s="17" t="str">
        <f>IFERROR(__xludf.DUMMYFUNCTION("""COMPUTED_VALUE"""),"Idle loop of sitting at desk typing on laptop")</f>
        <v>Idle loop of sitting at desk typing on laptop</v>
      </c>
      <c r="E19" s="15"/>
    </row>
    <row r="20" ht="15.0" customHeight="1">
      <c r="A20" s="16"/>
      <c r="B20" s="17" t="str">
        <f>IFERROR(__xludf.DUMMYFUNCTION("""COMPUTED_VALUE"""),"Office_Desk_Open_Drawer")</f>
        <v>Office_Desk_Open_Drawer</v>
      </c>
      <c r="C20" s="19" t="str">
        <f>IFERROR(__xludf.DUMMYFUNCTION("""COMPUTED_VALUE"""),"-")</f>
        <v>-</v>
      </c>
      <c r="D20" s="17" t="str">
        <f>IFERROR(__xludf.DUMMYFUNCTION("""COMPUTED_VALUE"""),"Sitting at desk gets document from drawer writes then returns it")</f>
        <v>Sitting at desk gets document from drawer writes then returns it</v>
      </c>
      <c r="E20" s="15"/>
    </row>
    <row r="21" ht="15.0" customHeight="1">
      <c r="A21" s="16"/>
      <c r="B21" s="17" t="str">
        <f>IFERROR(__xludf.DUMMYFUNCTION("""COMPUTED_VALUE"""),"Office_Desk_Signing_Papers")</f>
        <v>Office_Desk_Signing_Papers</v>
      </c>
      <c r="C21" s="19" t="str">
        <f>IFERROR(__xludf.DUMMYFUNCTION("""COMPUTED_VALUE"""),"-")</f>
        <v>-</v>
      </c>
      <c r="D21" s="17" t="str">
        <f>IFERROR(__xludf.DUMMYFUNCTION("""COMPUTED_VALUE"""),"Sitting signing documents")</f>
        <v>Sitting signing documents</v>
      </c>
      <c r="E21" s="15"/>
    </row>
    <row r="22" ht="15.0" customHeight="1">
      <c r="A22" s="21"/>
      <c r="B22" s="17" t="str">
        <f>IFERROR(__xludf.DUMMYFUNCTION("""COMPUTED_VALUE"""),"Office_Desk_Sit_Idle")</f>
        <v>Office_Desk_Sit_Idle</v>
      </c>
      <c r="C22" s="19" t="str">
        <f>IFERROR(__xludf.DUMMYFUNCTION("""COMPUTED_VALUE"""),"-")</f>
        <v>-</v>
      </c>
      <c r="D22" s="17" t="str">
        <f>IFERROR(__xludf.DUMMYFUNCTION("""COMPUTED_VALUE"""),"Sitting at desk making basic idle movements")</f>
        <v>Sitting at desk making basic idle movements</v>
      </c>
      <c r="E22" s="15"/>
    </row>
    <row r="23" ht="15.0" customHeight="1">
      <c r="A23" s="16"/>
      <c r="B23" s="17" t="str">
        <f>IFERROR(__xludf.DUMMYFUNCTION("""COMPUTED_VALUE"""),"Office_Desk_Sit_To_Stand")</f>
        <v>Office_Desk_Sit_To_Stand</v>
      </c>
      <c r="C23" s="19" t="str">
        <f>IFERROR(__xludf.DUMMYFUNCTION("""COMPUTED_VALUE"""),"-")</f>
        <v>-</v>
      </c>
      <c r="D23" s="17" t="str">
        <f>IFERROR(__xludf.DUMMYFUNCTION("""COMPUTED_VALUE"""),"Sitting at desk transition to standing state")</f>
        <v>Sitting at desk transition to standing state</v>
      </c>
      <c r="E23" s="15"/>
    </row>
    <row r="24" ht="15.0" customHeight="1">
      <c r="A24" s="16"/>
      <c r="B24" s="17" t="str">
        <f>IFERROR(__xludf.DUMMYFUNCTION("""COMPUTED_VALUE"""),"Office_Desk_Stand_To_Sit")</f>
        <v>Office_Desk_Stand_To_Sit</v>
      </c>
      <c r="C24" s="19" t="str">
        <f>IFERROR(__xludf.DUMMYFUNCTION("""COMPUTED_VALUE"""),"-")</f>
        <v>-</v>
      </c>
      <c r="D24" s="17" t="str">
        <f>IFERROR(__xludf.DUMMYFUNCTION("""COMPUTED_VALUE"""),"Standing then transition to Sitting at desk")</f>
        <v>Standing then transition to Sitting at desk</v>
      </c>
      <c r="E24" s="15"/>
    </row>
    <row r="25" ht="15.0" customHeight="1">
      <c r="A25" s="16"/>
      <c r="B25" s="17" t="str">
        <f>IFERROR(__xludf.DUMMYFUNCTION("""COMPUTED_VALUE"""),"Office_Desk_Writing")</f>
        <v>Office_Desk_Writing</v>
      </c>
      <c r="C25" s="19" t="str">
        <f>IFERROR(__xludf.DUMMYFUNCTION("""COMPUTED_VALUE"""),"-")</f>
        <v>-</v>
      </c>
      <c r="D25" s="17" t="str">
        <f>IFERROR(__xludf.DUMMYFUNCTION("""COMPUTED_VALUE"""),"Sitting at desk writing")</f>
        <v>Sitting at desk writing</v>
      </c>
      <c r="E25" s="15"/>
    </row>
    <row r="26" ht="15.0" customHeight="1">
      <c r="A26" s="16"/>
      <c r="B26" s="17" t="str">
        <f>IFERROR(__xludf.DUMMYFUNCTION("""COMPUTED_VALUE"""),"Office_Standing_Greeting")</f>
        <v>Office_Standing_Greeting</v>
      </c>
      <c r="C26" s="19" t="str">
        <f>IFERROR(__xludf.DUMMYFUNCTION("""COMPUTED_VALUE"""),"-")</f>
        <v>-</v>
      </c>
      <c r="D26" s="17" t="str">
        <f>IFERROR(__xludf.DUMMYFUNCTION("""COMPUTED_VALUE"""),"Walking forward then greeting someone then stops to talk")</f>
        <v>Walking forward then greeting someone then stops to talk</v>
      </c>
      <c r="E26" s="15"/>
    </row>
    <row r="27" ht="15.0" customHeight="1">
      <c r="A27" s="16"/>
      <c r="B27" s="17" t="str">
        <f>IFERROR(__xludf.DUMMYFUNCTION("""COMPUTED_VALUE"""),"Office_Standing_Handshake")</f>
        <v>Office_Standing_Handshake</v>
      </c>
      <c r="C27" s="19" t="str">
        <f>IFERROR(__xludf.DUMMYFUNCTION("""COMPUTED_VALUE"""),"-")</f>
        <v>-</v>
      </c>
      <c r="D27" s="17" t="str">
        <f>IFERROR(__xludf.DUMMYFUNCTION("""COMPUTED_VALUE"""),"Standing the reaching out for a handshake")</f>
        <v>Standing the reaching out for a handshake</v>
      </c>
      <c r="E27" s="15"/>
    </row>
    <row r="28" ht="15.0" customHeight="1">
      <c r="A28" s="21"/>
      <c r="B28" s="17" t="str">
        <f>IFERROR(__xludf.DUMMYFUNCTION("""COMPUTED_VALUE"""),"Office_Standing_Talking_1")</f>
        <v>Office_Standing_Talking_1</v>
      </c>
      <c r="C28" s="19" t="str">
        <f>IFERROR(__xludf.DUMMYFUNCTION("""COMPUTED_VALUE"""),"-")</f>
        <v>-</v>
      </c>
      <c r="D28" s="17" t="str">
        <f>IFERROR(__xludf.DUMMYFUNCTION("""COMPUTED_VALUE"""),"Standing making small talk")</f>
        <v>Standing making small talk</v>
      </c>
      <c r="E28" s="15"/>
    </row>
    <row r="29" ht="15.0" customHeight="1">
      <c r="A29" s="16"/>
      <c r="B29" s="17" t="str">
        <f>IFERROR(__xludf.DUMMYFUNCTION("""COMPUTED_VALUE"""),"Office_Standing_Talking_2")</f>
        <v>Office_Standing_Talking_2</v>
      </c>
      <c r="C29" s="19" t="str">
        <f>IFERROR(__xludf.DUMMYFUNCTION("""COMPUTED_VALUE"""),"-")</f>
        <v>-</v>
      </c>
      <c r="D29" s="17" t="str">
        <f>IFERROR(__xludf.DUMMYFUNCTION("""COMPUTED_VALUE"""),"Standing making small talk")</f>
        <v>Standing making small talk</v>
      </c>
      <c r="E29" s="15"/>
    </row>
    <row r="30" ht="15.0" customHeight="1">
      <c r="A30" s="16"/>
      <c r="B30" s="17"/>
      <c r="C30" s="19"/>
      <c r="D30" s="17"/>
      <c r="E30" s="15"/>
    </row>
    <row r="31" ht="15.0" customHeight="1">
      <c r="A31" s="12"/>
      <c r="B31" s="22" t="str">
        <f>IFERROR(__xludf.DUMMYFUNCTION("""COMPUTED_VALUE"""),"WALKING")</f>
        <v>WALKING</v>
      </c>
      <c r="C31" s="23"/>
      <c r="D31" s="22"/>
      <c r="E31" s="15"/>
    </row>
    <row r="32" ht="15.0" customHeight="1">
      <c r="A32" s="16"/>
      <c r="B32" s="17" t="str">
        <f>IFERROR(__xludf.DUMMYFUNCTION("""COMPUTED_VALUE"""),"Office_Walk_Clipboard_1")</f>
        <v>Office_Walk_Clipboard_1</v>
      </c>
      <c r="C32" s="19" t="str">
        <f>IFERROR(__xludf.DUMMYFUNCTION("""COMPUTED_VALUE"""),"-")</f>
        <v>-</v>
      </c>
      <c r="D32" s="17" t="str">
        <f>IFERROR(__xludf.DUMMYFUNCTION("""COMPUTED_VALUE"""),"Walking looking at clipboard")</f>
        <v>Walking looking at clipboard</v>
      </c>
      <c r="E32" s="15"/>
    </row>
    <row r="33" ht="15.0" customHeight="1">
      <c r="A33" s="16"/>
      <c r="B33" s="17" t="str">
        <f>IFERROR(__xludf.DUMMYFUNCTION("""COMPUTED_VALUE"""),"Office_Walk_Clipboard_2")</f>
        <v>Office_Walk_Clipboard_2</v>
      </c>
      <c r="C33" s="19" t="str">
        <f>IFERROR(__xludf.DUMMYFUNCTION("""COMPUTED_VALUE"""),"-")</f>
        <v>-</v>
      </c>
      <c r="D33" s="17" t="str">
        <f>IFERROR(__xludf.DUMMYFUNCTION("""COMPUTED_VALUE"""),"Walking holding a clipboard")</f>
        <v>Walking holding a clipboard</v>
      </c>
      <c r="E33" s="15"/>
    </row>
    <row r="34" ht="15.0" customHeight="1">
      <c r="A34" s="16"/>
      <c r="B34" s="17" t="str">
        <f>IFERROR(__xludf.DUMMYFUNCTION("""COMPUTED_VALUE"""),"Office_Walk_Listening_L")</f>
        <v>Office_Walk_Listening_L</v>
      </c>
      <c r="C34" s="19" t="str">
        <f>IFERROR(__xludf.DUMMYFUNCTION("""COMPUTED_VALUE"""),"-")</f>
        <v>-</v>
      </c>
      <c r="D34" s="24" t="str">
        <f>IFERROR(__xludf.DUMMYFUNCTION("""COMPUTED_VALUE"""),"Standing to walking while listening looking left")</f>
        <v>Standing to walking while listening looking left</v>
      </c>
      <c r="E34" s="15"/>
    </row>
    <row r="35" ht="15.0" customHeight="1">
      <c r="A35" s="16"/>
      <c r="B35" s="17" t="str">
        <f>IFERROR(__xludf.DUMMYFUNCTION("""COMPUTED_VALUE"""),"Office_Walk_Listening_R")</f>
        <v>Office_Walk_Listening_R</v>
      </c>
      <c r="C35" s="19" t="str">
        <f>IFERROR(__xludf.DUMMYFUNCTION("""COMPUTED_VALUE"""),"-")</f>
        <v>-</v>
      </c>
      <c r="D35" s="24" t="str">
        <f>IFERROR(__xludf.DUMMYFUNCTION("""COMPUTED_VALUE"""),"Standing to walking while listening looking right")</f>
        <v>Standing to walking while listening looking right</v>
      </c>
      <c r="E35" s="15"/>
    </row>
    <row r="36" ht="15.0" customHeight="1">
      <c r="A36" s="16"/>
      <c r="B36" s="17" t="str">
        <f>IFERROR(__xludf.DUMMYFUNCTION("""COMPUTED_VALUE"""),"Office_Walk_Talking_Cell_Turn_Left")</f>
        <v>Office_Walk_Talking_Cell_Turn_Left</v>
      </c>
      <c r="C36" s="19" t="str">
        <f>IFERROR(__xludf.DUMMYFUNCTION("""COMPUTED_VALUE"""),"-")</f>
        <v>-</v>
      </c>
      <c r="D36" s="24" t="str">
        <f>IFERROR(__xludf.DUMMYFUNCTION("""COMPUTED_VALUE"""),"Walking and talking left while on cell phone")</f>
        <v>Walking and talking left while on cell phone</v>
      </c>
      <c r="E36" s="15"/>
    </row>
    <row r="37" ht="15.0" customHeight="1">
      <c r="A37" s="16"/>
      <c r="B37" s="17" t="str">
        <f>IFERROR(__xludf.DUMMYFUNCTION("""COMPUTED_VALUE"""),"Office_Walk_Talking_Cell_Turn_Right")</f>
        <v>Office_Walk_Talking_Cell_Turn_Right</v>
      </c>
      <c r="C37" s="19" t="str">
        <f>IFERROR(__xludf.DUMMYFUNCTION("""COMPUTED_VALUE"""),"-")</f>
        <v>-</v>
      </c>
      <c r="D37" s="24" t="str">
        <f>IFERROR(__xludf.DUMMYFUNCTION("""COMPUTED_VALUE"""),"Walking and talking right while on cell phone")</f>
        <v>Walking and talking right while on cell phone</v>
      </c>
      <c r="E37" s="15"/>
    </row>
    <row r="38" ht="15.0" customHeight="1">
      <c r="A38" s="16"/>
      <c r="B38" s="17" t="str">
        <f>IFERROR(__xludf.DUMMYFUNCTION("""COMPUTED_VALUE"""),"Office_Walk_Talking_L")</f>
        <v>Office_Walk_Talking_L</v>
      </c>
      <c r="C38" s="19" t="str">
        <f>IFERROR(__xludf.DUMMYFUNCTION("""COMPUTED_VALUE"""),"-")</f>
        <v>-</v>
      </c>
      <c r="D38" s="24" t="str">
        <f>IFERROR(__xludf.DUMMYFUNCTION("""COMPUTED_VALUE"""),"Walking and talking left then stops to talk")</f>
        <v>Walking and talking left then stops to talk</v>
      </c>
      <c r="E38" s="15"/>
    </row>
    <row r="39" ht="15.0" customHeight="1">
      <c r="A39" s="16"/>
      <c r="B39" s="17" t="str">
        <f>IFERROR(__xludf.DUMMYFUNCTION("""COMPUTED_VALUE"""),"Office_Walk_Talking_R")</f>
        <v>Office_Walk_Talking_R</v>
      </c>
      <c r="C39" s="19" t="str">
        <f>IFERROR(__xludf.DUMMYFUNCTION("""COMPUTED_VALUE"""),"-")</f>
        <v>-</v>
      </c>
      <c r="D39" s="24" t="str">
        <f>IFERROR(__xludf.DUMMYFUNCTION("""COMPUTED_VALUE"""),"Walking and talking right then stops to talk")</f>
        <v>Walking and talking right then stops to talk</v>
      </c>
      <c r="E39" s="15"/>
    </row>
    <row r="40" ht="15.0" customHeight="1">
      <c r="A40" s="16"/>
      <c r="B40" s="17" t="str">
        <f>IFERROR(__xludf.DUMMYFUNCTION("""COMPUTED_VALUE"""),"Office_Walk_Turning_Corner_Left")</f>
        <v>Office_Walk_Turning_Corner_Left</v>
      </c>
      <c r="C40" s="19" t="str">
        <f>IFERROR(__xludf.DUMMYFUNCTION("""COMPUTED_VALUE"""),"-")</f>
        <v>-</v>
      </c>
      <c r="D40" s="25" t="str">
        <f>IFERROR(__xludf.DUMMYFUNCTION("""COMPUTED_VALUE"""),"Walking holding something then turning left")</f>
        <v>Walking holding something then turning left</v>
      </c>
      <c r="E40" s="15"/>
    </row>
    <row r="41" ht="15.0" customHeight="1">
      <c r="A41" s="16"/>
      <c r="B41" s="17" t="str">
        <f>IFERROR(__xludf.DUMMYFUNCTION("""COMPUTED_VALUE"""),"Office_Walk_Turning_Corner_Right")</f>
        <v>Office_Walk_Turning_Corner_Right</v>
      </c>
      <c r="C41" s="19" t="str">
        <f>IFERROR(__xludf.DUMMYFUNCTION("""COMPUTED_VALUE"""),"-")</f>
        <v>-</v>
      </c>
      <c r="D41" s="25" t="str">
        <f>IFERROR(__xludf.DUMMYFUNCTION("""COMPUTED_VALUE"""),"Walking holding something then turning right")</f>
        <v>Walking holding something then turning right</v>
      </c>
      <c r="E41" s="15"/>
    </row>
    <row r="42" ht="15.0" customHeight="1">
      <c r="A42" s="26"/>
      <c r="B42" s="17"/>
      <c r="C42" s="19"/>
      <c r="D42" s="27"/>
      <c r="E42" s="28"/>
    </row>
    <row r="43" ht="15.0" customHeight="1">
      <c r="A43" s="26"/>
      <c r="B43" s="17"/>
      <c r="C43" s="29"/>
      <c r="D43" s="27"/>
      <c r="E43" s="28"/>
    </row>
    <row r="44" ht="15.0" customHeight="1">
      <c r="A44" s="30"/>
      <c r="B44" s="31"/>
      <c r="C44" s="28"/>
      <c r="D44" s="31"/>
      <c r="E44" s="30"/>
    </row>
    <row r="45" ht="15.0" customHeight="1">
      <c r="A45" s="30"/>
      <c r="B45" s="32" t="str">
        <f>IFERROR(__xludf.DUMMYFUNCTION("""COMPUTED_VALUE"""),"MOCAP ONLINE / MOTUS DIGITAL")</f>
        <v>MOCAP ONLINE / MOTUS DIGITAL</v>
      </c>
      <c r="E45" s="30"/>
    </row>
    <row r="46" ht="15.0" customHeight="1">
      <c r="A46" s="30"/>
      <c r="B46" s="33" t="str">
        <f>IFERROR(__xludf.DUMMYFUNCTION("""COMPUTED_VALUE"""),"https://mocaponline.com/products/desk")</f>
        <v>https://mocaponline.com/products/desk</v>
      </c>
      <c r="E46" s="30"/>
    </row>
    <row r="47" ht="15.0" customHeight="1">
      <c r="A47" s="34"/>
      <c r="B47" s="33" t="str">
        <f>IFERROR(__xludf.DUMMYFUNCTION("""COMPUTED_VALUE"""),"Mocap@MotusDigital.com")</f>
        <v>Mocap@MotusDigital.com</v>
      </c>
      <c r="E47" s="34"/>
    </row>
    <row r="48" ht="15.0" customHeight="1">
      <c r="A48" s="34"/>
      <c r="B48" s="35"/>
      <c r="E48" s="34"/>
    </row>
    <row r="49" ht="15.0" customHeight="1">
      <c r="A49" s="30"/>
      <c r="B49" s="31"/>
      <c r="E49" s="30"/>
    </row>
  </sheetData>
  <autoFilter ref="$A$3:$E$49">
    <sortState ref="A3:E49">
      <sortCondition ref="B3:B49"/>
    </sortState>
  </autoFilter>
  <mergeCells count="6">
    <mergeCell ref="B2:D2"/>
    <mergeCell ref="B45:D45"/>
    <mergeCell ref="B46:D46"/>
    <mergeCell ref="B47:D47"/>
    <mergeCell ref="B48:D48"/>
    <mergeCell ref="B49:D49"/>
  </mergeCells>
  <hyperlinks>
    <hyperlink r:id="rId1" ref="B46"/>
  </hyperlinks>
  <printOptions horizontalCentered="1"/>
  <pageMargins bottom="0.75" footer="0.0" header="0.0" left="0.25" right="0.25" top="0.75"/>
  <pageSetup fitToHeight="0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69.0"/>
    <col customWidth="1" min="5" max="5" width="7.13"/>
  </cols>
  <sheetData>
    <row r="1" ht="15.0" customHeight="1">
      <c r="A1" s="1"/>
      <c r="B1" s="2"/>
      <c r="C1" s="2"/>
      <c r="D1" s="2"/>
      <c r="E1" s="3"/>
    </row>
    <row r="2" ht="15.0" customHeight="1">
      <c r="A2" s="4"/>
      <c r="B2" s="5" t="s">
        <v>0</v>
      </c>
      <c r="C2" s="6"/>
      <c r="D2" s="7"/>
      <c r="E2" s="8"/>
    </row>
    <row r="3" ht="15.0" customHeight="1">
      <c r="A3" s="9"/>
      <c r="B3" s="10" t="s">
        <v>1</v>
      </c>
      <c r="C3" s="10"/>
      <c r="D3" s="10" t="s">
        <v>2</v>
      </c>
      <c r="E3" s="11"/>
    </row>
    <row r="4" ht="15.0" customHeight="1">
      <c r="A4" s="12"/>
      <c r="B4" s="13" t="s">
        <v>3</v>
      </c>
      <c r="C4" s="14"/>
      <c r="D4" s="13"/>
      <c r="E4" s="15"/>
    </row>
    <row r="5" ht="15.0" customHeight="1">
      <c r="A5" s="16"/>
      <c r="B5" s="17" t="s">
        <v>4</v>
      </c>
      <c r="C5" s="18" t="s">
        <v>5</v>
      </c>
      <c r="D5" s="17"/>
      <c r="E5" s="15"/>
    </row>
    <row r="6" ht="15.0" customHeight="1">
      <c r="A6" s="16"/>
      <c r="B6" s="17" t="s">
        <v>6</v>
      </c>
      <c r="C6" s="19" t="s">
        <v>5</v>
      </c>
      <c r="D6" s="17" t="s">
        <v>7</v>
      </c>
      <c r="E6" s="15"/>
    </row>
    <row r="7" ht="15.0" customHeight="1">
      <c r="A7" s="16"/>
      <c r="B7" s="17" t="s">
        <v>8</v>
      </c>
      <c r="C7" s="19" t="s">
        <v>5</v>
      </c>
      <c r="D7" s="17" t="s">
        <v>7</v>
      </c>
      <c r="E7" s="15"/>
    </row>
    <row r="8" ht="15.0" customHeight="1">
      <c r="A8" s="16"/>
      <c r="B8" s="17" t="s">
        <v>9</v>
      </c>
      <c r="C8" s="19" t="s">
        <v>5</v>
      </c>
      <c r="D8" s="20" t="s">
        <v>10</v>
      </c>
      <c r="E8" s="15"/>
    </row>
    <row r="9" ht="15.0" customHeight="1">
      <c r="A9" s="16"/>
      <c r="B9" s="17" t="s">
        <v>11</v>
      </c>
      <c r="C9" s="19" t="s">
        <v>5</v>
      </c>
      <c r="D9" s="20" t="s">
        <v>12</v>
      </c>
      <c r="E9" s="15"/>
    </row>
    <row r="10" ht="15.0" customHeight="1">
      <c r="A10" s="21"/>
      <c r="B10" s="17" t="s">
        <v>13</v>
      </c>
      <c r="C10" s="19" t="s">
        <v>5</v>
      </c>
      <c r="D10" s="20" t="s">
        <v>14</v>
      </c>
      <c r="E10" s="15"/>
    </row>
    <row r="11" ht="15.0" customHeight="1">
      <c r="A11" s="16"/>
      <c r="B11" s="17" t="s">
        <v>15</v>
      </c>
      <c r="C11" s="19" t="s">
        <v>5</v>
      </c>
      <c r="D11" s="17" t="s">
        <v>16</v>
      </c>
      <c r="E11" s="15"/>
    </row>
    <row r="12" ht="15.0" customHeight="1">
      <c r="A12" s="16"/>
      <c r="B12" s="17" t="s">
        <v>17</v>
      </c>
      <c r="C12" s="19" t="s">
        <v>5</v>
      </c>
      <c r="D12" s="20" t="s">
        <v>18</v>
      </c>
      <c r="E12" s="15"/>
    </row>
    <row r="13" ht="15.0" customHeight="1">
      <c r="A13" s="16"/>
      <c r="B13" s="17" t="s">
        <v>19</v>
      </c>
      <c r="C13" s="19" t="s">
        <v>5</v>
      </c>
      <c r="D13" s="20" t="s">
        <v>20</v>
      </c>
      <c r="E13" s="15"/>
    </row>
    <row r="14" ht="15.0" customHeight="1">
      <c r="A14" s="16"/>
      <c r="B14" s="17" t="s">
        <v>21</v>
      </c>
      <c r="C14" s="19" t="s">
        <v>5</v>
      </c>
      <c r="D14" s="17" t="s">
        <v>22</v>
      </c>
      <c r="E14" s="15"/>
    </row>
    <row r="15" ht="15.0" customHeight="1">
      <c r="A15" s="16"/>
      <c r="B15" s="17" t="s">
        <v>23</v>
      </c>
      <c r="C15" s="19" t="s">
        <v>5</v>
      </c>
      <c r="D15" s="17" t="s">
        <v>24</v>
      </c>
      <c r="E15" s="15"/>
    </row>
    <row r="16" ht="15.0" customHeight="1">
      <c r="A16" s="16"/>
      <c r="B16" s="17" t="s">
        <v>25</v>
      </c>
      <c r="C16" s="19" t="s">
        <v>5</v>
      </c>
      <c r="D16" s="17" t="s">
        <v>26</v>
      </c>
      <c r="E16" s="15"/>
    </row>
    <row r="17" ht="15.0" customHeight="1">
      <c r="A17" s="16"/>
      <c r="B17" s="17" t="s">
        <v>27</v>
      </c>
      <c r="C17" s="19" t="s">
        <v>5</v>
      </c>
      <c r="D17" s="17" t="s">
        <v>28</v>
      </c>
      <c r="E17" s="15"/>
    </row>
    <row r="18" ht="15.0" customHeight="1">
      <c r="A18" s="16"/>
      <c r="B18" s="17" t="s">
        <v>29</v>
      </c>
      <c r="C18" s="19" t="s">
        <v>5</v>
      </c>
      <c r="D18" s="17" t="s">
        <v>30</v>
      </c>
      <c r="E18" s="15"/>
    </row>
    <row r="19" ht="15.0" customHeight="1">
      <c r="A19" s="16"/>
      <c r="B19" s="17" t="s">
        <v>31</v>
      </c>
      <c r="C19" s="19" t="s">
        <v>5</v>
      </c>
      <c r="D19" s="17" t="s">
        <v>32</v>
      </c>
      <c r="E19" s="15"/>
    </row>
    <row r="20" ht="15.0" customHeight="1">
      <c r="A20" s="16"/>
      <c r="B20" s="17" t="s">
        <v>33</v>
      </c>
      <c r="C20" s="19" t="s">
        <v>5</v>
      </c>
      <c r="D20" s="17" t="s">
        <v>34</v>
      </c>
      <c r="E20" s="15"/>
    </row>
    <row r="21" ht="15.0" customHeight="1">
      <c r="A21" s="16"/>
      <c r="B21" s="17" t="s">
        <v>35</v>
      </c>
      <c r="C21" s="19" t="s">
        <v>5</v>
      </c>
      <c r="D21" s="17" t="s">
        <v>36</v>
      </c>
      <c r="E21" s="15"/>
    </row>
    <row r="22" ht="15.0" customHeight="1">
      <c r="A22" s="21"/>
      <c r="B22" s="17" t="s">
        <v>37</v>
      </c>
      <c r="C22" s="19" t="s">
        <v>5</v>
      </c>
      <c r="D22" s="17" t="s">
        <v>38</v>
      </c>
      <c r="E22" s="15"/>
    </row>
    <row r="23" ht="15.0" customHeight="1">
      <c r="A23" s="16"/>
      <c r="B23" s="17" t="s">
        <v>39</v>
      </c>
      <c r="C23" s="19" t="s">
        <v>5</v>
      </c>
      <c r="D23" s="17" t="s">
        <v>40</v>
      </c>
      <c r="E23" s="15"/>
    </row>
    <row r="24" ht="15.0" customHeight="1">
      <c r="A24" s="16"/>
      <c r="B24" s="17" t="s">
        <v>41</v>
      </c>
      <c r="C24" s="19" t="s">
        <v>5</v>
      </c>
      <c r="D24" s="17" t="s">
        <v>42</v>
      </c>
      <c r="E24" s="15"/>
    </row>
    <row r="25" ht="15.0" customHeight="1">
      <c r="A25" s="16"/>
      <c r="B25" s="17" t="s">
        <v>43</v>
      </c>
      <c r="C25" s="19" t="s">
        <v>5</v>
      </c>
      <c r="D25" s="17" t="s">
        <v>44</v>
      </c>
      <c r="E25" s="15"/>
    </row>
    <row r="26" ht="15.0" customHeight="1">
      <c r="A26" s="16"/>
      <c r="B26" s="17" t="s">
        <v>45</v>
      </c>
      <c r="C26" s="19" t="s">
        <v>5</v>
      </c>
      <c r="D26" s="17" t="s">
        <v>46</v>
      </c>
      <c r="E26" s="15"/>
    </row>
    <row r="27" ht="15.0" customHeight="1">
      <c r="A27" s="16"/>
      <c r="B27" s="17" t="s">
        <v>47</v>
      </c>
      <c r="C27" s="19" t="s">
        <v>5</v>
      </c>
      <c r="D27" s="17" t="s">
        <v>48</v>
      </c>
      <c r="E27" s="15"/>
    </row>
    <row r="28" ht="15.0" customHeight="1">
      <c r="A28" s="21"/>
      <c r="B28" s="17" t="s">
        <v>49</v>
      </c>
      <c r="C28" s="19" t="s">
        <v>5</v>
      </c>
      <c r="D28" s="17" t="s">
        <v>50</v>
      </c>
      <c r="E28" s="15"/>
    </row>
    <row r="29" ht="15.0" customHeight="1">
      <c r="A29" s="16"/>
      <c r="B29" s="17" t="s">
        <v>51</v>
      </c>
      <c r="C29" s="19" t="s">
        <v>5</v>
      </c>
      <c r="D29" s="17" t="s">
        <v>50</v>
      </c>
      <c r="E29" s="15"/>
    </row>
    <row r="30" ht="15.0" customHeight="1">
      <c r="A30" s="16"/>
      <c r="B30" s="17"/>
      <c r="C30" s="19"/>
      <c r="D30" s="17"/>
      <c r="E30" s="15"/>
    </row>
    <row r="31" ht="15.0" customHeight="1">
      <c r="A31" s="12"/>
      <c r="B31" s="22" t="s">
        <v>52</v>
      </c>
      <c r="C31" s="23"/>
      <c r="D31" s="22"/>
      <c r="E31" s="15"/>
    </row>
    <row r="32" ht="15.0" customHeight="1">
      <c r="A32" s="16"/>
      <c r="B32" s="17" t="s">
        <v>53</v>
      </c>
      <c r="C32" s="19" t="s">
        <v>5</v>
      </c>
      <c r="D32" s="17" t="s">
        <v>54</v>
      </c>
      <c r="E32" s="15"/>
    </row>
    <row r="33" ht="15.0" customHeight="1">
      <c r="A33" s="16"/>
      <c r="B33" s="17" t="s">
        <v>55</v>
      </c>
      <c r="C33" s="19" t="s">
        <v>5</v>
      </c>
      <c r="D33" s="17" t="s">
        <v>56</v>
      </c>
      <c r="E33" s="15"/>
    </row>
    <row r="34" ht="15.0" customHeight="1">
      <c r="A34" s="16"/>
      <c r="B34" s="17" t="s">
        <v>57</v>
      </c>
      <c r="C34" s="19" t="s">
        <v>5</v>
      </c>
      <c r="D34" s="24" t="s">
        <v>58</v>
      </c>
      <c r="E34" s="15"/>
    </row>
    <row r="35" ht="15.0" customHeight="1">
      <c r="A35" s="16"/>
      <c r="B35" s="17" t="s">
        <v>59</v>
      </c>
      <c r="C35" s="19" t="s">
        <v>5</v>
      </c>
      <c r="D35" s="24" t="s">
        <v>60</v>
      </c>
      <c r="E35" s="15"/>
    </row>
    <row r="36" ht="15.0" customHeight="1">
      <c r="A36" s="16"/>
      <c r="B36" s="17" t="s">
        <v>61</v>
      </c>
      <c r="C36" s="19" t="s">
        <v>5</v>
      </c>
      <c r="D36" s="24" t="s">
        <v>62</v>
      </c>
      <c r="E36" s="15"/>
    </row>
    <row r="37" ht="15.0" customHeight="1">
      <c r="A37" s="16"/>
      <c r="B37" s="17" t="s">
        <v>63</v>
      </c>
      <c r="C37" s="19" t="s">
        <v>5</v>
      </c>
      <c r="D37" s="24" t="s">
        <v>64</v>
      </c>
      <c r="E37" s="15"/>
    </row>
    <row r="38" ht="15.0" customHeight="1">
      <c r="A38" s="16"/>
      <c r="B38" s="17" t="s">
        <v>65</v>
      </c>
      <c r="C38" s="19" t="s">
        <v>5</v>
      </c>
      <c r="D38" s="24" t="s">
        <v>66</v>
      </c>
      <c r="E38" s="15"/>
    </row>
    <row r="39" ht="15.0" customHeight="1">
      <c r="A39" s="16"/>
      <c r="B39" s="17" t="s">
        <v>67</v>
      </c>
      <c r="C39" s="19" t="s">
        <v>5</v>
      </c>
      <c r="D39" s="24" t="s">
        <v>68</v>
      </c>
      <c r="E39" s="15"/>
    </row>
    <row r="40" ht="15.0" customHeight="1">
      <c r="A40" s="16"/>
      <c r="B40" s="17" t="s">
        <v>69</v>
      </c>
      <c r="C40" s="19" t="s">
        <v>5</v>
      </c>
      <c r="D40" s="25" t="s">
        <v>70</v>
      </c>
      <c r="E40" s="15"/>
    </row>
    <row r="41" ht="15.0" customHeight="1">
      <c r="A41" s="16"/>
      <c r="B41" s="17" t="s">
        <v>71</v>
      </c>
      <c r="C41" s="19" t="s">
        <v>5</v>
      </c>
      <c r="D41" s="25" t="s">
        <v>72</v>
      </c>
      <c r="E41" s="15"/>
    </row>
    <row r="42" ht="15.0" customHeight="1">
      <c r="A42" s="26"/>
      <c r="B42" s="17"/>
      <c r="C42" s="19"/>
      <c r="D42" s="27"/>
      <c r="E42" s="28"/>
    </row>
    <row r="43" ht="15.0" customHeight="1">
      <c r="A43" s="26"/>
      <c r="B43" s="17"/>
      <c r="C43" s="29">
        <f>COUNTIF(C5:C41,"-")</f>
        <v>35</v>
      </c>
      <c r="D43" s="27"/>
      <c r="E43" s="28"/>
    </row>
    <row r="44" ht="15.0" customHeight="1">
      <c r="A44" s="30"/>
      <c r="B44" s="31"/>
      <c r="C44" s="28"/>
      <c r="D44" s="31"/>
      <c r="E44" s="30"/>
    </row>
    <row r="45" ht="15.0" customHeight="1">
      <c r="A45" s="30"/>
      <c r="B45" s="32" t="s">
        <v>73</v>
      </c>
      <c r="E45" s="30"/>
    </row>
    <row r="46" ht="15.0" customHeight="1">
      <c r="A46" s="30"/>
      <c r="B46" s="33" t="s">
        <v>74</v>
      </c>
      <c r="E46" s="30"/>
    </row>
    <row r="47" ht="15.0" customHeight="1">
      <c r="A47" s="34"/>
      <c r="B47" s="33" t="s">
        <v>75</v>
      </c>
      <c r="E47" s="34"/>
    </row>
    <row r="48" ht="15.0" customHeight="1">
      <c r="A48" s="34"/>
      <c r="B48" s="35"/>
      <c r="E48" s="34"/>
    </row>
    <row r="49" ht="15.0" customHeight="1">
      <c r="A49" s="30"/>
      <c r="B49" s="31"/>
      <c r="E49" s="30"/>
    </row>
  </sheetData>
  <autoFilter ref="$A$3:$E$49">
    <sortState ref="A3:E49">
      <sortCondition ref="B3:B49"/>
    </sortState>
  </autoFilter>
  <mergeCells count="6">
    <mergeCell ref="B2:D2"/>
    <mergeCell ref="B45:D45"/>
    <mergeCell ref="B46:D46"/>
    <mergeCell ref="B47:D47"/>
    <mergeCell ref="B48:D48"/>
    <mergeCell ref="B49:D49"/>
  </mergeCells>
  <hyperlinks>
    <hyperlink r:id="rId1" ref="B46"/>
  </hyperlinks>
  <printOptions horizontalCentered="1"/>
  <pageMargins bottom="0.75" footer="0.0" header="0.0" left="0.25" right="0.25" top="0.75"/>
  <pageSetup fitToHeight="0" cellComments="atEnd" orientation="portrait" pageOrder="overThenDown"/>
  <drawing r:id="rId2"/>
</worksheet>
</file>