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bility Basic" sheetId="1" r:id="rId3"/>
    <sheet state="visible" name="Mobility Basic - Origional" sheetId="2" r:id="rId4"/>
    <sheet state="visible" name="Lists" sheetId="3" r:id="rId5"/>
  </sheets>
  <definedNames/>
  <calcPr/>
</workbook>
</file>

<file path=xl/sharedStrings.xml><?xml version="1.0" encoding="utf-8"?>
<sst xmlns="http://schemas.openxmlformats.org/spreadsheetml/2006/main" count="592" uniqueCount="422">
  <si>
    <t>MOBILITY BASIC 2.7B - ANIMATION LIST</t>
  </si>
  <si>
    <t xml:space="preserve">Animations included as Root Motion and In-Place (IPC) (w/Custom Attributes for UE4/Unity)		</t>
  </si>
  <si>
    <t>NAME</t>
  </si>
  <si>
    <t>DESCRIPTION</t>
  </si>
  <si>
    <t>STANDS, TURNS, HOPS, JUMP, FIDGETS, TRANSITIONS</t>
  </si>
  <si>
    <t>Stand_Relaxed_Idle_v2</t>
  </si>
  <si>
    <t>-</t>
  </si>
  <si>
    <t>Stand Relaxed, more motion, loop</t>
  </si>
  <si>
    <t>Stand_Rlx_Turn_In_Place_L_Loop</t>
  </si>
  <si>
    <t>Stand Relaxed in-place turn left 45 Loop</t>
  </si>
  <si>
    <t>Stand_Rlx_Turn_In_Place_R_Loop</t>
  </si>
  <si>
    <t>Stand Relaxed in-place turn right 45 Loop</t>
  </si>
  <si>
    <t>Stand_Relaxed_L_90</t>
  </si>
  <si>
    <t>Stand Relaxed in-place turn left 90</t>
  </si>
  <si>
    <t>Stand_Relaxed_R_90</t>
  </si>
  <si>
    <t>Stand Relaxed in-place turn right 90</t>
  </si>
  <si>
    <t>Stand_Relaxed_Jump</t>
  </si>
  <si>
    <t>Stand Relaxed jump in-place</t>
  </si>
  <si>
    <t>Stand_Relaxed_Jump_F</t>
  </si>
  <si>
    <t>Stand Relaxed jump forward</t>
  </si>
  <si>
    <t>Stand_Relaxed_Fgt_v1</t>
  </si>
  <si>
    <t>Stand Relaxed waiting</t>
  </si>
  <si>
    <t>Stand_Relaxed_Conv_v1</t>
  </si>
  <si>
    <t>Stand Relaxed conversation</t>
  </si>
  <si>
    <t>Stand_Relaxed_Death_B</t>
  </si>
  <si>
    <t>Stand Relaxed death fall backward</t>
  </si>
  <si>
    <t>Stand_Relaxed_Death_F</t>
  </si>
  <si>
    <t>Stand Relaxed death fall forwards</t>
  </si>
  <si>
    <t>Stand_Relaxed_Death_L</t>
  </si>
  <si>
    <t>Stand Relaxed death fall left</t>
  </si>
  <si>
    <t>Stand_Relaxed_Death_R</t>
  </si>
  <si>
    <t>Stand Relaxed death fall right</t>
  </si>
  <si>
    <t>Stand_Relaxed_Look_Center</t>
  </si>
  <si>
    <t>Stand Relaxed look forward, aim offset pose</t>
  </si>
  <si>
    <t>Stand_Relaxed_Look_D90</t>
  </si>
  <si>
    <t>Stand Relaxed look down 90, aim offset pose</t>
  </si>
  <si>
    <t>Stand_Relaxed_Look_L90</t>
  </si>
  <si>
    <t>Stand Relaxed look left 90, aim offset pose</t>
  </si>
  <si>
    <t>Stand_Relaxed_Look_R90</t>
  </si>
  <si>
    <t>Stand Relaxed look right 90, aim offset pose</t>
  </si>
  <si>
    <t>Stand_Relaxed_Look_U90</t>
  </si>
  <si>
    <t>Stand Relaxed look up 90, aim offset pose</t>
  </si>
  <si>
    <t>Stand_Relaxed_To_Crouch</t>
  </si>
  <si>
    <t>Stand Relaxed to Crouch</t>
  </si>
  <si>
    <t>Stand_Relaxed_To_Walk_F</t>
  </si>
  <si>
    <t>Stand Relaxed to Walk Forward</t>
  </si>
  <si>
    <t>Stand_Relaxed_To_Jog_F</t>
  </si>
  <si>
    <t>Stand to Jog Forward</t>
  </si>
  <si>
    <t>Stand_Relaxed_To_Run_F</t>
  </si>
  <si>
    <t>Stand Relaxed to Run Forward</t>
  </si>
  <si>
    <t>AIM OFFSETS</t>
  </si>
  <si>
    <t>Crouch_Look_Center</t>
  </si>
  <si>
    <t>Crouch look forward, aim offset pose</t>
  </si>
  <si>
    <t>Crouch_Look_D90</t>
  </si>
  <si>
    <t>Crouch look down 90, aim offset pose</t>
  </si>
  <si>
    <t>Crouch_Look_L90</t>
  </si>
  <si>
    <t>Crouch look left 90, aim offset pose</t>
  </si>
  <si>
    <t>Crouch_Look_R90</t>
  </si>
  <si>
    <t>Crouch look right 90, aim offset pose</t>
  </si>
  <si>
    <t>Crouch_Look_U90</t>
  </si>
  <si>
    <t>Crouch look up 90, aim offset pose</t>
  </si>
  <si>
    <t>WALKS, TURNS, JUMPS, TRANSITIONS</t>
  </si>
  <si>
    <t>Walk_F_Loop</t>
  </si>
  <si>
    <t>Walk Forward loop</t>
  </si>
  <si>
    <t>Walk_B_Loop</t>
  </si>
  <si>
    <t>Walk Backward loop</t>
  </si>
  <si>
    <t>Walk_L_Loop</t>
  </si>
  <si>
    <t>Walk Left Strafe loop</t>
  </si>
  <si>
    <t>Walk_R_Loop</t>
  </si>
  <si>
    <t>Walk Right Strafe loop</t>
  </si>
  <si>
    <t>Walk_BL_BkPd_Loop</t>
  </si>
  <si>
    <t>Walk Strafe 135 back and left backpedal loop</t>
  </si>
  <si>
    <t>Walk_BR_BkPd_Loop</t>
  </si>
  <si>
    <t>Walk Strafe 135 back and right backpedal loop</t>
  </si>
  <si>
    <t>Walk_FL_Loop</t>
  </si>
  <si>
    <t>Walk Strafe 45 forward and left loop</t>
  </si>
  <si>
    <t>Walk_FR_Loop</t>
  </si>
  <si>
    <t>Walk Strafe 45 forward and right loop</t>
  </si>
  <si>
    <t>Walk_L_CIR_Loop</t>
  </si>
  <si>
    <t>Walk Left Circle</t>
  </si>
  <si>
    <t>Walk_R_CIR_Loop</t>
  </si>
  <si>
    <t>Walk Right Circle</t>
  </si>
  <si>
    <t>Walk_L_90</t>
  </si>
  <si>
    <t>Walk Forward, turn left 90</t>
  </si>
  <si>
    <t>Walk_R_90</t>
  </si>
  <si>
    <t>Walk Forward, turn right 90</t>
  </si>
  <si>
    <t>Walk_F_Jump</t>
  </si>
  <si>
    <t>Walk Forward jump</t>
  </si>
  <si>
    <t>Walk_F_Jump_RU</t>
  </si>
  <si>
    <t>Walk Forward jump right foot up, end is frame 0 of Walk_F cycle</t>
  </si>
  <si>
    <t>Walk_L_Jump</t>
  </si>
  <si>
    <t>Walk Left Strafe jump</t>
  </si>
  <si>
    <t>Walk_L_Jump_RU</t>
  </si>
  <si>
    <t>Walk Left Strafe jump right foot up, end is frame 0 of Walk_L cycle</t>
  </si>
  <si>
    <t>Walk_R_Jump</t>
  </si>
  <si>
    <t>Walk Right Strafe jump</t>
  </si>
  <si>
    <t>Walk_R_Jump_RU</t>
  </si>
  <si>
    <t>Walk Right Strafe jump right foot up, end is frame 0 of Walk_R cycle</t>
  </si>
  <si>
    <t>Walk_F_To_Stand_Relaxed_RU</t>
  </si>
  <si>
    <t>Walk Forward, transition right foot up to Stand Relaxed</t>
  </si>
  <si>
    <t>CROUCH, TURNS, CROUCH WALKS, TRANSITION</t>
  </si>
  <si>
    <t>Crouch_Idle_V2</t>
  </si>
  <si>
    <t>Crouch, more motion, loop</t>
  </si>
  <si>
    <t>Crouch_Rlx_Turn_In_Place_L_Loop</t>
  </si>
  <si>
    <t>Crouch in-place turn left 45 Loop</t>
  </si>
  <si>
    <t>Crouch_Rlx_Turn_In_Place_R_Loop</t>
  </si>
  <si>
    <t>Crouch in-place turn left 90 Loop</t>
  </si>
  <si>
    <t>Crouch_L_90</t>
  </si>
  <si>
    <t>Crouch in-place turn left 90</t>
  </si>
  <si>
    <t>Crouch_R_90</t>
  </si>
  <si>
    <t>Crouch in-place turn right 90</t>
  </si>
  <si>
    <t>CrouchWalk_F_Loop</t>
  </si>
  <si>
    <t>CrouchWalk Forward loop</t>
  </si>
  <si>
    <t>CrouchWalk_B_Loop</t>
  </si>
  <si>
    <t>CrouchWalk Backward loop</t>
  </si>
  <si>
    <t>CrouchWalk_L_Loop</t>
  </si>
  <si>
    <t>CrouchWalk Left loop</t>
  </si>
  <si>
    <t>CrouchWalk_R_Loop</t>
  </si>
  <si>
    <t>CrouchWalk Right loop</t>
  </si>
  <si>
    <t>CrouchWalk_BL_BkPd_Loop</t>
  </si>
  <si>
    <t>CrouchWalk Strafe 135 back and left backpedal loop</t>
  </si>
  <si>
    <t>CrouchWalk_BR_BkPd_Loop</t>
  </si>
  <si>
    <t>CrouchWalk Strafe 135 back and right backpedal loop</t>
  </si>
  <si>
    <t>CrouchWalk_FL_Loop</t>
  </si>
  <si>
    <t>CrouchWalk Strafe 45 forward and left loop</t>
  </si>
  <si>
    <t>CrouchWalk_FR_Loop</t>
  </si>
  <si>
    <t>CrouchWalk Strafe 45 forward and right loop</t>
  </si>
  <si>
    <t>Crouch_To_Stand_Relaxed</t>
  </si>
  <si>
    <t xml:space="preserve">Crouch to Stand Relaxed </t>
  </si>
  <si>
    <t>Crouch_To_CrouchWalk_F</t>
  </si>
  <si>
    <t>Crouch, transition to Crouchwalk Forward</t>
  </si>
  <si>
    <t>CrouchWalk_F_To_Crouch_RU</t>
  </si>
  <si>
    <t>Crouchwalk Forward, transition right foot up to Crouch</t>
  </si>
  <si>
    <t>JOGS, TURNS, JUMPS, TRANSITIONS</t>
  </si>
  <si>
    <t>Jog_F_Loop</t>
  </si>
  <si>
    <t>Jog Forward loop</t>
  </si>
  <si>
    <t>Jog_B_Loop</t>
  </si>
  <si>
    <t>Jog Backward loop</t>
  </si>
  <si>
    <t>Jog_L_Loop</t>
  </si>
  <si>
    <t>Jog Left Strafe loop</t>
  </si>
  <si>
    <t>Jog_R_Loop</t>
  </si>
  <si>
    <t>Jog Right Strafe loop</t>
  </si>
  <si>
    <t>Jog_BL_BkPd_Loop</t>
  </si>
  <si>
    <t>Jog Strafe 135 back and left backpedal loop</t>
  </si>
  <si>
    <t>Jog_BR_BkPd_Loop</t>
  </si>
  <si>
    <t>Jog Strafe 135 back and right backpedal loop</t>
  </si>
  <si>
    <t>Jog_FL_Loop</t>
  </si>
  <si>
    <t>Jog Strafe 45 forward and left loop</t>
  </si>
  <si>
    <t>Jog_FR_Loop</t>
  </si>
  <si>
    <t>Jog Strafe 45 forward and right loop</t>
  </si>
  <si>
    <t>Jog_L_CIR_Loop</t>
  </si>
  <si>
    <t>Jog Left Circle</t>
  </si>
  <si>
    <t>Jog_R_CIR_Loop</t>
  </si>
  <si>
    <t>Jog Right Circle</t>
  </si>
  <si>
    <t>Jog_L_90</t>
  </si>
  <si>
    <t>Jog Forward, turn left 90</t>
  </si>
  <si>
    <t>Jog_R_90</t>
  </si>
  <si>
    <t>Jog Forward, turn right 90</t>
  </si>
  <si>
    <t>Jog_F_Jump</t>
  </si>
  <si>
    <t>Jog Forward jump</t>
  </si>
  <si>
    <t>Jog_F_Jump_RU</t>
  </si>
  <si>
    <t>Jog Forward jump right foot up, end is frame 0 of Jog_F cycle</t>
  </si>
  <si>
    <t>Jog_L_Jump</t>
  </si>
  <si>
    <t>Jog Left Strafe jump</t>
  </si>
  <si>
    <t>Jog_L_Jump_RU</t>
  </si>
  <si>
    <t>Jog Left Strafe jump right foot up, end is frame 0 of Jog_L cycle</t>
  </si>
  <si>
    <t>Jog_R_Jump</t>
  </si>
  <si>
    <t>Jog Right Strafe jump</t>
  </si>
  <si>
    <t>Jog_R_Jump_RU</t>
  </si>
  <si>
    <t>Jog Right Strafe jump right foot up, end is frame 0 of Jog_R cycle</t>
  </si>
  <si>
    <t>Jog_F_To_Stand_Relaxed_RU</t>
  </si>
  <si>
    <t>Jog Forward, transition right foot up to Stand Relaxed</t>
  </si>
  <si>
    <t>RUNS, TURNS, JUMPS, TRANSITIONS</t>
  </si>
  <si>
    <t>Run_F_Loop</t>
  </si>
  <si>
    <t>Run Forward loop</t>
  </si>
  <si>
    <t>Run_L_Loop</t>
  </si>
  <si>
    <t>Run Left Strafe loop</t>
  </si>
  <si>
    <t>Run_R_Loop</t>
  </si>
  <si>
    <t>Run Right Strafe loop</t>
  </si>
  <si>
    <t>Run_FL_Loop</t>
  </si>
  <si>
    <t>Run Strafe 45 forward and left loop</t>
  </si>
  <si>
    <t>Run_FR_Loop</t>
  </si>
  <si>
    <t>Run Strafe 45 forward and right loop</t>
  </si>
  <si>
    <t>Run_L_CIR_Loop</t>
  </si>
  <si>
    <t>Run Left Circle</t>
  </si>
  <si>
    <t>Run_R_CIR_Loop</t>
  </si>
  <si>
    <t>Run Right Circle</t>
  </si>
  <si>
    <t>Run_F_Jump</t>
  </si>
  <si>
    <t>Run Forward jump</t>
  </si>
  <si>
    <t>Run_F_Jump_RU</t>
  </si>
  <si>
    <t>Run Forward jump right foot up in-place</t>
  </si>
  <si>
    <t>Run_F_To_Stand_Relaxed_RU</t>
  </si>
  <si>
    <t>Run Forward, transition right foot up to Stand Relaxed</t>
  </si>
  <si>
    <t>SPLIT JUMPS</t>
  </si>
  <si>
    <t>Walk_F_Jump_RU_Air_IPC</t>
  </si>
  <si>
    <t>Loop while in Air</t>
  </si>
  <si>
    <t>Walk_F_Jump_RU_Land_IPC</t>
  </si>
  <si>
    <t>Right Up Jump Landing</t>
  </si>
  <si>
    <t>Walk_F_Jump_RU_Start_IPC</t>
  </si>
  <si>
    <t>Right Up Jump Start</t>
  </si>
  <si>
    <t>Walk_L_Jump_RU_Air_IPC</t>
  </si>
  <si>
    <t>Walk_L_Jump_RU_Land_IPC</t>
  </si>
  <si>
    <t>Walk_L_Jump_RU_Start_IPC</t>
  </si>
  <si>
    <t>Walk_R_Jump_RU_Air_IPC</t>
  </si>
  <si>
    <t>Walk_R_Jump_RU_Land_IPC</t>
  </si>
  <si>
    <t>Walk_R_Jump_RU_Start_IPC</t>
  </si>
  <si>
    <t>Jog_F_Jump_RU_Air_IPC</t>
  </si>
  <si>
    <t>Jog_F_Jump_RU_Land_IPC</t>
  </si>
  <si>
    <t>Jog_F_Jump_RU_Start_IPC</t>
  </si>
  <si>
    <t>Jog_L_Jump_RU_Air_IPC</t>
  </si>
  <si>
    <t>Jog_L_Jump_RU_Land_IPC</t>
  </si>
  <si>
    <t>Jog_L_Jump_RU_Start_IPC</t>
  </si>
  <si>
    <t>Jog_R_Jump_RU_Air_IPC</t>
  </si>
  <si>
    <t>Jog_R_Jump_RU_Land_IPC</t>
  </si>
  <si>
    <t>Jog_R_Jump_RU_Start_IPC</t>
  </si>
  <si>
    <t>Run_F_Jump_RU_Air_IPC</t>
  </si>
  <si>
    <t>Run_F_Jump_RU_Land_IPC</t>
  </si>
  <si>
    <t>Run_F_Jump_RU_Start_IPC</t>
  </si>
  <si>
    <t>MOCAP ONLINE / MOTUS DIGITAL</t>
  </si>
  <si>
    <t>www.MocapOnline.com</t>
  </si>
  <si>
    <t>Mocap@MotusDigital.com</t>
  </si>
  <si>
    <t>MOB1_Stand_Relaxed_Idle_v2.fbx</t>
  </si>
  <si>
    <t>MOB1_Stand_Rlx_Turn_In_Place_L_Loop.fbx</t>
  </si>
  <si>
    <t>MOB1_Stand_Rlx_Turn_In_Place_R_Loop.fbx</t>
  </si>
  <si>
    <t>MOB1_Stand_Relaxed_L_90.fbx</t>
  </si>
  <si>
    <t>MOB1_Stand_Relaxed_R_90.fbx</t>
  </si>
  <si>
    <t>MOB1_Stand_Relaxed_Jump.fbx</t>
  </si>
  <si>
    <t>MOB1_Stand_Relaxed_Jump_F.fbx</t>
  </si>
  <si>
    <t>MOB1_Stand_Relaxed_Fgt_v1.fbx</t>
  </si>
  <si>
    <t>MOB1_Stand_Relaxed_Conv_v1.fbx</t>
  </si>
  <si>
    <t>MOB1_Stand_Relaxed_Death_B.fbx</t>
  </si>
  <si>
    <t>MOB1_Stand_Relaxed_Death_F.fbx</t>
  </si>
  <si>
    <t>MOB1_Stand_Relaxed_Death_L.fbx</t>
  </si>
  <si>
    <t>MOB1_Stand_Relaxed_Death_R.fbx</t>
  </si>
  <si>
    <t>MOB1_Stand_Relaxed_To_Crouch.fbx</t>
  </si>
  <si>
    <t>MOB1_Stand_Relaxed_To_Walk_F.fbx</t>
  </si>
  <si>
    <t>MOB1_Stand_Relaxed_To_Jog_F.fbx</t>
  </si>
  <si>
    <t>MOB1_Stand_Relaxed_To_Run_F.fbx</t>
  </si>
  <si>
    <t>MOB1_Walk_F_Loop.fbx</t>
  </si>
  <si>
    <t>MOB1_Walk_B_Loop.fbx</t>
  </si>
  <si>
    <t>MOB1_Walk_L_Loop.fbx</t>
  </si>
  <si>
    <t>MOB1_Walk_R_Loop.fbx</t>
  </si>
  <si>
    <t>MOB1_Walk_BL_BkPd_Loop.fbx</t>
  </si>
  <si>
    <t>MOB1_Walk_BR_BkPd_Loop.fbx</t>
  </si>
  <si>
    <t>MOB1_Walk_FL_Loop.fbx</t>
  </si>
  <si>
    <t>MOB1_Walk_FR_Loop.fbx</t>
  </si>
  <si>
    <t>MOB1_Walk_L_CIR_Loop.fbx</t>
  </si>
  <si>
    <t>MOB1_Walk_R_CIR_Loop.fbx</t>
  </si>
  <si>
    <t>MOB1_Walk_L_90.fbx</t>
  </si>
  <si>
    <t>MOB1_Walk_R_90.fbx</t>
  </si>
  <si>
    <t>MOB1_Walk_F_Jump.fbx</t>
  </si>
  <si>
    <t>MOB1_Walk_F_Jump_RU.fbx</t>
  </si>
  <si>
    <t>MOB1_Walk_L_Jump.fbx</t>
  </si>
  <si>
    <t>MOB1_Walk_L_Jump_RU.fbx</t>
  </si>
  <si>
    <t>MOB1_Walk_R_Jump.fbx</t>
  </si>
  <si>
    <t>MOB1_Walk_R_Jump_RU.fbx</t>
  </si>
  <si>
    <t>MOB1_Walk_F_To_Stand_Relaxed_RU.fbx</t>
  </si>
  <si>
    <t>MOB1_Crouch_Idle_V2.fbx</t>
  </si>
  <si>
    <t>MOB1_Crouch_Rlx_Turn_In_Place_L_Loop.fbx</t>
  </si>
  <si>
    <t>MOB1_Crouch_Rlx_Turn_In_Place_R_Loop.fbx</t>
  </si>
  <si>
    <t>MOB1_Crouch_L_90.fbx</t>
  </si>
  <si>
    <t>MOB1_Crouch_R_90.fbx</t>
  </si>
  <si>
    <t>MOB1_CrouchWalk_F_Loop.fbx</t>
  </si>
  <si>
    <t>MOB1_CrouchWalk_B_Loop.fbx</t>
  </si>
  <si>
    <t>MOB1_CrouchWalk_L_Loop.fbx</t>
  </si>
  <si>
    <t>MOB1_CrouchWalk_R_Loop.fbx</t>
  </si>
  <si>
    <t>MOB1_CrouchWalk_BL_BkPd_Loop.fbx</t>
  </si>
  <si>
    <t>MOB1_CrouchWalk_BR_BkPd_Loop.fbx</t>
  </si>
  <si>
    <t>MOB1_CrouchWalk_FL_Loop.fbx</t>
  </si>
  <si>
    <t>MOB1_CrouchWalk_FR_Loop.fbx</t>
  </si>
  <si>
    <t>MOB1_Crouch_To_Stand_Relaxed.fbx</t>
  </si>
  <si>
    <t>MOB1_Crouch_To_CrouchWalk_F.fbx</t>
  </si>
  <si>
    <t>MOB1_CrouchWalk_F_To_Crouch_RU.fbx</t>
  </si>
  <si>
    <t>MOB1_Jog_F_Loop.fbx</t>
  </si>
  <si>
    <t>MOB1_Jog_B_Loop.fbx</t>
  </si>
  <si>
    <t>MOB1_Jog_L_Loop.fbx</t>
  </si>
  <si>
    <t>MOB1_Jog_R_Loop.fbx</t>
  </si>
  <si>
    <t>MOB1_Jog_BL_BkPd_Loop.fbx</t>
  </si>
  <si>
    <t>MOB1_Jog_BR_BkPd_Loop.fbx</t>
  </si>
  <si>
    <t>MOB1_Jog_FL_Loop.fbx</t>
  </si>
  <si>
    <t>MOB1_Jog_FR_Loop.fbx</t>
  </si>
  <si>
    <t>MOB1_Jog_L_CIR_Loop.fbx</t>
  </si>
  <si>
    <t>MOB1_Jog_R_CIR_Loop.fbx</t>
  </si>
  <si>
    <t>MOB1_Jog_L_90.fbx</t>
  </si>
  <si>
    <t>MOB1_Jog_R_90.fbx</t>
  </si>
  <si>
    <t>MOB1_Jog_F_Jump.fbx</t>
  </si>
  <si>
    <t>MOB1_Jog_F_Jump_RU.fbx</t>
  </si>
  <si>
    <t>MOB1_Jog_L_Jump.fbx</t>
  </si>
  <si>
    <t>MOB1_Jog_L_Jump_RU.fbx</t>
  </si>
  <si>
    <t>MOB1_Jog_R_Jump.fbx</t>
  </si>
  <si>
    <t>MOB1_Jog_R_Jump_RU.fbx</t>
  </si>
  <si>
    <t>MOB1_Jog_F_To_Stand_Relaxed_RU.fbx</t>
  </si>
  <si>
    <t>MOB1_Run_F_Loop.fbx</t>
  </si>
  <si>
    <t>MOB1_Run_L_Loop.fbx</t>
  </si>
  <si>
    <t>MOB1_Run_R_Loop.fbx</t>
  </si>
  <si>
    <t>MOB1_Run_FL_Loop.fbx</t>
  </si>
  <si>
    <t>MOB1_Run_FR_Loop.fbx</t>
  </si>
  <si>
    <t>MOB1_Run_L_CIR_Loop.fbx</t>
  </si>
  <si>
    <t>MOB1_Run_R_CIR_Loop.fbx</t>
  </si>
  <si>
    <t>MOB1_Run_F_Jump.fbx</t>
  </si>
  <si>
    <t>MOB1_Run_F_Jump_RU.fbx</t>
  </si>
  <si>
    <t>MOB1_Run_F_To_Stand_Relaxed_RU.fbx</t>
  </si>
  <si>
    <t>MOB1_Stand_Relaxed_Look_Center.fbx</t>
  </si>
  <si>
    <t>MOB1_Stand_Relaxed_Look_D90.fbx</t>
  </si>
  <si>
    <t>MOB1_Stand_Relaxed_Look_L90.fbx</t>
  </si>
  <si>
    <t>MOB1_Stand_Relaxed_Look_R90.fbx</t>
  </si>
  <si>
    <t>MOB1_Stand_Relaxed_Look_U90.fbx</t>
  </si>
  <si>
    <t>MOB1_Crouch_Look_Center.fbx</t>
  </si>
  <si>
    <t>MOB1_Crouch_Look_D90.fbx</t>
  </si>
  <si>
    <t>MOB1_Crouch_Look_L90.fbx</t>
  </si>
  <si>
    <t>MOB1_Crouch_Look_R90.fbx</t>
  </si>
  <si>
    <t>MOB1_Crouch_Look_U90.fbx</t>
  </si>
  <si>
    <t>IPC</t>
  </si>
  <si>
    <t>MOB1_Stand_Relaxed_Idle_v2_IPC.fbx</t>
  </si>
  <si>
    <t>MOB1_Stand_Rlx_Turn_In_Place_L_Loop_IPC.fbx</t>
  </si>
  <si>
    <t>MOB1_Stand_Rlx_Turn_In_Place_R_Loop_IPC.fbx</t>
  </si>
  <si>
    <t>MOB1_Stand_Relaxed_L_90_IPC.fbx</t>
  </si>
  <si>
    <t>MOB1_Stand_Relaxed_R_90_IPC.fbx</t>
  </si>
  <si>
    <t>MOB1_Stand_Relaxed_Jump_IPC.fbx</t>
  </si>
  <si>
    <t>MOB1_Stand_Relaxed_Jump_F_IPC.fbx</t>
  </si>
  <si>
    <t>MOB1_Stand_Relaxed_Fgt_v1_IPC.fbx</t>
  </si>
  <si>
    <t>MOB1_Stand_Relaxed_Conv_v1_IPC.fbx</t>
  </si>
  <si>
    <t>MOB1_Stand_Relaxed_Death_B_IPC.fbx</t>
  </si>
  <si>
    <t>MOB1_Stand_Relaxed_Death_F_IPC.fbx</t>
  </si>
  <si>
    <t>MOB1_Stand_Relaxed_Death_L_IPC.fbx</t>
  </si>
  <si>
    <t>MOB1_Stand_Relaxed_Death_R_IPC.fbx</t>
  </si>
  <si>
    <t>MOB1_Stand_Relaxed_To_Crouch_IPC.fbx</t>
  </si>
  <si>
    <t>MOB1_Stand_Relaxed_To_Walk_F_IPC.fbx</t>
  </si>
  <si>
    <t>MOB1_Stand_Relaxed_To_Jog_F_IPC.fbx</t>
  </si>
  <si>
    <t>MOB1_Stand_Relaxed_To_Run_F_IPC.fbx</t>
  </si>
  <si>
    <t>MOB1_Walk_F_Loop_IPC.fbx</t>
  </si>
  <si>
    <t>MOB1_Walk_B_Loop_IPC.fbx</t>
  </si>
  <si>
    <t>MOB1_Walk_L_Loop_IPC.fbx</t>
  </si>
  <si>
    <t>MOB1_Walk_R_Loop_IPC.fbx</t>
  </si>
  <si>
    <t>MOB1_Walk_BL_BkPd_Loop_IPC.fbx</t>
  </si>
  <si>
    <t>MOB1_Walk_BR_BkPd_Loop_IPC.fbx</t>
  </si>
  <si>
    <t>MOB1_Walk_FL_Loop_IPC.fbx</t>
  </si>
  <si>
    <t>MOB1_Walk_FR_Loop_IPC.fbx</t>
  </si>
  <si>
    <t>MOB1_Walk_L_CIR_Loop_IPC.fbx</t>
  </si>
  <si>
    <t>MOB1_Walk_R_CIR_Loop_IPC.fbx</t>
  </si>
  <si>
    <t>MOB1_Walk_L_90_IPC.fbx</t>
  </si>
  <si>
    <t>MOB1_Walk_R_90_IPC.fbx</t>
  </si>
  <si>
    <t>MOB1_Walk_F_Jump_IPC.fbx</t>
  </si>
  <si>
    <t>MOB1_Walk_F_Jump_RU_IPC.fbx</t>
  </si>
  <si>
    <t>MOB1_Walk_L_Jump_IPC.fbx</t>
  </si>
  <si>
    <t>MOB1_Walk_L_Jump_RU_IPC.fbx</t>
  </si>
  <si>
    <t>MOB1_Walk_R_Jump_IPC.fbx</t>
  </si>
  <si>
    <t>MOB1_Walk_R_Jump_RU_IPC.fbx</t>
  </si>
  <si>
    <t>MOB1_Walk_F_To_Stand_Relaxed_RU_IPC.fbx</t>
  </si>
  <si>
    <t>MOB1_Crouch_Idle_V2_IPC.fbx</t>
  </si>
  <si>
    <t>MOB1_Crouch_Rlx_Turn_In_Place_L_Loop_IPC.fbx</t>
  </si>
  <si>
    <t>MOB1_Crouch_Rlx_Turn_In_Place_R_Loop_IPC.fbx</t>
  </si>
  <si>
    <t>MOB1_Crouch_L_90_IPC.fbx</t>
  </si>
  <si>
    <t>MOB1_Crouch_R_90_IPC.fbx</t>
  </si>
  <si>
    <t>MOB1_CrouchWalk_F_Loop_IPC.fbx</t>
  </si>
  <si>
    <t>MOB1_CrouchWalk_B_Loop_IPC.fbx</t>
  </si>
  <si>
    <t>MOB1_CrouchWalk_L_Loop_IPC.fbx</t>
  </si>
  <si>
    <t>MOB1_CrouchWalk_R_Loop_IPC.fbx</t>
  </si>
  <si>
    <t>MOB1_CrouchWalk_BL_BkPd_Loop_IPC.fbx</t>
  </si>
  <si>
    <t>MOB1_CrouchWalk_BR_BkPd_Loop_IPC.fbx</t>
  </si>
  <si>
    <t>MOB1_CrouchWalk_FL_Loop_IPC.fbx</t>
  </si>
  <si>
    <t>MOB1_CrouchWalk_FR_Loop_IPC.fbx</t>
  </si>
  <si>
    <t>MOB1_Crouch_To_Stand_Relaxed_IPC.fbx</t>
  </si>
  <si>
    <t>MOB1_Crouch_To_CrouchWalk_F_IPC.fbx</t>
  </si>
  <si>
    <t>MOB1_CrouchWalk_F_To_Crouch_RU_IPC.fbx</t>
  </si>
  <si>
    <t>MOB1_Crouch_Look_Center_IPC.fbx</t>
  </si>
  <si>
    <t>MOB1_Crouch_Look_D90_IPC.fbx</t>
  </si>
  <si>
    <t>MOB1_Crouch_Look_L90_IPC.fbx</t>
  </si>
  <si>
    <t>MOB1_Crouch_Look_R90_IPC.fbx</t>
  </si>
  <si>
    <t>MOB1_Crouch_Look_U90_IPC.fbx</t>
  </si>
  <si>
    <t>MOB1_Jog_F_Loop_IPC.fbx</t>
  </si>
  <si>
    <t>MOB1_Jog_B_Loop_IPC.fbx</t>
  </si>
  <si>
    <t>MOB1_Jog_L_Loop_IPC.fbx</t>
  </si>
  <si>
    <t>MOB1_Jog_R_Loop_IPC.fbx</t>
  </si>
  <si>
    <t>MOB1_Jog_BL_BkPd_Loop_IPC.fbx</t>
  </si>
  <si>
    <t>MOB1_Jog_BR_BkPd_Loop_IPC.fbx</t>
  </si>
  <si>
    <t>MOB1_Jog_FL_Loop_IPC.fbx</t>
  </si>
  <si>
    <t>MOB1_Jog_FR_Loop_IPC.fbx</t>
  </si>
  <si>
    <t>MOB1_Jog_L_CIR_Loop_IPC.fbx</t>
  </si>
  <si>
    <t>MOB1_Jog_R_CIR_Loop_IPC.fbx</t>
  </si>
  <si>
    <t>MOB1_Jog_L_90_IPC.fbx</t>
  </si>
  <si>
    <t>MOB1_Jog_R_90_IPC.fbx</t>
  </si>
  <si>
    <t>MOB1_Jog_F_Jump_IPC.fbx</t>
  </si>
  <si>
    <t>MOB1_Jog_F_Jump_RU_IPC.fbx</t>
  </si>
  <si>
    <t>MOB1_Jog_L_Jump_IPC.fbx</t>
  </si>
  <si>
    <t>MOB1_Jog_L_Jump_RU_IPC.fbx</t>
  </si>
  <si>
    <t>MOB1_Jog_R_Jump_IPC.fbx</t>
  </si>
  <si>
    <t>MOB1_Jog_R_Jump_RU_IPC.fbx</t>
  </si>
  <si>
    <t>MOB1_Jog_F_To_Stand_Relaxed_RU_IPC.fbx</t>
  </si>
  <si>
    <t>MOB1_Run_F_Loop_IPC.fbx</t>
  </si>
  <si>
    <t>MOB1_Run_L_Loop_IPC.fbx</t>
  </si>
  <si>
    <t>MOB1_Run_R_Loop_IPC.fbx</t>
  </si>
  <si>
    <t>MOB1_Run_FL_Loop_IPC.fbx</t>
  </si>
  <si>
    <t>MOB1_Run_FR_Loop_IPC.fbx</t>
  </si>
  <si>
    <t>MOB1_Run_L_CIR_Loop_IPC.fbx</t>
  </si>
  <si>
    <t>MOB1_Run_R_CIR_Loop_IPC.fbx</t>
  </si>
  <si>
    <t>MOB1_Run_F_Jump_IPC.fbx</t>
  </si>
  <si>
    <t>MOB1_Run_F_Jump_RU_IPC.fbx</t>
  </si>
  <si>
    <t>MOB1_Run_F_To_Stand_Relaxed_RU_IPC.fbx</t>
  </si>
  <si>
    <t>Split Jumps</t>
  </si>
  <si>
    <t>MOB1_Walk_F_Jump_RU_Air_IPC.fbx</t>
  </si>
  <si>
    <t>MOB1_Walk_F_Jump_RU_Land_IPC.fbx</t>
  </si>
  <si>
    <t>MOB1_Walk_F_Jump_RU_Start_IPC.fbx</t>
  </si>
  <si>
    <t>MOB1_Walk_L_Jump_RU_Air_IPC.fbx</t>
  </si>
  <si>
    <t>MOB1_Walk_L_Jump_RU_Land_IPC.fbx</t>
  </si>
  <si>
    <t>MOB1_Walk_L_Jump_RU_Start_IPC.fbx</t>
  </si>
  <si>
    <t>MOB1_Walk_R_Jump_RU_Air_IPC.fbx</t>
  </si>
  <si>
    <t>MOB1_Walk_R_Jump_RU_Land_IPC.fbx</t>
  </si>
  <si>
    <t>MOB1_Walk_R_Jump_RU_Start_IPC.fbx</t>
  </si>
  <si>
    <t>MOB1_Jog_F_Jump_RU_Air_IPC.fbx</t>
  </si>
  <si>
    <t>MOB1_Jog_F_Jump_RU_Land_IPC.fbx</t>
  </si>
  <si>
    <t>MOB1_Jog_F_Jump_RU_Start_IPC.fbx</t>
  </si>
  <si>
    <t>MOB1_Jog_L_Jump_RU_Air_IPC.fbx</t>
  </si>
  <si>
    <t>MOB1_Jog_L_Jump_RU_Land_IPC.fbx</t>
  </si>
  <si>
    <t>MOB1_Jog_L_Jump_RU_Start_IPC.fbx</t>
  </si>
  <si>
    <t>MOB1_Jog_R_Jump_RU_Air_IPC.fbx</t>
  </si>
  <si>
    <t>MOB1_Jog_R_Jump_RU_Land_IPC.fbx</t>
  </si>
  <si>
    <t>MOB1_Jog_R_Jump_RU_Start_IPC.fbx</t>
  </si>
  <si>
    <t>MOB1_Run_F_Jump_RU_Air_IPC.fbx</t>
  </si>
  <si>
    <t>MOB1_Run_F_Jump_RU_Land_IPC.fbx</t>
  </si>
  <si>
    <t>MOB1_Run_F_Jump_RU_Start_IPC.fbx</t>
  </si>
  <si>
    <t>Aim Offsets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</si>
</sst>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sz val="10.0"/>
      <color rgb="FF85200C"/>
      <name val="Arial"/>
    </font>
    <font>
      <sz val="11.0"/>
      <name val="Verdana"/>
    </font>
    <font>
      <sz val="10.0"/>
      <name val="Verdana"/>
    </font>
    <font>
      <b/>
      <sz val="10.0"/>
      <color rgb="FF85200C"/>
      <name val="Arial"/>
    </font>
    <font>
      <b/>
      <sz val="24.0"/>
      <name val="Play"/>
    </font>
    <font>
      <b/>
      <name val="Play"/>
    </font>
    <font>
      <b/>
      <sz val="12.0"/>
      <name val="Verdana"/>
    </font>
    <font/>
    <font>
      <b/>
      <sz val="11.0"/>
      <color rgb="FFFFFFFF"/>
      <name val="Verdana"/>
    </font>
    <font>
      <name val="Arial"/>
    </font>
    <font>
      <b/>
      <sz val="14.0"/>
      <name val="Courier New"/>
    </font>
    <font>
      <sz val="11.0"/>
      <color rgb="FF990000"/>
      <name val="Verdana"/>
    </font>
    <font>
      <sz val="18.0"/>
      <color rgb="FFFFFFFF"/>
      <name val="Verdana"/>
    </font>
    <font>
      <b/>
      <sz val="18.0"/>
      <color rgb="FFFFFFFF"/>
      <name val="Courier New"/>
    </font>
    <font>
      <name val="Verdana"/>
    </font>
    <font>
      <sz val="10.0"/>
      <color rgb="FFFFFFFF"/>
      <name val="Verdana"/>
    </font>
    <font>
      <sz val="11.0"/>
      <name val="Arial"/>
    </font>
    <font>
      <sz val="18.0"/>
      <name val="Arial"/>
    </font>
    <font>
      <b/>
      <sz val="14.0"/>
      <color rgb="FFF3F3F3"/>
    </font>
    <font>
      <b/>
      <sz val="10.0"/>
    </font>
    <font>
      <b/>
      <sz val="18.0"/>
      <color rgb="FFF3F3F3"/>
      <name val="Play"/>
    </font>
    <font>
      <u/>
      <sz val="10.0"/>
      <color rgb="FF000000"/>
    </font>
    <font>
      <u/>
      <sz val="16.0"/>
      <color rgb="FFF3F3F3"/>
      <name val="Play"/>
    </font>
    <font>
      <u/>
      <sz val="14.0"/>
      <color rgb="FFF3F3F3"/>
    </font>
    <font>
      <u/>
      <sz val="10.0"/>
      <color rgb="FF1155CC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5">
    <border/>
    <border>
      <top style="hair">
        <color rgb="FF999999"/>
      </top>
      <bottom style="hair">
        <color rgb="FF999999"/>
      </bottom>
    </border>
    <border>
      <left style="hair">
        <color rgb="FF000000"/>
      </lef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  <border>
      <right style="hair">
        <color rgb="FF000000"/>
      </right>
      <top style="hair">
        <color rgb="FF666666"/>
      </top>
      <bottom style="hair">
        <color rgb="FF666666"/>
      </bottom>
    </border>
    <border>
      <left style="thin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right style="hair">
        <color rgb="FF000000"/>
      </right>
    </border>
    <border>
      <top style="hair">
        <color rgb="FF999999"/>
      </top>
      <bottom style="hair">
        <color rgb="FFB7B7B7"/>
      </bottom>
    </border>
    <border>
      <left style="hair">
        <color rgb="FF000000"/>
      </left>
      <top style="hair">
        <color rgb="FFB7B7B7"/>
      </top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left style="hair">
        <color rgb="FF000000"/>
      </left>
      <bottom style="hair">
        <color rgb="FFB7B7B7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2" numFmtId="0" xfId="0" applyAlignment="1" applyBorder="1" applyFont="1">
      <alignment horizontal="left" vertical="center"/>
    </xf>
    <xf borderId="0" fillId="2" fontId="3" numFmtId="0" xfId="0" applyAlignment="1" applyFont="1">
      <alignment vertical="center"/>
    </xf>
    <xf borderId="0" fillId="2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2" fontId="6" numFmtId="0" xfId="0" applyAlignment="1" applyFont="1">
      <alignment vertical="center"/>
    </xf>
    <xf borderId="2" fillId="0" fontId="7" numFmtId="0" xfId="0" applyAlignment="1" applyBorder="1" applyFont="1">
      <alignment horizontal="center" readingOrder="0" vertical="center"/>
    </xf>
    <xf borderId="3" fillId="0" fontId="8" numFmtId="0" xfId="0" applyBorder="1" applyFont="1"/>
    <xf borderId="4" fillId="0" fontId="8" numFmtId="0" xfId="0" applyBorder="1" applyFont="1"/>
    <xf borderId="0" fillId="2" fontId="4" numFmtId="0" xfId="0" applyAlignment="1" applyFont="1">
      <alignment horizontal="center" readingOrder="0" shrinkToFit="0" vertical="center" wrapText="0"/>
    </xf>
    <xf borderId="5" fillId="2" fontId="9" numFmtId="0" xfId="0" applyAlignment="1" applyBorder="1" applyFont="1">
      <alignment horizontal="center" shrinkToFit="0" vertical="bottom" wrapText="1"/>
    </xf>
    <xf borderId="6" fillId="2" fontId="10" numFmtId="0" xfId="0" applyAlignment="1" applyBorder="1" applyFont="1">
      <alignment vertical="bottom"/>
    </xf>
    <xf borderId="7" fillId="2" fontId="9" numFmtId="0" xfId="0" applyAlignment="1" applyBorder="1" applyFont="1">
      <alignment horizontal="center" shrinkToFit="0" vertical="bottom" wrapText="1"/>
    </xf>
    <xf borderId="0" fillId="2" fontId="11" numFmtId="0" xfId="0" applyAlignment="1" applyFont="1">
      <alignment horizontal="center" shrinkToFit="0" vertical="center" wrapText="0"/>
    </xf>
    <xf borderId="0" fillId="2" fontId="12" numFmtId="0" xfId="0" applyAlignment="1" applyFont="1">
      <alignment horizontal="center"/>
    </xf>
    <xf borderId="0" fillId="3" fontId="13" numFmtId="0" xfId="0" applyAlignment="1" applyFill="1" applyFont="1">
      <alignment readingOrder="0" vertical="center"/>
    </xf>
    <xf borderId="0" fillId="3" fontId="14" numFmtId="0" xfId="0" applyAlignment="1" applyFont="1">
      <alignment readingOrder="0" vertical="center"/>
    </xf>
    <xf borderId="0" fillId="2" fontId="14" numFmtId="0" xfId="0" applyAlignment="1" applyFont="1">
      <alignment vertical="center"/>
    </xf>
    <xf borderId="8" fillId="2" fontId="12" numFmtId="0" xfId="0" applyAlignment="1" applyBorder="1" applyFont="1">
      <alignment horizontal="center"/>
    </xf>
    <xf borderId="9" fillId="0" fontId="3" numFmtId="0" xfId="0" applyAlignment="1" applyBorder="1" applyFont="1">
      <alignment horizontal="left" readingOrder="0" vertical="center"/>
    </xf>
    <xf borderId="6" fillId="0" fontId="3" numFmtId="0" xfId="0" applyAlignment="1" applyBorder="1" applyFont="1">
      <alignment horizontal="center" readingOrder="0" vertical="center"/>
    </xf>
    <xf borderId="6" fillId="0" fontId="15" numFmtId="0" xfId="0" applyAlignment="1" applyBorder="1" applyFont="1">
      <alignment readingOrder="0" vertical="bottom"/>
    </xf>
    <xf borderId="0" fillId="2" fontId="3" numFmtId="0" xfId="0" applyAlignment="1" applyFont="1">
      <alignment readingOrder="0" vertical="center"/>
    </xf>
    <xf borderId="10" fillId="0" fontId="15" numFmtId="0" xfId="0" applyBorder="1" applyFont="1"/>
    <xf borderId="11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vertical="bottom"/>
    </xf>
    <xf borderId="12" fillId="0" fontId="15" numFmtId="0" xfId="0" applyBorder="1" applyFont="1"/>
    <xf borderId="6" fillId="0" fontId="15" numFmtId="0" xfId="0" applyAlignment="1" applyBorder="1" applyFont="1">
      <alignment horizontal="center"/>
    </xf>
    <xf borderId="6" fillId="0" fontId="15" numFmtId="0" xfId="0" applyAlignment="1" applyBorder="1" applyFont="1">
      <alignment vertical="bottom"/>
    </xf>
    <xf borderId="11" fillId="0" fontId="3" numFmtId="0" xfId="0" applyAlignment="1" applyBorder="1" applyFont="1">
      <alignment horizontal="left" readingOrder="0" vertical="center"/>
    </xf>
    <xf borderId="11" fillId="0" fontId="3" numFmtId="0" xfId="0" applyAlignment="1" applyBorder="1" applyFont="1">
      <alignment horizontal="center" readingOrder="0" vertical="center"/>
    </xf>
    <xf borderId="11" fillId="0" fontId="15" numFmtId="0" xfId="0" applyAlignment="1" applyBorder="1" applyFont="1">
      <alignment readingOrder="0" vertical="bottom"/>
    </xf>
    <xf borderId="11" fillId="0" fontId="15" numFmtId="0" xfId="0" applyAlignment="1" applyBorder="1" applyFont="1">
      <alignment horizontal="left" readingOrder="0" vertical="bottom"/>
    </xf>
    <xf borderId="0" fillId="2" fontId="3" numFmtId="0" xfId="0" applyAlignment="1" applyFont="1">
      <alignment horizontal="left"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horizontal="center" readingOrder="0" vertical="center"/>
    </xf>
    <xf borderId="0" fillId="0" fontId="15" numFmtId="0" xfId="0" applyAlignment="1" applyFont="1">
      <alignment readingOrder="0" vertical="bottom"/>
    </xf>
    <xf borderId="11" fillId="0" fontId="16" numFmtId="0" xfId="0" applyAlignment="1" applyBorder="1" applyFont="1">
      <alignment horizontal="left" vertical="center"/>
    </xf>
    <xf borderId="11" fillId="0" fontId="16" numFmtId="0" xfId="0" applyAlignment="1" applyBorder="1" applyFont="1">
      <alignment vertical="center"/>
    </xf>
    <xf borderId="0" fillId="2" fontId="16" numFmtId="0" xfId="0" applyAlignment="1" applyFont="1">
      <alignment vertical="center"/>
    </xf>
    <xf borderId="8" fillId="2" fontId="17" numFmtId="0" xfId="0" applyAlignment="1" applyBorder="1" applyFont="1">
      <alignment vertical="bottom"/>
    </xf>
    <xf borderId="11" fillId="3" fontId="13" numFmtId="0" xfId="0" applyAlignment="1" applyBorder="1" applyFont="1">
      <alignment horizontal="left" vertical="bottom"/>
    </xf>
    <xf borderId="11" fillId="3" fontId="18" numFmtId="0" xfId="0" applyAlignment="1" applyBorder="1" applyFont="1">
      <alignment vertical="bottom"/>
    </xf>
    <xf borderId="0" fillId="2" fontId="18" numFmtId="0" xfId="0" applyAlignment="1" applyFont="1">
      <alignment vertical="bottom"/>
    </xf>
    <xf borderId="11" fillId="0" fontId="15" numFmtId="0" xfId="0" applyAlignment="1" applyBorder="1" applyFont="1">
      <alignment horizontal="left"/>
    </xf>
    <xf borderId="11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vertical="bottom"/>
    </xf>
    <xf borderId="6" fillId="0" fontId="15" numFmtId="0" xfId="0" applyAlignment="1" applyBorder="1" applyFont="1">
      <alignment horizontal="left"/>
    </xf>
    <xf borderId="6" fillId="0" fontId="15" numFmtId="0" xfId="0" applyAlignment="1" applyBorder="1" applyFont="1">
      <alignment horizontal="center"/>
    </xf>
    <xf borderId="6" fillId="0" fontId="15" numFmtId="0" xfId="0" applyAlignment="1" applyBorder="1" applyFont="1">
      <alignment vertical="bottom"/>
    </xf>
    <xf borderId="11" fillId="3" fontId="13" numFmtId="0" xfId="0" applyAlignment="1" applyBorder="1" applyFont="1">
      <alignment horizontal="left" readingOrder="0" vertical="center"/>
    </xf>
    <xf borderId="11" fillId="3" fontId="14" numFmtId="0" xfId="0" applyAlignment="1" applyBorder="1" applyFont="1">
      <alignment horizontal="left" readingOrder="0" vertical="center"/>
    </xf>
    <xf borderId="8" fillId="2" fontId="10" numFmtId="0" xfId="0" applyAlignment="1" applyBorder="1" applyFont="1">
      <alignment vertical="bottom"/>
    </xf>
    <xf borderId="11" fillId="0" fontId="15" numFmtId="0" xfId="0" applyBorder="1" applyFont="1"/>
    <xf borderId="0" fillId="2" fontId="10" numFmtId="0" xfId="0" applyFont="1"/>
    <xf borderId="6" fillId="0" fontId="15" numFmtId="0" xfId="0" applyBorder="1" applyFont="1"/>
    <xf borderId="11" fillId="0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readingOrder="0" vertical="center"/>
    </xf>
    <xf borderId="11" fillId="4" fontId="3" numFmtId="0" xfId="0" applyAlignment="1" applyBorder="1" applyFill="1" applyFont="1">
      <alignment horizontal="left" readingOrder="0" vertical="center"/>
    </xf>
    <xf borderId="13" fillId="3" fontId="13" numFmtId="0" xfId="0" applyAlignment="1" applyBorder="1" applyFont="1">
      <alignment horizontal="left" readingOrder="0" vertical="center"/>
    </xf>
    <xf borderId="0" fillId="0" fontId="10" numFmtId="0" xfId="0" applyAlignment="1" applyFont="1">
      <alignment vertical="bottom"/>
    </xf>
    <xf borderId="11" fillId="0" fontId="15" numFmtId="0" xfId="0" applyAlignment="1" applyBorder="1" applyFont="1">
      <alignment horizontal="center" vertical="bottom"/>
    </xf>
    <xf borderId="11" fillId="0" fontId="15" numFmtId="0" xfId="0" applyAlignment="1" applyBorder="1" applyFont="1">
      <alignment horizontal="left" vertical="bottom"/>
    </xf>
    <xf borderId="6" fillId="0" fontId="15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left" vertical="bottom"/>
    </xf>
    <xf borderId="6" fillId="0" fontId="10" numFmtId="0" xfId="0" applyAlignment="1" applyBorder="1" applyFont="1">
      <alignment vertical="bottom"/>
    </xf>
    <xf borderId="11" fillId="0" fontId="8" numFmtId="0" xfId="0" applyBorder="1" applyFont="1"/>
    <xf borderId="0" fillId="2" fontId="19" numFmtId="0" xfId="0" applyAlignment="1" applyFont="1">
      <alignment horizontal="center" readingOrder="0" vertical="center"/>
    </xf>
    <xf borderId="0" fillId="2" fontId="20" numFmtId="0" xfId="0" applyAlignment="1" applyFont="1">
      <alignment horizontal="center" readingOrder="0" vertical="center"/>
    </xf>
    <xf borderId="14" fillId="2" fontId="21" numFmtId="0" xfId="0" applyAlignment="1" applyBorder="1" applyFont="1">
      <alignment horizontal="center" vertical="bottom"/>
    </xf>
    <xf borderId="0" fillId="2" fontId="22" numFmtId="0" xfId="0" applyAlignment="1" applyFont="1">
      <alignment horizontal="center" readingOrder="0" vertical="center"/>
    </xf>
    <xf borderId="14" fillId="2" fontId="23" numFmtId="0" xfId="0" applyAlignment="1" applyBorder="1" applyFont="1">
      <alignment horizontal="center" vertical="bottom"/>
    </xf>
    <xf borderId="0" fillId="2" fontId="24" numFmtId="0" xfId="0" applyAlignment="1" applyFont="1">
      <alignment horizontal="center" readingOrder="0" vertical="center"/>
    </xf>
    <xf borderId="0" fillId="2" fontId="25" numFmtId="0" xfId="0" applyAlignment="1" applyFont="1">
      <alignment horizontal="left" readingOrder="0" vertical="center"/>
    </xf>
    <xf borderId="0" fillId="0" fontId="8" numFmtId="0" xfId="0" applyAlignment="1" applyFont="1">
      <alignment readingOrder="0"/>
    </xf>
    <xf borderId="0" fillId="5" fontId="8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29.88"/>
    <col customWidth="1" min="3" max="3" width="4.13"/>
    <col customWidth="1" min="4" max="4" width="73.0"/>
    <col customWidth="1" min="5" max="5" width="7.0"/>
  </cols>
  <sheetData>
    <row r="1" ht="15.0" customHeight="1">
      <c r="A1" s="1" t="str">
        <f>IFERROR(__xludf.DUMMYFUNCTION("IMPORTRANGE(""1uVTUx6zNQwVeD-lGWDbfbO_aOQ0a1M9mQUqd_n1WIgE"",""MobBas"")"),"")</f>
        <v/>
      </c>
      <c r="B1" s="2"/>
      <c r="C1" s="3"/>
      <c r="D1" s="3"/>
      <c r="E1" s="3"/>
    </row>
    <row r="2" ht="15.0" customHeight="1">
      <c r="A2" s="4"/>
      <c r="B2" s="5" t="str">
        <f>IFERROR(__xludf.DUMMYFUNCTION("""COMPUTED_VALUE"""),"MOBILITY BASIC 2.7B - ANIMATION LIST")</f>
        <v>MOBILITY BASIC 2.7B - ANIMATION LIST</v>
      </c>
      <c r="E2" s="6"/>
    </row>
    <row r="3" ht="15.0" customHeight="1">
      <c r="A3" s="4"/>
      <c r="B3" s="7" t="str">
        <f>IFERROR(__xludf.DUMMYFUNCTION("""COMPUTED_VALUE"""),"Animations included as Root Motion and In-Place (IPC) (w/Custom Attributes for UE4/Unity)		")</f>
        <v>Animations included as Root Motion and In-Place (IPC) (w/Custom Attributes for UE4/Unity)		</v>
      </c>
      <c r="C3" s="8"/>
      <c r="D3" s="9"/>
      <c r="E3" s="6"/>
    </row>
    <row r="4" ht="15.0" customHeight="1">
      <c r="A4" s="10"/>
      <c r="B4" s="11" t="str">
        <f>IFERROR(__xludf.DUMMYFUNCTION("""COMPUTED_VALUE"""),"NAME")</f>
        <v>NAME</v>
      </c>
      <c r="C4" s="12"/>
      <c r="D4" s="13" t="str">
        <f>IFERROR(__xludf.DUMMYFUNCTION("""COMPUTED_VALUE"""),"DESCRIPTION")</f>
        <v>DESCRIPTION</v>
      </c>
      <c r="E4" s="14"/>
    </row>
    <row r="5" ht="15.0" customHeight="1">
      <c r="A5" s="15"/>
      <c r="B5" s="16" t="str">
        <f>IFERROR(__xludf.DUMMYFUNCTION("""COMPUTED_VALUE"""),"STANDS, TURNS, HOPS, JUMP, FIDGETS, TRANSITIONS")</f>
        <v>STANDS, TURNS, HOPS, JUMP, FIDGETS, TRANSITIONS</v>
      </c>
      <c r="C5" s="17"/>
      <c r="D5" s="17"/>
      <c r="E5" s="18"/>
    </row>
    <row r="6" ht="15.0" customHeight="1">
      <c r="A6" s="19"/>
      <c r="B6" s="20" t="str">
        <f>IFERROR(__xludf.DUMMYFUNCTION("""COMPUTED_VALUE"""),"Stand_Relaxed_Idle_v2")</f>
        <v>Stand_Relaxed_Idle_v2</v>
      </c>
      <c r="C6" s="21" t="str">
        <f>IFERROR(__xludf.DUMMYFUNCTION("""COMPUTED_VALUE"""),"-")</f>
        <v>-</v>
      </c>
      <c r="D6" s="22" t="str">
        <f>IFERROR(__xludf.DUMMYFUNCTION("""COMPUTED_VALUE"""),"Stand Relaxed, more motion, loop")</f>
        <v>Stand Relaxed, more motion, loop</v>
      </c>
      <c r="E6" s="23"/>
    </row>
    <row r="7" ht="15.0" customHeight="1">
      <c r="A7" s="19"/>
      <c r="B7" s="24" t="str">
        <f>IFERROR(__xludf.DUMMYFUNCTION("""COMPUTED_VALUE"""),"Stand_Rlx_Turn_In_Place_L_Loop")</f>
        <v>Stand_Rlx_Turn_In_Place_L_Loop</v>
      </c>
      <c r="C7" s="25" t="str">
        <f>IFERROR(__xludf.DUMMYFUNCTION("""COMPUTED_VALUE"""),"-")</f>
        <v>-</v>
      </c>
      <c r="D7" s="26" t="str">
        <f>IFERROR(__xludf.DUMMYFUNCTION("""COMPUTED_VALUE"""),"Stand Relaxed in-place turn left 45 Loop")</f>
        <v>Stand Relaxed in-place turn left 45 Loop</v>
      </c>
      <c r="E7" s="23"/>
    </row>
    <row r="8" ht="15.0" customHeight="1">
      <c r="A8" s="19"/>
      <c r="B8" s="27" t="str">
        <f>IFERROR(__xludf.DUMMYFUNCTION("""COMPUTED_VALUE"""),"Stand_Rlx_Turn_In_Place_R_Loop")</f>
        <v>Stand_Rlx_Turn_In_Place_R_Loop</v>
      </c>
      <c r="C8" s="28" t="str">
        <f>IFERROR(__xludf.DUMMYFUNCTION("""COMPUTED_VALUE"""),"-")</f>
        <v>-</v>
      </c>
      <c r="D8" s="29" t="str">
        <f>IFERROR(__xludf.DUMMYFUNCTION("""COMPUTED_VALUE"""),"Stand Relaxed in-place turn right 45 Loop")</f>
        <v>Stand Relaxed in-place turn right 45 Loop</v>
      </c>
      <c r="E8" s="23"/>
    </row>
    <row r="9" ht="15.0" customHeight="1">
      <c r="A9" s="19"/>
      <c r="B9" s="30" t="str">
        <f>IFERROR(__xludf.DUMMYFUNCTION("""COMPUTED_VALUE"""),"Stand_Relaxed_L_90")</f>
        <v>Stand_Relaxed_L_90</v>
      </c>
      <c r="C9" s="31" t="str">
        <f>IFERROR(__xludf.DUMMYFUNCTION("""COMPUTED_VALUE"""),"-")</f>
        <v>-</v>
      </c>
      <c r="D9" s="32" t="str">
        <f>IFERROR(__xludf.DUMMYFUNCTION("""COMPUTED_VALUE"""),"Stand Relaxed in-place turn left 90")</f>
        <v>Stand Relaxed in-place turn left 90</v>
      </c>
      <c r="E9" s="23"/>
    </row>
    <row r="10" ht="15.0" customHeight="1">
      <c r="A10" s="19"/>
      <c r="B10" s="30" t="str">
        <f>IFERROR(__xludf.DUMMYFUNCTION("""COMPUTED_VALUE"""),"Stand_Relaxed_R_90")</f>
        <v>Stand_Relaxed_R_90</v>
      </c>
      <c r="C10" s="31" t="str">
        <f>IFERROR(__xludf.DUMMYFUNCTION("""COMPUTED_VALUE"""),"-")</f>
        <v>-</v>
      </c>
      <c r="D10" s="32" t="str">
        <f>IFERROR(__xludf.DUMMYFUNCTION("""COMPUTED_VALUE"""),"Stand Relaxed in-place turn right 90")</f>
        <v>Stand Relaxed in-place turn right 90</v>
      </c>
      <c r="E10" s="23"/>
    </row>
    <row r="11" ht="15.0" customHeight="1">
      <c r="A11" s="19"/>
      <c r="B11" s="30" t="str">
        <f>IFERROR(__xludf.DUMMYFUNCTION("""COMPUTED_VALUE"""),"Stand_Relaxed_Jump")</f>
        <v>Stand_Relaxed_Jump</v>
      </c>
      <c r="C11" s="31" t="str">
        <f>IFERROR(__xludf.DUMMYFUNCTION("""COMPUTED_VALUE"""),"-")</f>
        <v>-</v>
      </c>
      <c r="D11" s="32" t="str">
        <f>IFERROR(__xludf.DUMMYFUNCTION("""COMPUTED_VALUE"""),"Stand Relaxed jump in-place")</f>
        <v>Stand Relaxed jump in-place</v>
      </c>
      <c r="E11" s="23"/>
    </row>
    <row r="12" ht="15.0" customHeight="1">
      <c r="A12" s="19"/>
      <c r="B12" s="30" t="str">
        <f>IFERROR(__xludf.DUMMYFUNCTION("""COMPUTED_VALUE"""),"Stand_Relaxed_Jump_F")</f>
        <v>Stand_Relaxed_Jump_F</v>
      </c>
      <c r="C12" s="31" t="str">
        <f>IFERROR(__xludf.DUMMYFUNCTION("""COMPUTED_VALUE"""),"-")</f>
        <v>-</v>
      </c>
      <c r="D12" s="32" t="str">
        <f>IFERROR(__xludf.DUMMYFUNCTION("""COMPUTED_VALUE"""),"Stand Relaxed jump forward")</f>
        <v>Stand Relaxed jump forward</v>
      </c>
      <c r="E12" s="23"/>
    </row>
    <row r="13" ht="15.0" customHeight="1">
      <c r="A13" s="19"/>
      <c r="B13" s="30" t="str">
        <f>IFERROR(__xludf.DUMMYFUNCTION("""COMPUTED_VALUE"""),"Stand_Relaxed_Fgt_v1")</f>
        <v>Stand_Relaxed_Fgt_v1</v>
      </c>
      <c r="C13" s="31" t="str">
        <f>IFERROR(__xludf.DUMMYFUNCTION("""COMPUTED_VALUE"""),"-")</f>
        <v>-</v>
      </c>
      <c r="D13" s="33" t="str">
        <f>IFERROR(__xludf.DUMMYFUNCTION("""COMPUTED_VALUE"""),"Stand Relaxed waiting")</f>
        <v>Stand Relaxed waiting</v>
      </c>
      <c r="E13" s="34"/>
    </row>
    <row r="14" ht="15.0" customHeight="1">
      <c r="A14" s="19"/>
      <c r="B14" s="30" t="str">
        <f>IFERROR(__xludf.DUMMYFUNCTION("""COMPUTED_VALUE"""),"Stand_Relaxed_Conv_v1")</f>
        <v>Stand_Relaxed_Conv_v1</v>
      </c>
      <c r="C14" s="31" t="str">
        <f>IFERROR(__xludf.DUMMYFUNCTION("""COMPUTED_VALUE"""),"-")</f>
        <v>-</v>
      </c>
      <c r="D14" s="33" t="str">
        <f>IFERROR(__xludf.DUMMYFUNCTION("""COMPUTED_VALUE"""),"Stand Relaxed conversation")</f>
        <v>Stand Relaxed conversation</v>
      </c>
      <c r="E14" s="34"/>
    </row>
    <row r="15" ht="15.0" customHeight="1">
      <c r="A15" s="19"/>
      <c r="B15" s="30" t="str">
        <f>IFERROR(__xludf.DUMMYFUNCTION("""COMPUTED_VALUE"""),"Stand_Relaxed_Death_B")</f>
        <v>Stand_Relaxed_Death_B</v>
      </c>
      <c r="C15" s="31" t="str">
        <f>IFERROR(__xludf.DUMMYFUNCTION("""COMPUTED_VALUE"""),"-")</f>
        <v>-</v>
      </c>
      <c r="D15" s="33" t="str">
        <f>IFERROR(__xludf.DUMMYFUNCTION("""COMPUTED_VALUE"""),"Stand Relaxed death fall backward")</f>
        <v>Stand Relaxed death fall backward</v>
      </c>
      <c r="E15" s="34"/>
    </row>
    <row r="16" ht="15.0" customHeight="1">
      <c r="A16" s="19"/>
      <c r="B16" s="30" t="str">
        <f>IFERROR(__xludf.DUMMYFUNCTION("""COMPUTED_VALUE"""),"Stand_Relaxed_Death_F")</f>
        <v>Stand_Relaxed_Death_F</v>
      </c>
      <c r="C16" s="31" t="str">
        <f>IFERROR(__xludf.DUMMYFUNCTION("""COMPUTED_VALUE"""),"-")</f>
        <v>-</v>
      </c>
      <c r="D16" s="33" t="str">
        <f>IFERROR(__xludf.DUMMYFUNCTION("""COMPUTED_VALUE"""),"Stand Relaxed death fall forwards")</f>
        <v>Stand Relaxed death fall forwards</v>
      </c>
      <c r="E16" s="34"/>
    </row>
    <row r="17" ht="15.0" customHeight="1">
      <c r="A17" s="19"/>
      <c r="B17" s="30" t="str">
        <f>IFERROR(__xludf.DUMMYFUNCTION("""COMPUTED_VALUE"""),"Stand_Relaxed_Death_L")</f>
        <v>Stand_Relaxed_Death_L</v>
      </c>
      <c r="C17" s="31" t="str">
        <f>IFERROR(__xludf.DUMMYFUNCTION("""COMPUTED_VALUE"""),"-")</f>
        <v>-</v>
      </c>
      <c r="D17" s="33" t="str">
        <f>IFERROR(__xludf.DUMMYFUNCTION("""COMPUTED_VALUE"""),"Stand Relaxed death fall left")</f>
        <v>Stand Relaxed death fall left</v>
      </c>
      <c r="E17" s="34"/>
    </row>
    <row r="18" ht="15.0" customHeight="1">
      <c r="A18" s="19"/>
      <c r="B18" s="30" t="str">
        <f>IFERROR(__xludf.DUMMYFUNCTION("""COMPUTED_VALUE"""),"Stand_Relaxed_Death_R")</f>
        <v>Stand_Relaxed_Death_R</v>
      </c>
      <c r="C18" s="31" t="str">
        <f>IFERROR(__xludf.DUMMYFUNCTION("""COMPUTED_VALUE"""),"-")</f>
        <v>-</v>
      </c>
      <c r="D18" s="33" t="str">
        <f>IFERROR(__xludf.DUMMYFUNCTION("""COMPUTED_VALUE"""),"Stand Relaxed death fall right")</f>
        <v>Stand Relaxed death fall right</v>
      </c>
      <c r="E18" s="34"/>
    </row>
    <row r="19" ht="15.0" customHeight="1">
      <c r="A19" s="19"/>
      <c r="B19" s="30" t="str">
        <f>IFERROR(__xludf.DUMMYFUNCTION("""COMPUTED_VALUE"""),"Stand_Relaxed_Look_Center")</f>
        <v>Stand_Relaxed_Look_Center</v>
      </c>
      <c r="C19" s="31" t="str">
        <f>IFERROR(__xludf.DUMMYFUNCTION("""COMPUTED_VALUE"""),"-")</f>
        <v>-</v>
      </c>
      <c r="D19" s="32" t="str">
        <f>IFERROR(__xludf.DUMMYFUNCTION("""COMPUTED_VALUE"""),"Stand Relaxed look forward, aim offset pose")</f>
        <v>Stand Relaxed look forward, aim offset pose</v>
      </c>
      <c r="E19" s="35"/>
    </row>
    <row r="20" ht="15.0" customHeight="1">
      <c r="A20" s="19"/>
      <c r="B20" s="30" t="str">
        <f>IFERROR(__xludf.DUMMYFUNCTION("""COMPUTED_VALUE"""),"Stand_Relaxed_Look_D90")</f>
        <v>Stand_Relaxed_Look_D90</v>
      </c>
      <c r="C20" s="31" t="str">
        <f>IFERROR(__xludf.DUMMYFUNCTION("""COMPUTED_VALUE"""),"-")</f>
        <v>-</v>
      </c>
      <c r="D20" s="32" t="str">
        <f>IFERROR(__xludf.DUMMYFUNCTION("""COMPUTED_VALUE"""),"Stand Relaxed look down 90, aim offset pose")</f>
        <v>Stand Relaxed look down 90, aim offset pose</v>
      </c>
      <c r="E20" s="35"/>
    </row>
    <row r="21" ht="15.0" customHeight="1">
      <c r="A21" s="19"/>
      <c r="B21" s="30" t="str">
        <f>IFERROR(__xludf.DUMMYFUNCTION("""COMPUTED_VALUE"""),"Stand_Relaxed_Look_L90")</f>
        <v>Stand_Relaxed_Look_L90</v>
      </c>
      <c r="C21" s="31" t="str">
        <f>IFERROR(__xludf.DUMMYFUNCTION("""COMPUTED_VALUE"""),"-")</f>
        <v>-</v>
      </c>
      <c r="D21" s="32" t="str">
        <f>IFERROR(__xludf.DUMMYFUNCTION("""COMPUTED_VALUE"""),"Stand Relaxed look left 90, aim offset pose")</f>
        <v>Stand Relaxed look left 90, aim offset pose</v>
      </c>
      <c r="E21" s="35"/>
    </row>
    <row r="22" ht="15.0" customHeight="1">
      <c r="A22" s="19"/>
      <c r="B22" s="30" t="str">
        <f>IFERROR(__xludf.DUMMYFUNCTION("""COMPUTED_VALUE"""),"Stand_Relaxed_Look_R90")</f>
        <v>Stand_Relaxed_Look_R90</v>
      </c>
      <c r="C22" s="31" t="str">
        <f>IFERROR(__xludf.DUMMYFUNCTION("""COMPUTED_VALUE"""),"-")</f>
        <v>-</v>
      </c>
      <c r="D22" s="32" t="str">
        <f>IFERROR(__xludf.DUMMYFUNCTION("""COMPUTED_VALUE"""),"Stand Relaxed look right 90, aim offset pose")</f>
        <v>Stand Relaxed look right 90, aim offset pose</v>
      </c>
      <c r="E22" s="35"/>
    </row>
    <row r="23" ht="15.0" customHeight="1">
      <c r="A23" s="19"/>
      <c r="B23" s="30" t="str">
        <f>IFERROR(__xludf.DUMMYFUNCTION("""COMPUTED_VALUE"""),"Stand_Relaxed_Look_U90")</f>
        <v>Stand_Relaxed_Look_U90</v>
      </c>
      <c r="C23" s="36" t="str">
        <f>IFERROR(__xludf.DUMMYFUNCTION("""COMPUTED_VALUE"""),"-")</f>
        <v>-</v>
      </c>
      <c r="D23" s="37" t="str">
        <f>IFERROR(__xludf.DUMMYFUNCTION("""COMPUTED_VALUE"""),"Stand Relaxed look up 90, aim offset pose")</f>
        <v>Stand Relaxed look up 90, aim offset pose</v>
      </c>
      <c r="E23" s="35"/>
    </row>
    <row r="24" ht="15.0" customHeight="1">
      <c r="A24" s="19"/>
      <c r="B24" s="30" t="str">
        <f>IFERROR(__xludf.DUMMYFUNCTION("""COMPUTED_VALUE"""),"Stand_Relaxed_To_Crouch")</f>
        <v>Stand_Relaxed_To_Crouch</v>
      </c>
      <c r="C24" s="36" t="str">
        <f>IFERROR(__xludf.DUMMYFUNCTION("""COMPUTED_VALUE"""),"-")</f>
        <v>-</v>
      </c>
      <c r="D24" s="37" t="str">
        <f>IFERROR(__xludf.DUMMYFUNCTION("""COMPUTED_VALUE"""),"Stand Relaxed to Crouch")</f>
        <v>Stand Relaxed to Crouch</v>
      </c>
      <c r="E24" s="23"/>
    </row>
    <row r="25" ht="15.0" customHeight="1">
      <c r="A25" s="19"/>
      <c r="B25" s="30" t="str">
        <f>IFERROR(__xludf.DUMMYFUNCTION("""COMPUTED_VALUE"""),"Stand_Relaxed_To_Walk_F")</f>
        <v>Stand_Relaxed_To_Walk_F</v>
      </c>
      <c r="C25" s="31" t="str">
        <f>IFERROR(__xludf.DUMMYFUNCTION("""COMPUTED_VALUE"""),"-")</f>
        <v>-</v>
      </c>
      <c r="D25" s="32" t="str">
        <f>IFERROR(__xludf.DUMMYFUNCTION("""COMPUTED_VALUE"""),"Stand Relaxed to Walk Forward")</f>
        <v>Stand Relaxed to Walk Forward</v>
      </c>
      <c r="E25" s="23"/>
    </row>
    <row r="26" ht="15.0" customHeight="1">
      <c r="A26" s="19"/>
      <c r="B26" s="30" t="str">
        <f>IFERROR(__xludf.DUMMYFUNCTION("""COMPUTED_VALUE"""),"Stand_Relaxed_To_Jog_F")</f>
        <v>Stand_Relaxed_To_Jog_F</v>
      </c>
      <c r="C26" s="31" t="str">
        <f>IFERROR(__xludf.DUMMYFUNCTION("""COMPUTED_VALUE"""),"-")</f>
        <v>-</v>
      </c>
      <c r="D26" s="32" t="str">
        <f>IFERROR(__xludf.DUMMYFUNCTION("""COMPUTED_VALUE"""),"Stand to Jog Forward")</f>
        <v>Stand to Jog Forward</v>
      </c>
      <c r="E26" s="23"/>
    </row>
    <row r="27" ht="15.0" customHeight="1">
      <c r="A27" s="19"/>
      <c r="B27" s="30" t="str">
        <f>IFERROR(__xludf.DUMMYFUNCTION("""COMPUTED_VALUE"""),"Stand_Relaxed_To_Run_F")</f>
        <v>Stand_Relaxed_To_Run_F</v>
      </c>
      <c r="C27" s="31" t="str">
        <f>IFERROR(__xludf.DUMMYFUNCTION("""COMPUTED_VALUE"""),"-")</f>
        <v>-</v>
      </c>
      <c r="D27" s="32" t="str">
        <f>IFERROR(__xludf.DUMMYFUNCTION("""COMPUTED_VALUE"""),"Stand Relaxed to Run Forward")</f>
        <v>Stand Relaxed to Run Forward</v>
      </c>
      <c r="E27" s="23"/>
    </row>
    <row r="28" ht="15.0" customHeight="1">
      <c r="A28" s="19"/>
      <c r="B28" s="38"/>
      <c r="C28" s="39"/>
      <c r="D28" s="39"/>
      <c r="E28" s="40"/>
    </row>
    <row r="29" ht="15.0" customHeight="1">
      <c r="A29" s="41"/>
      <c r="B29" s="42" t="str">
        <f>IFERROR(__xludf.DUMMYFUNCTION("""COMPUTED_VALUE"""),"AIM OFFSETS")</f>
        <v>AIM OFFSETS</v>
      </c>
      <c r="C29" s="43"/>
      <c r="D29" s="43"/>
      <c r="E29" s="44"/>
    </row>
    <row r="30" ht="15.0" customHeight="1">
      <c r="A30" s="19"/>
      <c r="B30" s="45" t="str">
        <f>IFERROR(__xludf.DUMMYFUNCTION("""COMPUTED_VALUE"""),"Stand_Relaxed_Look_Center")</f>
        <v>Stand_Relaxed_Look_Center</v>
      </c>
      <c r="C30" s="46" t="str">
        <f>IFERROR(__xludf.DUMMYFUNCTION("""COMPUTED_VALUE"""),"-")</f>
        <v>-</v>
      </c>
      <c r="D30" s="47" t="str">
        <f>IFERROR(__xludf.DUMMYFUNCTION("""COMPUTED_VALUE"""),"Stand Relaxed look forward, aim offset pose")</f>
        <v>Stand Relaxed look forward, aim offset pose</v>
      </c>
      <c r="E30" s="40"/>
    </row>
    <row r="31" ht="15.0" customHeight="1">
      <c r="A31" s="19"/>
      <c r="B31" s="48" t="str">
        <f>IFERROR(__xludf.DUMMYFUNCTION("""COMPUTED_VALUE"""),"Stand_Relaxed_Look_D90")</f>
        <v>Stand_Relaxed_Look_D90</v>
      </c>
      <c r="C31" s="49" t="str">
        <f>IFERROR(__xludf.DUMMYFUNCTION("""COMPUTED_VALUE"""),"-")</f>
        <v>-</v>
      </c>
      <c r="D31" s="50" t="str">
        <f>IFERROR(__xludf.DUMMYFUNCTION("""COMPUTED_VALUE"""),"Stand Relaxed look down 90, aim offset pose")</f>
        <v>Stand Relaxed look down 90, aim offset pose</v>
      </c>
      <c r="E31" s="40"/>
    </row>
    <row r="32" ht="15.0" customHeight="1">
      <c r="A32" s="19"/>
      <c r="B32" s="48" t="str">
        <f>IFERROR(__xludf.DUMMYFUNCTION("""COMPUTED_VALUE"""),"Stand_Relaxed_Look_U90")</f>
        <v>Stand_Relaxed_Look_U90</v>
      </c>
      <c r="C32" s="49" t="str">
        <f>IFERROR(__xludf.DUMMYFUNCTION("""COMPUTED_VALUE"""),"-")</f>
        <v>-</v>
      </c>
      <c r="D32" s="50" t="str">
        <f>IFERROR(__xludf.DUMMYFUNCTION("""COMPUTED_VALUE"""),"Stand Relaxed look up 90, aim offset pose")</f>
        <v>Stand Relaxed look up 90, aim offset pose</v>
      </c>
      <c r="E32" s="40"/>
    </row>
    <row r="33" ht="15.0" customHeight="1">
      <c r="A33" s="19"/>
      <c r="B33" s="48" t="str">
        <f>IFERROR(__xludf.DUMMYFUNCTION("""COMPUTED_VALUE"""),"Stand_Relaxed_Look_L90")</f>
        <v>Stand_Relaxed_Look_L90</v>
      </c>
      <c r="C33" s="49" t="str">
        <f>IFERROR(__xludf.DUMMYFUNCTION("""COMPUTED_VALUE"""),"-")</f>
        <v>-</v>
      </c>
      <c r="D33" s="50" t="str">
        <f>IFERROR(__xludf.DUMMYFUNCTION("""COMPUTED_VALUE"""),"Stand Relaxed look left 90, aim offset pose")</f>
        <v>Stand Relaxed look left 90, aim offset pose</v>
      </c>
      <c r="E33" s="40"/>
    </row>
    <row r="34" ht="15.0" customHeight="1">
      <c r="A34" s="19"/>
      <c r="B34" s="48" t="str">
        <f>IFERROR(__xludf.DUMMYFUNCTION("""COMPUTED_VALUE"""),"Stand_Relaxed_Look_R90")</f>
        <v>Stand_Relaxed_Look_R90</v>
      </c>
      <c r="C34" s="49" t="str">
        <f>IFERROR(__xludf.DUMMYFUNCTION("""COMPUTED_VALUE"""),"-")</f>
        <v>-</v>
      </c>
      <c r="D34" s="50" t="str">
        <f>IFERROR(__xludf.DUMMYFUNCTION("""COMPUTED_VALUE"""),"Stand Relaxed look right 90, aim offset pose")</f>
        <v>Stand Relaxed look right 90, aim offset pose</v>
      </c>
      <c r="E34" s="40"/>
    </row>
    <row r="35" ht="15.0" customHeight="1">
      <c r="A35" s="19"/>
      <c r="B35" s="48" t="str">
        <f>IFERROR(__xludf.DUMMYFUNCTION("""COMPUTED_VALUE"""),"Crouch_Look_Center")</f>
        <v>Crouch_Look_Center</v>
      </c>
      <c r="C35" s="49" t="str">
        <f>IFERROR(__xludf.DUMMYFUNCTION("""COMPUTED_VALUE"""),"-")</f>
        <v>-</v>
      </c>
      <c r="D35" s="50" t="str">
        <f>IFERROR(__xludf.DUMMYFUNCTION("""COMPUTED_VALUE"""),"Crouch look forward, aim offset pose")</f>
        <v>Crouch look forward, aim offset pose</v>
      </c>
      <c r="E35" s="40"/>
    </row>
    <row r="36" ht="15.0" customHeight="1">
      <c r="A36" s="19"/>
      <c r="B36" s="48" t="str">
        <f>IFERROR(__xludf.DUMMYFUNCTION("""COMPUTED_VALUE"""),"Crouch_Look_D90")</f>
        <v>Crouch_Look_D90</v>
      </c>
      <c r="C36" s="49" t="str">
        <f>IFERROR(__xludf.DUMMYFUNCTION("""COMPUTED_VALUE"""),"-")</f>
        <v>-</v>
      </c>
      <c r="D36" s="50" t="str">
        <f>IFERROR(__xludf.DUMMYFUNCTION("""COMPUTED_VALUE"""),"Crouch look down 90, aim offset pose")</f>
        <v>Crouch look down 90, aim offset pose</v>
      </c>
      <c r="E36" s="40"/>
    </row>
    <row r="37" ht="15.0" customHeight="1">
      <c r="A37" s="19"/>
      <c r="B37" s="48" t="str">
        <f>IFERROR(__xludf.DUMMYFUNCTION("""COMPUTED_VALUE"""),"Crouch_Look_L90")</f>
        <v>Crouch_Look_L90</v>
      </c>
      <c r="C37" s="49" t="str">
        <f>IFERROR(__xludf.DUMMYFUNCTION("""COMPUTED_VALUE"""),"-")</f>
        <v>-</v>
      </c>
      <c r="D37" s="50" t="str">
        <f>IFERROR(__xludf.DUMMYFUNCTION("""COMPUTED_VALUE"""),"Crouch look left 90, aim offset pose")</f>
        <v>Crouch look left 90, aim offset pose</v>
      </c>
      <c r="E37" s="40"/>
    </row>
    <row r="38" ht="15.0" customHeight="1">
      <c r="A38" s="19"/>
      <c r="B38" s="48" t="str">
        <f>IFERROR(__xludf.DUMMYFUNCTION("""COMPUTED_VALUE"""),"Crouch_Look_R90")</f>
        <v>Crouch_Look_R90</v>
      </c>
      <c r="C38" s="49" t="str">
        <f>IFERROR(__xludf.DUMMYFUNCTION("""COMPUTED_VALUE"""),"-")</f>
        <v>-</v>
      </c>
      <c r="D38" s="50" t="str">
        <f>IFERROR(__xludf.DUMMYFUNCTION("""COMPUTED_VALUE"""),"Crouch look right 90, aim offset pose")</f>
        <v>Crouch look right 90, aim offset pose</v>
      </c>
      <c r="E38" s="40"/>
    </row>
    <row r="39" ht="15.0" customHeight="1">
      <c r="A39" s="19"/>
      <c r="B39" s="48" t="str">
        <f>IFERROR(__xludf.DUMMYFUNCTION("""COMPUTED_VALUE"""),"Crouch_Look_U90")</f>
        <v>Crouch_Look_U90</v>
      </c>
      <c r="C39" s="49" t="str">
        <f>IFERROR(__xludf.DUMMYFUNCTION("""COMPUTED_VALUE"""),"-")</f>
        <v>-</v>
      </c>
      <c r="D39" s="50" t="str">
        <f>IFERROR(__xludf.DUMMYFUNCTION("""COMPUTED_VALUE"""),"Crouch look up 90, aim offset pose")</f>
        <v>Crouch look up 90, aim offset pose</v>
      </c>
      <c r="E39" s="40"/>
    </row>
    <row r="40" ht="15.0" customHeight="1">
      <c r="A40" s="19"/>
      <c r="B40" s="51" t="str">
        <f>IFERROR(__xludf.DUMMYFUNCTION("""COMPUTED_VALUE"""),"WALKS, TURNS, JUMPS, TRANSITIONS")</f>
        <v>WALKS, TURNS, JUMPS, TRANSITIONS</v>
      </c>
      <c r="C40" s="52"/>
      <c r="D40" s="52"/>
      <c r="E40" s="18"/>
    </row>
    <row r="41" ht="15.0" customHeight="1">
      <c r="A41" s="19"/>
      <c r="B41" s="30" t="str">
        <f>IFERROR(__xludf.DUMMYFUNCTION("""COMPUTED_VALUE"""),"Walk_F_Loop")</f>
        <v>Walk_F_Loop</v>
      </c>
      <c r="C41" s="31" t="str">
        <f>IFERROR(__xludf.DUMMYFUNCTION("""COMPUTED_VALUE"""),"-")</f>
        <v>-</v>
      </c>
      <c r="D41" s="32" t="str">
        <f>IFERROR(__xludf.DUMMYFUNCTION("""COMPUTED_VALUE"""),"Walk Forward loop")</f>
        <v>Walk Forward loop</v>
      </c>
      <c r="E41" s="23"/>
    </row>
    <row r="42" ht="15.0" customHeight="1">
      <c r="A42" s="19"/>
      <c r="B42" s="30" t="str">
        <f>IFERROR(__xludf.DUMMYFUNCTION("""COMPUTED_VALUE"""),"Walk_B_Loop")</f>
        <v>Walk_B_Loop</v>
      </c>
      <c r="C42" s="31" t="str">
        <f>IFERROR(__xludf.DUMMYFUNCTION("""COMPUTED_VALUE"""),"-")</f>
        <v>-</v>
      </c>
      <c r="D42" s="32" t="str">
        <f>IFERROR(__xludf.DUMMYFUNCTION("""COMPUTED_VALUE"""),"Walk Backward loop")</f>
        <v>Walk Backward loop</v>
      </c>
      <c r="E42" s="23"/>
    </row>
    <row r="43" ht="15.0" customHeight="1">
      <c r="A43" s="19"/>
      <c r="B43" s="30" t="str">
        <f>IFERROR(__xludf.DUMMYFUNCTION("""COMPUTED_VALUE"""),"Walk_L_Loop")</f>
        <v>Walk_L_Loop</v>
      </c>
      <c r="C43" s="31" t="str">
        <f>IFERROR(__xludf.DUMMYFUNCTION("""COMPUTED_VALUE"""),"-")</f>
        <v>-</v>
      </c>
      <c r="D43" s="32" t="str">
        <f>IFERROR(__xludf.DUMMYFUNCTION("""COMPUTED_VALUE"""),"Walk Left Strafe loop")</f>
        <v>Walk Left Strafe loop</v>
      </c>
      <c r="E43" s="23"/>
    </row>
    <row r="44" ht="15.0" customHeight="1">
      <c r="A44" s="19"/>
      <c r="B44" s="30" t="str">
        <f>IFERROR(__xludf.DUMMYFUNCTION("""COMPUTED_VALUE"""),"Walk_R_Loop")</f>
        <v>Walk_R_Loop</v>
      </c>
      <c r="C44" s="31" t="str">
        <f>IFERROR(__xludf.DUMMYFUNCTION("""COMPUTED_VALUE"""),"-")</f>
        <v>-</v>
      </c>
      <c r="D44" s="32" t="str">
        <f>IFERROR(__xludf.DUMMYFUNCTION("""COMPUTED_VALUE"""),"Walk Right Strafe loop")</f>
        <v>Walk Right Strafe loop</v>
      </c>
      <c r="E44" s="23"/>
    </row>
    <row r="45" ht="15.0" customHeight="1">
      <c r="A45" s="53"/>
      <c r="B45" s="54" t="str">
        <f>IFERROR(__xludf.DUMMYFUNCTION("""COMPUTED_VALUE"""),"Walk_BL_BkPd_Loop")</f>
        <v>Walk_BL_BkPd_Loop</v>
      </c>
      <c r="C45" s="25" t="str">
        <f>IFERROR(__xludf.DUMMYFUNCTION("""COMPUTED_VALUE"""),"-")</f>
        <v>-</v>
      </c>
      <c r="D45" s="26" t="str">
        <f>IFERROR(__xludf.DUMMYFUNCTION("""COMPUTED_VALUE"""),"Walk Strafe 135 back and left backpedal loop")</f>
        <v>Walk Strafe 135 back and left backpedal loop</v>
      </c>
      <c r="E45" s="55"/>
    </row>
    <row r="46" ht="15.0" customHeight="1">
      <c r="A46" s="53"/>
      <c r="B46" s="56" t="str">
        <f>IFERROR(__xludf.DUMMYFUNCTION("""COMPUTED_VALUE"""),"Walk_BR_BkPd_Loop")</f>
        <v>Walk_BR_BkPd_Loop</v>
      </c>
      <c r="C46" s="28" t="str">
        <f>IFERROR(__xludf.DUMMYFUNCTION("""COMPUTED_VALUE"""),"-")</f>
        <v>-</v>
      </c>
      <c r="D46" s="29" t="str">
        <f>IFERROR(__xludf.DUMMYFUNCTION("""COMPUTED_VALUE"""),"Walk Strafe 135 back and right backpedal loop")</f>
        <v>Walk Strafe 135 back and right backpedal loop</v>
      </c>
      <c r="E46" s="55"/>
    </row>
    <row r="47" ht="15.0" customHeight="1">
      <c r="A47" s="53"/>
      <c r="B47" s="56" t="str">
        <f>IFERROR(__xludf.DUMMYFUNCTION("""COMPUTED_VALUE"""),"Walk_FL_Loop")</f>
        <v>Walk_FL_Loop</v>
      </c>
      <c r="C47" s="28" t="str">
        <f>IFERROR(__xludf.DUMMYFUNCTION("""COMPUTED_VALUE"""),"-")</f>
        <v>-</v>
      </c>
      <c r="D47" s="29" t="str">
        <f>IFERROR(__xludf.DUMMYFUNCTION("""COMPUTED_VALUE"""),"Walk Strafe 45 forward and left loop")</f>
        <v>Walk Strafe 45 forward and left loop</v>
      </c>
      <c r="E47" s="55"/>
    </row>
    <row r="48" ht="15.0" customHeight="1">
      <c r="A48" s="53"/>
      <c r="B48" s="56" t="str">
        <f>IFERROR(__xludf.DUMMYFUNCTION("""COMPUTED_VALUE"""),"Walk_FR_Loop")</f>
        <v>Walk_FR_Loop</v>
      </c>
      <c r="C48" s="28" t="str">
        <f>IFERROR(__xludf.DUMMYFUNCTION("""COMPUTED_VALUE"""),"-")</f>
        <v>-</v>
      </c>
      <c r="D48" s="29" t="str">
        <f>IFERROR(__xludf.DUMMYFUNCTION("""COMPUTED_VALUE"""),"Walk Strafe 45 forward and right loop")</f>
        <v>Walk Strafe 45 forward and right loop</v>
      </c>
      <c r="E48" s="55"/>
    </row>
    <row r="49" ht="15.0" customHeight="1">
      <c r="A49" s="19"/>
      <c r="B49" s="30" t="str">
        <f>IFERROR(__xludf.DUMMYFUNCTION("""COMPUTED_VALUE"""),"Walk_L_CIR_Loop")</f>
        <v>Walk_L_CIR_Loop</v>
      </c>
      <c r="C49" s="31" t="str">
        <f>IFERROR(__xludf.DUMMYFUNCTION("""COMPUTED_VALUE"""),"-")</f>
        <v>-</v>
      </c>
      <c r="D49" s="32" t="str">
        <f>IFERROR(__xludf.DUMMYFUNCTION("""COMPUTED_VALUE"""),"Walk Left Circle")</f>
        <v>Walk Left Circle</v>
      </c>
      <c r="E49" s="23"/>
    </row>
    <row r="50" ht="15.0" customHeight="1">
      <c r="A50" s="19"/>
      <c r="B50" s="30" t="str">
        <f>IFERROR(__xludf.DUMMYFUNCTION("""COMPUTED_VALUE"""),"Walk_R_CIR_Loop")</f>
        <v>Walk_R_CIR_Loop</v>
      </c>
      <c r="C50" s="31" t="str">
        <f>IFERROR(__xludf.DUMMYFUNCTION("""COMPUTED_VALUE"""),"-")</f>
        <v>-</v>
      </c>
      <c r="D50" s="32" t="str">
        <f>IFERROR(__xludf.DUMMYFUNCTION("""COMPUTED_VALUE"""),"Walk Right Circle")</f>
        <v>Walk Right Circle</v>
      </c>
      <c r="E50" s="23"/>
    </row>
    <row r="51" ht="15.0" customHeight="1">
      <c r="A51" s="19"/>
      <c r="B51" s="30" t="str">
        <f>IFERROR(__xludf.DUMMYFUNCTION("""COMPUTED_VALUE"""),"Walk_L_90")</f>
        <v>Walk_L_90</v>
      </c>
      <c r="C51" s="31" t="str">
        <f>IFERROR(__xludf.DUMMYFUNCTION("""COMPUTED_VALUE"""),"-")</f>
        <v>-</v>
      </c>
      <c r="D51" s="32" t="str">
        <f>IFERROR(__xludf.DUMMYFUNCTION("""COMPUTED_VALUE"""),"Walk Forward, turn left 90")</f>
        <v>Walk Forward, turn left 90</v>
      </c>
      <c r="E51" s="23"/>
    </row>
    <row r="52" ht="15.0" customHeight="1">
      <c r="A52" s="19"/>
      <c r="B52" s="30" t="str">
        <f>IFERROR(__xludf.DUMMYFUNCTION("""COMPUTED_VALUE"""),"Walk_R_90")</f>
        <v>Walk_R_90</v>
      </c>
      <c r="C52" s="31" t="str">
        <f>IFERROR(__xludf.DUMMYFUNCTION("""COMPUTED_VALUE"""),"-")</f>
        <v>-</v>
      </c>
      <c r="D52" s="32" t="str">
        <f>IFERROR(__xludf.DUMMYFUNCTION("""COMPUTED_VALUE"""),"Walk Forward, turn right 90")</f>
        <v>Walk Forward, turn right 90</v>
      </c>
      <c r="E52" s="23"/>
    </row>
    <row r="53" ht="15.0" customHeight="1">
      <c r="A53" s="19"/>
      <c r="B53" s="30" t="str">
        <f>IFERROR(__xludf.DUMMYFUNCTION("""COMPUTED_VALUE"""),"Walk_F_Jump")</f>
        <v>Walk_F_Jump</v>
      </c>
      <c r="C53" s="31" t="str">
        <f>IFERROR(__xludf.DUMMYFUNCTION("""COMPUTED_VALUE"""),"-")</f>
        <v>-</v>
      </c>
      <c r="D53" s="32" t="str">
        <f>IFERROR(__xludf.DUMMYFUNCTION("""COMPUTED_VALUE"""),"Walk Forward jump")</f>
        <v>Walk Forward jump</v>
      </c>
      <c r="E53" s="23"/>
    </row>
    <row r="54" ht="15.0" customHeight="1">
      <c r="A54" s="19"/>
      <c r="B54" s="30" t="str">
        <f>IFERROR(__xludf.DUMMYFUNCTION("""COMPUTED_VALUE"""),"Walk_F_Jump_RU")</f>
        <v>Walk_F_Jump_RU</v>
      </c>
      <c r="C54" s="31" t="str">
        <f>IFERROR(__xludf.DUMMYFUNCTION("""COMPUTED_VALUE"""),"-")</f>
        <v>-</v>
      </c>
      <c r="D54" s="32" t="str">
        <f>IFERROR(__xludf.DUMMYFUNCTION("""COMPUTED_VALUE"""),"Walk Forward jump right foot up, end is frame 0 of Walk_F cycle")</f>
        <v>Walk Forward jump right foot up, end is frame 0 of Walk_F cycle</v>
      </c>
      <c r="E54" s="23"/>
    </row>
    <row r="55" ht="15.0" customHeight="1">
      <c r="A55" s="19"/>
      <c r="B55" s="30" t="str">
        <f>IFERROR(__xludf.DUMMYFUNCTION("""COMPUTED_VALUE"""),"Walk_L_Jump")</f>
        <v>Walk_L_Jump</v>
      </c>
      <c r="C55" s="31" t="str">
        <f>IFERROR(__xludf.DUMMYFUNCTION("""COMPUTED_VALUE"""),"-")</f>
        <v>-</v>
      </c>
      <c r="D55" s="32" t="str">
        <f>IFERROR(__xludf.DUMMYFUNCTION("""COMPUTED_VALUE"""),"Walk Left Strafe jump")</f>
        <v>Walk Left Strafe jump</v>
      </c>
      <c r="E55" s="23"/>
    </row>
    <row r="56" ht="15.0" customHeight="1">
      <c r="A56" s="19"/>
      <c r="B56" s="30" t="str">
        <f>IFERROR(__xludf.DUMMYFUNCTION("""COMPUTED_VALUE"""),"Walk_L_Jump_RU")</f>
        <v>Walk_L_Jump_RU</v>
      </c>
      <c r="C56" s="31" t="str">
        <f>IFERROR(__xludf.DUMMYFUNCTION("""COMPUTED_VALUE"""),"-")</f>
        <v>-</v>
      </c>
      <c r="D56" s="32" t="str">
        <f>IFERROR(__xludf.DUMMYFUNCTION("""COMPUTED_VALUE"""),"Walk Left Strafe jump right foot up, end is frame 0 of Walk_L cycle")</f>
        <v>Walk Left Strafe jump right foot up, end is frame 0 of Walk_L cycle</v>
      </c>
      <c r="E56" s="23"/>
    </row>
    <row r="57" ht="15.0" customHeight="1">
      <c r="A57" s="19"/>
      <c r="B57" s="30" t="str">
        <f>IFERROR(__xludf.DUMMYFUNCTION("""COMPUTED_VALUE"""),"Walk_R_Jump")</f>
        <v>Walk_R_Jump</v>
      </c>
      <c r="C57" s="36" t="str">
        <f>IFERROR(__xludf.DUMMYFUNCTION("""COMPUTED_VALUE"""),"-")</f>
        <v>-</v>
      </c>
      <c r="D57" s="37" t="str">
        <f>IFERROR(__xludf.DUMMYFUNCTION("""COMPUTED_VALUE"""),"Walk Right Strafe jump")</f>
        <v>Walk Right Strafe jump</v>
      </c>
      <c r="E57" s="23"/>
    </row>
    <row r="58" ht="15.0" customHeight="1">
      <c r="A58" s="19"/>
      <c r="B58" s="30" t="str">
        <f>IFERROR(__xludf.DUMMYFUNCTION("""COMPUTED_VALUE"""),"Walk_R_Jump_RU")</f>
        <v>Walk_R_Jump_RU</v>
      </c>
      <c r="C58" s="36" t="str">
        <f>IFERROR(__xludf.DUMMYFUNCTION("""COMPUTED_VALUE"""),"-")</f>
        <v>-</v>
      </c>
      <c r="D58" s="37" t="str">
        <f>IFERROR(__xludf.DUMMYFUNCTION("""COMPUTED_VALUE"""),"Walk Right Strafe jump right foot up, end is frame 0 of Walk_R cycle")</f>
        <v>Walk Right Strafe jump right foot up, end is frame 0 of Walk_R cycle</v>
      </c>
      <c r="E58" s="23"/>
    </row>
    <row r="59" ht="15.0" customHeight="1">
      <c r="A59" s="19"/>
      <c r="B59" s="30" t="str">
        <f>IFERROR(__xludf.DUMMYFUNCTION("""COMPUTED_VALUE"""),"Walk_F_To_Stand_Relaxed_RU")</f>
        <v>Walk_F_To_Stand_Relaxed_RU</v>
      </c>
      <c r="C59" s="31" t="str">
        <f>IFERROR(__xludf.DUMMYFUNCTION("""COMPUTED_VALUE"""),"-")</f>
        <v>-</v>
      </c>
      <c r="D59" s="32" t="str">
        <f>IFERROR(__xludf.DUMMYFUNCTION("""COMPUTED_VALUE"""),"Walk Forward, transition right foot up to Stand Relaxed")</f>
        <v>Walk Forward, transition right foot up to Stand Relaxed</v>
      </c>
      <c r="E59" s="23"/>
    </row>
    <row r="60" ht="15.0" customHeight="1">
      <c r="A60" s="19"/>
      <c r="B60" s="38"/>
      <c r="C60" s="39"/>
      <c r="D60" s="39"/>
      <c r="E60" s="40"/>
    </row>
    <row r="61" ht="15.0" customHeight="1">
      <c r="A61" s="19"/>
      <c r="B61" s="51" t="str">
        <f>IFERROR(__xludf.DUMMYFUNCTION("""COMPUTED_VALUE"""),"CROUCH, TURNS, CROUCH WALKS, TRANSITION")</f>
        <v>CROUCH, TURNS, CROUCH WALKS, TRANSITION</v>
      </c>
      <c r="C61" s="52"/>
      <c r="D61" s="52"/>
      <c r="E61" s="18"/>
    </row>
    <row r="62" ht="15.0" customHeight="1">
      <c r="A62" s="19"/>
      <c r="B62" s="30" t="str">
        <f>IFERROR(__xludf.DUMMYFUNCTION("""COMPUTED_VALUE"""),"Crouch_Idle_V2")</f>
        <v>Crouch_Idle_V2</v>
      </c>
      <c r="C62" s="31" t="str">
        <f>IFERROR(__xludf.DUMMYFUNCTION("""COMPUTED_VALUE"""),"-")</f>
        <v>-</v>
      </c>
      <c r="D62" s="32" t="str">
        <f>IFERROR(__xludf.DUMMYFUNCTION("""COMPUTED_VALUE"""),"Crouch, more motion, loop")</f>
        <v>Crouch, more motion, loop</v>
      </c>
      <c r="E62" s="23"/>
    </row>
    <row r="63" ht="15.0" customHeight="1">
      <c r="A63" s="19"/>
      <c r="B63" s="24" t="str">
        <f>IFERROR(__xludf.DUMMYFUNCTION("""COMPUTED_VALUE"""),"Crouch_Rlx_Turn_In_Place_L_Loop")</f>
        <v>Crouch_Rlx_Turn_In_Place_L_Loop</v>
      </c>
      <c r="C63" s="25" t="str">
        <f>IFERROR(__xludf.DUMMYFUNCTION("""COMPUTED_VALUE"""),"-")</f>
        <v>-</v>
      </c>
      <c r="D63" s="26" t="str">
        <f>IFERROR(__xludf.DUMMYFUNCTION("""COMPUTED_VALUE"""),"Crouch in-place turn left 45 Loop")</f>
        <v>Crouch in-place turn left 45 Loop</v>
      </c>
      <c r="E63" s="23"/>
    </row>
    <row r="64" ht="15.0" customHeight="1">
      <c r="A64" s="19"/>
      <c r="B64" s="27" t="str">
        <f>IFERROR(__xludf.DUMMYFUNCTION("""COMPUTED_VALUE"""),"Crouch_Rlx_Turn_In_Place_R_Loop")</f>
        <v>Crouch_Rlx_Turn_In_Place_R_Loop</v>
      </c>
      <c r="C64" s="28" t="str">
        <f>IFERROR(__xludf.DUMMYFUNCTION("""COMPUTED_VALUE"""),"-")</f>
        <v>-</v>
      </c>
      <c r="D64" s="29" t="str">
        <f>IFERROR(__xludf.DUMMYFUNCTION("""COMPUTED_VALUE"""),"Crouch in-place turn left 90 Loop")</f>
        <v>Crouch in-place turn left 90 Loop</v>
      </c>
      <c r="E64" s="23"/>
    </row>
    <row r="65" ht="15.0" customHeight="1">
      <c r="A65" s="19"/>
      <c r="B65" s="30" t="str">
        <f>IFERROR(__xludf.DUMMYFUNCTION("""COMPUTED_VALUE"""),"Crouch_L_90")</f>
        <v>Crouch_L_90</v>
      </c>
      <c r="C65" s="31" t="str">
        <f>IFERROR(__xludf.DUMMYFUNCTION("""COMPUTED_VALUE"""),"-")</f>
        <v>-</v>
      </c>
      <c r="D65" s="32" t="str">
        <f>IFERROR(__xludf.DUMMYFUNCTION("""COMPUTED_VALUE"""),"Crouch in-place turn left 90")</f>
        <v>Crouch in-place turn left 90</v>
      </c>
      <c r="E65" s="23"/>
    </row>
    <row r="66" ht="15.0" customHeight="1">
      <c r="A66" s="19"/>
      <c r="B66" s="30" t="str">
        <f>IFERROR(__xludf.DUMMYFUNCTION("""COMPUTED_VALUE"""),"Crouch_R_90")</f>
        <v>Crouch_R_90</v>
      </c>
      <c r="C66" s="31" t="str">
        <f>IFERROR(__xludf.DUMMYFUNCTION("""COMPUTED_VALUE"""),"-")</f>
        <v>-</v>
      </c>
      <c r="D66" s="32" t="str">
        <f>IFERROR(__xludf.DUMMYFUNCTION("""COMPUTED_VALUE"""),"Crouch in-place turn right 90")</f>
        <v>Crouch in-place turn right 90</v>
      </c>
      <c r="E66" s="23"/>
    </row>
    <row r="67" ht="15.0" customHeight="1">
      <c r="A67" s="19"/>
      <c r="B67" s="30" t="str">
        <f>IFERROR(__xludf.DUMMYFUNCTION("""COMPUTED_VALUE"""),"CrouchWalk_F_Loop")</f>
        <v>CrouchWalk_F_Loop</v>
      </c>
      <c r="C67" s="31" t="str">
        <f>IFERROR(__xludf.DUMMYFUNCTION("""COMPUTED_VALUE"""),"-")</f>
        <v>-</v>
      </c>
      <c r="D67" s="32" t="str">
        <f>IFERROR(__xludf.DUMMYFUNCTION("""COMPUTED_VALUE"""),"CrouchWalk Forward loop")</f>
        <v>CrouchWalk Forward loop</v>
      </c>
      <c r="E67" s="23"/>
    </row>
    <row r="68" ht="15.0" customHeight="1">
      <c r="A68" s="19"/>
      <c r="B68" s="30" t="str">
        <f>IFERROR(__xludf.DUMMYFUNCTION("""COMPUTED_VALUE"""),"CrouchWalk_B_Loop")</f>
        <v>CrouchWalk_B_Loop</v>
      </c>
      <c r="C68" s="31" t="str">
        <f>IFERROR(__xludf.DUMMYFUNCTION("""COMPUTED_VALUE"""),"-")</f>
        <v>-</v>
      </c>
      <c r="D68" s="32" t="str">
        <f>IFERROR(__xludf.DUMMYFUNCTION("""COMPUTED_VALUE"""),"CrouchWalk Backward loop")</f>
        <v>CrouchWalk Backward loop</v>
      </c>
      <c r="E68" s="23"/>
    </row>
    <row r="69" ht="15.0" customHeight="1">
      <c r="A69" s="19"/>
      <c r="B69" s="30" t="str">
        <f>IFERROR(__xludf.DUMMYFUNCTION("""COMPUTED_VALUE"""),"CrouchWalk_L_Loop")</f>
        <v>CrouchWalk_L_Loop</v>
      </c>
      <c r="C69" s="31" t="str">
        <f>IFERROR(__xludf.DUMMYFUNCTION("""COMPUTED_VALUE"""),"-")</f>
        <v>-</v>
      </c>
      <c r="D69" s="32" t="str">
        <f>IFERROR(__xludf.DUMMYFUNCTION("""COMPUTED_VALUE"""),"CrouchWalk Left loop")</f>
        <v>CrouchWalk Left loop</v>
      </c>
      <c r="E69" s="23"/>
    </row>
    <row r="70" ht="15.0" customHeight="1">
      <c r="A70" s="19"/>
      <c r="B70" s="30" t="str">
        <f>IFERROR(__xludf.DUMMYFUNCTION("""COMPUTED_VALUE"""),"CrouchWalk_R_Loop")</f>
        <v>CrouchWalk_R_Loop</v>
      </c>
      <c r="C70" s="31" t="str">
        <f>IFERROR(__xludf.DUMMYFUNCTION("""COMPUTED_VALUE"""),"-")</f>
        <v>-</v>
      </c>
      <c r="D70" s="32" t="str">
        <f>IFERROR(__xludf.DUMMYFUNCTION("""COMPUTED_VALUE"""),"CrouchWalk Right loop")</f>
        <v>CrouchWalk Right loop</v>
      </c>
      <c r="E70" s="23"/>
    </row>
    <row r="71" ht="15.0" customHeight="1">
      <c r="A71" s="53"/>
      <c r="B71" s="54" t="str">
        <f>IFERROR(__xludf.DUMMYFUNCTION("""COMPUTED_VALUE"""),"CrouchWalk_BL_BkPd_Loop")</f>
        <v>CrouchWalk_BL_BkPd_Loop</v>
      </c>
      <c r="C71" s="25" t="str">
        <f>IFERROR(__xludf.DUMMYFUNCTION("""COMPUTED_VALUE"""),"-")</f>
        <v>-</v>
      </c>
      <c r="D71" s="26" t="str">
        <f>IFERROR(__xludf.DUMMYFUNCTION("""COMPUTED_VALUE"""),"CrouchWalk Strafe 135 back and left backpedal loop")</f>
        <v>CrouchWalk Strafe 135 back and left backpedal loop</v>
      </c>
      <c r="E71" s="55"/>
    </row>
    <row r="72" ht="15.0" customHeight="1">
      <c r="A72" s="53"/>
      <c r="B72" s="56" t="str">
        <f>IFERROR(__xludf.DUMMYFUNCTION("""COMPUTED_VALUE"""),"CrouchWalk_BR_BkPd_Loop")</f>
        <v>CrouchWalk_BR_BkPd_Loop</v>
      </c>
      <c r="C72" s="28" t="str">
        <f>IFERROR(__xludf.DUMMYFUNCTION("""COMPUTED_VALUE"""),"-")</f>
        <v>-</v>
      </c>
      <c r="D72" s="29" t="str">
        <f>IFERROR(__xludf.DUMMYFUNCTION("""COMPUTED_VALUE"""),"CrouchWalk Strafe 135 back and right backpedal loop")</f>
        <v>CrouchWalk Strafe 135 back and right backpedal loop</v>
      </c>
      <c r="E72" s="55"/>
    </row>
    <row r="73" ht="15.0" customHeight="1">
      <c r="A73" s="53"/>
      <c r="B73" s="56" t="str">
        <f>IFERROR(__xludf.DUMMYFUNCTION("""COMPUTED_VALUE"""),"CrouchWalk_FL_Loop")</f>
        <v>CrouchWalk_FL_Loop</v>
      </c>
      <c r="C73" s="28" t="str">
        <f>IFERROR(__xludf.DUMMYFUNCTION("""COMPUTED_VALUE"""),"-")</f>
        <v>-</v>
      </c>
      <c r="D73" s="29" t="str">
        <f>IFERROR(__xludf.DUMMYFUNCTION("""COMPUTED_VALUE"""),"CrouchWalk Strafe 45 forward and left loop")</f>
        <v>CrouchWalk Strafe 45 forward and left loop</v>
      </c>
      <c r="E73" s="55"/>
    </row>
    <row r="74" ht="15.0" customHeight="1">
      <c r="A74" s="53"/>
      <c r="B74" s="56" t="str">
        <f>IFERROR(__xludf.DUMMYFUNCTION("""COMPUTED_VALUE"""),"CrouchWalk_FR_Loop")</f>
        <v>CrouchWalk_FR_Loop</v>
      </c>
      <c r="C74" s="28" t="str">
        <f>IFERROR(__xludf.DUMMYFUNCTION("""COMPUTED_VALUE"""),"-")</f>
        <v>-</v>
      </c>
      <c r="D74" s="29" t="str">
        <f>IFERROR(__xludf.DUMMYFUNCTION("""COMPUTED_VALUE"""),"CrouchWalk Strafe 45 forward and right loop")</f>
        <v>CrouchWalk Strafe 45 forward and right loop</v>
      </c>
      <c r="E74" s="55"/>
    </row>
    <row r="75" ht="15.0" customHeight="1">
      <c r="A75" s="19"/>
      <c r="B75" s="30" t="str">
        <f>IFERROR(__xludf.DUMMYFUNCTION("""COMPUTED_VALUE"""),"Crouch_To_Stand_Relaxed")</f>
        <v>Crouch_To_Stand_Relaxed</v>
      </c>
      <c r="C75" s="31" t="str">
        <f>IFERROR(__xludf.DUMMYFUNCTION("""COMPUTED_VALUE"""),"-")</f>
        <v>-</v>
      </c>
      <c r="D75" s="32" t="str">
        <f>IFERROR(__xludf.DUMMYFUNCTION("""COMPUTED_VALUE"""),"Crouch to Stand Relaxed ")</f>
        <v>Crouch to Stand Relaxed </v>
      </c>
      <c r="E75" s="23"/>
    </row>
    <row r="76" ht="15.0" customHeight="1">
      <c r="A76" s="19"/>
      <c r="B76" s="30" t="str">
        <f>IFERROR(__xludf.DUMMYFUNCTION("""COMPUTED_VALUE"""),"Crouch_To_CrouchWalk_F")</f>
        <v>Crouch_To_CrouchWalk_F</v>
      </c>
      <c r="C76" s="31" t="str">
        <f>IFERROR(__xludf.DUMMYFUNCTION("""COMPUTED_VALUE"""),"-")</f>
        <v>-</v>
      </c>
      <c r="D76" s="32" t="str">
        <f>IFERROR(__xludf.DUMMYFUNCTION("""COMPUTED_VALUE"""),"Crouch, transition to Crouchwalk Forward")</f>
        <v>Crouch, transition to Crouchwalk Forward</v>
      </c>
      <c r="E76" s="23"/>
    </row>
    <row r="77" ht="15.0" customHeight="1">
      <c r="A77" s="19"/>
      <c r="B77" s="30" t="str">
        <f>IFERROR(__xludf.DUMMYFUNCTION("""COMPUTED_VALUE"""),"CrouchWalk_F_To_Crouch_RU")</f>
        <v>CrouchWalk_F_To_Crouch_RU</v>
      </c>
      <c r="C77" s="31" t="str">
        <f>IFERROR(__xludf.DUMMYFUNCTION("""COMPUTED_VALUE"""),"-")</f>
        <v>-</v>
      </c>
      <c r="D77" s="32" t="str">
        <f>IFERROR(__xludf.DUMMYFUNCTION("""COMPUTED_VALUE"""),"Crouchwalk Forward, transition right foot up to Crouch")</f>
        <v>Crouchwalk Forward, transition right foot up to Crouch</v>
      </c>
      <c r="E77" s="23"/>
    </row>
    <row r="78" ht="15.0" customHeight="1">
      <c r="A78" s="19"/>
      <c r="B78" s="30" t="str">
        <f>IFERROR(__xludf.DUMMYFUNCTION("""COMPUTED_VALUE"""),"Crouch_Look_Center")</f>
        <v>Crouch_Look_Center</v>
      </c>
      <c r="C78" s="31" t="str">
        <f>IFERROR(__xludf.DUMMYFUNCTION("""COMPUTED_VALUE"""),"-")</f>
        <v>-</v>
      </c>
      <c r="D78" s="32" t="str">
        <f>IFERROR(__xludf.DUMMYFUNCTION("""COMPUTED_VALUE"""),"Crouch look forward, aim offset pose")</f>
        <v>Crouch look forward, aim offset pose</v>
      </c>
      <c r="E78" s="35"/>
    </row>
    <row r="79" ht="15.0" customHeight="1">
      <c r="A79" s="19"/>
      <c r="B79" s="30" t="str">
        <f>IFERROR(__xludf.DUMMYFUNCTION("""COMPUTED_VALUE"""),"Crouch_Look_D90")</f>
        <v>Crouch_Look_D90</v>
      </c>
      <c r="C79" s="31" t="str">
        <f>IFERROR(__xludf.DUMMYFUNCTION("""COMPUTED_VALUE"""),"-")</f>
        <v>-</v>
      </c>
      <c r="D79" s="32" t="str">
        <f>IFERROR(__xludf.DUMMYFUNCTION("""COMPUTED_VALUE"""),"Crouch look down 90, aim offset pose")</f>
        <v>Crouch look down 90, aim offset pose</v>
      </c>
      <c r="E79" s="35"/>
    </row>
    <row r="80" ht="15.0" customHeight="1">
      <c r="A80" s="19"/>
      <c r="B80" s="30" t="str">
        <f>IFERROR(__xludf.DUMMYFUNCTION("""COMPUTED_VALUE"""),"Crouch_Look_L90")</f>
        <v>Crouch_Look_L90</v>
      </c>
      <c r="C80" s="31" t="str">
        <f>IFERROR(__xludf.DUMMYFUNCTION("""COMPUTED_VALUE"""),"-")</f>
        <v>-</v>
      </c>
      <c r="D80" s="32" t="str">
        <f>IFERROR(__xludf.DUMMYFUNCTION("""COMPUTED_VALUE"""),"Crouch look left 90, aim offset pose")</f>
        <v>Crouch look left 90, aim offset pose</v>
      </c>
      <c r="E80" s="35"/>
    </row>
    <row r="81" ht="15.0" customHeight="1">
      <c r="A81" s="19"/>
      <c r="B81" s="30" t="str">
        <f>IFERROR(__xludf.DUMMYFUNCTION("""COMPUTED_VALUE"""),"Crouch_Look_R90")</f>
        <v>Crouch_Look_R90</v>
      </c>
      <c r="C81" s="31" t="str">
        <f>IFERROR(__xludf.DUMMYFUNCTION("""COMPUTED_VALUE"""),"-")</f>
        <v>-</v>
      </c>
      <c r="D81" s="32" t="str">
        <f>IFERROR(__xludf.DUMMYFUNCTION("""COMPUTED_VALUE"""),"Crouch look right 90, aim offset pose")</f>
        <v>Crouch look right 90, aim offset pose</v>
      </c>
      <c r="E81" s="35"/>
    </row>
    <row r="82" ht="15.0" customHeight="1">
      <c r="A82" s="19"/>
      <c r="B82" s="30" t="str">
        <f>IFERROR(__xludf.DUMMYFUNCTION("""COMPUTED_VALUE"""),"Crouch_Look_U90")</f>
        <v>Crouch_Look_U90</v>
      </c>
      <c r="C82" s="31" t="str">
        <f>IFERROR(__xludf.DUMMYFUNCTION("""COMPUTED_VALUE"""),"-")</f>
        <v>-</v>
      </c>
      <c r="D82" s="32" t="str">
        <f>IFERROR(__xludf.DUMMYFUNCTION("""COMPUTED_VALUE"""),"Crouch look up 90, aim offset pose")</f>
        <v>Crouch look up 90, aim offset pose</v>
      </c>
      <c r="E82" s="35"/>
    </row>
    <row r="83" ht="15.0" customHeight="1">
      <c r="A83" s="19"/>
      <c r="B83" s="38"/>
      <c r="C83" s="39"/>
      <c r="D83" s="39"/>
      <c r="E83" s="40"/>
    </row>
    <row r="84" ht="15.0" customHeight="1">
      <c r="A84" s="19"/>
      <c r="B84" s="51" t="str">
        <f>IFERROR(__xludf.DUMMYFUNCTION("""COMPUTED_VALUE"""),"JOGS, TURNS, JUMPS, TRANSITIONS")</f>
        <v>JOGS, TURNS, JUMPS, TRANSITIONS</v>
      </c>
      <c r="C84" s="52"/>
      <c r="D84" s="52"/>
      <c r="E84" s="18"/>
    </row>
    <row r="85" ht="15.0" customHeight="1">
      <c r="A85" s="19"/>
      <c r="B85" s="30" t="str">
        <f>IFERROR(__xludf.DUMMYFUNCTION("""COMPUTED_VALUE"""),"Jog_F_Loop")</f>
        <v>Jog_F_Loop</v>
      </c>
      <c r="C85" s="31" t="str">
        <f>IFERROR(__xludf.DUMMYFUNCTION("""COMPUTED_VALUE"""),"-")</f>
        <v>-</v>
      </c>
      <c r="D85" s="32" t="str">
        <f>IFERROR(__xludf.DUMMYFUNCTION("""COMPUTED_VALUE"""),"Jog Forward loop")</f>
        <v>Jog Forward loop</v>
      </c>
      <c r="E85" s="23"/>
    </row>
    <row r="86" ht="15.0" customHeight="1">
      <c r="A86" s="19"/>
      <c r="B86" s="30" t="str">
        <f>IFERROR(__xludf.DUMMYFUNCTION("""COMPUTED_VALUE"""),"Jog_B_Loop")</f>
        <v>Jog_B_Loop</v>
      </c>
      <c r="C86" s="31" t="str">
        <f>IFERROR(__xludf.DUMMYFUNCTION("""COMPUTED_VALUE"""),"-")</f>
        <v>-</v>
      </c>
      <c r="D86" s="32" t="str">
        <f>IFERROR(__xludf.DUMMYFUNCTION("""COMPUTED_VALUE"""),"Jog Backward loop")</f>
        <v>Jog Backward loop</v>
      </c>
      <c r="E86" s="23"/>
    </row>
    <row r="87" ht="15.0" customHeight="1">
      <c r="A87" s="19"/>
      <c r="B87" s="30" t="str">
        <f>IFERROR(__xludf.DUMMYFUNCTION("""COMPUTED_VALUE"""),"Jog_L_Loop")</f>
        <v>Jog_L_Loop</v>
      </c>
      <c r="C87" s="31" t="str">
        <f>IFERROR(__xludf.DUMMYFUNCTION("""COMPUTED_VALUE"""),"-")</f>
        <v>-</v>
      </c>
      <c r="D87" s="32" t="str">
        <f>IFERROR(__xludf.DUMMYFUNCTION("""COMPUTED_VALUE"""),"Jog Left Strafe loop")</f>
        <v>Jog Left Strafe loop</v>
      </c>
      <c r="E87" s="23"/>
    </row>
    <row r="88" ht="15.0" customHeight="1">
      <c r="A88" s="19"/>
      <c r="B88" s="30" t="str">
        <f>IFERROR(__xludf.DUMMYFUNCTION("""COMPUTED_VALUE"""),"Jog_R_Loop")</f>
        <v>Jog_R_Loop</v>
      </c>
      <c r="C88" s="31" t="str">
        <f>IFERROR(__xludf.DUMMYFUNCTION("""COMPUTED_VALUE"""),"-")</f>
        <v>-</v>
      </c>
      <c r="D88" s="32" t="str">
        <f>IFERROR(__xludf.DUMMYFUNCTION("""COMPUTED_VALUE"""),"Jog Right Strafe loop")</f>
        <v>Jog Right Strafe loop</v>
      </c>
      <c r="E88" s="23"/>
    </row>
    <row r="89" ht="15.0" customHeight="1">
      <c r="A89" s="53"/>
      <c r="B89" s="54" t="str">
        <f>IFERROR(__xludf.DUMMYFUNCTION("""COMPUTED_VALUE"""),"Jog_BL_BkPd_Loop")</f>
        <v>Jog_BL_BkPd_Loop</v>
      </c>
      <c r="C89" s="25" t="str">
        <f>IFERROR(__xludf.DUMMYFUNCTION("""COMPUTED_VALUE"""),"-")</f>
        <v>-</v>
      </c>
      <c r="D89" s="26" t="str">
        <f>IFERROR(__xludf.DUMMYFUNCTION("""COMPUTED_VALUE"""),"Jog Strafe 135 back and left backpedal loop")</f>
        <v>Jog Strafe 135 back and left backpedal loop</v>
      </c>
      <c r="E89" s="55"/>
    </row>
    <row r="90" ht="15.0" customHeight="1">
      <c r="A90" s="53"/>
      <c r="B90" s="56" t="str">
        <f>IFERROR(__xludf.DUMMYFUNCTION("""COMPUTED_VALUE"""),"Jog_BR_BkPd_Loop")</f>
        <v>Jog_BR_BkPd_Loop</v>
      </c>
      <c r="C90" s="28" t="str">
        <f>IFERROR(__xludf.DUMMYFUNCTION("""COMPUTED_VALUE"""),"-")</f>
        <v>-</v>
      </c>
      <c r="D90" s="29" t="str">
        <f>IFERROR(__xludf.DUMMYFUNCTION("""COMPUTED_VALUE"""),"Jog Strafe 135 back and right backpedal loop")</f>
        <v>Jog Strafe 135 back and right backpedal loop</v>
      </c>
      <c r="E90" s="55"/>
    </row>
    <row r="91" ht="15.0" customHeight="1">
      <c r="A91" s="53"/>
      <c r="B91" s="56" t="str">
        <f>IFERROR(__xludf.DUMMYFUNCTION("""COMPUTED_VALUE"""),"Jog_FL_Loop")</f>
        <v>Jog_FL_Loop</v>
      </c>
      <c r="C91" s="28" t="str">
        <f>IFERROR(__xludf.DUMMYFUNCTION("""COMPUTED_VALUE"""),"-")</f>
        <v>-</v>
      </c>
      <c r="D91" s="29" t="str">
        <f>IFERROR(__xludf.DUMMYFUNCTION("""COMPUTED_VALUE"""),"Jog Strafe 45 forward and left loop")</f>
        <v>Jog Strafe 45 forward and left loop</v>
      </c>
      <c r="E91" s="55"/>
    </row>
    <row r="92" ht="15.0" customHeight="1">
      <c r="A92" s="53"/>
      <c r="B92" s="56" t="str">
        <f>IFERROR(__xludf.DUMMYFUNCTION("""COMPUTED_VALUE"""),"Jog_FR_Loop")</f>
        <v>Jog_FR_Loop</v>
      </c>
      <c r="C92" s="28" t="str">
        <f>IFERROR(__xludf.DUMMYFUNCTION("""COMPUTED_VALUE"""),"-")</f>
        <v>-</v>
      </c>
      <c r="D92" s="29" t="str">
        <f>IFERROR(__xludf.DUMMYFUNCTION("""COMPUTED_VALUE"""),"Jog Strafe 45 forward and right loop")</f>
        <v>Jog Strafe 45 forward and right loop</v>
      </c>
      <c r="E92" s="55"/>
    </row>
    <row r="93" ht="15.0" customHeight="1">
      <c r="A93" s="19"/>
      <c r="B93" s="30" t="str">
        <f>IFERROR(__xludf.DUMMYFUNCTION("""COMPUTED_VALUE"""),"Jog_L_CIR_Loop")</f>
        <v>Jog_L_CIR_Loop</v>
      </c>
      <c r="C93" s="31" t="str">
        <f>IFERROR(__xludf.DUMMYFUNCTION("""COMPUTED_VALUE"""),"-")</f>
        <v>-</v>
      </c>
      <c r="D93" s="32" t="str">
        <f>IFERROR(__xludf.DUMMYFUNCTION("""COMPUTED_VALUE"""),"Jog Left Circle")</f>
        <v>Jog Left Circle</v>
      </c>
      <c r="E93" s="23"/>
    </row>
    <row r="94" ht="15.0" customHeight="1">
      <c r="A94" s="19"/>
      <c r="B94" s="30" t="str">
        <f>IFERROR(__xludf.DUMMYFUNCTION("""COMPUTED_VALUE"""),"Jog_R_CIR_Loop")</f>
        <v>Jog_R_CIR_Loop</v>
      </c>
      <c r="C94" s="31" t="str">
        <f>IFERROR(__xludf.DUMMYFUNCTION("""COMPUTED_VALUE"""),"-")</f>
        <v>-</v>
      </c>
      <c r="D94" s="32" t="str">
        <f>IFERROR(__xludf.DUMMYFUNCTION("""COMPUTED_VALUE"""),"Jog Right Circle")</f>
        <v>Jog Right Circle</v>
      </c>
      <c r="E94" s="23"/>
    </row>
    <row r="95" ht="15.0" customHeight="1">
      <c r="A95" s="19"/>
      <c r="B95" s="30" t="str">
        <f>IFERROR(__xludf.DUMMYFUNCTION("""COMPUTED_VALUE"""),"Jog_L_90")</f>
        <v>Jog_L_90</v>
      </c>
      <c r="C95" s="31" t="str">
        <f>IFERROR(__xludf.DUMMYFUNCTION("""COMPUTED_VALUE"""),"-")</f>
        <v>-</v>
      </c>
      <c r="D95" s="32" t="str">
        <f>IFERROR(__xludf.DUMMYFUNCTION("""COMPUTED_VALUE"""),"Jog Forward, turn left 90")</f>
        <v>Jog Forward, turn left 90</v>
      </c>
      <c r="E95" s="23"/>
    </row>
    <row r="96" ht="15.0" customHeight="1">
      <c r="A96" s="19"/>
      <c r="B96" s="30" t="str">
        <f>IFERROR(__xludf.DUMMYFUNCTION("""COMPUTED_VALUE"""),"Jog_R_90")</f>
        <v>Jog_R_90</v>
      </c>
      <c r="C96" s="31" t="str">
        <f>IFERROR(__xludf.DUMMYFUNCTION("""COMPUTED_VALUE"""),"-")</f>
        <v>-</v>
      </c>
      <c r="D96" s="32" t="str">
        <f>IFERROR(__xludf.DUMMYFUNCTION("""COMPUTED_VALUE"""),"Jog Forward, turn right 90")</f>
        <v>Jog Forward, turn right 90</v>
      </c>
      <c r="E96" s="23"/>
    </row>
    <row r="97" ht="15.0" customHeight="1">
      <c r="A97" s="19"/>
      <c r="B97" s="30" t="str">
        <f>IFERROR(__xludf.DUMMYFUNCTION("""COMPUTED_VALUE"""),"Jog_F_Jump")</f>
        <v>Jog_F_Jump</v>
      </c>
      <c r="C97" s="31" t="str">
        <f>IFERROR(__xludf.DUMMYFUNCTION("""COMPUTED_VALUE"""),"-")</f>
        <v>-</v>
      </c>
      <c r="D97" s="32" t="str">
        <f>IFERROR(__xludf.DUMMYFUNCTION("""COMPUTED_VALUE"""),"Jog Forward jump")</f>
        <v>Jog Forward jump</v>
      </c>
      <c r="E97" s="23"/>
    </row>
    <row r="98" ht="15.0" customHeight="1">
      <c r="A98" s="19"/>
      <c r="B98" s="30" t="str">
        <f>IFERROR(__xludf.DUMMYFUNCTION("""COMPUTED_VALUE"""),"Jog_F_Jump_RU")</f>
        <v>Jog_F_Jump_RU</v>
      </c>
      <c r="C98" s="31" t="str">
        <f>IFERROR(__xludf.DUMMYFUNCTION("""COMPUTED_VALUE"""),"-")</f>
        <v>-</v>
      </c>
      <c r="D98" s="32" t="str">
        <f>IFERROR(__xludf.DUMMYFUNCTION("""COMPUTED_VALUE"""),"Jog Forward jump right foot up, end is frame 0 of Jog_F cycle")</f>
        <v>Jog Forward jump right foot up, end is frame 0 of Jog_F cycle</v>
      </c>
      <c r="E98" s="23"/>
    </row>
    <row r="99" ht="15.0" customHeight="1">
      <c r="A99" s="19"/>
      <c r="B99" s="30" t="str">
        <f>IFERROR(__xludf.DUMMYFUNCTION("""COMPUTED_VALUE"""),"Jog_L_Jump")</f>
        <v>Jog_L_Jump</v>
      </c>
      <c r="C99" s="31" t="str">
        <f>IFERROR(__xludf.DUMMYFUNCTION("""COMPUTED_VALUE"""),"-")</f>
        <v>-</v>
      </c>
      <c r="D99" s="32" t="str">
        <f>IFERROR(__xludf.DUMMYFUNCTION("""COMPUTED_VALUE"""),"Jog Left Strafe jump")</f>
        <v>Jog Left Strafe jump</v>
      </c>
      <c r="E99" s="23"/>
    </row>
    <row r="100" ht="15.0" customHeight="1">
      <c r="A100" s="19"/>
      <c r="B100" s="57" t="str">
        <f>IFERROR(__xludf.DUMMYFUNCTION("""COMPUTED_VALUE"""),"Jog_L_Jump_RU")</f>
        <v>Jog_L_Jump_RU</v>
      </c>
      <c r="C100" s="31" t="str">
        <f>IFERROR(__xludf.DUMMYFUNCTION("""COMPUTED_VALUE"""),"-")</f>
        <v>-</v>
      </c>
      <c r="D100" s="32" t="str">
        <f>IFERROR(__xludf.DUMMYFUNCTION("""COMPUTED_VALUE"""),"Jog Left Strafe jump right foot up, end is frame 0 of Jog_L cycle")</f>
        <v>Jog Left Strafe jump right foot up, end is frame 0 of Jog_L cycle</v>
      </c>
      <c r="E100" s="58"/>
    </row>
    <row r="101" ht="15.0" customHeight="1">
      <c r="A101" s="19"/>
      <c r="B101" s="30" t="str">
        <f>IFERROR(__xludf.DUMMYFUNCTION("""COMPUTED_VALUE"""),"Jog_R_Jump")</f>
        <v>Jog_R_Jump</v>
      </c>
      <c r="C101" s="31" t="str">
        <f>IFERROR(__xludf.DUMMYFUNCTION("""COMPUTED_VALUE"""),"-")</f>
        <v>-</v>
      </c>
      <c r="D101" s="32" t="str">
        <f>IFERROR(__xludf.DUMMYFUNCTION("""COMPUTED_VALUE"""),"Jog Right Strafe jump")</f>
        <v>Jog Right Strafe jump</v>
      </c>
      <c r="E101" s="23"/>
    </row>
    <row r="102" ht="15.0" customHeight="1">
      <c r="A102" s="19"/>
      <c r="B102" s="57" t="str">
        <f>IFERROR(__xludf.DUMMYFUNCTION("""COMPUTED_VALUE"""),"Jog_R_Jump_RU")</f>
        <v>Jog_R_Jump_RU</v>
      </c>
      <c r="C102" s="31" t="str">
        <f>IFERROR(__xludf.DUMMYFUNCTION("""COMPUTED_VALUE"""),"-")</f>
        <v>-</v>
      </c>
      <c r="D102" s="32" t="str">
        <f>IFERROR(__xludf.DUMMYFUNCTION("""COMPUTED_VALUE"""),"Jog Right Strafe jump right foot up, end is frame 0 of Jog_R cycle")</f>
        <v>Jog Right Strafe jump right foot up, end is frame 0 of Jog_R cycle</v>
      </c>
      <c r="E102" s="58"/>
    </row>
    <row r="103" ht="15.0" customHeight="1">
      <c r="A103" s="19"/>
      <c r="B103" s="59" t="str">
        <f>IFERROR(__xludf.DUMMYFUNCTION("""COMPUTED_VALUE"""),"Jog_F_To_Stand_Relaxed_RU")</f>
        <v>Jog_F_To_Stand_Relaxed_RU</v>
      </c>
      <c r="C103" s="31" t="str">
        <f>IFERROR(__xludf.DUMMYFUNCTION("""COMPUTED_VALUE"""),"-")</f>
        <v>-</v>
      </c>
      <c r="D103" s="32" t="str">
        <f>IFERROR(__xludf.DUMMYFUNCTION("""COMPUTED_VALUE"""),"Jog Forward, transition right foot up to Stand Relaxed")</f>
        <v>Jog Forward, transition right foot up to Stand Relaxed</v>
      </c>
      <c r="E103" s="23"/>
    </row>
    <row r="104" ht="15.0" customHeight="1">
      <c r="A104" s="19"/>
      <c r="B104" s="38"/>
      <c r="C104" s="39"/>
      <c r="D104" s="39"/>
      <c r="E104" s="40"/>
    </row>
    <row r="105" ht="15.0" customHeight="1">
      <c r="A105" s="19"/>
      <c r="B105" s="51" t="str">
        <f>IFERROR(__xludf.DUMMYFUNCTION("""COMPUTED_VALUE"""),"RUNS, TURNS, JUMPS, TRANSITIONS")</f>
        <v>RUNS, TURNS, JUMPS, TRANSITIONS</v>
      </c>
      <c r="C105" s="52"/>
      <c r="D105" s="52"/>
      <c r="E105" s="18"/>
    </row>
    <row r="106" ht="15.0" customHeight="1">
      <c r="A106" s="19"/>
      <c r="B106" s="30" t="str">
        <f>IFERROR(__xludf.DUMMYFUNCTION("""COMPUTED_VALUE"""),"Run_F_Loop")</f>
        <v>Run_F_Loop</v>
      </c>
      <c r="C106" s="31" t="str">
        <f>IFERROR(__xludf.DUMMYFUNCTION("""COMPUTED_VALUE"""),"-")</f>
        <v>-</v>
      </c>
      <c r="D106" s="32" t="str">
        <f>IFERROR(__xludf.DUMMYFUNCTION("""COMPUTED_VALUE"""),"Run Forward loop")</f>
        <v>Run Forward loop</v>
      </c>
      <c r="E106" s="23"/>
    </row>
    <row r="107" ht="15.0" customHeight="1">
      <c r="A107" s="19"/>
      <c r="B107" s="30" t="str">
        <f>IFERROR(__xludf.DUMMYFUNCTION("""COMPUTED_VALUE"""),"Run_L_Loop")</f>
        <v>Run_L_Loop</v>
      </c>
      <c r="C107" s="31" t="str">
        <f>IFERROR(__xludf.DUMMYFUNCTION("""COMPUTED_VALUE"""),"-")</f>
        <v>-</v>
      </c>
      <c r="D107" s="32" t="str">
        <f>IFERROR(__xludf.DUMMYFUNCTION("""COMPUTED_VALUE"""),"Run Left Strafe loop")</f>
        <v>Run Left Strafe loop</v>
      </c>
      <c r="E107" s="23"/>
    </row>
    <row r="108" ht="15.0" customHeight="1">
      <c r="A108" s="19"/>
      <c r="B108" s="30" t="str">
        <f>IFERROR(__xludf.DUMMYFUNCTION("""COMPUTED_VALUE"""),"Run_R_Loop")</f>
        <v>Run_R_Loop</v>
      </c>
      <c r="C108" s="31" t="str">
        <f>IFERROR(__xludf.DUMMYFUNCTION("""COMPUTED_VALUE"""),"-")</f>
        <v>-</v>
      </c>
      <c r="D108" s="32" t="str">
        <f>IFERROR(__xludf.DUMMYFUNCTION("""COMPUTED_VALUE"""),"Run Right Strafe loop")</f>
        <v>Run Right Strafe loop</v>
      </c>
      <c r="E108" s="23"/>
    </row>
    <row r="109" ht="15.0" customHeight="1">
      <c r="A109" s="53"/>
      <c r="B109" s="54" t="str">
        <f>IFERROR(__xludf.DUMMYFUNCTION("""COMPUTED_VALUE"""),"Run_FL_Loop")</f>
        <v>Run_FL_Loop</v>
      </c>
      <c r="C109" s="25" t="str">
        <f>IFERROR(__xludf.DUMMYFUNCTION("""COMPUTED_VALUE"""),"-")</f>
        <v>-</v>
      </c>
      <c r="D109" s="26" t="str">
        <f>IFERROR(__xludf.DUMMYFUNCTION("""COMPUTED_VALUE"""),"Run Strafe 45 forward and left loop")</f>
        <v>Run Strafe 45 forward and left loop</v>
      </c>
      <c r="E109" s="55"/>
    </row>
    <row r="110" ht="15.0" customHeight="1">
      <c r="A110" s="53"/>
      <c r="B110" s="56" t="str">
        <f>IFERROR(__xludf.DUMMYFUNCTION("""COMPUTED_VALUE"""),"Run_FR_Loop")</f>
        <v>Run_FR_Loop</v>
      </c>
      <c r="C110" s="28" t="str">
        <f>IFERROR(__xludf.DUMMYFUNCTION("""COMPUTED_VALUE"""),"-")</f>
        <v>-</v>
      </c>
      <c r="D110" s="29" t="str">
        <f>IFERROR(__xludf.DUMMYFUNCTION("""COMPUTED_VALUE"""),"Run Strafe 45 forward and right loop")</f>
        <v>Run Strafe 45 forward and right loop</v>
      </c>
      <c r="E110" s="55"/>
    </row>
    <row r="111" ht="15.0" customHeight="1">
      <c r="A111" s="19"/>
      <c r="B111" s="30" t="str">
        <f>IFERROR(__xludf.DUMMYFUNCTION("""COMPUTED_VALUE"""),"Run_L_CIR_Loop")</f>
        <v>Run_L_CIR_Loop</v>
      </c>
      <c r="C111" s="31" t="str">
        <f>IFERROR(__xludf.DUMMYFUNCTION("""COMPUTED_VALUE"""),"-")</f>
        <v>-</v>
      </c>
      <c r="D111" s="32" t="str">
        <f>IFERROR(__xludf.DUMMYFUNCTION("""COMPUTED_VALUE"""),"Run Left Circle")</f>
        <v>Run Left Circle</v>
      </c>
      <c r="E111" s="23"/>
    </row>
    <row r="112" ht="15.0" customHeight="1">
      <c r="A112" s="19"/>
      <c r="B112" s="30" t="str">
        <f>IFERROR(__xludf.DUMMYFUNCTION("""COMPUTED_VALUE"""),"Run_R_CIR_Loop")</f>
        <v>Run_R_CIR_Loop</v>
      </c>
      <c r="C112" s="31" t="str">
        <f>IFERROR(__xludf.DUMMYFUNCTION("""COMPUTED_VALUE"""),"-")</f>
        <v>-</v>
      </c>
      <c r="D112" s="32" t="str">
        <f>IFERROR(__xludf.DUMMYFUNCTION("""COMPUTED_VALUE"""),"Run Right Circle")</f>
        <v>Run Right Circle</v>
      </c>
      <c r="E112" s="23"/>
    </row>
    <row r="113" ht="15.0" customHeight="1">
      <c r="A113" s="19"/>
      <c r="B113" s="30" t="str">
        <f>IFERROR(__xludf.DUMMYFUNCTION("""COMPUTED_VALUE"""),"Run_F_Jump")</f>
        <v>Run_F_Jump</v>
      </c>
      <c r="C113" s="31" t="str">
        <f>IFERROR(__xludf.DUMMYFUNCTION("""COMPUTED_VALUE"""),"-")</f>
        <v>-</v>
      </c>
      <c r="D113" s="32" t="str">
        <f>IFERROR(__xludf.DUMMYFUNCTION("""COMPUTED_VALUE"""),"Run Forward jump")</f>
        <v>Run Forward jump</v>
      </c>
      <c r="E113" s="23"/>
    </row>
    <row r="114" ht="15.0" customHeight="1">
      <c r="A114" s="19"/>
      <c r="B114" s="30" t="str">
        <f>IFERROR(__xludf.DUMMYFUNCTION("""COMPUTED_VALUE"""),"Run_F_Jump_RU")</f>
        <v>Run_F_Jump_RU</v>
      </c>
      <c r="C114" s="31" t="str">
        <f>IFERROR(__xludf.DUMMYFUNCTION("""COMPUTED_VALUE"""),"-")</f>
        <v>-</v>
      </c>
      <c r="D114" s="32" t="str">
        <f>IFERROR(__xludf.DUMMYFUNCTION("""COMPUTED_VALUE"""),"Run Forward jump right foot up in-place")</f>
        <v>Run Forward jump right foot up in-place</v>
      </c>
      <c r="E114" s="23"/>
    </row>
    <row r="115" ht="15.0" customHeight="1">
      <c r="A115" s="19"/>
      <c r="B115" s="30" t="str">
        <f>IFERROR(__xludf.DUMMYFUNCTION("""COMPUTED_VALUE"""),"Run_F_To_Stand_Relaxed_RU")</f>
        <v>Run_F_To_Stand_Relaxed_RU</v>
      </c>
      <c r="C115" s="31" t="str">
        <f>IFERROR(__xludf.DUMMYFUNCTION("""COMPUTED_VALUE"""),"-")</f>
        <v>-</v>
      </c>
      <c r="D115" s="32" t="str">
        <f>IFERROR(__xludf.DUMMYFUNCTION("""COMPUTED_VALUE"""),"Run Forward, transition right foot up to Stand Relaxed")</f>
        <v>Run Forward, transition right foot up to Stand Relaxed</v>
      </c>
      <c r="E115" s="23"/>
    </row>
    <row r="116" ht="15.0" customHeight="1">
      <c r="A116" s="19"/>
      <c r="B116" s="30"/>
      <c r="C116" s="31"/>
      <c r="D116" s="32"/>
      <c r="E116" s="23"/>
    </row>
    <row r="117" ht="15.0" customHeight="1">
      <c r="A117" s="19"/>
      <c r="B117" s="60" t="str">
        <f>IFERROR(__xludf.DUMMYFUNCTION("""COMPUTED_VALUE"""),"SPLIT JUMPS")</f>
        <v>SPLIT JUMPS</v>
      </c>
      <c r="C117" s="52"/>
      <c r="D117" s="52"/>
      <c r="E117" s="18"/>
    </row>
    <row r="118" ht="15.0" customHeight="1">
      <c r="A118" s="19"/>
      <c r="B118" s="61" t="str">
        <f>IFERROR(__xludf.DUMMYFUNCTION("""COMPUTED_VALUE"""),"Walk_F_Jump_RU_Air_IPC")</f>
        <v>Walk_F_Jump_RU_Air_IPC</v>
      </c>
      <c r="C118" s="62" t="str">
        <f>IFERROR(__xludf.DUMMYFUNCTION("""COMPUTED_VALUE"""),"-")</f>
        <v>-</v>
      </c>
      <c r="D118" s="63" t="str">
        <f>IFERROR(__xludf.DUMMYFUNCTION("""COMPUTED_VALUE"""),"Loop while in Air")</f>
        <v>Loop while in Air</v>
      </c>
      <c r="E118" s="23"/>
    </row>
    <row r="119" ht="15.0" customHeight="1">
      <c r="A119" s="19"/>
      <c r="B119" s="61" t="str">
        <f>IFERROR(__xludf.DUMMYFUNCTION("""COMPUTED_VALUE"""),"Walk_F_Jump_RU_Land_IPC")</f>
        <v>Walk_F_Jump_RU_Land_IPC</v>
      </c>
      <c r="C119" s="64" t="str">
        <f>IFERROR(__xludf.DUMMYFUNCTION("""COMPUTED_VALUE"""),"-")</f>
        <v>-</v>
      </c>
      <c r="D119" s="65" t="str">
        <f>IFERROR(__xludf.DUMMYFUNCTION("""COMPUTED_VALUE"""),"Right Up Jump Landing")</f>
        <v>Right Up Jump Landing</v>
      </c>
      <c r="E119" s="23"/>
    </row>
    <row r="120" ht="15.0" customHeight="1">
      <c r="A120" s="19"/>
      <c r="B120" s="61" t="str">
        <f>IFERROR(__xludf.DUMMYFUNCTION("""COMPUTED_VALUE"""),"Walk_F_Jump_RU_Start_IPC")</f>
        <v>Walk_F_Jump_RU_Start_IPC</v>
      </c>
      <c r="C120" s="64" t="str">
        <f>IFERROR(__xludf.DUMMYFUNCTION("""COMPUTED_VALUE"""),"-")</f>
        <v>-</v>
      </c>
      <c r="D120" s="65" t="str">
        <f>IFERROR(__xludf.DUMMYFUNCTION("""COMPUTED_VALUE"""),"Right Up Jump Start")</f>
        <v>Right Up Jump Start</v>
      </c>
      <c r="E120" s="23"/>
    </row>
    <row r="121" ht="15.0" customHeight="1">
      <c r="A121" s="19"/>
      <c r="B121" s="61" t="str">
        <f>IFERROR(__xludf.DUMMYFUNCTION("""COMPUTED_VALUE"""),"Walk_L_Jump_RU_Air_IPC")</f>
        <v>Walk_L_Jump_RU_Air_IPC</v>
      </c>
      <c r="C121" s="62" t="str">
        <f>IFERROR(__xludf.DUMMYFUNCTION("""COMPUTED_VALUE"""),"-")</f>
        <v>-</v>
      </c>
      <c r="D121" s="63" t="str">
        <f>IFERROR(__xludf.DUMMYFUNCTION("""COMPUTED_VALUE"""),"Loop while in Air")</f>
        <v>Loop while in Air</v>
      </c>
      <c r="E121" s="23"/>
    </row>
    <row r="122" ht="15.0" customHeight="1">
      <c r="A122" s="19"/>
      <c r="B122" s="61" t="str">
        <f>IFERROR(__xludf.DUMMYFUNCTION("""COMPUTED_VALUE"""),"Walk_L_Jump_RU_Land_IPC")</f>
        <v>Walk_L_Jump_RU_Land_IPC</v>
      </c>
      <c r="C122" s="64" t="str">
        <f>IFERROR(__xludf.DUMMYFUNCTION("""COMPUTED_VALUE"""),"-")</f>
        <v>-</v>
      </c>
      <c r="D122" s="65" t="str">
        <f>IFERROR(__xludf.DUMMYFUNCTION("""COMPUTED_VALUE"""),"Right Up Jump Landing")</f>
        <v>Right Up Jump Landing</v>
      </c>
      <c r="E122" s="23"/>
    </row>
    <row r="123" ht="15.0" customHeight="1">
      <c r="A123" s="19"/>
      <c r="B123" s="61" t="str">
        <f>IFERROR(__xludf.DUMMYFUNCTION("""COMPUTED_VALUE"""),"Walk_L_Jump_RU_Start_IPC")</f>
        <v>Walk_L_Jump_RU_Start_IPC</v>
      </c>
      <c r="C123" s="64" t="str">
        <f>IFERROR(__xludf.DUMMYFUNCTION("""COMPUTED_VALUE"""),"-")</f>
        <v>-</v>
      </c>
      <c r="D123" s="65" t="str">
        <f>IFERROR(__xludf.DUMMYFUNCTION("""COMPUTED_VALUE"""),"Right Up Jump Start")</f>
        <v>Right Up Jump Start</v>
      </c>
      <c r="E123" s="23"/>
    </row>
    <row r="124" ht="15.0" customHeight="1">
      <c r="A124" s="19"/>
      <c r="B124" s="61" t="str">
        <f>IFERROR(__xludf.DUMMYFUNCTION("""COMPUTED_VALUE"""),"Walk_R_Jump_RU_Air_IPC")</f>
        <v>Walk_R_Jump_RU_Air_IPC</v>
      </c>
      <c r="C124" s="62" t="str">
        <f>IFERROR(__xludf.DUMMYFUNCTION("""COMPUTED_VALUE"""),"-")</f>
        <v>-</v>
      </c>
      <c r="D124" s="63" t="str">
        <f>IFERROR(__xludf.DUMMYFUNCTION("""COMPUTED_VALUE"""),"Loop while in Air")</f>
        <v>Loop while in Air</v>
      </c>
      <c r="E124" s="23"/>
    </row>
    <row r="125" ht="15.0" customHeight="1">
      <c r="A125" s="19"/>
      <c r="B125" s="61" t="str">
        <f>IFERROR(__xludf.DUMMYFUNCTION("""COMPUTED_VALUE"""),"Walk_R_Jump_RU_Land_IPC")</f>
        <v>Walk_R_Jump_RU_Land_IPC</v>
      </c>
      <c r="C125" s="64" t="str">
        <f>IFERROR(__xludf.DUMMYFUNCTION("""COMPUTED_VALUE"""),"-")</f>
        <v>-</v>
      </c>
      <c r="D125" s="65" t="str">
        <f>IFERROR(__xludf.DUMMYFUNCTION("""COMPUTED_VALUE"""),"Right Up Jump Landing")</f>
        <v>Right Up Jump Landing</v>
      </c>
      <c r="E125" s="23"/>
    </row>
    <row r="126" ht="15.0" customHeight="1">
      <c r="A126" s="19"/>
      <c r="B126" s="66" t="str">
        <f>IFERROR(__xludf.DUMMYFUNCTION("""COMPUTED_VALUE"""),"Walk_R_Jump_RU_Start_IPC")</f>
        <v>Walk_R_Jump_RU_Start_IPC</v>
      </c>
      <c r="C126" s="64" t="str">
        <f>IFERROR(__xludf.DUMMYFUNCTION("""COMPUTED_VALUE"""),"-")</f>
        <v>-</v>
      </c>
      <c r="D126" s="65" t="str">
        <f>IFERROR(__xludf.DUMMYFUNCTION("""COMPUTED_VALUE"""),"Right Up Jump Start")</f>
        <v>Right Up Jump Start</v>
      </c>
      <c r="E126" s="23"/>
    </row>
    <row r="127" ht="15.0" customHeight="1">
      <c r="A127" s="19"/>
      <c r="B127" s="61" t="str">
        <f>IFERROR(__xludf.DUMMYFUNCTION("""COMPUTED_VALUE"""),"Jog_F_Jump_RU_Air_IPC")</f>
        <v>Jog_F_Jump_RU_Air_IPC</v>
      </c>
      <c r="C127" s="62" t="str">
        <f>IFERROR(__xludf.DUMMYFUNCTION("""COMPUTED_VALUE"""),"-")</f>
        <v>-</v>
      </c>
      <c r="D127" s="63" t="str">
        <f>IFERROR(__xludf.DUMMYFUNCTION("""COMPUTED_VALUE"""),"Loop while in Air")</f>
        <v>Loop while in Air</v>
      </c>
      <c r="E127" s="23"/>
    </row>
    <row r="128" ht="15.0" customHeight="1">
      <c r="A128" s="19"/>
      <c r="B128" s="61" t="str">
        <f>IFERROR(__xludf.DUMMYFUNCTION("""COMPUTED_VALUE"""),"Jog_F_Jump_RU_Land_IPC")</f>
        <v>Jog_F_Jump_RU_Land_IPC</v>
      </c>
      <c r="C128" s="64" t="str">
        <f>IFERROR(__xludf.DUMMYFUNCTION("""COMPUTED_VALUE"""),"-")</f>
        <v>-</v>
      </c>
      <c r="D128" s="65" t="str">
        <f>IFERROR(__xludf.DUMMYFUNCTION("""COMPUTED_VALUE"""),"Right Up Jump Landing")</f>
        <v>Right Up Jump Landing</v>
      </c>
      <c r="E128" s="23"/>
    </row>
    <row r="129" ht="15.0" customHeight="1">
      <c r="A129" s="19"/>
      <c r="B129" s="61" t="str">
        <f>IFERROR(__xludf.DUMMYFUNCTION("""COMPUTED_VALUE"""),"Jog_F_Jump_RU_Start_IPC")</f>
        <v>Jog_F_Jump_RU_Start_IPC</v>
      </c>
      <c r="C129" s="64" t="str">
        <f>IFERROR(__xludf.DUMMYFUNCTION("""COMPUTED_VALUE"""),"-")</f>
        <v>-</v>
      </c>
      <c r="D129" s="65" t="str">
        <f>IFERROR(__xludf.DUMMYFUNCTION("""COMPUTED_VALUE"""),"Right Up Jump Start")</f>
        <v>Right Up Jump Start</v>
      </c>
      <c r="E129" s="23"/>
    </row>
    <row r="130" ht="15.0" customHeight="1">
      <c r="A130" s="19"/>
      <c r="B130" s="61" t="str">
        <f>IFERROR(__xludf.DUMMYFUNCTION("""COMPUTED_VALUE"""),"Jog_L_Jump_RU_Air_IPC")</f>
        <v>Jog_L_Jump_RU_Air_IPC</v>
      </c>
      <c r="C130" s="62" t="str">
        <f>IFERROR(__xludf.DUMMYFUNCTION("""COMPUTED_VALUE"""),"-")</f>
        <v>-</v>
      </c>
      <c r="D130" s="63" t="str">
        <f>IFERROR(__xludf.DUMMYFUNCTION("""COMPUTED_VALUE"""),"Loop while in Air")</f>
        <v>Loop while in Air</v>
      </c>
      <c r="E130" s="23"/>
    </row>
    <row r="131" ht="15.0" customHeight="1">
      <c r="A131" s="19"/>
      <c r="B131" s="61" t="str">
        <f>IFERROR(__xludf.DUMMYFUNCTION("""COMPUTED_VALUE"""),"Jog_L_Jump_RU_Land_IPC")</f>
        <v>Jog_L_Jump_RU_Land_IPC</v>
      </c>
      <c r="C131" s="64" t="str">
        <f>IFERROR(__xludf.DUMMYFUNCTION("""COMPUTED_VALUE"""),"-")</f>
        <v>-</v>
      </c>
      <c r="D131" s="65" t="str">
        <f>IFERROR(__xludf.DUMMYFUNCTION("""COMPUTED_VALUE"""),"Right Up Jump Landing")</f>
        <v>Right Up Jump Landing</v>
      </c>
      <c r="E131" s="23"/>
    </row>
    <row r="132" ht="15.0" customHeight="1">
      <c r="A132" s="19"/>
      <c r="B132" s="61" t="str">
        <f>IFERROR(__xludf.DUMMYFUNCTION("""COMPUTED_VALUE"""),"Jog_L_Jump_RU_Start_IPC")</f>
        <v>Jog_L_Jump_RU_Start_IPC</v>
      </c>
      <c r="C132" s="64" t="str">
        <f>IFERROR(__xludf.DUMMYFUNCTION("""COMPUTED_VALUE"""),"-")</f>
        <v>-</v>
      </c>
      <c r="D132" s="65" t="str">
        <f>IFERROR(__xludf.DUMMYFUNCTION("""COMPUTED_VALUE"""),"Right Up Jump Start")</f>
        <v>Right Up Jump Start</v>
      </c>
      <c r="E132" s="23"/>
    </row>
    <row r="133" ht="15.0" customHeight="1">
      <c r="A133" s="19"/>
      <c r="B133" s="61" t="str">
        <f>IFERROR(__xludf.DUMMYFUNCTION("""COMPUTED_VALUE"""),"Jog_R_Jump_RU_Air_IPC")</f>
        <v>Jog_R_Jump_RU_Air_IPC</v>
      </c>
      <c r="C133" s="62" t="str">
        <f>IFERROR(__xludf.DUMMYFUNCTION("""COMPUTED_VALUE"""),"-")</f>
        <v>-</v>
      </c>
      <c r="D133" s="63" t="str">
        <f>IFERROR(__xludf.DUMMYFUNCTION("""COMPUTED_VALUE"""),"Loop while in Air")</f>
        <v>Loop while in Air</v>
      </c>
      <c r="E133" s="23"/>
    </row>
    <row r="134" ht="15.0" customHeight="1">
      <c r="A134" s="19"/>
      <c r="B134" s="61" t="str">
        <f>IFERROR(__xludf.DUMMYFUNCTION("""COMPUTED_VALUE"""),"Jog_R_Jump_RU_Land_IPC")</f>
        <v>Jog_R_Jump_RU_Land_IPC</v>
      </c>
      <c r="C134" s="64" t="str">
        <f>IFERROR(__xludf.DUMMYFUNCTION("""COMPUTED_VALUE"""),"-")</f>
        <v>-</v>
      </c>
      <c r="D134" s="65" t="str">
        <f>IFERROR(__xludf.DUMMYFUNCTION("""COMPUTED_VALUE"""),"Right Up Jump Landing")</f>
        <v>Right Up Jump Landing</v>
      </c>
      <c r="E134" s="23"/>
    </row>
    <row r="135" ht="15.0" customHeight="1">
      <c r="A135" s="19"/>
      <c r="B135" s="61" t="str">
        <f>IFERROR(__xludf.DUMMYFUNCTION("""COMPUTED_VALUE"""),"Jog_R_Jump_RU_Start_IPC")</f>
        <v>Jog_R_Jump_RU_Start_IPC</v>
      </c>
      <c r="C135" s="64" t="str">
        <f>IFERROR(__xludf.DUMMYFUNCTION("""COMPUTED_VALUE"""),"-")</f>
        <v>-</v>
      </c>
      <c r="D135" s="65" t="str">
        <f>IFERROR(__xludf.DUMMYFUNCTION("""COMPUTED_VALUE"""),"Right Up Jump Start")</f>
        <v>Right Up Jump Start</v>
      </c>
      <c r="E135" s="23"/>
    </row>
    <row r="136" ht="15.0" customHeight="1">
      <c r="A136" s="19"/>
      <c r="B136" s="61" t="str">
        <f>IFERROR(__xludf.DUMMYFUNCTION("""COMPUTED_VALUE"""),"Run_F_Jump_RU_Air_IPC")</f>
        <v>Run_F_Jump_RU_Air_IPC</v>
      </c>
      <c r="C136" s="62" t="str">
        <f>IFERROR(__xludf.DUMMYFUNCTION("""COMPUTED_VALUE"""),"-")</f>
        <v>-</v>
      </c>
      <c r="D136" s="63" t="str">
        <f>IFERROR(__xludf.DUMMYFUNCTION("""COMPUTED_VALUE"""),"Loop while in Air")</f>
        <v>Loop while in Air</v>
      </c>
      <c r="E136" s="23"/>
    </row>
    <row r="137" ht="15.0" customHeight="1">
      <c r="A137" s="19"/>
      <c r="B137" s="61" t="str">
        <f>IFERROR(__xludf.DUMMYFUNCTION("""COMPUTED_VALUE"""),"Run_F_Jump_RU_Land_IPC")</f>
        <v>Run_F_Jump_RU_Land_IPC</v>
      </c>
      <c r="C137" s="64" t="str">
        <f>IFERROR(__xludf.DUMMYFUNCTION("""COMPUTED_VALUE"""),"-")</f>
        <v>-</v>
      </c>
      <c r="D137" s="65" t="str">
        <f>IFERROR(__xludf.DUMMYFUNCTION("""COMPUTED_VALUE"""),"Right Up Jump Landing")</f>
        <v>Right Up Jump Landing</v>
      </c>
      <c r="E137" s="23"/>
    </row>
    <row r="138" ht="15.0" customHeight="1">
      <c r="A138" s="19"/>
      <c r="B138" s="61" t="str">
        <f>IFERROR(__xludf.DUMMYFUNCTION("""COMPUTED_VALUE"""),"Run_F_Jump_RU_Start_IPC")</f>
        <v>Run_F_Jump_RU_Start_IPC</v>
      </c>
      <c r="C138" s="64" t="str">
        <f>IFERROR(__xludf.DUMMYFUNCTION("""COMPUTED_VALUE"""),"-")</f>
        <v>-</v>
      </c>
      <c r="D138" s="65" t="str">
        <f>IFERROR(__xludf.DUMMYFUNCTION("""COMPUTED_VALUE"""),"Right Up Jump Start")</f>
        <v>Right Up Jump Start</v>
      </c>
      <c r="E138" s="23"/>
    </row>
    <row r="139" ht="15.0" customHeight="1">
      <c r="A139" s="19"/>
      <c r="B139" s="30"/>
      <c r="C139" s="31"/>
      <c r="D139" s="32"/>
      <c r="E139" s="23"/>
    </row>
    <row r="140" ht="15.0" customHeight="1">
      <c r="A140" s="19"/>
      <c r="B140" s="67"/>
      <c r="C140" s="67"/>
      <c r="D140" s="67"/>
      <c r="E140" s="68"/>
    </row>
    <row r="141" ht="15.0" customHeight="1">
      <c r="A141" s="19"/>
      <c r="B141" s="69"/>
      <c r="C141" s="69"/>
      <c r="D141" s="69"/>
      <c r="E141" s="69"/>
    </row>
    <row r="142" ht="15.0" customHeight="1">
      <c r="A142" s="19"/>
      <c r="B142" s="70" t="str">
        <f>IFERROR(__xludf.DUMMYFUNCTION("""COMPUTED_VALUE"""),"MOCAP ONLINE / MOTUS DIGITAL")</f>
        <v>MOCAP ONLINE / MOTUS DIGITAL</v>
      </c>
      <c r="E142" s="71"/>
    </row>
    <row r="143" ht="15.0" customHeight="1">
      <c r="A143" s="19"/>
      <c r="B143" s="72" t="str">
        <f>IFERROR(__xludf.DUMMYFUNCTION("""COMPUTED_VALUE"""),"https://mocaponline.com/products/mobility")</f>
        <v>https://mocaponline.com/products/mobility</v>
      </c>
      <c r="E143" s="71"/>
    </row>
    <row r="144" ht="15.0" customHeight="1">
      <c r="A144" s="19"/>
      <c r="B144" s="72" t="str">
        <f>IFERROR(__xludf.DUMMYFUNCTION("""COMPUTED_VALUE"""),"Mocap@MotusDigital.com")</f>
        <v>Mocap@MotusDigital.com</v>
      </c>
      <c r="E144" s="71"/>
    </row>
    <row r="145" ht="15.0" customHeight="1">
      <c r="A145" s="19"/>
      <c r="B145" s="73"/>
      <c r="E145" s="3"/>
    </row>
    <row r="146" ht="15.0" customHeight="1">
      <c r="A146" s="19"/>
      <c r="B146" s="74"/>
      <c r="C146" s="3"/>
      <c r="D146" s="3"/>
      <c r="E146" s="3"/>
    </row>
  </sheetData>
  <mergeCells count="6">
    <mergeCell ref="B2:D2"/>
    <mergeCell ref="B3:D3"/>
    <mergeCell ref="B142:D142"/>
    <mergeCell ref="B143:D143"/>
    <mergeCell ref="B144:D144"/>
    <mergeCell ref="B145:D145"/>
  </mergeCells>
  <hyperlinks>
    <hyperlink r:id="rId1" ref="B143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29.88"/>
    <col customWidth="1" min="3" max="3" width="4.13"/>
    <col customWidth="1" min="4" max="4" width="73.0"/>
    <col customWidth="1" min="5" max="5" width="7.0"/>
  </cols>
  <sheetData>
    <row r="1" ht="15.0" customHeight="1">
      <c r="A1" s="1"/>
      <c r="B1" s="2"/>
      <c r="C1" s="3"/>
      <c r="D1" s="3"/>
      <c r="E1" s="3"/>
    </row>
    <row r="2" ht="15.0" customHeight="1">
      <c r="A2" s="4"/>
      <c r="B2" s="5" t="s">
        <v>0</v>
      </c>
      <c r="E2" s="6"/>
    </row>
    <row r="3" ht="15.0" customHeight="1">
      <c r="A3" s="4"/>
      <c r="B3" s="7" t="s">
        <v>1</v>
      </c>
      <c r="C3" s="8"/>
      <c r="D3" s="9"/>
      <c r="E3" s="6"/>
    </row>
    <row r="4" ht="15.0" customHeight="1">
      <c r="A4" s="10"/>
      <c r="B4" s="11" t="s">
        <v>2</v>
      </c>
      <c r="C4" s="12"/>
      <c r="D4" s="13" t="s">
        <v>3</v>
      </c>
      <c r="E4" s="14"/>
    </row>
    <row r="5" ht="15.0" customHeight="1">
      <c r="A5" s="15"/>
      <c r="B5" s="16" t="s">
        <v>4</v>
      </c>
      <c r="C5" s="17"/>
      <c r="D5" s="17"/>
      <c r="E5" s="18"/>
    </row>
    <row r="6" ht="15.0" customHeight="1">
      <c r="A6" s="19"/>
      <c r="B6" s="20" t="s">
        <v>5</v>
      </c>
      <c r="C6" s="21" t="s">
        <v>6</v>
      </c>
      <c r="D6" s="22" t="s">
        <v>7</v>
      </c>
      <c r="E6" s="23"/>
    </row>
    <row r="7" ht="15.0" customHeight="1">
      <c r="A7" s="19"/>
      <c r="B7" s="24" t="s">
        <v>8</v>
      </c>
      <c r="C7" s="25" t="s">
        <v>6</v>
      </c>
      <c r="D7" s="26" t="s">
        <v>9</v>
      </c>
      <c r="E7" s="23"/>
    </row>
    <row r="8" ht="15.0" customHeight="1">
      <c r="A8" s="19"/>
      <c r="B8" s="27" t="s">
        <v>10</v>
      </c>
      <c r="C8" s="28" t="s">
        <v>6</v>
      </c>
      <c r="D8" s="29" t="s">
        <v>11</v>
      </c>
      <c r="E8" s="23"/>
    </row>
    <row r="9" ht="15.0" customHeight="1">
      <c r="A9" s="19"/>
      <c r="B9" s="30" t="s">
        <v>12</v>
      </c>
      <c r="C9" s="31" t="s">
        <v>6</v>
      </c>
      <c r="D9" s="32" t="s">
        <v>13</v>
      </c>
      <c r="E9" s="23"/>
    </row>
    <row r="10" ht="15.0" customHeight="1">
      <c r="A10" s="19"/>
      <c r="B10" s="30" t="s">
        <v>14</v>
      </c>
      <c r="C10" s="31" t="s">
        <v>6</v>
      </c>
      <c r="D10" s="32" t="s">
        <v>15</v>
      </c>
      <c r="E10" s="23"/>
    </row>
    <row r="11" ht="15.0" customHeight="1">
      <c r="A11" s="19"/>
      <c r="B11" s="30" t="s">
        <v>16</v>
      </c>
      <c r="C11" s="31" t="s">
        <v>6</v>
      </c>
      <c r="D11" s="32" t="s">
        <v>17</v>
      </c>
      <c r="E11" s="23"/>
    </row>
    <row r="12" ht="15.0" customHeight="1">
      <c r="A12" s="19"/>
      <c r="B12" s="30" t="s">
        <v>18</v>
      </c>
      <c r="C12" s="31" t="s">
        <v>6</v>
      </c>
      <c r="D12" s="32" t="s">
        <v>19</v>
      </c>
      <c r="E12" s="23"/>
    </row>
    <row r="13" ht="15.0" customHeight="1">
      <c r="A13" s="19"/>
      <c r="B13" s="30" t="s">
        <v>20</v>
      </c>
      <c r="C13" s="31" t="s">
        <v>6</v>
      </c>
      <c r="D13" s="33" t="s">
        <v>21</v>
      </c>
      <c r="E13" s="34"/>
    </row>
    <row r="14" ht="15.0" customHeight="1">
      <c r="A14" s="19"/>
      <c r="B14" s="30" t="s">
        <v>22</v>
      </c>
      <c r="C14" s="31" t="s">
        <v>6</v>
      </c>
      <c r="D14" s="33" t="s">
        <v>23</v>
      </c>
      <c r="E14" s="34"/>
    </row>
    <row r="15" ht="15.0" customHeight="1">
      <c r="A15" s="19"/>
      <c r="B15" s="30" t="s">
        <v>24</v>
      </c>
      <c r="C15" s="31" t="s">
        <v>6</v>
      </c>
      <c r="D15" s="33" t="s">
        <v>25</v>
      </c>
      <c r="E15" s="34"/>
    </row>
    <row r="16" ht="15.0" customHeight="1">
      <c r="A16" s="19"/>
      <c r="B16" s="30" t="s">
        <v>26</v>
      </c>
      <c r="C16" s="31" t="s">
        <v>6</v>
      </c>
      <c r="D16" s="33" t="s">
        <v>27</v>
      </c>
      <c r="E16" s="34"/>
    </row>
    <row r="17" ht="15.0" customHeight="1">
      <c r="A17" s="19"/>
      <c r="B17" s="30" t="s">
        <v>28</v>
      </c>
      <c r="C17" s="31" t="s">
        <v>6</v>
      </c>
      <c r="D17" s="33" t="s">
        <v>29</v>
      </c>
      <c r="E17" s="34"/>
    </row>
    <row r="18" ht="15.0" customHeight="1">
      <c r="A18" s="19"/>
      <c r="B18" s="30" t="s">
        <v>30</v>
      </c>
      <c r="C18" s="31" t="s">
        <v>6</v>
      </c>
      <c r="D18" s="33" t="s">
        <v>31</v>
      </c>
      <c r="E18" s="34"/>
    </row>
    <row r="19" ht="15.0" customHeight="1">
      <c r="A19" s="19"/>
      <c r="B19" s="30" t="s">
        <v>32</v>
      </c>
      <c r="C19" s="31" t="s">
        <v>6</v>
      </c>
      <c r="D19" s="32" t="s">
        <v>33</v>
      </c>
      <c r="E19" s="35"/>
    </row>
    <row r="20" ht="15.0" customHeight="1">
      <c r="A20" s="19"/>
      <c r="B20" s="30" t="s">
        <v>34</v>
      </c>
      <c r="C20" s="31" t="s">
        <v>6</v>
      </c>
      <c r="D20" s="32" t="s">
        <v>35</v>
      </c>
      <c r="E20" s="35"/>
    </row>
    <row r="21" ht="15.0" customHeight="1">
      <c r="A21" s="19"/>
      <c r="B21" s="30" t="s">
        <v>36</v>
      </c>
      <c r="C21" s="31" t="s">
        <v>6</v>
      </c>
      <c r="D21" s="32" t="s">
        <v>37</v>
      </c>
      <c r="E21" s="35"/>
    </row>
    <row r="22" ht="15.0" customHeight="1">
      <c r="A22" s="19"/>
      <c r="B22" s="30" t="s">
        <v>38</v>
      </c>
      <c r="C22" s="31" t="s">
        <v>6</v>
      </c>
      <c r="D22" s="32" t="s">
        <v>39</v>
      </c>
      <c r="E22" s="35"/>
    </row>
    <row r="23" ht="15.0" customHeight="1">
      <c r="A23" s="19"/>
      <c r="B23" s="30" t="s">
        <v>40</v>
      </c>
      <c r="C23" s="36" t="s">
        <v>6</v>
      </c>
      <c r="D23" s="37" t="s">
        <v>41</v>
      </c>
      <c r="E23" s="35"/>
    </row>
    <row r="24" ht="15.0" customHeight="1">
      <c r="A24" s="19"/>
      <c r="B24" s="30" t="s">
        <v>42</v>
      </c>
      <c r="C24" s="36" t="s">
        <v>6</v>
      </c>
      <c r="D24" s="37" t="s">
        <v>43</v>
      </c>
      <c r="E24" s="23"/>
    </row>
    <row r="25" ht="15.0" customHeight="1">
      <c r="A25" s="19"/>
      <c r="B25" s="30" t="s">
        <v>44</v>
      </c>
      <c r="C25" s="31" t="s">
        <v>6</v>
      </c>
      <c r="D25" s="32" t="s">
        <v>45</v>
      </c>
      <c r="E25" s="23"/>
    </row>
    <row r="26" ht="15.0" customHeight="1">
      <c r="A26" s="19"/>
      <c r="B26" s="30" t="s">
        <v>46</v>
      </c>
      <c r="C26" s="31" t="s">
        <v>6</v>
      </c>
      <c r="D26" s="32" t="s">
        <v>47</v>
      </c>
      <c r="E26" s="23"/>
    </row>
    <row r="27" ht="15.0" customHeight="1">
      <c r="A27" s="19"/>
      <c r="B27" s="30" t="s">
        <v>48</v>
      </c>
      <c r="C27" s="31" t="s">
        <v>6</v>
      </c>
      <c r="D27" s="32" t="s">
        <v>49</v>
      </c>
      <c r="E27" s="23"/>
    </row>
    <row r="28" ht="15.0" customHeight="1">
      <c r="A28" s="19"/>
      <c r="B28" s="38"/>
      <c r="C28" s="39"/>
      <c r="D28" s="39"/>
      <c r="E28" s="40"/>
    </row>
    <row r="29" ht="15.0" customHeight="1">
      <c r="A29" s="41"/>
      <c r="B29" s="42" t="s">
        <v>50</v>
      </c>
      <c r="C29" s="43"/>
      <c r="D29" s="43"/>
      <c r="E29" s="44"/>
    </row>
    <row r="30" ht="15.0" customHeight="1">
      <c r="A30" s="19"/>
      <c r="B30" s="45" t="s">
        <v>32</v>
      </c>
      <c r="C30" s="46" t="s">
        <v>6</v>
      </c>
      <c r="D30" s="47" t="s">
        <v>33</v>
      </c>
      <c r="E30" s="40"/>
    </row>
    <row r="31" ht="15.0" customHeight="1">
      <c r="A31" s="19"/>
      <c r="B31" s="48" t="s">
        <v>34</v>
      </c>
      <c r="C31" s="49" t="s">
        <v>6</v>
      </c>
      <c r="D31" s="50" t="s">
        <v>35</v>
      </c>
      <c r="E31" s="40"/>
    </row>
    <row r="32" ht="15.0" customHeight="1">
      <c r="A32" s="19"/>
      <c r="B32" s="48" t="s">
        <v>40</v>
      </c>
      <c r="C32" s="49" t="s">
        <v>6</v>
      </c>
      <c r="D32" s="50" t="s">
        <v>41</v>
      </c>
      <c r="E32" s="40"/>
    </row>
    <row r="33" ht="15.0" customHeight="1">
      <c r="A33" s="19"/>
      <c r="B33" s="48" t="s">
        <v>36</v>
      </c>
      <c r="C33" s="49" t="s">
        <v>6</v>
      </c>
      <c r="D33" s="50" t="s">
        <v>37</v>
      </c>
      <c r="E33" s="40"/>
    </row>
    <row r="34" ht="15.0" customHeight="1">
      <c r="A34" s="19"/>
      <c r="B34" s="48" t="s">
        <v>38</v>
      </c>
      <c r="C34" s="49" t="s">
        <v>6</v>
      </c>
      <c r="D34" s="50" t="s">
        <v>39</v>
      </c>
      <c r="E34" s="40"/>
    </row>
    <row r="35" ht="15.0" customHeight="1">
      <c r="A35" s="19"/>
      <c r="B35" s="48" t="s">
        <v>51</v>
      </c>
      <c r="C35" s="49" t="s">
        <v>6</v>
      </c>
      <c r="D35" s="50" t="s">
        <v>52</v>
      </c>
      <c r="E35" s="40"/>
    </row>
    <row r="36" ht="15.0" customHeight="1">
      <c r="A36" s="19"/>
      <c r="B36" s="48" t="s">
        <v>53</v>
      </c>
      <c r="C36" s="49" t="s">
        <v>6</v>
      </c>
      <c r="D36" s="50" t="s">
        <v>54</v>
      </c>
      <c r="E36" s="40"/>
    </row>
    <row r="37" ht="15.0" customHeight="1">
      <c r="A37" s="19"/>
      <c r="B37" s="48" t="s">
        <v>55</v>
      </c>
      <c r="C37" s="49" t="s">
        <v>6</v>
      </c>
      <c r="D37" s="50" t="s">
        <v>56</v>
      </c>
      <c r="E37" s="40"/>
    </row>
    <row r="38" ht="15.0" customHeight="1">
      <c r="A38" s="19"/>
      <c r="B38" s="48" t="s">
        <v>57</v>
      </c>
      <c r="C38" s="49" t="s">
        <v>6</v>
      </c>
      <c r="D38" s="50" t="s">
        <v>58</v>
      </c>
      <c r="E38" s="40"/>
    </row>
    <row r="39" ht="15.0" customHeight="1">
      <c r="A39" s="19"/>
      <c r="B39" s="48" t="s">
        <v>59</v>
      </c>
      <c r="C39" s="49" t="s">
        <v>6</v>
      </c>
      <c r="D39" s="50" t="s">
        <v>60</v>
      </c>
      <c r="E39" s="40"/>
    </row>
    <row r="40" ht="15.0" customHeight="1">
      <c r="A40" s="19"/>
      <c r="B40" s="51" t="s">
        <v>61</v>
      </c>
      <c r="C40" s="52"/>
      <c r="D40" s="52"/>
      <c r="E40" s="18"/>
    </row>
    <row r="41" ht="15.0" customHeight="1">
      <c r="A41" s="19"/>
      <c r="B41" s="30" t="s">
        <v>62</v>
      </c>
      <c r="C41" s="31" t="s">
        <v>6</v>
      </c>
      <c r="D41" s="32" t="s">
        <v>63</v>
      </c>
      <c r="E41" s="23"/>
    </row>
    <row r="42" ht="15.0" customHeight="1">
      <c r="A42" s="19"/>
      <c r="B42" s="30" t="s">
        <v>64</v>
      </c>
      <c r="C42" s="31" t="s">
        <v>6</v>
      </c>
      <c r="D42" s="32" t="s">
        <v>65</v>
      </c>
      <c r="E42" s="23"/>
    </row>
    <row r="43" ht="15.0" customHeight="1">
      <c r="A43" s="19"/>
      <c r="B43" s="30" t="s">
        <v>66</v>
      </c>
      <c r="C43" s="31" t="s">
        <v>6</v>
      </c>
      <c r="D43" s="32" t="s">
        <v>67</v>
      </c>
      <c r="E43" s="23"/>
    </row>
    <row r="44" ht="15.0" customHeight="1">
      <c r="A44" s="19"/>
      <c r="B44" s="30" t="s">
        <v>68</v>
      </c>
      <c r="C44" s="31" t="s">
        <v>6</v>
      </c>
      <c r="D44" s="32" t="s">
        <v>69</v>
      </c>
      <c r="E44" s="23"/>
    </row>
    <row r="45" ht="15.0" customHeight="1">
      <c r="A45" s="53"/>
      <c r="B45" s="54" t="s">
        <v>70</v>
      </c>
      <c r="C45" s="25" t="s">
        <v>6</v>
      </c>
      <c r="D45" s="26" t="s">
        <v>71</v>
      </c>
      <c r="E45" s="55"/>
    </row>
    <row r="46" ht="15.0" customHeight="1">
      <c r="A46" s="53"/>
      <c r="B46" s="56" t="s">
        <v>72</v>
      </c>
      <c r="C46" s="28" t="s">
        <v>6</v>
      </c>
      <c r="D46" s="29" t="s">
        <v>73</v>
      </c>
      <c r="E46" s="55"/>
    </row>
    <row r="47" ht="15.0" customHeight="1">
      <c r="A47" s="53"/>
      <c r="B47" s="56" t="s">
        <v>74</v>
      </c>
      <c r="C47" s="28" t="s">
        <v>6</v>
      </c>
      <c r="D47" s="29" t="s">
        <v>75</v>
      </c>
      <c r="E47" s="55"/>
    </row>
    <row r="48" ht="15.0" customHeight="1">
      <c r="A48" s="53"/>
      <c r="B48" s="56" t="s">
        <v>76</v>
      </c>
      <c r="C48" s="28" t="s">
        <v>6</v>
      </c>
      <c r="D48" s="29" t="s">
        <v>77</v>
      </c>
      <c r="E48" s="55"/>
    </row>
    <row r="49" ht="15.0" customHeight="1">
      <c r="A49" s="19"/>
      <c r="B49" s="30" t="s">
        <v>78</v>
      </c>
      <c r="C49" s="31" t="s">
        <v>6</v>
      </c>
      <c r="D49" s="32" t="s">
        <v>79</v>
      </c>
      <c r="E49" s="23"/>
    </row>
    <row r="50" ht="15.0" customHeight="1">
      <c r="A50" s="19"/>
      <c r="B50" s="30" t="s">
        <v>80</v>
      </c>
      <c r="C50" s="31" t="s">
        <v>6</v>
      </c>
      <c r="D50" s="32" t="s">
        <v>81</v>
      </c>
      <c r="E50" s="23"/>
    </row>
    <row r="51" ht="15.0" customHeight="1">
      <c r="A51" s="19"/>
      <c r="B51" s="30" t="s">
        <v>82</v>
      </c>
      <c r="C51" s="31" t="s">
        <v>6</v>
      </c>
      <c r="D51" s="32" t="s">
        <v>83</v>
      </c>
      <c r="E51" s="23"/>
    </row>
    <row r="52" ht="15.0" customHeight="1">
      <c r="A52" s="19"/>
      <c r="B52" s="30" t="s">
        <v>84</v>
      </c>
      <c r="C52" s="31" t="s">
        <v>6</v>
      </c>
      <c r="D52" s="32" t="s">
        <v>85</v>
      </c>
      <c r="E52" s="23"/>
    </row>
    <row r="53" ht="15.0" customHeight="1">
      <c r="A53" s="19"/>
      <c r="B53" s="30" t="s">
        <v>86</v>
      </c>
      <c r="C53" s="31" t="s">
        <v>6</v>
      </c>
      <c r="D53" s="32" t="s">
        <v>87</v>
      </c>
      <c r="E53" s="23"/>
    </row>
    <row r="54" ht="15.0" customHeight="1">
      <c r="A54" s="19"/>
      <c r="B54" s="30" t="s">
        <v>88</v>
      </c>
      <c r="C54" s="31" t="s">
        <v>6</v>
      </c>
      <c r="D54" s="32" t="s">
        <v>89</v>
      </c>
      <c r="E54" s="23"/>
    </row>
    <row r="55" ht="15.0" customHeight="1">
      <c r="A55" s="19"/>
      <c r="B55" s="30" t="s">
        <v>90</v>
      </c>
      <c r="C55" s="31" t="s">
        <v>6</v>
      </c>
      <c r="D55" s="32" t="s">
        <v>91</v>
      </c>
      <c r="E55" s="23"/>
    </row>
    <row r="56" ht="15.0" customHeight="1">
      <c r="A56" s="19"/>
      <c r="B56" s="30" t="s">
        <v>92</v>
      </c>
      <c r="C56" s="31" t="s">
        <v>6</v>
      </c>
      <c r="D56" s="32" t="s">
        <v>93</v>
      </c>
      <c r="E56" s="23"/>
    </row>
    <row r="57" ht="15.0" customHeight="1">
      <c r="A57" s="19"/>
      <c r="B57" s="30" t="s">
        <v>94</v>
      </c>
      <c r="C57" s="36" t="s">
        <v>6</v>
      </c>
      <c r="D57" s="37" t="s">
        <v>95</v>
      </c>
      <c r="E57" s="23"/>
    </row>
    <row r="58" ht="15.0" customHeight="1">
      <c r="A58" s="19"/>
      <c r="B58" s="30" t="s">
        <v>96</v>
      </c>
      <c r="C58" s="36" t="s">
        <v>6</v>
      </c>
      <c r="D58" s="37" t="s">
        <v>97</v>
      </c>
      <c r="E58" s="23"/>
    </row>
    <row r="59" ht="15.0" customHeight="1">
      <c r="A59" s="19"/>
      <c r="B59" s="30" t="s">
        <v>98</v>
      </c>
      <c r="C59" s="31" t="s">
        <v>6</v>
      </c>
      <c r="D59" s="32" t="s">
        <v>99</v>
      </c>
      <c r="E59" s="23"/>
    </row>
    <row r="60" ht="15.0" customHeight="1">
      <c r="A60" s="19"/>
      <c r="B60" s="38"/>
      <c r="C60" s="39"/>
      <c r="D60" s="39"/>
      <c r="E60" s="40"/>
    </row>
    <row r="61" ht="15.0" customHeight="1">
      <c r="A61" s="19"/>
      <c r="B61" s="51" t="s">
        <v>100</v>
      </c>
      <c r="C61" s="52"/>
      <c r="D61" s="52"/>
      <c r="E61" s="18"/>
    </row>
    <row r="62" ht="15.0" customHeight="1">
      <c r="A62" s="19"/>
      <c r="B62" s="30" t="s">
        <v>101</v>
      </c>
      <c r="C62" s="31" t="s">
        <v>6</v>
      </c>
      <c r="D62" s="32" t="s">
        <v>102</v>
      </c>
      <c r="E62" s="23"/>
    </row>
    <row r="63" ht="15.0" customHeight="1">
      <c r="A63" s="19"/>
      <c r="B63" s="24" t="s">
        <v>103</v>
      </c>
      <c r="C63" s="25" t="s">
        <v>6</v>
      </c>
      <c r="D63" s="26" t="s">
        <v>104</v>
      </c>
      <c r="E63" s="23"/>
    </row>
    <row r="64" ht="15.0" customHeight="1">
      <c r="A64" s="19"/>
      <c r="B64" s="27" t="s">
        <v>105</v>
      </c>
      <c r="C64" s="28" t="s">
        <v>6</v>
      </c>
      <c r="D64" s="29" t="s">
        <v>106</v>
      </c>
      <c r="E64" s="23"/>
    </row>
    <row r="65" ht="15.0" customHeight="1">
      <c r="A65" s="19"/>
      <c r="B65" s="30" t="s">
        <v>107</v>
      </c>
      <c r="C65" s="31" t="s">
        <v>6</v>
      </c>
      <c r="D65" s="32" t="s">
        <v>108</v>
      </c>
      <c r="E65" s="23"/>
    </row>
    <row r="66" ht="15.0" customHeight="1">
      <c r="A66" s="19"/>
      <c r="B66" s="30" t="s">
        <v>109</v>
      </c>
      <c r="C66" s="31" t="s">
        <v>6</v>
      </c>
      <c r="D66" s="32" t="s">
        <v>110</v>
      </c>
      <c r="E66" s="23"/>
    </row>
    <row r="67" ht="15.0" customHeight="1">
      <c r="A67" s="19"/>
      <c r="B67" s="30" t="s">
        <v>111</v>
      </c>
      <c r="C67" s="31" t="s">
        <v>6</v>
      </c>
      <c r="D67" s="32" t="s">
        <v>112</v>
      </c>
      <c r="E67" s="23"/>
    </row>
    <row r="68" ht="15.0" customHeight="1">
      <c r="A68" s="19"/>
      <c r="B68" s="30" t="s">
        <v>113</v>
      </c>
      <c r="C68" s="31" t="s">
        <v>6</v>
      </c>
      <c r="D68" s="32" t="s">
        <v>114</v>
      </c>
      <c r="E68" s="23"/>
    </row>
    <row r="69" ht="15.0" customHeight="1">
      <c r="A69" s="19"/>
      <c r="B69" s="30" t="s">
        <v>115</v>
      </c>
      <c r="C69" s="31" t="s">
        <v>6</v>
      </c>
      <c r="D69" s="32" t="s">
        <v>116</v>
      </c>
      <c r="E69" s="23"/>
    </row>
    <row r="70" ht="15.0" customHeight="1">
      <c r="A70" s="19"/>
      <c r="B70" s="30" t="s">
        <v>117</v>
      </c>
      <c r="C70" s="31" t="s">
        <v>6</v>
      </c>
      <c r="D70" s="32" t="s">
        <v>118</v>
      </c>
      <c r="E70" s="23"/>
    </row>
    <row r="71" ht="15.0" customHeight="1">
      <c r="A71" s="53"/>
      <c r="B71" s="54" t="s">
        <v>119</v>
      </c>
      <c r="C71" s="25" t="s">
        <v>6</v>
      </c>
      <c r="D71" s="26" t="s">
        <v>120</v>
      </c>
      <c r="E71" s="55"/>
    </row>
    <row r="72" ht="15.0" customHeight="1">
      <c r="A72" s="53"/>
      <c r="B72" s="56" t="s">
        <v>121</v>
      </c>
      <c r="C72" s="28" t="s">
        <v>6</v>
      </c>
      <c r="D72" s="29" t="s">
        <v>122</v>
      </c>
      <c r="E72" s="55"/>
    </row>
    <row r="73" ht="15.0" customHeight="1">
      <c r="A73" s="53"/>
      <c r="B73" s="56" t="s">
        <v>123</v>
      </c>
      <c r="C73" s="28" t="s">
        <v>6</v>
      </c>
      <c r="D73" s="29" t="s">
        <v>124</v>
      </c>
      <c r="E73" s="55"/>
    </row>
    <row r="74" ht="15.0" customHeight="1">
      <c r="A74" s="53"/>
      <c r="B74" s="56" t="s">
        <v>125</v>
      </c>
      <c r="C74" s="28" t="s">
        <v>6</v>
      </c>
      <c r="D74" s="29" t="s">
        <v>126</v>
      </c>
      <c r="E74" s="55"/>
    </row>
    <row r="75" ht="15.0" customHeight="1">
      <c r="A75" s="19"/>
      <c r="B75" s="30" t="s">
        <v>127</v>
      </c>
      <c r="C75" s="31" t="s">
        <v>6</v>
      </c>
      <c r="D75" s="32" t="s">
        <v>128</v>
      </c>
      <c r="E75" s="23"/>
    </row>
    <row r="76" ht="15.0" customHeight="1">
      <c r="A76" s="19"/>
      <c r="B76" s="30" t="s">
        <v>129</v>
      </c>
      <c r="C76" s="31" t="s">
        <v>6</v>
      </c>
      <c r="D76" s="32" t="s">
        <v>130</v>
      </c>
      <c r="E76" s="23"/>
    </row>
    <row r="77" ht="15.0" customHeight="1">
      <c r="A77" s="19"/>
      <c r="B77" s="30" t="s">
        <v>131</v>
      </c>
      <c r="C77" s="31" t="s">
        <v>6</v>
      </c>
      <c r="D77" s="32" t="s">
        <v>132</v>
      </c>
      <c r="E77" s="23"/>
    </row>
    <row r="78" ht="15.0" customHeight="1">
      <c r="A78" s="19"/>
      <c r="B78" s="30" t="s">
        <v>51</v>
      </c>
      <c r="C78" s="31" t="s">
        <v>6</v>
      </c>
      <c r="D78" s="32" t="s">
        <v>52</v>
      </c>
      <c r="E78" s="35"/>
    </row>
    <row r="79" ht="15.0" customHeight="1">
      <c r="A79" s="19"/>
      <c r="B79" s="30" t="s">
        <v>53</v>
      </c>
      <c r="C79" s="31" t="s">
        <v>6</v>
      </c>
      <c r="D79" s="32" t="s">
        <v>54</v>
      </c>
      <c r="E79" s="35"/>
    </row>
    <row r="80" ht="15.0" customHeight="1">
      <c r="A80" s="19"/>
      <c r="B80" s="30" t="s">
        <v>55</v>
      </c>
      <c r="C80" s="31" t="s">
        <v>6</v>
      </c>
      <c r="D80" s="32" t="s">
        <v>56</v>
      </c>
      <c r="E80" s="35"/>
    </row>
    <row r="81" ht="15.0" customHeight="1">
      <c r="A81" s="19"/>
      <c r="B81" s="30" t="s">
        <v>57</v>
      </c>
      <c r="C81" s="31" t="s">
        <v>6</v>
      </c>
      <c r="D81" s="32" t="s">
        <v>58</v>
      </c>
      <c r="E81" s="35"/>
    </row>
    <row r="82" ht="15.0" customHeight="1">
      <c r="A82" s="19"/>
      <c r="B82" s="30" t="s">
        <v>59</v>
      </c>
      <c r="C82" s="31" t="s">
        <v>6</v>
      </c>
      <c r="D82" s="32" t="s">
        <v>60</v>
      </c>
      <c r="E82" s="35"/>
    </row>
    <row r="83" ht="15.0" customHeight="1">
      <c r="A83" s="19"/>
      <c r="B83" s="38"/>
      <c r="C83" s="39"/>
      <c r="D83" s="39"/>
      <c r="E83" s="40"/>
    </row>
    <row r="84" ht="15.0" customHeight="1">
      <c r="A84" s="19"/>
      <c r="B84" s="51" t="s">
        <v>133</v>
      </c>
      <c r="C84" s="52"/>
      <c r="D84" s="52"/>
      <c r="E84" s="18"/>
    </row>
    <row r="85" ht="15.0" customHeight="1">
      <c r="A85" s="19"/>
      <c r="B85" s="30" t="s">
        <v>134</v>
      </c>
      <c r="C85" s="31" t="s">
        <v>6</v>
      </c>
      <c r="D85" s="32" t="s">
        <v>135</v>
      </c>
      <c r="E85" s="23"/>
    </row>
    <row r="86" ht="15.0" customHeight="1">
      <c r="A86" s="19"/>
      <c r="B86" s="30" t="s">
        <v>136</v>
      </c>
      <c r="C86" s="31" t="s">
        <v>6</v>
      </c>
      <c r="D86" s="32" t="s">
        <v>137</v>
      </c>
      <c r="E86" s="23"/>
    </row>
    <row r="87" ht="15.0" customHeight="1">
      <c r="A87" s="19"/>
      <c r="B87" s="30" t="s">
        <v>138</v>
      </c>
      <c r="C87" s="31" t="s">
        <v>6</v>
      </c>
      <c r="D87" s="32" t="s">
        <v>139</v>
      </c>
      <c r="E87" s="23"/>
    </row>
    <row r="88" ht="15.0" customHeight="1">
      <c r="A88" s="19"/>
      <c r="B88" s="30" t="s">
        <v>140</v>
      </c>
      <c r="C88" s="31" t="s">
        <v>6</v>
      </c>
      <c r="D88" s="32" t="s">
        <v>141</v>
      </c>
      <c r="E88" s="23"/>
    </row>
    <row r="89" ht="15.0" customHeight="1">
      <c r="A89" s="53"/>
      <c r="B89" s="54" t="s">
        <v>142</v>
      </c>
      <c r="C89" s="25" t="s">
        <v>6</v>
      </c>
      <c r="D89" s="26" t="s">
        <v>143</v>
      </c>
      <c r="E89" s="55"/>
    </row>
    <row r="90" ht="15.0" customHeight="1">
      <c r="A90" s="53"/>
      <c r="B90" s="56" t="s">
        <v>144</v>
      </c>
      <c r="C90" s="28" t="s">
        <v>6</v>
      </c>
      <c r="D90" s="29" t="s">
        <v>145</v>
      </c>
      <c r="E90" s="55"/>
    </row>
    <row r="91" ht="15.0" customHeight="1">
      <c r="A91" s="53"/>
      <c r="B91" s="56" t="s">
        <v>146</v>
      </c>
      <c r="C91" s="28" t="s">
        <v>6</v>
      </c>
      <c r="D91" s="29" t="s">
        <v>147</v>
      </c>
      <c r="E91" s="55"/>
    </row>
    <row r="92" ht="15.0" customHeight="1">
      <c r="A92" s="53"/>
      <c r="B92" s="56" t="s">
        <v>148</v>
      </c>
      <c r="C92" s="28" t="s">
        <v>6</v>
      </c>
      <c r="D92" s="29" t="s">
        <v>149</v>
      </c>
      <c r="E92" s="55"/>
    </row>
    <row r="93" ht="15.0" customHeight="1">
      <c r="A93" s="19"/>
      <c r="B93" s="30" t="s">
        <v>150</v>
      </c>
      <c r="C93" s="31" t="s">
        <v>6</v>
      </c>
      <c r="D93" s="32" t="s">
        <v>151</v>
      </c>
      <c r="E93" s="23"/>
    </row>
    <row r="94" ht="15.0" customHeight="1">
      <c r="A94" s="19"/>
      <c r="B94" s="30" t="s">
        <v>152</v>
      </c>
      <c r="C94" s="31" t="s">
        <v>6</v>
      </c>
      <c r="D94" s="32" t="s">
        <v>153</v>
      </c>
      <c r="E94" s="23"/>
    </row>
    <row r="95" ht="15.0" customHeight="1">
      <c r="A95" s="19"/>
      <c r="B95" s="30" t="s">
        <v>154</v>
      </c>
      <c r="C95" s="31" t="s">
        <v>6</v>
      </c>
      <c r="D95" s="32" t="s">
        <v>155</v>
      </c>
      <c r="E95" s="23"/>
    </row>
    <row r="96" ht="15.0" customHeight="1">
      <c r="A96" s="19"/>
      <c r="B96" s="30" t="s">
        <v>156</v>
      </c>
      <c r="C96" s="31" t="s">
        <v>6</v>
      </c>
      <c r="D96" s="32" t="s">
        <v>157</v>
      </c>
      <c r="E96" s="23"/>
    </row>
    <row r="97" ht="15.0" customHeight="1">
      <c r="A97" s="19"/>
      <c r="B97" s="30" t="s">
        <v>158</v>
      </c>
      <c r="C97" s="31" t="s">
        <v>6</v>
      </c>
      <c r="D97" s="32" t="s">
        <v>159</v>
      </c>
      <c r="E97" s="23"/>
    </row>
    <row r="98" ht="15.0" customHeight="1">
      <c r="A98" s="19"/>
      <c r="B98" s="30" t="s">
        <v>160</v>
      </c>
      <c r="C98" s="31" t="s">
        <v>6</v>
      </c>
      <c r="D98" s="32" t="s">
        <v>161</v>
      </c>
      <c r="E98" s="23"/>
    </row>
    <row r="99" ht="15.0" customHeight="1">
      <c r="A99" s="19"/>
      <c r="B99" s="30" t="s">
        <v>162</v>
      </c>
      <c r="C99" s="31" t="s">
        <v>6</v>
      </c>
      <c r="D99" s="32" t="s">
        <v>163</v>
      </c>
      <c r="E99" s="23"/>
    </row>
    <row r="100" ht="15.0" customHeight="1">
      <c r="A100" s="19"/>
      <c r="B100" s="57" t="s">
        <v>164</v>
      </c>
      <c r="C100" s="31" t="s">
        <v>6</v>
      </c>
      <c r="D100" s="32" t="s">
        <v>165</v>
      </c>
      <c r="E100" s="58"/>
    </row>
    <row r="101" ht="15.0" customHeight="1">
      <c r="A101" s="19"/>
      <c r="B101" s="30" t="s">
        <v>166</v>
      </c>
      <c r="C101" s="31" t="s">
        <v>6</v>
      </c>
      <c r="D101" s="32" t="s">
        <v>167</v>
      </c>
      <c r="E101" s="23"/>
    </row>
    <row r="102" ht="15.0" customHeight="1">
      <c r="A102" s="19"/>
      <c r="B102" s="57" t="s">
        <v>168</v>
      </c>
      <c r="C102" s="31" t="s">
        <v>6</v>
      </c>
      <c r="D102" s="32" t="s">
        <v>169</v>
      </c>
      <c r="E102" s="58"/>
    </row>
    <row r="103" ht="15.0" customHeight="1">
      <c r="A103" s="19"/>
      <c r="B103" s="59" t="s">
        <v>170</v>
      </c>
      <c r="C103" s="31" t="s">
        <v>6</v>
      </c>
      <c r="D103" s="32" t="s">
        <v>171</v>
      </c>
      <c r="E103" s="23"/>
    </row>
    <row r="104" ht="15.0" customHeight="1">
      <c r="A104" s="19"/>
      <c r="B104" s="38"/>
      <c r="C104" s="39"/>
      <c r="D104" s="39"/>
      <c r="E104" s="40"/>
    </row>
    <row r="105" ht="15.0" customHeight="1">
      <c r="A105" s="19"/>
      <c r="B105" s="51" t="s">
        <v>172</v>
      </c>
      <c r="C105" s="52"/>
      <c r="D105" s="52"/>
      <c r="E105" s="18"/>
    </row>
    <row r="106" ht="15.0" customHeight="1">
      <c r="A106" s="19"/>
      <c r="B106" s="30" t="s">
        <v>173</v>
      </c>
      <c r="C106" s="31" t="s">
        <v>6</v>
      </c>
      <c r="D106" s="32" t="s">
        <v>174</v>
      </c>
      <c r="E106" s="23"/>
    </row>
    <row r="107" ht="15.0" customHeight="1">
      <c r="A107" s="19"/>
      <c r="B107" s="30" t="s">
        <v>175</v>
      </c>
      <c r="C107" s="31" t="s">
        <v>6</v>
      </c>
      <c r="D107" s="32" t="s">
        <v>176</v>
      </c>
      <c r="E107" s="23"/>
    </row>
    <row r="108" ht="15.0" customHeight="1">
      <c r="A108" s="19"/>
      <c r="B108" s="30" t="s">
        <v>177</v>
      </c>
      <c r="C108" s="31" t="s">
        <v>6</v>
      </c>
      <c r="D108" s="32" t="s">
        <v>178</v>
      </c>
      <c r="E108" s="23"/>
    </row>
    <row r="109" ht="15.0" customHeight="1">
      <c r="A109" s="53"/>
      <c r="B109" s="54" t="s">
        <v>179</v>
      </c>
      <c r="C109" s="25" t="s">
        <v>6</v>
      </c>
      <c r="D109" s="26" t="s">
        <v>180</v>
      </c>
      <c r="E109" s="55"/>
    </row>
    <row r="110" ht="15.0" customHeight="1">
      <c r="A110" s="53"/>
      <c r="B110" s="56" t="s">
        <v>181</v>
      </c>
      <c r="C110" s="28" t="s">
        <v>6</v>
      </c>
      <c r="D110" s="29" t="s">
        <v>182</v>
      </c>
      <c r="E110" s="55"/>
    </row>
    <row r="111" ht="15.0" customHeight="1">
      <c r="A111" s="19"/>
      <c r="B111" s="30" t="s">
        <v>183</v>
      </c>
      <c r="C111" s="31" t="s">
        <v>6</v>
      </c>
      <c r="D111" s="32" t="s">
        <v>184</v>
      </c>
      <c r="E111" s="23"/>
    </row>
    <row r="112" ht="15.0" customHeight="1">
      <c r="A112" s="19"/>
      <c r="B112" s="30" t="s">
        <v>185</v>
      </c>
      <c r="C112" s="31" t="s">
        <v>6</v>
      </c>
      <c r="D112" s="32" t="s">
        <v>186</v>
      </c>
      <c r="E112" s="23"/>
    </row>
    <row r="113" ht="15.0" customHeight="1">
      <c r="A113" s="19"/>
      <c r="B113" s="30" t="s">
        <v>187</v>
      </c>
      <c r="C113" s="31" t="s">
        <v>6</v>
      </c>
      <c r="D113" s="32" t="s">
        <v>188</v>
      </c>
      <c r="E113" s="23"/>
    </row>
    <row r="114" ht="15.0" customHeight="1">
      <c r="A114" s="19"/>
      <c r="B114" s="30" t="s">
        <v>189</v>
      </c>
      <c r="C114" s="31" t="s">
        <v>6</v>
      </c>
      <c r="D114" s="32" t="s">
        <v>190</v>
      </c>
      <c r="E114" s="23"/>
    </row>
    <row r="115" ht="15.0" customHeight="1">
      <c r="A115" s="19"/>
      <c r="B115" s="30" t="s">
        <v>191</v>
      </c>
      <c r="C115" s="31" t="s">
        <v>6</v>
      </c>
      <c r="D115" s="32" t="s">
        <v>192</v>
      </c>
      <c r="E115" s="23"/>
    </row>
    <row r="116" ht="15.0" customHeight="1">
      <c r="A116" s="19"/>
      <c r="B116" s="30"/>
      <c r="C116" s="31"/>
      <c r="D116" s="32"/>
      <c r="E116" s="23"/>
    </row>
    <row r="117" ht="15.0" customHeight="1">
      <c r="A117" s="19"/>
      <c r="B117" s="60" t="s">
        <v>193</v>
      </c>
      <c r="C117" s="52"/>
      <c r="D117" s="52"/>
      <c r="E117" s="18"/>
    </row>
    <row r="118" ht="15.0" customHeight="1">
      <c r="A118" s="19"/>
      <c r="B118" s="61" t="s">
        <v>194</v>
      </c>
      <c r="C118" s="62" t="s">
        <v>6</v>
      </c>
      <c r="D118" s="63" t="s">
        <v>195</v>
      </c>
      <c r="E118" s="23"/>
    </row>
    <row r="119" ht="15.0" customHeight="1">
      <c r="A119" s="19"/>
      <c r="B119" s="61" t="s">
        <v>196</v>
      </c>
      <c r="C119" s="64" t="s">
        <v>6</v>
      </c>
      <c r="D119" s="65" t="s">
        <v>197</v>
      </c>
      <c r="E119" s="23"/>
    </row>
    <row r="120" ht="15.0" customHeight="1">
      <c r="A120" s="19"/>
      <c r="B120" s="61" t="s">
        <v>198</v>
      </c>
      <c r="C120" s="64" t="s">
        <v>6</v>
      </c>
      <c r="D120" s="65" t="s">
        <v>199</v>
      </c>
      <c r="E120" s="23"/>
    </row>
    <row r="121" ht="15.0" customHeight="1">
      <c r="A121" s="19"/>
      <c r="B121" s="61" t="s">
        <v>200</v>
      </c>
      <c r="C121" s="62" t="s">
        <v>6</v>
      </c>
      <c r="D121" s="63" t="s">
        <v>195</v>
      </c>
      <c r="E121" s="23"/>
    </row>
    <row r="122" ht="15.0" customHeight="1">
      <c r="A122" s="19"/>
      <c r="B122" s="61" t="s">
        <v>201</v>
      </c>
      <c r="C122" s="64" t="s">
        <v>6</v>
      </c>
      <c r="D122" s="65" t="s">
        <v>197</v>
      </c>
      <c r="E122" s="23"/>
    </row>
    <row r="123" ht="15.0" customHeight="1">
      <c r="A123" s="19"/>
      <c r="B123" s="61" t="s">
        <v>202</v>
      </c>
      <c r="C123" s="64" t="s">
        <v>6</v>
      </c>
      <c r="D123" s="65" t="s">
        <v>199</v>
      </c>
      <c r="E123" s="23"/>
    </row>
    <row r="124" ht="15.0" customHeight="1">
      <c r="A124" s="19"/>
      <c r="B124" s="61" t="s">
        <v>203</v>
      </c>
      <c r="C124" s="62" t="s">
        <v>6</v>
      </c>
      <c r="D124" s="63" t="s">
        <v>195</v>
      </c>
      <c r="E124" s="23"/>
    </row>
    <row r="125" ht="15.0" customHeight="1">
      <c r="A125" s="19"/>
      <c r="B125" s="61" t="s">
        <v>204</v>
      </c>
      <c r="C125" s="64" t="s">
        <v>6</v>
      </c>
      <c r="D125" s="65" t="s">
        <v>197</v>
      </c>
      <c r="E125" s="23"/>
    </row>
    <row r="126" ht="15.0" customHeight="1">
      <c r="A126" s="19"/>
      <c r="B126" s="66" t="s">
        <v>205</v>
      </c>
      <c r="C126" s="64" t="s">
        <v>6</v>
      </c>
      <c r="D126" s="65" t="s">
        <v>199</v>
      </c>
      <c r="E126" s="23"/>
    </row>
    <row r="127" ht="15.0" customHeight="1">
      <c r="A127" s="19"/>
      <c r="B127" s="61" t="s">
        <v>206</v>
      </c>
      <c r="C127" s="62" t="s">
        <v>6</v>
      </c>
      <c r="D127" s="63" t="s">
        <v>195</v>
      </c>
      <c r="E127" s="23"/>
    </row>
    <row r="128" ht="15.0" customHeight="1">
      <c r="A128" s="19"/>
      <c r="B128" s="61" t="s">
        <v>207</v>
      </c>
      <c r="C128" s="64" t="s">
        <v>6</v>
      </c>
      <c r="D128" s="65" t="s">
        <v>197</v>
      </c>
      <c r="E128" s="23"/>
    </row>
    <row r="129" ht="15.0" customHeight="1">
      <c r="A129" s="19"/>
      <c r="B129" s="61" t="s">
        <v>208</v>
      </c>
      <c r="C129" s="64" t="s">
        <v>6</v>
      </c>
      <c r="D129" s="65" t="s">
        <v>199</v>
      </c>
      <c r="E129" s="23"/>
    </row>
    <row r="130" ht="15.0" customHeight="1">
      <c r="A130" s="19"/>
      <c r="B130" s="61" t="s">
        <v>209</v>
      </c>
      <c r="C130" s="62" t="s">
        <v>6</v>
      </c>
      <c r="D130" s="63" t="s">
        <v>195</v>
      </c>
      <c r="E130" s="23"/>
    </row>
    <row r="131" ht="15.0" customHeight="1">
      <c r="A131" s="19"/>
      <c r="B131" s="61" t="s">
        <v>210</v>
      </c>
      <c r="C131" s="64" t="s">
        <v>6</v>
      </c>
      <c r="D131" s="65" t="s">
        <v>197</v>
      </c>
      <c r="E131" s="23"/>
    </row>
    <row r="132" ht="15.0" customHeight="1">
      <c r="A132" s="19"/>
      <c r="B132" s="61" t="s">
        <v>211</v>
      </c>
      <c r="C132" s="64" t="s">
        <v>6</v>
      </c>
      <c r="D132" s="65" t="s">
        <v>199</v>
      </c>
      <c r="E132" s="23"/>
    </row>
    <row r="133" ht="15.0" customHeight="1">
      <c r="A133" s="19"/>
      <c r="B133" s="61" t="s">
        <v>212</v>
      </c>
      <c r="C133" s="62" t="s">
        <v>6</v>
      </c>
      <c r="D133" s="63" t="s">
        <v>195</v>
      </c>
      <c r="E133" s="23"/>
    </row>
    <row r="134" ht="15.0" customHeight="1">
      <c r="A134" s="19"/>
      <c r="B134" s="61" t="s">
        <v>213</v>
      </c>
      <c r="C134" s="64" t="s">
        <v>6</v>
      </c>
      <c r="D134" s="65" t="s">
        <v>197</v>
      </c>
      <c r="E134" s="23"/>
    </row>
    <row r="135" ht="15.0" customHeight="1">
      <c r="A135" s="19"/>
      <c r="B135" s="61" t="s">
        <v>214</v>
      </c>
      <c r="C135" s="64" t="s">
        <v>6</v>
      </c>
      <c r="D135" s="65" t="s">
        <v>199</v>
      </c>
      <c r="E135" s="23"/>
    </row>
    <row r="136" ht="15.0" customHeight="1">
      <c r="A136" s="19"/>
      <c r="B136" s="61" t="s">
        <v>215</v>
      </c>
      <c r="C136" s="62" t="s">
        <v>6</v>
      </c>
      <c r="D136" s="63" t="s">
        <v>195</v>
      </c>
      <c r="E136" s="23"/>
    </row>
    <row r="137" ht="15.0" customHeight="1">
      <c r="A137" s="19"/>
      <c r="B137" s="61" t="s">
        <v>216</v>
      </c>
      <c r="C137" s="64" t="s">
        <v>6</v>
      </c>
      <c r="D137" s="65" t="s">
        <v>197</v>
      </c>
      <c r="E137" s="23"/>
    </row>
    <row r="138" ht="15.0" customHeight="1">
      <c r="A138" s="19"/>
      <c r="B138" s="61" t="s">
        <v>217</v>
      </c>
      <c r="C138" s="64" t="s">
        <v>6</v>
      </c>
      <c r="D138" s="65" t="s">
        <v>199</v>
      </c>
      <c r="E138" s="23"/>
    </row>
    <row r="139" ht="15.0" customHeight="1">
      <c r="A139" s="19"/>
      <c r="B139" s="30"/>
      <c r="C139" s="31"/>
      <c r="D139" s="32"/>
      <c r="E139" s="23"/>
    </row>
    <row r="140" ht="15.0" customHeight="1">
      <c r="A140" s="19"/>
      <c r="B140" s="67"/>
      <c r="C140" s="67">
        <f>countif(C6:C139,"-")</f>
        <v>122</v>
      </c>
      <c r="D140" s="67"/>
      <c r="E140" s="68"/>
    </row>
    <row r="141" ht="15.0" customHeight="1">
      <c r="A141" s="19"/>
      <c r="B141" s="69"/>
      <c r="C141" s="69"/>
      <c r="D141" s="69"/>
      <c r="E141" s="69"/>
    </row>
    <row r="142" ht="15.0" customHeight="1">
      <c r="A142" s="19"/>
      <c r="B142" s="70" t="s">
        <v>218</v>
      </c>
      <c r="E142" s="71"/>
    </row>
    <row r="143" ht="15.0" customHeight="1">
      <c r="A143" s="19"/>
      <c r="B143" s="72" t="s">
        <v>219</v>
      </c>
      <c r="E143" s="71"/>
    </row>
    <row r="144" ht="15.0" customHeight="1">
      <c r="A144" s="19"/>
      <c r="B144" s="72" t="s">
        <v>220</v>
      </c>
      <c r="E144" s="71"/>
    </row>
    <row r="145" ht="15.0" customHeight="1">
      <c r="A145" s="19"/>
      <c r="B145" s="73"/>
      <c r="E145" s="3"/>
    </row>
    <row r="146" ht="15.0" customHeight="1">
      <c r="A146" s="19"/>
      <c r="B146" s="74"/>
      <c r="C146" s="3"/>
      <c r="D146" s="3"/>
      <c r="E146" s="3"/>
    </row>
  </sheetData>
  <mergeCells count="6">
    <mergeCell ref="B2:D2"/>
    <mergeCell ref="B3:D3"/>
    <mergeCell ref="B142:D142"/>
    <mergeCell ref="B143:D143"/>
    <mergeCell ref="B144:D144"/>
    <mergeCell ref="B145:D145"/>
  </mergeCells>
  <hyperlinks>
    <hyperlink r:id="rId1" ref="B143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25"/>
  </cols>
  <sheetData>
    <row r="1">
      <c r="A1" s="75" t="s">
        <v>221</v>
      </c>
    </row>
    <row r="2">
      <c r="A2" s="75" t="s">
        <v>222</v>
      </c>
    </row>
    <row r="3">
      <c r="A3" s="75" t="s">
        <v>223</v>
      </c>
    </row>
    <row r="4">
      <c r="A4" s="75" t="s">
        <v>224</v>
      </c>
    </row>
    <row r="5">
      <c r="A5" s="75" t="s">
        <v>225</v>
      </c>
    </row>
    <row r="6">
      <c r="A6" s="75" t="s">
        <v>226</v>
      </c>
    </row>
    <row r="7">
      <c r="A7" s="75" t="s">
        <v>227</v>
      </c>
    </row>
    <row r="8">
      <c r="A8" s="75" t="s">
        <v>228</v>
      </c>
    </row>
    <row r="9">
      <c r="A9" s="75" t="s">
        <v>229</v>
      </c>
    </row>
    <row r="10">
      <c r="A10" s="75" t="s">
        <v>230</v>
      </c>
    </row>
    <row r="11">
      <c r="A11" s="75" t="s">
        <v>231</v>
      </c>
    </row>
    <row r="12">
      <c r="A12" s="75" t="s">
        <v>232</v>
      </c>
    </row>
    <row r="13">
      <c r="A13" s="75" t="s">
        <v>233</v>
      </c>
    </row>
    <row r="14">
      <c r="A14" s="75" t="s">
        <v>234</v>
      </c>
    </row>
    <row r="15">
      <c r="A15" s="75" t="s">
        <v>235</v>
      </c>
    </row>
    <row r="16">
      <c r="A16" s="75" t="s">
        <v>236</v>
      </c>
    </row>
    <row r="17">
      <c r="A17" s="75" t="s">
        <v>237</v>
      </c>
    </row>
    <row r="18">
      <c r="A18" s="75" t="s">
        <v>238</v>
      </c>
    </row>
    <row r="19">
      <c r="A19" s="75" t="s">
        <v>239</v>
      </c>
    </row>
    <row r="20">
      <c r="A20" s="75" t="s">
        <v>240</v>
      </c>
    </row>
    <row r="21">
      <c r="A21" s="75" t="s">
        <v>241</v>
      </c>
    </row>
    <row r="22">
      <c r="A22" s="75" t="s">
        <v>242</v>
      </c>
    </row>
    <row r="23">
      <c r="A23" s="75" t="s">
        <v>243</v>
      </c>
    </row>
    <row r="24">
      <c r="A24" s="75" t="s">
        <v>244</v>
      </c>
    </row>
    <row r="25">
      <c r="A25" s="75" t="s">
        <v>245</v>
      </c>
    </row>
    <row r="26">
      <c r="A26" s="75" t="s">
        <v>246</v>
      </c>
    </row>
    <row r="27">
      <c r="A27" s="75" t="s">
        <v>247</v>
      </c>
    </row>
    <row r="28">
      <c r="A28" s="75" t="s">
        <v>248</v>
      </c>
    </row>
    <row r="29">
      <c r="A29" s="75" t="s">
        <v>249</v>
      </c>
    </row>
    <row r="30">
      <c r="A30" s="75" t="s">
        <v>250</v>
      </c>
    </row>
    <row r="31">
      <c r="A31" s="75" t="s">
        <v>251</v>
      </c>
    </row>
    <row r="32">
      <c r="A32" s="75" t="s">
        <v>252</v>
      </c>
    </row>
    <row r="33">
      <c r="A33" s="75" t="s">
        <v>253</v>
      </c>
    </row>
    <row r="34">
      <c r="A34" s="75" t="s">
        <v>254</v>
      </c>
    </row>
    <row r="35">
      <c r="A35" s="75" t="s">
        <v>255</v>
      </c>
    </row>
    <row r="36">
      <c r="A36" s="75" t="s">
        <v>256</v>
      </c>
    </row>
    <row r="37">
      <c r="A37" s="75" t="s">
        <v>257</v>
      </c>
    </row>
    <row r="38">
      <c r="A38" s="75" t="s">
        <v>258</v>
      </c>
    </row>
    <row r="39">
      <c r="A39" s="75" t="s">
        <v>259</v>
      </c>
    </row>
    <row r="40">
      <c r="A40" s="75" t="s">
        <v>260</v>
      </c>
    </row>
    <row r="41">
      <c r="A41" s="75" t="s">
        <v>261</v>
      </c>
    </row>
    <row r="42">
      <c r="A42" s="75" t="s">
        <v>262</v>
      </c>
    </row>
    <row r="43">
      <c r="A43" s="75" t="s">
        <v>263</v>
      </c>
    </row>
    <row r="44">
      <c r="A44" s="75" t="s">
        <v>264</v>
      </c>
    </row>
    <row r="45">
      <c r="A45" s="75" t="s">
        <v>265</v>
      </c>
    </row>
    <row r="46">
      <c r="A46" s="75" t="s">
        <v>266</v>
      </c>
    </row>
    <row r="47">
      <c r="A47" s="75" t="s">
        <v>267</v>
      </c>
    </row>
    <row r="48">
      <c r="A48" s="75" t="s">
        <v>268</v>
      </c>
    </row>
    <row r="49">
      <c r="A49" s="75" t="s">
        <v>269</v>
      </c>
    </row>
    <row r="50">
      <c r="A50" s="75" t="s">
        <v>270</v>
      </c>
    </row>
    <row r="51">
      <c r="A51" s="75" t="s">
        <v>271</v>
      </c>
    </row>
    <row r="52">
      <c r="A52" s="75" t="s">
        <v>272</v>
      </c>
    </row>
    <row r="53">
      <c r="A53" s="75" t="s">
        <v>273</v>
      </c>
    </row>
    <row r="54">
      <c r="A54" s="75" t="s">
        <v>274</v>
      </c>
    </row>
    <row r="55">
      <c r="A55" s="75" t="s">
        <v>275</v>
      </c>
    </row>
    <row r="56">
      <c r="A56" s="75" t="s">
        <v>276</v>
      </c>
    </row>
    <row r="57">
      <c r="A57" s="75" t="s">
        <v>277</v>
      </c>
    </row>
    <row r="58">
      <c r="A58" s="75" t="s">
        <v>278</v>
      </c>
    </row>
    <row r="59">
      <c r="A59" s="75" t="s">
        <v>279</v>
      </c>
    </row>
    <row r="60">
      <c r="A60" s="75" t="s">
        <v>280</v>
      </c>
    </row>
    <row r="61">
      <c r="A61" s="75" t="s">
        <v>281</v>
      </c>
    </row>
    <row r="62">
      <c r="A62" s="75" t="s">
        <v>282</v>
      </c>
    </row>
    <row r="63">
      <c r="A63" s="75" t="s">
        <v>283</v>
      </c>
    </row>
    <row r="64">
      <c r="A64" s="75" t="s">
        <v>284</v>
      </c>
    </row>
    <row r="65">
      <c r="A65" s="75" t="s">
        <v>285</v>
      </c>
    </row>
    <row r="66">
      <c r="A66" s="75" t="s">
        <v>286</v>
      </c>
    </row>
    <row r="67">
      <c r="A67" s="75" t="s">
        <v>287</v>
      </c>
    </row>
    <row r="68">
      <c r="A68" s="75" t="s">
        <v>288</v>
      </c>
    </row>
    <row r="69">
      <c r="A69" s="75" t="s">
        <v>289</v>
      </c>
    </row>
    <row r="70">
      <c r="A70" s="75" t="s">
        <v>290</v>
      </c>
    </row>
    <row r="71">
      <c r="A71" s="75" t="s">
        <v>291</v>
      </c>
    </row>
    <row r="72">
      <c r="A72" s="75" t="s">
        <v>292</v>
      </c>
    </row>
    <row r="73">
      <c r="A73" s="75" t="s">
        <v>293</v>
      </c>
    </row>
    <row r="74">
      <c r="A74" s="75" t="s">
        <v>294</v>
      </c>
    </row>
    <row r="75">
      <c r="A75" s="75" t="s">
        <v>295</v>
      </c>
    </row>
    <row r="76">
      <c r="A76" s="75" t="s">
        <v>296</v>
      </c>
    </row>
    <row r="77">
      <c r="A77" s="75" t="s">
        <v>297</v>
      </c>
    </row>
    <row r="78">
      <c r="A78" s="75" t="s">
        <v>298</v>
      </c>
    </row>
    <row r="79">
      <c r="A79" s="75" t="s">
        <v>299</v>
      </c>
    </row>
    <row r="80">
      <c r="A80" s="75" t="s">
        <v>300</v>
      </c>
    </row>
    <row r="81">
      <c r="A81" s="75" t="s">
        <v>301</v>
      </c>
    </row>
    <row r="82">
      <c r="A82" s="75"/>
    </row>
    <row r="83">
      <c r="A83" s="76" t="s">
        <v>50</v>
      </c>
    </row>
    <row r="84">
      <c r="A84" s="75" t="s">
        <v>302</v>
      </c>
    </row>
    <row r="85">
      <c r="A85" s="75" t="s">
        <v>303</v>
      </c>
    </row>
    <row r="86">
      <c r="A86" s="75" t="s">
        <v>304</v>
      </c>
    </row>
    <row r="87">
      <c r="A87" s="75" t="s">
        <v>305</v>
      </c>
    </row>
    <row r="88">
      <c r="A88" s="75" t="s">
        <v>306</v>
      </c>
    </row>
    <row r="89">
      <c r="A89" s="75" t="s">
        <v>307</v>
      </c>
    </row>
    <row r="90">
      <c r="A90" s="75" t="s">
        <v>308</v>
      </c>
    </row>
    <row r="91">
      <c r="A91" s="75" t="s">
        <v>309</v>
      </c>
    </row>
    <row r="92">
      <c r="A92" s="75" t="s">
        <v>310</v>
      </c>
    </row>
    <row r="93">
      <c r="A93" s="75" t="s">
        <v>311</v>
      </c>
    </row>
    <row r="94">
      <c r="A94" s="75"/>
    </row>
    <row r="95">
      <c r="A95" s="76" t="s">
        <v>312</v>
      </c>
    </row>
    <row r="96">
      <c r="A96" s="75" t="s">
        <v>313</v>
      </c>
    </row>
    <row r="97">
      <c r="A97" s="75" t="s">
        <v>314</v>
      </c>
    </row>
    <row r="98">
      <c r="A98" s="75" t="s">
        <v>315</v>
      </c>
    </row>
    <row r="99">
      <c r="A99" s="75" t="s">
        <v>316</v>
      </c>
    </row>
    <row r="100">
      <c r="A100" s="75" t="s">
        <v>317</v>
      </c>
    </row>
    <row r="101">
      <c r="A101" s="75" t="s">
        <v>318</v>
      </c>
    </row>
    <row r="102">
      <c r="A102" s="75" t="s">
        <v>319</v>
      </c>
    </row>
    <row r="103">
      <c r="A103" s="75" t="s">
        <v>320</v>
      </c>
    </row>
    <row r="104">
      <c r="A104" s="75" t="s">
        <v>321</v>
      </c>
    </row>
    <row r="105">
      <c r="A105" s="75" t="s">
        <v>322</v>
      </c>
    </row>
    <row r="106">
      <c r="A106" s="75" t="s">
        <v>323</v>
      </c>
    </row>
    <row r="107">
      <c r="A107" s="75" t="s">
        <v>324</v>
      </c>
    </row>
    <row r="108">
      <c r="A108" s="75" t="s">
        <v>325</v>
      </c>
    </row>
    <row r="109">
      <c r="A109" s="75" t="s">
        <v>326</v>
      </c>
    </row>
    <row r="110">
      <c r="A110" s="75" t="s">
        <v>327</v>
      </c>
    </row>
    <row r="111">
      <c r="A111" s="75" t="s">
        <v>328</v>
      </c>
    </row>
    <row r="112">
      <c r="A112" s="75" t="s">
        <v>329</v>
      </c>
    </row>
    <row r="113">
      <c r="A113" s="75" t="s">
        <v>330</v>
      </c>
    </row>
    <row r="114">
      <c r="A114" s="75" t="s">
        <v>331</v>
      </c>
    </row>
    <row r="115">
      <c r="A115" s="75" t="s">
        <v>332</v>
      </c>
    </row>
    <row r="116">
      <c r="A116" s="75" t="s">
        <v>333</v>
      </c>
    </row>
    <row r="117">
      <c r="A117" s="75" t="s">
        <v>334</v>
      </c>
    </row>
    <row r="118">
      <c r="A118" s="75" t="s">
        <v>335</v>
      </c>
    </row>
    <row r="119">
      <c r="A119" s="75" t="s">
        <v>336</v>
      </c>
    </row>
    <row r="120">
      <c r="A120" s="75" t="s">
        <v>337</v>
      </c>
    </row>
    <row r="121">
      <c r="A121" s="75" t="s">
        <v>338</v>
      </c>
    </row>
    <row r="122">
      <c r="A122" s="75" t="s">
        <v>339</v>
      </c>
    </row>
    <row r="123">
      <c r="A123" s="75" t="s">
        <v>340</v>
      </c>
    </row>
    <row r="124">
      <c r="A124" s="75" t="s">
        <v>341</v>
      </c>
    </row>
    <row r="125">
      <c r="A125" s="75" t="s">
        <v>342</v>
      </c>
    </row>
    <row r="126">
      <c r="A126" s="75" t="s">
        <v>343</v>
      </c>
    </row>
    <row r="127">
      <c r="A127" s="75" t="s">
        <v>344</v>
      </c>
    </row>
    <row r="128">
      <c r="A128" s="75" t="s">
        <v>345</v>
      </c>
    </row>
    <row r="129">
      <c r="A129" s="75" t="s">
        <v>346</v>
      </c>
    </row>
    <row r="130">
      <c r="A130" s="75" t="s">
        <v>347</v>
      </c>
    </row>
    <row r="131">
      <c r="A131" s="75" t="s">
        <v>348</v>
      </c>
    </row>
    <row r="132">
      <c r="A132" s="75" t="s">
        <v>349</v>
      </c>
    </row>
    <row r="133">
      <c r="A133" s="75" t="s">
        <v>350</v>
      </c>
    </row>
    <row r="134">
      <c r="A134" s="75" t="s">
        <v>351</v>
      </c>
    </row>
    <row r="135">
      <c r="A135" s="75" t="s">
        <v>352</v>
      </c>
    </row>
    <row r="136">
      <c r="A136" s="75" t="s">
        <v>353</v>
      </c>
    </row>
    <row r="137">
      <c r="A137" s="75" t="s">
        <v>354</v>
      </c>
    </row>
    <row r="138">
      <c r="A138" s="75" t="s">
        <v>355</v>
      </c>
    </row>
    <row r="139">
      <c r="A139" s="75" t="s">
        <v>356</v>
      </c>
    </row>
    <row r="140">
      <c r="A140" s="75" t="s">
        <v>357</v>
      </c>
    </row>
    <row r="141">
      <c r="A141" s="75" t="s">
        <v>358</v>
      </c>
    </row>
    <row r="142">
      <c r="A142" s="75" t="s">
        <v>359</v>
      </c>
    </row>
    <row r="143">
      <c r="A143" s="75" t="s">
        <v>360</v>
      </c>
    </row>
    <row r="144">
      <c r="A144" s="75" t="s">
        <v>361</v>
      </c>
    </row>
    <row r="145">
      <c r="A145" s="75" t="s">
        <v>362</v>
      </c>
    </row>
    <row r="146">
      <c r="A146" s="75" t="s">
        <v>363</v>
      </c>
    </row>
    <row r="147">
      <c r="A147" s="75" t="s">
        <v>364</v>
      </c>
    </row>
    <row r="148">
      <c r="A148" s="75" t="s">
        <v>365</v>
      </c>
    </row>
    <row r="149">
      <c r="A149" s="75" t="s">
        <v>366</v>
      </c>
    </row>
    <row r="150">
      <c r="A150" s="75" t="s">
        <v>367</v>
      </c>
    </row>
    <row r="151">
      <c r="A151" s="75" t="s">
        <v>368</v>
      </c>
    </row>
    <row r="152">
      <c r="A152" s="75" t="s">
        <v>369</v>
      </c>
    </row>
    <row r="153">
      <c r="A153" s="75" t="s">
        <v>370</v>
      </c>
    </row>
    <row r="154">
      <c r="A154" s="75" t="s">
        <v>371</v>
      </c>
    </row>
    <row r="155">
      <c r="A155" s="75" t="s">
        <v>372</v>
      </c>
    </row>
    <row r="156">
      <c r="A156" s="75" t="s">
        <v>373</v>
      </c>
    </row>
    <row r="157">
      <c r="A157" s="75" t="s">
        <v>374</v>
      </c>
    </row>
    <row r="158">
      <c r="A158" s="75" t="s">
        <v>375</v>
      </c>
    </row>
    <row r="159">
      <c r="A159" s="75" t="s">
        <v>376</v>
      </c>
    </row>
    <row r="160">
      <c r="A160" s="75" t="s">
        <v>377</v>
      </c>
    </row>
    <row r="161">
      <c r="A161" s="75" t="s">
        <v>378</v>
      </c>
    </row>
    <row r="162">
      <c r="A162" s="75" t="s">
        <v>379</v>
      </c>
    </row>
    <row r="163">
      <c r="A163" s="75" t="s">
        <v>380</v>
      </c>
    </row>
    <row r="164">
      <c r="A164" s="75" t="s">
        <v>381</v>
      </c>
    </row>
    <row r="165">
      <c r="A165" s="75" t="s">
        <v>382</v>
      </c>
    </row>
    <row r="166">
      <c r="A166" s="75" t="s">
        <v>383</v>
      </c>
    </row>
    <row r="167">
      <c r="A167" s="75" t="s">
        <v>384</v>
      </c>
    </row>
    <row r="168">
      <c r="A168" s="75" t="s">
        <v>385</v>
      </c>
    </row>
    <row r="169">
      <c r="A169" s="75" t="s">
        <v>386</v>
      </c>
    </row>
    <row r="170">
      <c r="A170" s="75" t="s">
        <v>387</v>
      </c>
    </row>
    <row r="171">
      <c r="A171" s="75" t="s">
        <v>388</v>
      </c>
    </row>
    <row r="172">
      <c r="A172" s="75" t="s">
        <v>389</v>
      </c>
    </row>
    <row r="173">
      <c r="A173" s="75" t="s">
        <v>390</v>
      </c>
    </row>
    <row r="174">
      <c r="A174" s="75" t="s">
        <v>391</v>
      </c>
    </row>
    <row r="175">
      <c r="A175" s="75" t="s">
        <v>392</v>
      </c>
    </row>
    <row r="176">
      <c r="A176" s="75" t="s">
        <v>393</v>
      </c>
    </row>
    <row r="177">
      <c r="A177" s="75" t="s">
        <v>394</v>
      </c>
    </row>
    <row r="178">
      <c r="A178" s="75" t="s">
        <v>395</v>
      </c>
    </row>
    <row r="179">
      <c r="A179" s="75" t="s">
        <v>396</v>
      </c>
    </row>
    <row r="180">
      <c r="A180" s="75" t="s">
        <v>397</v>
      </c>
    </row>
    <row r="181">
      <c r="A181" s="75" t="s">
        <v>398</v>
      </c>
    </row>
    <row r="185">
      <c r="A185" s="76" t="s">
        <v>399</v>
      </c>
    </row>
    <row r="186">
      <c r="A186" s="75" t="s">
        <v>400</v>
      </c>
    </row>
    <row r="187">
      <c r="A187" s="75" t="s">
        <v>401</v>
      </c>
    </row>
    <row r="188">
      <c r="A188" s="75" t="s">
        <v>402</v>
      </c>
    </row>
    <row r="189">
      <c r="A189" s="75" t="s">
        <v>403</v>
      </c>
    </row>
    <row r="190">
      <c r="A190" s="75" t="s">
        <v>404</v>
      </c>
    </row>
    <row r="191">
      <c r="A191" s="75" t="s">
        <v>405</v>
      </c>
    </row>
    <row r="192">
      <c r="A192" s="75" t="s">
        <v>406</v>
      </c>
    </row>
    <row r="193">
      <c r="A193" s="75" t="s">
        <v>407</v>
      </c>
    </row>
    <row r="194">
      <c r="A194" s="75" t="s">
        <v>408</v>
      </c>
    </row>
    <row r="195">
      <c r="A195" s="75" t="s">
        <v>409</v>
      </c>
    </row>
    <row r="196">
      <c r="A196" s="75" t="s">
        <v>410</v>
      </c>
    </row>
    <row r="197">
      <c r="A197" s="75" t="s">
        <v>411</v>
      </c>
    </row>
    <row r="198">
      <c r="A198" s="75" t="s">
        <v>412</v>
      </c>
    </row>
    <row r="199">
      <c r="A199" s="75" t="s">
        <v>413</v>
      </c>
    </row>
    <row r="200">
      <c r="A200" s="75" t="s">
        <v>414</v>
      </c>
    </row>
    <row r="201">
      <c r="A201" s="75" t="s">
        <v>415</v>
      </c>
    </row>
    <row r="202">
      <c r="A202" s="75" t="s">
        <v>416</v>
      </c>
    </row>
    <row r="203">
      <c r="A203" s="75" t="s">
        <v>417</v>
      </c>
    </row>
    <row r="204">
      <c r="A204" s="75" t="s">
        <v>418</v>
      </c>
    </row>
    <row r="205">
      <c r="A205" s="75" t="s">
        <v>419</v>
      </c>
    </row>
    <row r="206">
      <c r="A206" s="75" t="s">
        <v>420</v>
      </c>
    </row>
    <row r="211">
      <c r="A211" s="76" t="s">
        <v>421</v>
      </c>
    </row>
    <row r="212">
      <c r="A212" s="75" t="s">
        <v>302</v>
      </c>
    </row>
    <row r="213">
      <c r="A213" s="75" t="s">
        <v>303</v>
      </c>
    </row>
    <row r="214">
      <c r="A214" s="75" t="s">
        <v>306</v>
      </c>
    </row>
    <row r="215">
      <c r="A215" s="75" t="s">
        <v>304</v>
      </c>
    </row>
    <row r="216">
      <c r="A216" s="75" t="s">
        <v>305</v>
      </c>
    </row>
    <row r="217">
      <c r="A217" s="75" t="s">
        <v>307</v>
      </c>
    </row>
    <row r="218">
      <c r="A218" s="75" t="s">
        <v>308</v>
      </c>
    </row>
    <row r="219">
      <c r="A219" s="75" t="s">
        <v>309</v>
      </c>
    </row>
    <row r="220">
      <c r="A220" s="75" t="s">
        <v>310</v>
      </c>
    </row>
    <row r="221">
      <c r="A221" s="75" t="s">
        <v>311</v>
      </c>
    </row>
  </sheetData>
  <drawing r:id="rId1"/>
</worksheet>
</file>