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bility Starter" sheetId="1" r:id="rId3"/>
    <sheet state="visible" name="Mobility Starter - Origional" sheetId="2" r:id="rId4"/>
    <sheet state="visible" name="Lists" sheetId="3" r:id="rId5"/>
  </sheets>
  <definedNames/>
  <calcPr/>
</workbook>
</file>

<file path=xl/sharedStrings.xml><?xml version="1.0" encoding="utf-8"?>
<sst xmlns="http://schemas.openxmlformats.org/spreadsheetml/2006/main" count="180" uniqueCount="143">
  <si>
    <t>MOBILITY STARTER 2.7B - ANIMATION LIST</t>
  </si>
  <si>
    <t xml:space="preserve">Animations included as Root Motion and In-Place (IPC) (w/Custom Attributes for UE4/Unity)		</t>
  </si>
  <si>
    <t>NAME</t>
  </si>
  <si>
    <t>DESCRIPTION</t>
  </si>
  <si>
    <t>STAND, TURNS, TRANSITIONS</t>
  </si>
  <si>
    <t>Stand_Relaxed_Idle_v2</t>
  </si>
  <si>
    <t>-</t>
  </si>
  <si>
    <t>Stand Relaxed, more motion, loop</t>
  </si>
  <si>
    <t>Stand_Relaxed_L_90</t>
  </si>
  <si>
    <t>Stand Relaxed in-place turn left 90</t>
  </si>
  <si>
    <t>Stand_Relaxed_R_90</t>
  </si>
  <si>
    <t>Stand Relaxed in-place turn right 90</t>
  </si>
  <si>
    <t>Stand_Rlx_Turn_In_Place_L_Loop</t>
  </si>
  <si>
    <t>Stand Relaxed in-place turn left 45 Loop</t>
  </si>
  <si>
    <t>Stand_Rlx_Turn_In_Place_R_Loop</t>
  </si>
  <si>
    <t>Stand Relaxed in-place turn right 45 Loop</t>
  </si>
  <si>
    <t>Stand_Relaxed_Look_Center</t>
  </si>
  <si>
    <t>Stand Relaxed look forward, aim offset pose</t>
  </si>
  <si>
    <t>Stand_Relaxed_To_Crouch</t>
  </si>
  <si>
    <t>Stand Relaxed to Crouch</t>
  </si>
  <si>
    <t>Stand_Relaxed_To_Walk_F</t>
  </si>
  <si>
    <t>Stand Relaxed to Walk Forward</t>
  </si>
  <si>
    <t>Stand_Relaxed_To_Jog_F</t>
  </si>
  <si>
    <t>Stand to Jog Forward</t>
  </si>
  <si>
    <t>AIM OFFSETS</t>
  </si>
  <si>
    <t>Stand_Relaxed_Look_D90</t>
  </si>
  <si>
    <t>Stand Relaxed look down 90, aim offset pose</t>
  </si>
  <si>
    <t>Stand_Relaxed_Look_U90</t>
  </si>
  <si>
    <t>Stand Relaxed look up 90, aim offset pose</t>
  </si>
  <si>
    <t>Stand_Relaxed_Look_L90</t>
  </si>
  <si>
    <t>Stand Relaxed look left 90, aim offset pose</t>
  </si>
  <si>
    <t>Stand_Relaxed_Look_R90</t>
  </si>
  <si>
    <t>Stand Relaxed look right 90, aim offset pose</t>
  </si>
  <si>
    <t>WALKS, JUMPS, TRANSITION</t>
  </si>
  <si>
    <t>Walk_F</t>
  </si>
  <si>
    <t>Walk Forward loop</t>
  </si>
  <si>
    <t>Walk_F_Jump</t>
  </si>
  <si>
    <t>Walk Forward jump</t>
  </si>
  <si>
    <t>Walk_F_Jump_RU</t>
  </si>
  <si>
    <t>Walk Forward jump right foot up, end is frame 0 of Walk_F cycle</t>
  </si>
  <si>
    <t>Walk_F_To_Stand_Relaxed_RU</t>
  </si>
  <si>
    <t>Walk Forward, transition right foot up to Stand Relaxed</t>
  </si>
  <si>
    <t>CROUCH, TURNS, CROUCH WALK, TRANSITION</t>
  </si>
  <si>
    <t>Crouch_Idle_V2</t>
  </si>
  <si>
    <t>Crouch, more motion, loop</t>
  </si>
  <si>
    <t>Crouch_Rlx_Turn_In_Place_L_Loop</t>
  </si>
  <si>
    <t>Crouch in-place turn left 45 Loop</t>
  </si>
  <si>
    <t>Crouch_Rlx_Turn_In_Place_R_Loop</t>
  </si>
  <si>
    <t>Crouch in-place turn left 90 Loop</t>
  </si>
  <si>
    <t>Crouch_L_90</t>
  </si>
  <si>
    <t>Crouch in-place turn left 90</t>
  </si>
  <si>
    <t>Crouch_R_90</t>
  </si>
  <si>
    <t>Crouch in-place turn right 90</t>
  </si>
  <si>
    <t>CrouchWalk_F</t>
  </si>
  <si>
    <t>CrouchWalk Forward loop</t>
  </si>
  <si>
    <t>Crouch_To_Stand_Relaxed</t>
  </si>
  <si>
    <t xml:space="preserve">Crouch to Stand Relaxed </t>
  </si>
  <si>
    <t>Crouch_To_CrouchWalk_F</t>
  </si>
  <si>
    <t>Crouch, transition to Crouchwalk Forward</t>
  </si>
  <si>
    <t>CrouchWalk_F_To_Crouch_RU</t>
  </si>
  <si>
    <t>Crouchwalk Forward, transition right foot up to Crouch</t>
  </si>
  <si>
    <t>JOG, JUMP</t>
  </si>
  <si>
    <t>Jog_F</t>
  </si>
  <si>
    <t>Jog Forward loop</t>
  </si>
  <si>
    <t>Jog_F_Jump</t>
  </si>
  <si>
    <t>Jog Forward jump</t>
  </si>
  <si>
    <t>Jog_F_Jump_RU</t>
  </si>
  <si>
    <t>Jog Forward jump right foot up, end is frame 0 of Jog_F cycle</t>
  </si>
  <si>
    <t>SPLIT JUMPS</t>
  </si>
  <si>
    <t>Walk_F_Jump_RU_Start</t>
  </si>
  <si>
    <t>Right Up Jump Start</t>
  </si>
  <si>
    <t>Walk_F_Jump_RU_Air</t>
  </si>
  <si>
    <t>Loop while in Air</t>
  </si>
  <si>
    <t>Walk_F_Jump_RU_Land</t>
  </si>
  <si>
    <t>Right Up Jump Landing</t>
  </si>
  <si>
    <t>Jog_F_Jump_RU_Start</t>
  </si>
  <si>
    <t>Jog_F_Jump_RU_Air</t>
  </si>
  <si>
    <t>Jog_F_Jump_RU_Land</t>
  </si>
  <si>
    <t>MOCAP ONLINE / MOTUS DIGITAL</t>
  </si>
  <si>
    <t>www.MoCapOnline.com</t>
  </si>
  <si>
    <t>MoCap@MotusDigital.com</t>
  </si>
  <si>
    <t>MOB1_Stand_Relaxed_Idle_v2.fbx</t>
  </si>
  <si>
    <t>MOB1_Stand_Relaxed_L_90.fbx</t>
  </si>
  <si>
    <t>MOB1_Stand_Relaxed_R_90.fbx</t>
  </si>
  <si>
    <t>MOB1_Stand_Rlx_Turn_In_Place_L_Loop.fbx</t>
  </si>
  <si>
    <t>MOB1_Stand_Rlx_Turn_In_Place_R_Loop.fbx</t>
  </si>
  <si>
    <t>MOB1_Stand_Relaxed_To_Crouch.fbx</t>
  </si>
  <si>
    <t>MOB1_Stand_Relaxed_To_Walk_F.fbx</t>
  </si>
  <si>
    <t>MOB1_Stand_Relaxed_To_Jog_F.fbx</t>
  </si>
  <si>
    <t>MOB1_Walk_F_Loop.fbx</t>
  </si>
  <si>
    <t>MOB1_Walk_F_Jump.fbx</t>
  </si>
  <si>
    <t>MOB1_Walk_F_Jump_RU.fbx</t>
  </si>
  <si>
    <t>MOB1_Walk_F_To_Stand_Relaxed_RU.fbx</t>
  </si>
  <si>
    <t>MOB1_Crouch_Idle_V2.fbx</t>
  </si>
  <si>
    <t>MOB1_Crouch_L_90.fbx</t>
  </si>
  <si>
    <t>MOB1_Crouch_R_90.fbx</t>
  </si>
  <si>
    <t>MOB1_Crouch_Rlx_Turn_In_Place_L_Loop.fbx</t>
  </si>
  <si>
    <t>MOB1_Crouch_Rlx_Turn_In_Place_R_Loop.fbx</t>
  </si>
  <si>
    <t>MOB1_CrouchWalk_F_Loop.fbx</t>
  </si>
  <si>
    <t>MOB1_Crouch_To_Stand_Relaxed.fbx</t>
  </si>
  <si>
    <t>MOB1_Crouch_To_CrouchWalk_F.fbx</t>
  </si>
  <si>
    <t>MOB1_CrouchWalk_F_To_Crouch_RU.fbx</t>
  </si>
  <si>
    <t>MOB1_Jog_F_Loop.fbx</t>
  </si>
  <si>
    <t>MOB1_Jog_F_Jump.fbx</t>
  </si>
  <si>
    <t>MOB1_Jog_F_Jump_RU.fbx</t>
  </si>
  <si>
    <t>IPC</t>
  </si>
  <si>
    <t>MOB1_Stand_Relaxed_Idle_v2_IPC.fbx</t>
  </si>
  <si>
    <t>MOB1_Stand_Relaxed_L_90_IPC.fbx</t>
  </si>
  <si>
    <t>MOB1_Stand_Relaxed_R_90_IPC.fbx</t>
  </si>
  <si>
    <t>MOB1_Stand_Rlx_Turn_In_Place_L_Loop_IPC.fbx</t>
  </si>
  <si>
    <t>MOB1_Stand_Rlx_Turn_In_Place_R_Loop_IPC.fbx</t>
  </si>
  <si>
    <t>MOB1_Stand_Relaxed_To_Crouch_IPC.fbx</t>
  </si>
  <si>
    <t>MOB1_Stand_Relaxed_To_Walk_F_IPC.fbx</t>
  </si>
  <si>
    <t>MOB1_Stand_Relaxed_To_Jog_F_IPC.fbx</t>
  </si>
  <si>
    <t>MOB1_Walk_F_Loop_IPC.fbx</t>
  </si>
  <si>
    <t>MOB1_Walk_F_Jump_IPC.fbx</t>
  </si>
  <si>
    <t>MOB1_Walk_F_Jump_RU_IPC.fbx</t>
  </si>
  <si>
    <t>MOB1_Walk_F_To_Stand_Relaxed_RU_IPC.fbx</t>
  </si>
  <si>
    <t>MOB1_Crouch_Idle_V2_IPC.fbx</t>
  </si>
  <si>
    <t>MOB1_Crouch_L_90_IPC.fbx</t>
  </si>
  <si>
    <t>MOB1_Crouch_R_90_IPC.fbx</t>
  </si>
  <si>
    <t>MOB1_Crouch_Rlx_Turn_In_Place_L_Loop_IPC.fbx</t>
  </si>
  <si>
    <t>MOB1_Crouch_Rlx_Turn_In_Place_R_Loop_IPC.fbx</t>
  </si>
  <si>
    <t>MOB1_CrouchWalk_F_Loop_IPC.fbx</t>
  </si>
  <si>
    <t>MOB1_Crouch_To_Stand_Relaxed_IPC.fbx</t>
  </si>
  <si>
    <t>MOB1_Crouch_To_CrouchWalk_F_IPC.fbx</t>
  </si>
  <si>
    <t>MOB1_CrouchWalk_F_To_Crouch_RU_IPC.fbx</t>
  </si>
  <si>
    <t>MOB1_Jog_F_Loop_IPC.fbx</t>
  </si>
  <si>
    <t>MOB1_Jog_F_Jump_IPC.fbx</t>
  </si>
  <si>
    <t>MOB1_Jog_F_Jump_RU_IPC.fbx</t>
  </si>
  <si>
    <t>Split Jumps</t>
  </si>
  <si>
    <t>MOB1_Walk_F_Jump_RU_Air_IPC.fbx</t>
  </si>
  <si>
    <t>MOB1_Walk_F_Jump_RU_Land_IPC.fbx</t>
  </si>
  <si>
    <t>MOB1_Walk_F_Jump_RU_Start_IPC.fbx</t>
  </si>
  <si>
    <t>MOB1_Jog_F_Jump_RU_Air_IPC.fbx</t>
  </si>
  <si>
    <t>MOB1_Jog_F_Jump_RU_Land_IPC.fbx</t>
  </si>
  <si>
    <t>MOB1_Jog_F_Jump_RU_Start_IPC.fbx</t>
  </si>
  <si>
    <t>Aim Offsets</t>
  </si>
  <si>
    <t>MOB1_Stand_Relaxed_Look_Center.fbx</t>
  </si>
  <si>
    <t>MOB1_Stand_Relaxed_Look_D90.fbx</t>
  </si>
  <si>
    <t>MOB1_Stand_Relaxed_Look_U90.fbx</t>
  </si>
  <si>
    <t>MOB1_Stand_Relaxed_Look_L90.fbx</t>
  </si>
  <si>
    <t>MOB1_Stand_Relaxed_Look_R90.fbx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</si>
</sst>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8">
    <font>
      <sz val="10.0"/>
      <color rgb="FF000000"/>
      <name val="Arial"/>
    </font>
    <font>
      <sz val="11.0"/>
      <color rgb="FF660000"/>
      <name val="Inconsolata"/>
    </font>
    <font>
      <b/>
      <sz val="24.0"/>
      <color rgb="FF660000"/>
      <name val="Play"/>
    </font>
    <font>
      <b/>
      <color rgb="FF660000"/>
      <name val="Play"/>
    </font>
    <font>
      <b/>
      <sz val="12.0"/>
      <name val="Verdana"/>
    </font>
    <font>
      <b/>
      <name val="Play"/>
    </font>
    <font>
      <b/>
      <sz val="14.0"/>
      <color rgb="FF660000"/>
      <name val="Courier New"/>
    </font>
    <font>
      <b/>
      <sz val="11.0"/>
      <color rgb="FFFFFFFF"/>
      <name val="Verdana"/>
    </font>
    <font/>
    <font>
      <b/>
      <sz val="14.0"/>
      <name val="Courier New"/>
    </font>
    <font>
      <sz val="11.0"/>
      <color rgb="FF660000"/>
      <name val="Verdana"/>
    </font>
    <font>
      <sz val="18.0"/>
      <color rgb="FFFFFFFF"/>
      <name val="Verdana"/>
    </font>
    <font>
      <b/>
      <sz val="18.0"/>
      <color rgb="FFFFFFFF"/>
      <name val="Courier New"/>
    </font>
    <font>
      <b/>
      <sz val="14.0"/>
      <color rgb="FFF3F3F3"/>
    </font>
    <font>
      <sz val="10.0"/>
      <name val="Verdana"/>
    </font>
    <font>
      <name val="Verdana"/>
    </font>
    <font>
      <color rgb="FF660000"/>
      <name val="Arial"/>
    </font>
    <font>
      <name val="Arial"/>
    </font>
    <font>
      <sz val="10.0"/>
      <color rgb="FFFFFFFF"/>
      <name val="Verdana"/>
    </font>
    <font>
      <b/>
      <sz val="10.0"/>
    </font>
    <font>
      <b/>
      <sz val="18.0"/>
      <color rgb="FFF3F3F3"/>
      <name val="Play"/>
    </font>
    <font>
      <u/>
      <sz val="10.0"/>
      <color rgb="FF000000"/>
    </font>
    <font>
      <u/>
      <sz val="16.0"/>
      <color rgb="FFF3F3F3"/>
      <name val="Play"/>
    </font>
    <font>
      <u/>
      <sz val="14.0"/>
      <color rgb="FFF3F3F3"/>
    </font>
    <font>
      <sz val="11.0"/>
      <name val="Verdana"/>
    </font>
    <font>
      <b/>
      <sz val="24.0"/>
      <name val="Play"/>
    </font>
    <font>
      <sz val="11.0"/>
      <color rgb="FF990000"/>
      <name val="Verdana"/>
    </font>
    <font>
      <u/>
      <sz val="10.0"/>
      <color rgb="FF1155CC"/>
      <name val="Verdana"/>
    </font>
  </fonts>
  <fills count="5">
    <fill>
      <patternFill patternType="none"/>
    </fill>
    <fill>
      <patternFill patternType="lightGray"/>
    </fill>
    <fill>
      <patternFill patternType="solid">
        <fgColor rgb="FF660000"/>
        <bgColor rgb="FF660000"/>
      </patternFill>
    </fill>
    <fill>
      <patternFill patternType="solid">
        <fgColor rgb="FF434343"/>
        <bgColor rgb="FF434343"/>
      </patternFill>
    </fill>
    <fill>
      <patternFill patternType="solid">
        <fgColor rgb="FFB7B7B7"/>
        <bgColor rgb="FFB7B7B7"/>
      </patternFill>
    </fill>
  </fills>
  <borders count="21">
    <border/>
    <border>
      <left style="thin">
        <color rgb="FF000000"/>
      </left>
      <bottom style="hair">
        <color rgb="FFB7B7B7"/>
      </bottom>
    </border>
    <border>
      <bottom style="hair">
        <color rgb="FFB7B7B7"/>
      </bottom>
    </border>
    <border>
      <right style="hair">
        <color rgb="FF000000"/>
      </right>
      <bottom style="hair">
        <color rgb="FFB7B7B7"/>
      </bottom>
    </border>
    <border>
      <top style="hair">
        <color rgb="FFB7B7B7"/>
      </top>
      <bottom style="hair">
        <color rgb="FFB7B7B7"/>
      </bottom>
    </border>
    <border>
      <right style="thin">
        <color rgb="FF000000"/>
      </right>
      <top style="hair">
        <color rgb="FFB7B7B7"/>
      </top>
      <bottom style="hair">
        <color rgb="FFB7B7B7"/>
      </bottom>
    </border>
    <border>
      <right style="hair">
        <color rgb="FF000000"/>
      </right>
    </border>
    <border>
      <left style="thin">
        <color rgb="FF000000"/>
      </left>
      <top style="hair">
        <color rgb="FFB7B7B7"/>
      </top>
      <bottom style="hair">
        <color rgb="FFB7B7B7"/>
      </bottom>
    </border>
    <border>
      <left style="hair">
        <color rgb="FF000000"/>
      </left>
      <top style="hair">
        <color rgb="FFB7B7B7"/>
      </top>
      <bottom style="hair">
        <color rgb="FFB7B7B7"/>
      </bottom>
    </border>
    <border>
      <left style="hair">
        <color rgb="FF000000"/>
      </left>
      <bottom style="hair">
        <color rgb="FFB7B7B7"/>
      </bottom>
    </border>
    <border>
      <left style="hair">
        <color rgb="FF000000"/>
      </left>
    </border>
    <border>
      <top style="hair">
        <color rgb="FF999999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666666"/>
      </top>
      <bottom style="hair">
        <color rgb="FF666666"/>
      </bottom>
    </border>
    <border>
      <top style="hair">
        <color rgb="FF666666"/>
      </top>
      <bottom style="hair">
        <color rgb="FF666666"/>
      </bottom>
    </border>
    <border>
      <right style="hair">
        <color rgb="FF000000"/>
      </right>
      <top style="hair">
        <color rgb="FF666666"/>
      </top>
      <bottom style="hair">
        <color rgb="FF666666"/>
      </bottom>
    </border>
    <border>
      <left style="thin">
        <color rgb="FF000000"/>
      </left>
      <top style="hair">
        <color rgb="FF666666"/>
      </top>
      <bottom style="hair">
        <color rgb="FFB7B7B7"/>
      </bottom>
    </border>
    <border>
      <top style="hair">
        <color rgb="FF666666"/>
      </top>
      <bottom style="hair">
        <color rgb="FFB7B7B7"/>
      </bottom>
    </border>
    <border>
      <right style="hair">
        <color rgb="FF000000"/>
      </right>
      <top style="hair">
        <color rgb="FF666666"/>
      </top>
      <bottom style="hair">
        <color rgb="FFB7B7B7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horizontal="center" readingOrder="0" vertical="center"/>
    </xf>
    <xf borderId="0" fillId="2" fontId="3" numFmtId="0" xfId="0" applyAlignment="1" applyFont="1">
      <alignment vertical="center"/>
    </xf>
    <xf borderId="0" fillId="0" fontId="4" numFmtId="0" xfId="0" applyAlignment="1" applyFont="1">
      <alignment horizontal="center" readingOrder="0" vertical="center"/>
    </xf>
    <xf borderId="0" fillId="2" fontId="5" numFmtId="0" xfId="0" applyAlignment="1" applyFont="1">
      <alignment vertical="center"/>
    </xf>
    <xf borderId="0" fillId="2" fontId="6" numFmtId="0" xfId="0" applyAlignment="1" applyFont="1">
      <alignment horizontal="center" shrinkToFit="0" vertical="center" wrapText="0"/>
    </xf>
    <xf borderId="1" fillId="2" fontId="7" numFmtId="0" xfId="0" applyAlignment="1" applyBorder="1" applyFont="1">
      <alignment horizontal="center" shrinkToFit="0" vertical="bottom" wrapText="1"/>
    </xf>
    <xf borderId="2" fillId="0" fontId="8" numFmtId="0" xfId="0" applyBorder="1" applyFont="1"/>
    <xf borderId="3" fillId="0" fontId="8" numFmtId="0" xfId="0" applyBorder="1" applyFont="1"/>
    <xf borderId="0" fillId="2" fontId="9" numFmtId="0" xfId="0" applyAlignment="1" applyFont="1">
      <alignment horizontal="center" shrinkToFit="0" vertical="center" wrapText="0"/>
    </xf>
    <xf borderId="0" fillId="2" fontId="10" numFmtId="0" xfId="0" applyAlignment="1" applyFont="1">
      <alignment horizontal="center" vertical="bottom"/>
    </xf>
    <xf borderId="0" fillId="3" fontId="11" numFmtId="0" xfId="0" applyAlignment="1" applyFill="1" applyFont="1">
      <alignment readingOrder="0" vertical="center"/>
    </xf>
    <xf borderId="4" fillId="3" fontId="12" numFmtId="0" xfId="0" applyAlignment="1" applyBorder="1" applyFont="1">
      <alignment readingOrder="0" vertical="center"/>
    </xf>
    <xf borderId="5" fillId="3" fontId="12" numFmtId="0" xfId="0" applyAlignment="1" applyBorder="1" applyFont="1">
      <alignment readingOrder="0" vertical="center"/>
    </xf>
    <xf borderId="0" fillId="2" fontId="13" numFmtId="0" xfId="0" applyAlignment="1" applyFont="1">
      <alignment horizontal="center" readingOrder="0" vertical="center"/>
    </xf>
    <xf borderId="6" fillId="2" fontId="10" numFmtId="0" xfId="0" applyAlignment="1" applyBorder="1" applyFont="1">
      <alignment horizontal="center" vertical="bottom"/>
    </xf>
    <xf borderId="7" fillId="0" fontId="14" numFmtId="0" xfId="0" applyAlignment="1" applyBorder="1" applyFont="1">
      <alignment horizontal="left" readingOrder="0" vertical="center"/>
    </xf>
    <xf borderId="4" fillId="0" fontId="14" numFmtId="0" xfId="0" applyAlignment="1" applyBorder="1" applyFont="1">
      <alignment horizontal="center" readingOrder="0" vertical="center"/>
    </xf>
    <xf borderId="5" fillId="0" fontId="15" numFmtId="0" xfId="0" applyAlignment="1" applyBorder="1" applyFont="1">
      <alignment readingOrder="0" vertical="bottom"/>
    </xf>
    <xf borderId="6" fillId="2" fontId="16" numFmtId="0" xfId="0" applyAlignment="1" applyBorder="1" applyFont="1">
      <alignment vertical="bottom"/>
    </xf>
    <xf borderId="4" fillId="0" fontId="15" numFmtId="0" xfId="0" applyAlignment="1" applyBorder="1" applyFont="1">
      <alignment vertical="bottom"/>
    </xf>
    <xf borderId="4" fillId="0" fontId="15" numFmtId="0" xfId="0" applyAlignment="1" applyBorder="1" applyFont="1">
      <alignment horizontal="center" vertical="bottom"/>
    </xf>
    <xf borderId="0" fillId="2" fontId="17" numFmtId="0" xfId="0" applyFont="1"/>
    <xf borderId="2" fillId="0" fontId="15" numFmtId="0" xfId="0" applyAlignment="1" applyBorder="1" applyFont="1">
      <alignment vertical="bottom"/>
    </xf>
    <xf borderId="2" fillId="0" fontId="15" numFmtId="0" xfId="0" applyAlignment="1" applyBorder="1" applyFont="1">
      <alignment horizontal="center" vertical="bottom"/>
    </xf>
    <xf borderId="4" fillId="0" fontId="15" numFmtId="0" xfId="0" applyAlignment="1" applyBorder="1" applyFont="1">
      <alignment readingOrder="0" vertical="bottom"/>
    </xf>
    <xf borderId="7" fillId="3" fontId="11" numFmtId="0" xfId="0" applyAlignment="1" applyBorder="1" applyFont="1">
      <alignment horizontal="left" readingOrder="0" vertical="center"/>
    </xf>
    <xf borderId="4" fillId="3" fontId="12" numFmtId="0" xfId="0" applyAlignment="1" applyBorder="1" applyFont="1">
      <alignment horizontal="left" readingOrder="0" vertical="center"/>
    </xf>
    <xf borderId="5" fillId="3" fontId="12" numFmtId="0" xfId="0" applyAlignment="1" applyBorder="1" applyFont="1">
      <alignment horizontal="left" readingOrder="0" vertical="center"/>
    </xf>
    <xf borderId="7" fillId="0" fontId="18" numFmtId="0" xfId="0" applyAlignment="1" applyBorder="1" applyFont="1">
      <alignment horizontal="left" vertical="center"/>
    </xf>
    <xf borderId="4" fillId="0" fontId="18" numFmtId="0" xfId="0" applyAlignment="1" applyBorder="1" applyFont="1">
      <alignment vertical="center"/>
    </xf>
    <xf borderId="5" fillId="0" fontId="18" numFmtId="0" xfId="0" applyAlignment="1" applyBorder="1" applyFont="1">
      <alignment vertical="center"/>
    </xf>
    <xf borderId="4" fillId="3" fontId="11" numFmtId="0" xfId="0" applyAlignment="1" applyBorder="1" applyFont="1">
      <alignment horizontal="left" readingOrder="0" vertical="center"/>
    </xf>
    <xf borderId="5" fillId="3" fontId="11" numFmtId="0" xfId="0" applyAlignment="1" applyBorder="1" applyFont="1">
      <alignment horizontal="left" readingOrder="0" vertical="center"/>
    </xf>
    <xf borderId="8" fillId="0" fontId="15" numFmtId="0" xfId="0" applyBorder="1" applyFont="1"/>
    <xf borderId="4" fillId="0" fontId="15" numFmtId="0" xfId="0" applyAlignment="1" applyBorder="1" applyFont="1">
      <alignment horizontal="center"/>
    </xf>
    <xf borderId="9" fillId="0" fontId="15" numFmtId="0" xfId="0" applyBorder="1" applyFont="1"/>
    <xf borderId="2" fillId="0" fontId="15" numFmtId="0" xfId="0" applyAlignment="1" applyBorder="1" applyFont="1">
      <alignment horizontal="center"/>
    </xf>
    <xf borderId="2" fillId="0" fontId="15" numFmtId="0" xfId="0" applyAlignment="1" applyBorder="1" applyFont="1">
      <alignment horizontal="left" vertical="bottom"/>
    </xf>
    <xf borderId="4" fillId="0" fontId="15" numFmtId="0" xfId="0" applyAlignment="1" applyBorder="1" applyFont="1">
      <alignment horizontal="left" vertical="bottom"/>
    </xf>
    <xf borderId="7" fillId="0" fontId="8" numFmtId="0" xfId="0" applyBorder="1" applyFont="1"/>
    <xf borderId="4" fillId="0" fontId="8" numFmtId="0" xfId="0" applyBorder="1" applyFont="1"/>
    <xf borderId="0" fillId="2" fontId="19" numFmtId="0" xfId="0" applyAlignment="1" applyFont="1">
      <alignment horizontal="center" readingOrder="0" vertical="center"/>
    </xf>
    <xf borderId="10" fillId="2" fontId="20" numFmtId="0" xfId="0" applyAlignment="1" applyBorder="1" applyFont="1">
      <alignment horizontal="center" vertical="bottom"/>
    </xf>
    <xf borderId="0" fillId="2" fontId="21" numFmtId="0" xfId="0" applyAlignment="1" applyFont="1">
      <alignment horizontal="center" readingOrder="0" vertical="center"/>
    </xf>
    <xf borderId="10" fillId="2" fontId="22" numFmtId="0" xfId="0" applyAlignment="1" applyBorder="1" applyFont="1">
      <alignment horizontal="center" readingOrder="0" vertical="bottom"/>
    </xf>
    <xf borderId="6" fillId="2" fontId="10" numFmtId="0" xfId="0" applyAlignment="1" applyBorder="1" applyFont="1">
      <alignment horizontal="center" vertical="bottom"/>
    </xf>
    <xf borderId="0" fillId="2" fontId="23" numFmtId="0" xfId="0" applyAlignment="1" applyFont="1">
      <alignment horizontal="center" readingOrder="0" vertical="center"/>
    </xf>
    <xf borderId="0" fillId="2" fontId="14" numFmtId="0" xfId="0" applyAlignment="1" applyFont="1">
      <alignment vertical="center"/>
    </xf>
    <xf borderId="0" fillId="2" fontId="8" numFmtId="0" xfId="0" applyAlignment="1" applyFont="1">
      <alignment vertical="center"/>
    </xf>
    <xf borderId="11" fillId="2" fontId="24" numFmtId="0" xfId="0" applyAlignment="1" applyBorder="1" applyFont="1">
      <alignment horizontal="left" vertical="center"/>
    </xf>
    <xf borderId="12" fillId="0" fontId="25" numFmtId="0" xfId="0" applyAlignment="1" applyBorder="1" applyFont="1">
      <alignment horizontal="center" readingOrder="0" vertical="center"/>
    </xf>
    <xf borderId="13" fillId="0" fontId="8" numFmtId="0" xfId="0" applyBorder="1" applyFont="1"/>
    <xf borderId="14" fillId="0" fontId="8" numFmtId="0" xfId="0" applyBorder="1" applyFont="1"/>
    <xf borderId="15" fillId="0" fontId="4" numFmtId="0" xfId="0" applyAlignment="1" applyBorder="1" applyFont="1">
      <alignment horizontal="center" readingOrder="0" vertical="center"/>
    </xf>
    <xf borderId="16" fillId="0" fontId="8" numFmtId="0" xfId="0" applyBorder="1" applyFont="1"/>
    <xf borderId="17" fillId="0" fontId="8" numFmtId="0" xfId="0" applyBorder="1" applyFont="1"/>
    <xf borderId="0" fillId="2" fontId="9" numFmtId="0" xfId="0" applyAlignment="1" applyFont="1">
      <alignment horizontal="center" shrinkToFit="0" vertical="center" wrapText="0"/>
    </xf>
    <xf borderId="18" fillId="2" fontId="7" numFmtId="0" xfId="0" applyAlignment="1" applyBorder="1" applyFont="1">
      <alignment horizontal="center" shrinkToFit="0" vertical="bottom" wrapText="1"/>
    </xf>
    <xf borderId="19" fillId="2" fontId="17" numFmtId="0" xfId="0" applyAlignment="1" applyBorder="1" applyFont="1">
      <alignment vertical="bottom"/>
    </xf>
    <xf borderId="20" fillId="2" fontId="7" numFmtId="0" xfId="0" applyAlignment="1" applyBorder="1" applyFont="1">
      <alignment horizontal="center" shrinkToFit="0" vertical="bottom" wrapText="1"/>
    </xf>
    <xf borderId="0" fillId="2" fontId="26" numFmtId="0" xfId="0" applyAlignment="1" applyFont="1">
      <alignment horizontal="center" vertical="bottom"/>
    </xf>
    <xf borderId="6" fillId="2" fontId="26" numFmtId="0" xfId="0" applyAlignment="1" applyBorder="1" applyFont="1">
      <alignment horizontal="center" vertical="bottom"/>
    </xf>
    <xf borderId="6" fillId="2" fontId="17" numFmtId="0" xfId="0" applyAlignment="1" applyBorder="1" applyFont="1">
      <alignment vertical="bottom"/>
    </xf>
    <xf borderId="6" fillId="2" fontId="26" numFmtId="0" xfId="0" applyAlignment="1" applyBorder="1" applyFont="1">
      <alignment horizontal="center" vertical="bottom"/>
    </xf>
    <xf borderId="0" fillId="2" fontId="27" numFmtId="0" xfId="0" applyAlignment="1" applyFont="1">
      <alignment horizontal="left" readingOrder="0" vertical="center"/>
    </xf>
    <xf borderId="0" fillId="0" fontId="8" numFmtId="0" xfId="0" applyAlignment="1" applyFont="1">
      <alignment readingOrder="0"/>
    </xf>
    <xf borderId="0" fillId="0" fontId="11" numFmtId="0" xfId="0" applyAlignment="1" applyFont="1">
      <alignment readingOrder="0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vertical="bottom"/>
    </xf>
    <xf borderId="0" fillId="0" fontId="11" numFmtId="0" xfId="0" applyAlignment="1" applyFont="1">
      <alignment horizontal="left" readingOrder="0" vertical="center"/>
    </xf>
    <xf borderId="8" fillId="0" fontId="17" numFmtId="0" xfId="0" applyAlignment="1" applyBorder="1" applyFont="1">
      <alignment readingOrder="0"/>
    </xf>
    <xf borderId="9" fillId="0" fontId="17" numFmtId="0" xfId="0" applyAlignment="1" applyBorder="1" applyFont="1">
      <alignment readingOrder="0"/>
    </xf>
    <xf borderId="0" fillId="0" fontId="18" numFmtId="0" xfId="0" applyAlignment="1" applyFont="1">
      <alignment horizontal="left" vertical="center"/>
    </xf>
    <xf borderId="0" fillId="4" fontId="8" numFmtId="0" xfId="0" applyAlignment="1" applyFill="1" applyFont="1">
      <alignment readingOrder="0"/>
    </xf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caponlin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caponline.com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7.0"/>
    <col customWidth="1" min="2" max="2" width="45.25"/>
    <col customWidth="1" min="3" max="3" width="4.13"/>
    <col customWidth="1" min="4" max="4" width="60.25"/>
    <col customWidth="1" min="5" max="5" width="7.0"/>
  </cols>
  <sheetData>
    <row r="1" ht="24.0" customHeight="1">
      <c r="A1" s="1" t="str">
        <f>IFERROR(__xludf.DUMMYFUNCTION("IMPORTRANGE(""1uVTUx6zNQwVeD-lGWDbfbO_aOQ0a1M9mQUqd_n1WIgE"",""MobStr"")"),"A")</f>
        <v>A</v>
      </c>
      <c r="B1" s="2" t="str">
        <f>IFERROR(__xludf.DUMMYFUNCTION("""COMPUTED_VALUE"""),"B")</f>
        <v>B</v>
      </c>
      <c r="E1" s="3" t="str">
        <f>IFERROR(__xludf.DUMMYFUNCTION("""COMPUTED_VALUE"""),"E")</f>
        <v>E</v>
      </c>
    </row>
    <row r="2" ht="36.0" customHeight="1">
      <c r="A2" s="3">
        <f>IFERROR(__xludf.DUMMYFUNCTION("""COMPUTED_VALUE"""),2.0)</f>
        <v>2</v>
      </c>
      <c r="B2" s="4" t="str">
        <f>IFERROR(__xludf.DUMMYFUNCTION("""COMPUTED_VALUE"""),"MOBILITY STARTER 2.7B - ANIMATION LIST")</f>
        <v>MOBILITY STARTER 2.7B - ANIMATION LIST</v>
      </c>
      <c r="E2" s="5"/>
    </row>
    <row r="3" ht="15.0" customHeight="1">
      <c r="A3" s="6">
        <f>IFERROR(__xludf.DUMMYFUNCTION("""COMPUTED_VALUE"""),3.0)</f>
        <v>3</v>
      </c>
      <c r="B3" s="7" t="str">
        <f>IFERROR(__xludf.DUMMYFUNCTION("""COMPUTED_VALUE"""),"Animations included as Root Motion and In-Place (IPC) (w/Custom Attributes for UE4/Unity)		")</f>
        <v>Animations included as Root Motion and In-Place (IPC) (w/Custom Attributes for UE4/Unity)		</v>
      </c>
      <c r="C3" s="8"/>
      <c r="D3" s="9"/>
      <c r="E3" s="10"/>
    </row>
    <row r="4" ht="15.0" customHeight="1">
      <c r="A4" s="11">
        <f>IFERROR(__xludf.DUMMYFUNCTION("""COMPUTED_VALUE"""),4.0)</f>
        <v>4</v>
      </c>
      <c r="B4" s="12" t="str">
        <f>IFERROR(__xludf.DUMMYFUNCTION("""COMPUTED_VALUE"""),"NAME")</f>
        <v>NAME</v>
      </c>
      <c r="C4" s="13"/>
      <c r="D4" s="14" t="str">
        <f>IFERROR(__xludf.DUMMYFUNCTION("""COMPUTED_VALUE"""),"DESCRIPTION")</f>
        <v>DESCRIPTION</v>
      </c>
      <c r="E4" s="15"/>
    </row>
    <row r="5" ht="15.0" customHeight="1">
      <c r="A5" s="16">
        <f>IFERROR(__xludf.DUMMYFUNCTION("""COMPUTED_VALUE"""),5.0)</f>
        <v>5</v>
      </c>
      <c r="B5" s="17" t="str">
        <f>IFERROR(__xludf.DUMMYFUNCTION("""COMPUTED_VALUE"""),"STAND, TURNS, TRANSITIONS")</f>
        <v>STAND, TURNS, TRANSITIONS</v>
      </c>
      <c r="C5" s="18"/>
      <c r="D5" s="19"/>
      <c r="E5" s="15"/>
    </row>
    <row r="6" ht="15.0" customHeight="1">
      <c r="A6" s="16">
        <f>IFERROR(__xludf.DUMMYFUNCTION("""COMPUTED_VALUE"""),6.0)</f>
        <v>6</v>
      </c>
      <c r="B6" s="17" t="str">
        <f>IFERROR(__xludf.DUMMYFUNCTION("""COMPUTED_VALUE"""),"Stand_Relaxed_Idle_v2")</f>
        <v>Stand_Relaxed_Idle_v2</v>
      </c>
      <c r="C6" s="18" t="str">
        <f>IFERROR(__xludf.DUMMYFUNCTION("""COMPUTED_VALUE"""),"-")</f>
        <v>-</v>
      </c>
      <c r="D6" s="19" t="str">
        <f>IFERROR(__xludf.DUMMYFUNCTION("""COMPUTED_VALUE"""),"Stand Relaxed, more motion, loop")</f>
        <v>Stand Relaxed, more motion, loop</v>
      </c>
      <c r="E6" s="15"/>
    </row>
    <row r="7" ht="15.0" customHeight="1">
      <c r="A7" s="16">
        <f>IFERROR(__xludf.DUMMYFUNCTION("""COMPUTED_VALUE"""),7.0)</f>
        <v>7</v>
      </c>
      <c r="B7" s="17" t="str">
        <f>IFERROR(__xludf.DUMMYFUNCTION("""COMPUTED_VALUE"""),"Stand_Relaxed_L_90")</f>
        <v>Stand_Relaxed_L_90</v>
      </c>
      <c r="C7" s="18" t="str">
        <f>IFERROR(__xludf.DUMMYFUNCTION("""COMPUTED_VALUE"""),"-")</f>
        <v>-</v>
      </c>
      <c r="D7" s="19" t="str">
        <f>IFERROR(__xludf.DUMMYFUNCTION("""COMPUTED_VALUE"""),"Stand Relaxed in-place turn left 90")</f>
        <v>Stand Relaxed in-place turn left 90</v>
      </c>
      <c r="E7" s="15"/>
    </row>
    <row r="8" ht="15.0" customHeight="1">
      <c r="A8" s="20">
        <f>IFERROR(__xludf.DUMMYFUNCTION("""COMPUTED_VALUE"""),8.0)</f>
        <v>8</v>
      </c>
      <c r="B8" s="21" t="str">
        <f>IFERROR(__xludf.DUMMYFUNCTION("""COMPUTED_VALUE"""),"Stand_Relaxed_R_90")</f>
        <v>Stand_Relaxed_R_90</v>
      </c>
      <c r="C8" s="22" t="str">
        <f>IFERROR(__xludf.DUMMYFUNCTION("""COMPUTED_VALUE"""),"-")</f>
        <v>-</v>
      </c>
      <c r="D8" s="21" t="str">
        <f>IFERROR(__xludf.DUMMYFUNCTION("""COMPUTED_VALUE"""),"Stand Relaxed in-place turn right 90")</f>
        <v>Stand Relaxed in-place turn right 90</v>
      </c>
      <c r="E8" s="23"/>
    </row>
    <row r="9" ht="15.0" customHeight="1">
      <c r="A9" s="20">
        <f>IFERROR(__xludf.DUMMYFUNCTION("""COMPUTED_VALUE"""),9.0)</f>
        <v>9</v>
      </c>
      <c r="B9" s="24" t="str">
        <f>IFERROR(__xludf.DUMMYFUNCTION("""COMPUTED_VALUE"""),"Stand_Rlx_Turn_In_Place_L_Loop")</f>
        <v>Stand_Rlx_Turn_In_Place_L_Loop</v>
      </c>
      <c r="C9" s="25" t="str">
        <f>IFERROR(__xludf.DUMMYFUNCTION("""COMPUTED_VALUE"""),"-")</f>
        <v>-</v>
      </c>
      <c r="D9" s="24" t="str">
        <f>IFERROR(__xludf.DUMMYFUNCTION("""COMPUTED_VALUE"""),"Stand Relaxed in-place turn left 45 Loop")</f>
        <v>Stand Relaxed in-place turn left 45 Loop</v>
      </c>
      <c r="E9" s="23"/>
    </row>
    <row r="10" ht="15.0" customHeight="1">
      <c r="A10" s="16">
        <f>IFERROR(__xludf.DUMMYFUNCTION("""COMPUTED_VALUE"""),10.0)</f>
        <v>10</v>
      </c>
      <c r="B10" s="17" t="str">
        <f>IFERROR(__xludf.DUMMYFUNCTION("""COMPUTED_VALUE"""),"Stand_Rlx_Turn_In_Place_R_Loop")</f>
        <v>Stand_Rlx_Turn_In_Place_R_Loop</v>
      </c>
      <c r="C10" s="18" t="str">
        <f>IFERROR(__xludf.DUMMYFUNCTION("""COMPUTED_VALUE"""),"-")</f>
        <v>-</v>
      </c>
      <c r="D10" s="19" t="str">
        <f>IFERROR(__xludf.DUMMYFUNCTION("""COMPUTED_VALUE"""),"Stand Relaxed in-place turn right 45 Loop")</f>
        <v>Stand Relaxed in-place turn right 45 Loop</v>
      </c>
      <c r="E10" s="15"/>
    </row>
    <row r="11" ht="15.0" customHeight="1">
      <c r="A11" s="16"/>
      <c r="B11" s="17" t="str">
        <f>IFERROR(__xludf.DUMMYFUNCTION("""COMPUTED_VALUE"""),"Stand_Relaxed_Look_Center")</f>
        <v>Stand_Relaxed_Look_Center</v>
      </c>
      <c r="C11" s="18" t="str">
        <f>IFERROR(__xludf.DUMMYFUNCTION("""COMPUTED_VALUE"""),"-")</f>
        <v>-</v>
      </c>
      <c r="D11" s="26" t="str">
        <f>IFERROR(__xludf.DUMMYFUNCTION("""COMPUTED_VALUE"""),"Stand Relaxed look forward, aim offset pose")</f>
        <v>Stand Relaxed look forward, aim offset pose</v>
      </c>
      <c r="E11" s="15"/>
    </row>
    <row r="12" ht="15.0" customHeight="1">
      <c r="A12" s="16"/>
      <c r="B12" s="17" t="str">
        <f>IFERROR(__xludf.DUMMYFUNCTION("""COMPUTED_VALUE"""),"Stand_Relaxed_To_Crouch")</f>
        <v>Stand_Relaxed_To_Crouch</v>
      </c>
      <c r="C12" s="18" t="str">
        <f>IFERROR(__xludf.DUMMYFUNCTION("""COMPUTED_VALUE"""),"-")</f>
        <v>-</v>
      </c>
      <c r="D12" s="19" t="str">
        <f>IFERROR(__xludf.DUMMYFUNCTION("""COMPUTED_VALUE"""),"Stand Relaxed to Crouch")</f>
        <v>Stand Relaxed to Crouch</v>
      </c>
      <c r="E12" s="15"/>
    </row>
    <row r="13" ht="15.0" customHeight="1">
      <c r="A13" s="16"/>
      <c r="B13" s="17" t="str">
        <f>IFERROR(__xludf.DUMMYFUNCTION("""COMPUTED_VALUE"""),"Stand_Relaxed_To_Walk_F")</f>
        <v>Stand_Relaxed_To_Walk_F</v>
      </c>
      <c r="C13" s="18" t="str">
        <f>IFERROR(__xludf.DUMMYFUNCTION("""COMPUTED_VALUE"""),"-")</f>
        <v>-</v>
      </c>
      <c r="D13" s="19" t="str">
        <f>IFERROR(__xludf.DUMMYFUNCTION("""COMPUTED_VALUE"""),"Stand Relaxed to Walk Forward")</f>
        <v>Stand Relaxed to Walk Forward</v>
      </c>
      <c r="E13" s="15"/>
    </row>
    <row r="14" ht="15.0" customHeight="1">
      <c r="A14" s="16"/>
      <c r="B14" s="17" t="str">
        <f>IFERROR(__xludf.DUMMYFUNCTION("""COMPUTED_VALUE"""),"Stand_Relaxed_To_Jog_F")</f>
        <v>Stand_Relaxed_To_Jog_F</v>
      </c>
      <c r="C14" s="18" t="str">
        <f>IFERROR(__xludf.DUMMYFUNCTION("""COMPUTED_VALUE"""),"-")</f>
        <v>-</v>
      </c>
      <c r="D14" s="19" t="str">
        <f>IFERROR(__xludf.DUMMYFUNCTION("""COMPUTED_VALUE"""),"Stand to Jog Forward")</f>
        <v>Stand to Jog Forward</v>
      </c>
      <c r="E14" s="15"/>
    </row>
    <row r="15" ht="15.0" customHeight="1">
      <c r="A15" s="16"/>
      <c r="B15" s="27"/>
      <c r="C15" s="28"/>
      <c r="D15" s="29"/>
      <c r="E15" s="15"/>
    </row>
    <row r="16" ht="15.0" customHeight="1">
      <c r="A16" s="20"/>
      <c r="B16" s="21" t="str">
        <f>IFERROR(__xludf.DUMMYFUNCTION("""COMPUTED_VALUE"""),"AIM OFFSETS")</f>
        <v>AIM OFFSETS</v>
      </c>
      <c r="C16" s="22"/>
      <c r="D16" s="21"/>
      <c r="E16" s="23"/>
    </row>
    <row r="17" ht="15.0" customHeight="1">
      <c r="A17" s="20"/>
      <c r="B17" s="24" t="str">
        <f>IFERROR(__xludf.DUMMYFUNCTION("""COMPUTED_VALUE"""),"Stand_Relaxed_Look_D90")</f>
        <v>Stand_Relaxed_Look_D90</v>
      </c>
      <c r="C17" s="25" t="str">
        <f>IFERROR(__xludf.DUMMYFUNCTION("""COMPUTED_VALUE"""),"-")</f>
        <v>-</v>
      </c>
      <c r="D17" s="24" t="str">
        <f>IFERROR(__xludf.DUMMYFUNCTION("""COMPUTED_VALUE"""),"Stand Relaxed look down 90, aim offset pose")</f>
        <v>Stand Relaxed look down 90, aim offset pose</v>
      </c>
      <c r="E17" s="23"/>
    </row>
    <row r="18" ht="15.0" customHeight="1">
      <c r="A18" s="16"/>
      <c r="B18" s="17" t="str">
        <f>IFERROR(__xludf.DUMMYFUNCTION("""COMPUTED_VALUE"""),"Stand_Relaxed_Look_U90")</f>
        <v>Stand_Relaxed_Look_U90</v>
      </c>
      <c r="C18" s="18" t="str">
        <f>IFERROR(__xludf.DUMMYFUNCTION("""COMPUTED_VALUE"""),"-")</f>
        <v>-</v>
      </c>
      <c r="D18" s="19" t="str">
        <f>IFERROR(__xludf.DUMMYFUNCTION("""COMPUTED_VALUE"""),"Stand Relaxed look up 90, aim offset pose")</f>
        <v>Stand Relaxed look up 90, aim offset pose</v>
      </c>
      <c r="E18" s="15"/>
    </row>
    <row r="19" ht="15.0" customHeight="1">
      <c r="A19" s="16"/>
      <c r="B19" s="17" t="str">
        <f>IFERROR(__xludf.DUMMYFUNCTION("""COMPUTED_VALUE"""),"Stand_Relaxed_Look_L90")</f>
        <v>Stand_Relaxed_Look_L90</v>
      </c>
      <c r="C19" s="18" t="str">
        <f>IFERROR(__xludf.DUMMYFUNCTION("""COMPUTED_VALUE"""),"-")</f>
        <v>-</v>
      </c>
      <c r="D19" s="26" t="str">
        <f>IFERROR(__xludf.DUMMYFUNCTION("""COMPUTED_VALUE"""),"Stand Relaxed look left 90, aim offset pose")</f>
        <v>Stand Relaxed look left 90, aim offset pose</v>
      </c>
      <c r="E19" s="15"/>
    </row>
    <row r="20" ht="15.0" customHeight="1">
      <c r="A20" s="16"/>
      <c r="B20" s="30" t="str">
        <f>IFERROR(__xludf.DUMMYFUNCTION("""COMPUTED_VALUE"""),"Stand_Relaxed_Look_R90")</f>
        <v>Stand_Relaxed_Look_R90</v>
      </c>
      <c r="C20" s="31" t="str">
        <f>IFERROR(__xludf.DUMMYFUNCTION("""COMPUTED_VALUE"""),"-")</f>
        <v>-</v>
      </c>
      <c r="D20" s="32" t="str">
        <f>IFERROR(__xludf.DUMMYFUNCTION("""COMPUTED_VALUE"""),"Stand Relaxed look right 90, aim offset pose")</f>
        <v>Stand Relaxed look right 90, aim offset pose</v>
      </c>
      <c r="E20" s="15"/>
    </row>
    <row r="21" ht="15.0" customHeight="1">
      <c r="A21" s="16"/>
      <c r="B21" s="27"/>
      <c r="C21" s="28"/>
      <c r="D21" s="29"/>
      <c r="E21" s="15"/>
    </row>
    <row r="22" ht="15.0" customHeight="1">
      <c r="A22" s="16"/>
      <c r="B22" s="17" t="str">
        <f>IFERROR(__xludf.DUMMYFUNCTION("""COMPUTED_VALUE"""),"WALKS, JUMPS, TRANSITION")</f>
        <v>WALKS, JUMPS, TRANSITION</v>
      </c>
      <c r="C22" s="18"/>
      <c r="D22" s="26"/>
      <c r="E22" s="15"/>
    </row>
    <row r="23" ht="15.0" customHeight="1">
      <c r="A23" s="16"/>
      <c r="B23" s="17" t="str">
        <f>IFERROR(__xludf.DUMMYFUNCTION("""COMPUTED_VALUE"""),"Walk_F")</f>
        <v>Walk_F</v>
      </c>
      <c r="C23" s="18" t="str">
        <f>IFERROR(__xludf.DUMMYFUNCTION("""COMPUTED_VALUE"""),"-")</f>
        <v>-</v>
      </c>
      <c r="D23" s="26" t="str">
        <f>IFERROR(__xludf.DUMMYFUNCTION("""COMPUTED_VALUE"""),"Walk Forward loop")</f>
        <v>Walk Forward loop</v>
      </c>
      <c r="E23" s="15"/>
    </row>
    <row r="24" ht="15.0" customHeight="1">
      <c r="A24" s="16"/>
      <c r="B24" s="17" t="str">
        <f>IFERROR(__xludf.DUMMYFUNCTION("""COMPUTED_VALUE"""),"Walk_F_Jump")</f>
        <v>Walk_F_Jump</v>
      </c>
      <c r="C24" s="18" t="str">
        <f>IFERROR(__xludf.DUMMYFUNCTION("""COMPUTED_VALUE"""),"-")</f>
        <v>-</v>
      </c>
      <c r="D24" s="26" t="str">
        <f>IFERROR(__xludf.DUMMYFUNCTION("""COMPUTED_VALUE"""),"Walk Forward jump")</f>
        <v>Walk Forward jump</v>
      </c>
      <c r="E24" s="15"/>
    </row>
    <row r="25" ht="15.0" customHeight="1">
      <c r="A25" s="16"/>
      <c r="B25" s="17" t="str">
        <f>IFERROR(__xludf.DUMMYFUNCTION("""COMPUTED_VALUE"""),"Walk_F_Jump_RU")</f>
        <v>Walk_F_Jump_RU</v>
      </c>
      <c r="C25" s="18" t="str">
        <f>IFERROR(__xludf.DUMMYFUNCTION("""COMPUTED_VALUE"""),"-")</f>
        <v>-</v>
      </c>
      <c r="D25" s="19" t="str">
        <f>IFERROR(__xludf.DUMMYFUNCTION("""COMPUTED_VALUE"""),"Walk Forward jump right foot up, end is frame 0 of Walk_F cycle")</f>
        <v>Walk Forward jump right foot up, end is frame 0 of Walk_F cycle</v>
      </c>
      <c r="E25" s="15"/>
    </row>
    <row r="26" ht="15.0" customHeight="1">
      <c r="A26" s="16"/>
      <c r="B26" s="30" t="str">
        <f>IFERROR(__xludf.DUMMYFUNCTION("""COMPUTED_VALUE"""),"Walk_F_To_Stand_Relaxed_RU")</f>
        <v>Walk_F_To_Stand_Relaxed_RU</v>
      </c>
      <c r="C26" s="31" t="str">
        <f>IFERROR(__xludf.DUMMYFUNCTION("""COMPUTED_VALUE"""),"-")</f>
        <v>-</v>
      </c>
      <c r="D26" s="32" t="str">
        <f>IFERROR(__xludf.DUMMYFUNCTION("""COMPUTED_VALUE"""),"Walk Forward, transition right foot up to Stand Relaxed")</f>
        <v>Walk Forward, transition right foot up to Stand Relaxed</v>
      </c>
      <c r="E26" s="15"/>
    </row>
    <row r="27" ht="15.0" customHeight="1">
      <c r="A27" s="16"/>
      <c r="B27" s="27"/>
      <c r="C27" s="33"/>
      <c r="D27" s="34"/>
      <c r="E27" s="15"/>
    </row>
    <row r="28" ht="15.0" customHeight="1">
      <c r="A28" s="16"/>
      <c r="B28" s="17" t="str">
        <f>IFERROR(__xludf.DUMMYFUNCTION("""COMPUTED_VALUE"""),"CROUCH, TURNS, CROUCH WALK, TRANSITION")</f>
        <v>CROUCH, TURNS, CROUCH WALK, TRANSITION</v>
      </c>
      <c r="C28" s="18"/>
      <c r="D28" s="19"/>
      <c r="E28" s="15"/>
    </row>
    <row r="29" ht="15.0" customHeight="1">
      <c r="A29" s="20"/>
      <c r="B29" s="21" t="str">
        <f>IFERROR(__xludf.DUMMYFUNCTION("""COMPUTED_VALUE"""),"Crouch_Idle_V2")</f>
        <v>Crouch_Idle_V2</v>
      </c>
      <c r="C29" s="22" t="str">
        <f>IFERROR(__xludf.DUMMYFUNCTION("""COMPUTED_VALUE"""),"-")</f>
        <v>-</v>
      </c>
      <c r="D29" s="21" t="str">
        <f>IFERROR(__xludf.DUMMYFUNCTION("""COMPUTED_VALUE"""),"Crouch, more motion, loop")</f>
        <v>Crouch, more motion, loop</v>
      </c>
      <c r="E29" s="23"/>
    </row>
    <row r="30" ht="15.0" customHeight="1">
      <c r="A30" s="20"/>
      <c r="B30" s="24" t="str">
        <f>IFERROR(__xludf.DUMMYFUNCTION("""COMPUTED_VALUE"""),"Crouch_Rlx_Turn_In_Place_L_Loop")</f>
        <v>Crouch_Rlx_Turn_In_Place_L_Loop</v>
      </c>
      <c r="C30" s="25" t="str">
        <f>IFERROR(__xludf.DUMMYFUNCTION("""COMPUTED_VALUE"""),"-")</f>
        <v>-</v>
      </c>
      <c r="D30" s="24" t="str">
        <f>IFERROR(__xludf.DUMMYFUNCTION("""COMPUTED_VALUE"""),"Crouch in-place turn left 45 Loop")</f>
        <v>Crouch in-place turn left 45 Loop</v>
      </c>
      <c r="E30" s="23"/>
    </row>
    <row r="31" ht="15.0" customHeight="1">
      <c r="A31" s="20"/>
      <c r="B31" s="35" t="str">
        <f>IFERROR(__xludf.DUMMYFUNCTION("""COMPUTED_VALUE"""),"Crouch_Rlx_Turn_In_Place_R_Loop")</f>
        <v>Crouch_Rlx_Turn_In_Place_R_Loop</v>
      </c>
      <c r="C31" s="36" t="str">
        <f>IFERROR(__xludf.DUMMYFUNCTION("""COMPUTED_VALUE"""),"-")</f>
        <v>-</v>
      </c>
      <c r="D31" s="21" t="str">
        <f>IFERROR(__xludf.DUMMYFUNCTION("""COMPUTED_VALUE"""),"Crouch in-place turn left 90 Loop")</f>
        <v>Crouch in-place turn left 90 Loop</v>
      </c>
      <c r="E31" s="23"/>
    </row>
    <row r="32" ht="15.0" customHeight="1">
      <c r="A32" s="20"/>
      <c r="B32" s="37" t="str">
        <f>IFERROR(__xludf.DUMMYFUNCTION("""COMPUTED_VALUE"""),"Crouch_L_90")</f>
        <v>Crouch_L_90</v>
      </c>
      <c r="C32" s="38" t="str">
        <f>IFERROR(__xludf.DUMMYFUNCTION("""COMPUTED_VALUE"""),"-")</f>
        <v>-</v>
      </c>
      <c r="D32" s="24" t="str">
        <f>IFERROR(__xludf.DUMMYFUNCTION("""COMPUTED_VALUE"""),"Crouch in-place turn left 90")</f>
        <v>Crouch in-place turn left 90</v>
      </c>
      <c r="E32" s="23"/>
    </row>
    <row r="33" ht="15.0" customHeight="1">
      <c r="A33" s="16"/>
      <c r="B33" s="17" t="str">
        <f>IFERROR(__xludf.DUMMYFUNCTION("""COMPUTED_VALUE"""),"Crouch_R_90")</f>
        <v>Crouch_R_90</v>
      </c>
      <c r="C33" s="18" t="str">
        <f>IFERROR(__xludf.DUMMYFUNCTION("""COMPUTED_VALUE"""),"-")</f>
        <v>-</v>
      </c>
      <c r="D33" s="19" t="str">
        <f>IFERROR(__xludf.DUMMYFUNCTION("""COMPUTED_VALUE"""),"Crouch in-place turn right 90")</f>
        <v>Crouch in-place turn right 90</v>
      </c>
      <c r="E33" s="15"/>
    </row>
    <row r="34" ht="15.0" customHeight="1">
      <c r="A34" s="16"/>
      <c r="B34" s="17" t="str">
        <f>IFERROR(__xludf.DUMMYFUNCTION("""COMPUTED_VALUE"""),"CrouchWalk_F")</f>
        <v>CrouchWalk_F</v>
      </c>
      <c r="C34" s="18" t="str">
        <f>IFERROR(__xludf.DUMMYFUNCTION("""COMPUTED_VALUE"""),"-")</f>
        <v>-</v>
      </c>
      <c r="D34" s="19" t="str">
        <f>IFERROR(__xludf.DUMMYFUNCTION("""COMPUTED_VALUE"""),"CrouchWalk Forward loop")</f>
        <v>CrouchWalk Forward loop</v>
      </c>
      <c r="E34" s="15"/>
    </row>
    <row r="35" ht="15.0" customHeight="1">
      <c r="A35" s="16"/>
      <c r="B35" s="17" t="str">
        <f>IFERROR(__xludf.DUMMYFUNCTION("""COMPUTED_VALUE"""),"Crouch_To_Stand_Relaxed")</f>
        <v>Crouch_To_Stand_Relaxed</v>
      </c>
      <c r="C35" s="18" t="str">
        <f>IFERROR(__xludf.DUMMYFUNCTION("""COMPUTED_VALUE"""),"-")</f>
        <v>-</v>
      </c>
      <c r="D35" s="19" t="str">
        <f>IFERROR(__xludf.DUMMYFUNCTION("""COMPUTED_VALUE"""),"Crouch to Stand Relaxed ")</f>
        <v>Crouch to Stand Relaxed </v>
      </c>
      <c r="E35" s="15"/>
    </row>
    <row r="36" ht="15.0" customHeight="1">
      <c r="A36" s="16"/>
      <c r="B36" s="17" t="str">
        <f>IFERROR(__xludf.DUMMYFUNCTION("""COMPUTED_VALUE"""),"Crouch_To_CrouchWalk_F")</f>
        <v>Crouch_To_CrouchWalk_F</v>
      </c>
      <c r="C36" s="18" t="str">
        <f>IFERROR(__xludf.DUMMYFUNCTION("""COMPUTED_VALUE"""),"-")</f>
        <v>-</v>
      </c>
      <c r="D36" s="19" t="str">
        <f>IFERROR(__xludf.DUMMYFUNCTION("""COMPUTED_VALUE"""),"Crouch, transition to Crouchwalk Forward")</f>
        <v>Crouch, transition to Crouchwalk Forward</v>
      </c>
      <c r="E36" s="15"/>
    </row>
    <row r="37" ht="15.0" customHeight="1">
      <c r="A37" s="16"/>
      <c r="B37" s="30" t="str">
        <f>IFERROR(__xludf.DUMMYFUNCTION("""COMPUTED_VALUE"""),"CrouchWalk_F_To_Crouch_RU")</f>
        <v>CrouchWalk_F_To_Crouch_RU</v>
      </c>
      <c r="C37" s="31" t="str">
        <f>IFERROR(__xludf.DUMMYFUNCTION("""COMPUTED_VALUE"""),"-")</f>
        <v>-</v>
      </c>
      <c r="D37" s="32" t="str">
        <f>IFERROR(__xludf.DUMMYFUNCTION("""COMPUTED_VALUE"""),"Crouchwalk Forward, transition right foot up to Crouch")</f>
        <v>Crouchwalk Forward, transition right foot up to Crouch</v>
      </c>
      <c r="E37" s="15"/>
    </row>
    <row r="38" ht="15.0" customHeight="1">
      <c r="A38" s="16"/>
      <c r="B38" s="27"/>
      <c r="C38" s="28"/>
      <c r="D38" s="29"/>
      <c r="E38" s="15"/>
    </row>
    <row r="39" ht="15.0" customHeight="1">
      <c r="A39" s="16"/>
      <c r="B39" s="17" t="str">
        <f>IFERROR(__xludf.DUMMYFUNCTION("""COMPUTED_VALUE"""),"JOG, JUMP")</f>
        <v>JOG, JUMP</v>
      </c>
      <c r="C39" s="18"/>
      <c r="D39" s="19"/>
      <c r="E39" s="15"/>
    </row>
    <row r="40" ht="15.0" customHeight="1">
      <c r="A40" s="16"/>
      <c r="B40" s="17" t="str">
        <f>IFERROR(__xludf.DUMMYFUNCTION("""COMPUTED_VALUE"""),"Jog_F")</f>
        <v>Jog_F</v>
      </c>
      <c r="C40" s="18" t="str">
        <f>IFERROR(__xludf.DUMMYFUNCTION("""COMPUTED_VALUE"""),"-")</f>
        <v>-</v>
      </c>
      <c r="D40" s="26" t="str">
        <f>IFERROR(__xludf.DUMMYFUNCTION("""COMPUTED_VALUE"""),"Jog Forward loop")</f>
        <v>Jog Forward loop</v>
      </c>
      <c r="E40" s="15"/>
    </row>
    <row r="41" ht="15.0" customHeight="1">
      <c r="A41" s="16"/>
      <c r="B41" s="17" t="str">
        <f>IFERROR(__xludf.DUMMYFUNCTION("""COMPUTED_VALUE"""),"Jog_F_Jump")</f>
        <v>Jog_F_Jump</v>
      </c>
      <c r="C41" s="18" t="str">
        <f>IFERROR(__xludf.DUMMYFUNCTION("""COMPUTED_VALUE"""),"-")</f>
        <v>-</v>
      </c>
      <c r="D41" s="26" t="str">
        <f>IFERROR(__xludf.DUMMYFUNCTION("""COMPUTED_VALUE"""),"Jog Forward jump")</f>
        <v>Jog Forward jump</v>
      </c>
      <c r="E41" s="15"/>
    </row>
    <row r="42" ht="15.0" customHeight="1">
      <c r="A42" s="16"/>
      <c r="B42" s="30" t="str">
        <f>IFERROR(__xludf.DUMMYFUNCTION("""COMPUTED_VALUE"""),"Jog_F_Jump_RU")</f>
        <v>Jog_F_Jump_RU</v>
      </c>
      <c r="C42" s="31" t="str">
        <f>IFERROR(__xludf.DUMMYFUNCTION("""COMPUTED_VALUE"""),"-")</f>
        <v>-</v>
      </c>
      <c r="D42" s="31" t="str">
        <f>IFERROR(__xludf.DUMMYFUNCTION("""COMPUTED_VALUE"""),"Jog Forward jump right foot up, end is frame 0 of Jog_F cycle")</f>
        <v>Jog Forward jump right foot up, end is frame 0 of Jog_F cycle</v>
      </c>
      <c r="E42" s="15"/>
    </row>
    <row r="43" ht="15.0" customHeight="1">
      <c r="A43" s="16"/>
      <c r="B43" s="27"/>
      <c r="C43" s="28"/>
      <c r="D43" s="29"/>
      <c r="E43" s="15"/>
    </row>
    <row r="44" ht="15.0" customHeight="1">
      <c r="A44" s="16"/>
      <c r="B44" s="17" t="str">
        <f>IFERROR(__xludf.DUMMYFUNCTION("""COMPUTED_VALUE"""),"SPLIT JUMPS")</f>
        <v>SPLIT JUMPS</v>
      </c>
      <c r="C44" s="18"/>
      <c r="D44" s="39"/>
      <c r="E44" s="15"/>
    </row>
    <row r="45" ht="15.0" customHeight="1">
      <c r="A45" s="16"/>
      <c r="B45" s="17" t="str">
        <f>IFERROR(__xludf.DUMMYFUNCTION("""COMPUTED_VALUE"""),"Walk_F_Jump_RU_Start")</f>
        <v>Walk_F_Jump_RU_Start</v>
      </c>
      <c r="C45" s="18" t="str">
        <f>IFERROR(__xludf.DUMMYFUNCTION("""COMPUTED_VALUE"""),"-")</f>
        <v>-</v>
      </c>
      <c r="D45" s="40" t="str">
        <f>IFERROR(__xludf.DUMMYFUNCTION("""COMPUTED_VALUE"""),"Right Up Jump Start")</f>
        <v>Right Up Jump Start</v>
      </c>
      <c r="E45" s="15"/>
    </row>
    <row r="46" ht="15.0" customHeight="1">
      <c r="A46" s="16"/>
      <c r="B46" s="17" t="str">
        <f>IFERROR(__xludf.DUMMYFUNCTION("""COMPUTED_VALUE"""),"Walk_F_Jump_RU_Air")</f>
        <v>Walk_F_Jump_RU_Air</v>
      </c>
      <c r="C46" s="18" t="str">
        <f>IFERROR(__xludf.DUMMYFUNCTION("""COMPUTED_VALUE"""),"-")</f>
        <v>-</v>
      </c>
      <c r="D46" s="39" t="str">
        <f>IFERROR(__xludf.DUMMYFUNCTION("""COMPUTED_VALUE"""),"Loop while in Air")</f>
        <v>Loop while in Air</v>
      </c>
      <c r="E46" s="15"/>
    </row>
    <row r="47" ht="15.0" customHeight="1">
      <c r="A47" s="16"/>
      <c r="B47" s="17" t="str">
        <f>IFERROR(__xludf.DUMMYFUNCTION("""COMPUTED_VALUE"""),"Walk_F_Jump_RU_Land")</f>
        <v>Walk_F_Jump_RU_Land</v>
      </c>
      <c r="C47" s="18" t="str">
        <f>IFERROR(__xludf.DUMMYFUNCTION("""COMPUTED_VALUE"""),"-")</f>
        <v>-</v>
      </c>
      <c r="D47" s="40" t="str">
        <f>IFERROR(__xludf.DUMMYFUNCTION("""COMPUTED_VALUE"""),"Right Up Jump Landing")</f>
        <v>Right Up Jump Landing</v>
      </c>
      <c r="E47" s="15"/>
    </row>
    <row r="48" ht="15.0" customHeight="1">
      <c r="A48" s="16"/>
      <c r="B48" s="17" t="str">
        <f>IFERROR(__xludf.DUMMYFUNCTION("""COMPUTED_VALUE"""),"Jog_F_Jump_RU_Start")</f>
        <v>Jog_F_Jump_RU_Start</v>
      </c>
      <c r="C48" s="18" t="str">
        <f>IFERROR(__xludf.DUMMYFUNCTION("""COMPUTED_VALUE"""),"-")</f>
        <v>-</v>
      </c>
      <c r="D48" s="40" t="str">
        <f>IFERROR(__xludf.DUMMYFUNCTION("""COMPUTED_VALUE"""),"Right Up Jump Start")</f>
        <v>Right Up Jump Start</v>
      </c>
      <c r="E48" s="15"/>
    </row>
    <row r="49" ht="15.0" customHeight="1">
      <c r="A49" s="16"/>
      <c r="B49" s="17" t="str">
        <f>IFERROR(__xludf.DUMMYFUNCTION("""COMPUTED_VALUE"""),"Jog_F_Jump_RU_Air")</f>
        <v>Jog_F_Jump_RU_Air</v>
      </c>
      <c r="C49" s="18" t="str">
        <f>IFERROR(__xludf.DUMMYFUNCTION("""COMPUTED_VALUE"""),"-")</f>
        <v>-</v>
      </c>
      <c r="D49" s="40" t="str">
        <f>IFERROR(__xludf.DUMMYFUNCTION("""COMPUTED_VALUE"""),"Loop while in Air")</f>
        <v>Loop while in Air</v>
      </c>
      <c r="E49" s="15"/>
    </row>
    <row r="50" ht="15.0" customHeight="1">
      <c r="A50" s="16"/>
      <c r="B50" s="41" t="str">
        <f>IFERROR(__xludf.DUMMYFUNCTION("""COMPUTED_VALUE"""),"Jog_F_Jump_RU_Land")</f>
        <v>Jog_F_Jump_RU_Land</v>
      </c>
      <c r="C50" s="42" t="str">
        <f>IFERROR(__xludf.DUMMYFUNCTION("""COMPUTED_VALUE"""),"-")</f>
        <v>-</v>
      </c>
      <c r="D50" s="40" t="str">
        <f>IFERROR(__xludf.DUMMYFUNCTION("""COMPUTED_VALUE"""),"Right Up Jump Landing")</f>
        <v>Right Up Jump Landing</v>
      </c>
      <c r="E50" s="15"/>
    </row>
    <row r="51" ht="15.0" customHeight="1">
      <c r="A51" s="16"/>
      <c r="B51" s="41"/>
      <c r="C51" s="42"/>
      <c r="D51" s="42"/>
      <c r="E51" s="15"/>
    </row>
    <row r="52" ht="9.0" customHeight="1">
      <c r="A52" s="16"/>
      <c r="B52" s="43"/>
      <c r="C52" s="43"/>
      <c r="D52" s="43"/>
      <c r="E52" s="43"/>
    </row>
    <row r="53" ht="8.25" customHeight="1">
      <c r="A53" s="16"/>
      <c r="B53" s="44"/>
      <c r="E53" s="45"/>
    </row>
    <row r="54" ht="15.0" customHeight="1">
      <c r="A54" s="16"/>
      <c r="B54" s="46" t="str">
        <f>IFERROR(__xludf.DUMMYFUNCTION("""COMPUTED_VALUE"""),"MOCAP ONLINE / MOTUS DIGITAL")</f>
        <v>MOCAP ONLINE / MOTUS DIGITAL</v>
      </c>
      <c r="E54" s="45"/>
    </row>
    <row r="55" ht="15.0" customHeight="1">
      <c r="A55" s="16"/>
      <c r="B55" s="46" t="str">
        <f>IFERROR(__xludf.DUMMYFUNCTION("""COMPUTED_VALUE"""),"https://mocaponline.com/products/mobility")</f>
        <v>https://mocaponline.com/products/mobility</v>
      </c>
      <c r="E55" s="45"/>
    </row>
    <row r="56" ht="15.0" customHeight="1">
      <c r="A56" s="47"/>
      <c r="B56" s="48" t="str">
        <f>IFERROR(__xludf.DUMMYFUNCTION("""COMPUTED_VALUE"""),"MoCap@MotusDigital.com")</f>
        <v>MoCap@MotusDigital.com</v>
      </c>
      <c r="E56" s="49"/>
    </row>
  </sheetData>
  <mergeCells count="7">
    <mergeCell ref="B1:D1"/>
    <mergeCell ref="B2:D2"/>
    <mergeCell ref="B3:D3"/>
    <mergeCell ref="B53:D53"/>
    <mergeCell ref="B54:D54"/>
    <mergeCell ref="B55:D55"/>
    <mergeCell ref="B56:D56"/>
  </mergeCells>
  <hyperlinks>
    <hyperlink r:id="rId1" ref="B55"/>
  </hyperlinks>
  <printOptions gridLines="1" horizontalCentered="1"/>
  <pageMargins bottom="0.75" footer="0.0" header="0.0" left="0.25" right="0.25" top="0.75"/>
  <pageSetup fitToHeight="0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7.0"/>
    <col customWidth="1" min="2" max="2" width="45.25"/>
    <col customWidth="1" min="3" max="3" width="4.13"/>
    <col customWidth="1" min="4" max="4" width="60.25"/>
    <col customWidth="1" min="5" max="5" width="7.0"/>
  </cols>
  <sheetData>
    <row r="1" ht="15.0" customHeight="1">
      <c r="A1" s="50"/>
      <c r="B1" s="51"/>
      <c r="C1" s="49"/>
      <c r="D1" s="49"/>
      <c r="E1" s="49"/>
    </row>
    <row r="2" ht="15.0" customHeight="1">
      <c r="A2" s="5"/>
      <c r="B2" s="52" t="s">
        <v>0</v>
      </c>
      <c r="C2" s="53"/>
      <c r="D2" s="54"/>
      <c r="E2" s="5"/>
    </row>
    <row r="3" ht="15.0" customHeight="1">
      <c r="A3" s="5"/>
      <c r="B3" s="55" t="s">
        <v>1</v>
      </c>
      <c r="C3" s="56"/>
      <c r="D3" s="57"/>
      <c r="E3" s="5"/>
    </row>
    <row r="4" ht="15.0" customHeight="1">
      <c r="A4" s="58"/>
      <c r="B4" s="59" t="s">
        <v>2</v>
      </c>
      <c r="C4" s="60"/>
      <c r="D4" s="61" t="s">
        <v>3</v>
      </c>
      <c r="E4" s="10"/>
    </row>
    <row r="5" ht="15.0" customHeight="1">
      <c r="A5" s="62"/>
      <c r="B5" s="12" t="s">
        <v>4</v>
      </c>
      <c r="C5" s="13"/>
      <c r="D5" s="14"/>
      <c r="E5" s="15"/>
    </row>
    <row r="6" ht="15.0" customHeight="1">
      <c r="A6" s="63"/>
      <c r="B6" s="17" t="s">
        <v>5</v>
      </c>
      <c r="C6" s="18" t="s">
        <v>6</v>
      </c>
      <c r="D6" s="19" t="s">
        <v>7</v>
      </c>
      <c r="E6" s="15"/>
    </row>
    <row r="7" ht="15.0" customHeight="1">
      <c r="A7" s="63"/>
      <c r="B7" s="17" t="s">
        <v>8</v>
      </c>
      <c r="C7" s="18" t="s">
        <v>6</v>
      </c>
      <c r="D7" s="19" t="s">
        <v>9</v>
      </c>
      <c r="E7" s="15"/>
    </row>
    <row r="8" ht="15.0" customHeight="1">
      <c r="A8" s="63"/>
      <c r="B8" s="17" t="s">
        <v>10</v>
      </c>
      <c r="C8" s="18" t="s">
        <v>6</v>
      </c>
      <c r="D8" s="19" t="s">
        <v>11</v>
      </c>
      <c r="E8" s="15"/>
    </row>
    <row r="9" ht="15.0" customHeight="1">
      <c r="A9" s="64"/>
      <c r="B9" s="21" t="s">
        <v>12</v>
      </c>
      <c r="C9" s="22" t="s">
        <v>6</v>
      </c>
      <c r="D9" s="21" t="s">
        <v>13</v>
      </c>
      <c r="E9" s="23"/>
    </row>
    <row r="10" ht="15.0" customHeight="1">
      <c r="A10" s="64"/>
      <c r="B10" s="24" t="s">
        <v>14</v>
      </c>
      <c r="C10" s="25" t="s">
        <v>6</v>
      </c>
      <c r="D10" s="24" t="s">
        <v>15</v>
      </c>
      <c r="E10" s="23"/>
    </row>
    <row r="11" ht="15.0" customHeight="1">
      <c r="A11" s="63"/>
      <c r="B11" s="17" t="s">
        <v>16</v>
      </c>
      <c r="C11" s="18" t="s">
        <v>6</v>
      </c>
      <c r="D11" s="19" t="s">
        <v>17</v>
      </c>
      <c r="E11" s="15"/>
    </row>
    <row r="12" ht="15.0" customHeight="1">
      <c r="A12" s="63"/>
      <c r="B12" s="17" t="s">
        <v>18</v>
      </c>
      <c r="C12" s="18" t="s">
        <v>6</v>
      </c>
      <c r="D12" s="26" t="s">
        <v>19</v>
      </c>
      <c r="E12" s="15"/>
    </row>
    <row r="13" ht="15.0" customHeight="1">
      <c r="A13" s="63"/>
      <c r="B13" s="17" t="s">
        <v>20</v>
      </c>
      <c r="C13" s="18" t="s">
        <v>6</v>
      </c>
      <c r="D13" s="19" t="s">
        <v>21</v>
      </c>
      <c r="E13" s="15"/>
    </row>
    <row r="14" ht="15.0" customHeight="1">
      <c r="A14" s="63"/>
      <c r="B14" s="17" t="s">
        <v>22</v>
      </c>
      <c r="C14" s="18" t="s">
        <v>6</v>
      </c>
      <c r="D14" s="19" t="s">
        <v>23</v>
      </c>
      <c r="E14" s="15"/>
    </row>
    <row r="15" ht="15.0" customHeight="1">
      <c r="A15" s="63"/>
      <c r="B15" s="17"/>
      <c r="C15" s="18"/>
      <c r="D15" s="19"/>
      <c r="E15" s="15"/>
    </row>
    <row r="16" ht="15.0" customHeight="1">
      <c r="A16" s="63"/>
      <c r="B16" s="27" t="s">
        <v>24</v>
      </c>
      <c r="C16" s="28"/>
      <c r="D16" s="29"/>
      <c r="E16" s="15"/>
    </row>
    <row r="17" ht="15.0" customHeight="1">
      <c r="A17" s="64"/>
      <c r="B17" s="21" t="s">
        <v>25</v>
      </c>
      <c r="C17" s="22" t="s">
        <v>6</v>
      </c>
      <c r="D17" s="21" t="s">
        <v>26</v>
      </c>
      <c r="E17" s="23"/>
    </row>
    <row r="18" ht="15.0" customHeight="1">
      <c r="A18" s="64"/>
      <c r="B18" s="24" t="s">
        <v>27</v>
      </c>
      <c r="C18" s="25" t="s">
        <v>6</v>
      </c>
      <c r="D18" s="24" t="s">
        <v>28</v>
      </c>
      <c r="E18" s="23"/>
    </row>
    <row r="19" ht="15.0" customHeight="1">
      <c r="A19" s="63"/>
      <c r="B19" s="17" t="s">
        <v>29</v>
      </c>
      <c r="C19" s="18" t="s">
        <v>6</v>
      </c>
      <c r="D19" s="19" t="s">
        <v>30</v>
      </c>
      <c r="E19" s="15"/>
    </row>
    <row r="20" ht="15.0" customHeight="1">
      <c r="A20" s="63"/>
      <c r="B20" s="17" t="s">
        <v>31</v>
      </c>
      <c r="C20" s="18" t="s">
        <v>6</v>
      </c>
      <c r="D20" s="26" t="s">
        <v>32</v>
      </c>
      <c r="E20" s="15"/>
    </row>
    <row r="21" ht="15.0" customHeight="1">
      <c r="A21" s="63"/>
      <c r="B21" s="30"/>
      <c r="C21" s="31"/>
      <c r="D21" s="32"/>
      <c r="E21" s="15"/>
    </row>
    <row r="22" ht="15.0" customHeight="1">
      <c r="A22" s="63"/>
      <c r="B22" s="27" t="s">
        <v>33</v>
      </c>
      <c r="C22" s="28"/>
      <c r="D22" s="29"/>
      <c r="E22" s="15"/>
    </row>
    <row r="23" ht="15.0" customHeight="1">
      <c r="A23" s="63"/>
      <c r="B23" s="17" t="s">
        <v>34</v>
      </c>
      <c r="C23" s="18" t="s">
        <v>6</v>
      </c>
      <c r="D23" s="26" t="s">
        <v>35</v>
      </c>
      <c r="E23" s="15"/>
    </row>
    <row r="24" ht="15.0" customHeight="1">
      <c r="A24" s="63"/>
      <c r="B24" s="17" t="s">
        <v>36</v>
      </c>
      <c r="C24" s="18" t="s">
        <v>6</v>
      </c>
      <c r="D24" s="26" t="s">
        <v>37</v>
      </c>
      <c r="E24" s="15"/>
    </row>
    <row r="25" ht="15.0" customHeight="1">
      <c r="A25" s="63"/>
      <c r="B25" s="17" t="s">
        <v>38</v>
      </c>
      <c r="C25" s="18" t="s">
        <v>6</v>
      </c>
      <c r="D25" s="26" t="s">
        <v>39</v>
      </c>
      <c r="E25" s="15"/>
    </row>
    <row r="26" ht="15.0" customHeight="1">
      <c r="A26" s="63"/>
      <c r="B26" s="17" t="s">
        <v>40</v>
      </c>
      <c r="C26" s="18" t="s">
        <v>6</v>
      </c>
      <c r="D26" s="19" t="s">
        <v>41</v>
      </c>
      <c r="E26" s="15"/>
    </row>
    <row r="27" ht="15.0" customHeight="1">
      <c r="A27" s="63"/>
      <c r="B27" s="30"/>
      <c r="C27" s="31"/>
      <c r="D27" s="32"/>
      <c r="E27" s="15"/>
    </row>
    <row r="28" ht="15.0" customHeight="1">
      <c r="A28" s="63"/>
      <c r="B28" s="27" t="s">
        <v>42</v>
      </c>
      <c r="C28" s="33"/>
      <c r="D28" s="34"/>
      <c r="E28" s="15"/>
    </row>
    <row r="29" ht="15.0" customHeight="1">
      <c r="A29" s="63"/>
      <c r="B29" s="17" t="s">
        <v>43</v>
      </c>
      <c r="C29" s="18" t="s">
        <v>6</v>
      </c>
      <c r="D29" s="19" t="s">
        <v>44</v>
      </c>
      <c r="E29" s="15"/>
    </row>
    <row r="30" ht="15.0" customHeight="1">
      <c r="A30" s="64"/>
      <c r="B30" s="21" t="s">
        <v>45</v>
      </c>
      <c r="C30" s="22" t="s">
        <v>6</v>
      </c>
      <c r="D30" s="21" t="s">
        <v>46</v>
      </c>
      <c r="E30" s="23"/>
    </row>
    <row r="31" ht="15.0" customHeight="1">
      <c r="A31" s="64"/>
      <c r="B31" s="24" t="s">
        <v>47</v>
      </c>
      <c r="C31" s="25" t="s">
        <v>6</v>
      </c>
      <c r="D31" s="24" t="s">
        <v>48</v>
      </c>
      <c r="E31" s="23"/>
    </row>
    <row r="32" ht="15.0" customHeight="1">
      <c r="A32" s="64"/>
      <c r="B32" s="35" t="s">
        <v>49</v>
      </c>
      <c r="C32" s="36" t="s">
        <v>6</v>
      </c>
      <c r="D32" s="21" t="s">
        <v>50</v>
      </c>
      <c r="E32" s="23"/>
    </row>
    <row r="33" ht="15.0" customHeight="1">
      <c r="A33" s="64"/>
      <c r="B33" s="37" t="s">
        <v>51</v>
      </c>
      <c r="C33" s="38" t="s">
        <v>6</v>
      </c>
      <c r="D33" s="24" t="s">
        <v>52</v>
      </c>
      <c r="E33" s="23"/>
    </row>
    <row r="34" ht="15.0" customHeight="1">
      <c r="A34" s="63"/>
      <c r="B34" s="17" t="s">
        <v>53</v>
      </c>
      <c r="C34" s="18" t="s">
        <v>6</v>
      </c>
      <c r="D34" s="19" t="s">
        <v>54</v>
      </c>
      <c r="E34" s="15"/>
    </row>
    <row r="35" ht="15.0" customHeight="1">
      <c r="A35" s="63"/>
      <c r="B35" s="17" t="s">
        <v>55</v>
      </c>
      <c r="C35" s="18" t="s">
        <v>6</v>
      </c>
      <c r="D35" s="19" t="s">
        <v>56</v>
      </c>
      <c r="E35" s="15"/>
    </row>
    <row r="36" ht="15.0" customHeight="1">
      <c r="A36" s="63"/>
      <c r="B36" s="17" t="s">
        <v>57</v>
      </c>
      <c r="C36" s="18" t="s">
        <v>6</v>
      </c>
      <c r="D36" s="19" t="s">
        <v>58</v>
      </c>
      <c r="E36" s="15"/>
    </row>
    <row r="37" ht="15.0" customHeight="1">
      <c r="A37" s="63"/>
      <c r="B37" s="17" t="s">
        <v>59</v>
      </c>
      <c r="C37" s="18" t="s">
        <v>6</v>
      </c>
      <c r="D37" s="19" t="s">
        <v>60</v>
      </c>
      <c r="E37" s="15"/>
    </row>
    <row r="38" ht="15.0" customHeight="1">
      <c r="A38" s="63"/>
      <c r="B38" s="30"/>
      <c r="C38" s="31"/>
      <c r="D38" s="32"/>
      <c r="E38" s="15"/>
    </row>
    <row r="39" ht="15.0" customHeight="1">
      <c r="A39" s="63"/>
      <c r="B39" s="27" t="s">
        <v>61</v>
      </c>
      <c r="C39" s="28"/>
      <c r="D39" s="29"/>
      <c r="E39" s="15"/>
    </row>
    <row r="40" ht="15.0" customHeight="1">
      <c r="A40" s="63"/>
      <c r="B40" s="17" t="s">
        <v>62</v>
      </c>
      <c r="C40" s="18" t="s">
        <v>6</v>
      </c>
      <c r="D40" s="19" t="s">
        <v>63</v>
      </c>
      <c r="E40" s="15"/>
    </row>
    <row r="41" ht="15.0" customHeight="1">
      <c r="A41" s="63"/>
      <c r="B41" s="17" t="s">
        <v>64</v>
      </c>
      <c r="C41" s="18" t="s">
        <v>6</v>
      </c>
      <c r="D41" s="26" t="s">
        <v>65</v>
      </c>
      <c r="E41" s="15"/>
    </row>
    <row r="42" ht="15.0" customHeight="1">
      <c r="A42" s="63"/>
      <c r="B42" s="17" t="s">
        <v>66</v>
      </c>
      <c r="C42" s="18" t="s">
        <v>6</v>
      </c>
      <c r="D42" s="26" t="s">
        <v>67</v>
      </c>
      <c r="E42" s="15"/>
    </row>
    <row r="43" ht="15.0" customHeight="1">
      <c r="A43" s="63"/>
      <c r="B43" s="30"/>
      <c r="C43" s="31"/>
      <c r="D43" s="31"/>
      <c r="E43" s="15"/>
    </row>
    <row r="44" ht="15.0" customHeight="1">
      <c r="A44" s="63"/>
      <c r="B44" s="27" t="s">
        <v>68</v>
      </c>
      <c r="C44" s="28"/>
      <c r="D44" s="29"/>
      <c r="E44" s="15"/>
    </row>
    <row r="45" ht="15.0" customHeight="1">
      <c r="A45" s="63"/>
      <c r="B45" s="17" t="s">
        <v>69</v>
      </c>
      <c r="C45" s="18" t="s">
        <v>6</v>
      </c>
      <c r="D45" s="39" t="s">
        <v>70</v>
      </c>
      <c r="E45" s="15"/>
    </row>
    <row r="46" ht="15.0" customHeight="1">
      <c r="A46" s="63"/>
      <c r="B46" s="17" t="s">
        <v>71</v>
      </c>
      <c r="C46" s="18" t="s">
        <v>6</v>
      </c>
      <c r="D46" s="40" t="s">
        <v>72</v>
      </c>
      <c r="E46" s="15"/>
    </row>
    <row r="47" ht="15.0" customHeight="1">
      <c r="A47" s="63"/>
      <c r="B47" s="17" t="s">
        <v>73</v>
      </c>
      <c r="C47" s="18" t="s">
        <v>6</v>
      </c>
      <c r="D47" s="39" t="s">
        <v>74</v>
      </c>
      <c r="E47" s="15"/>
    </row>
    <row r="48" ht="15.0" customHeight="1">
      <c r="A48" s="63"/>
      <c r="B48" s="17" t="s">
        <v>75</v>
      </c>
      <c r="C48" s="18" t="s">
        <v>6</v>
      </c>
      <c r="D48" s="40" t="s">
        <v>70</v>
      </c>
      <c r="E48" s="15"/>
    </row>
    <row r="49" ht="15.0" customHeight="1">
      <c r="A49" s="63"/>
      <c r="B49" s="17" t="s">
        <v>76</v>
      </c>
      <c r="C49" s="18" t="s">
        <v>6</v>
      </c>
      <c r="D49" s="40" t="s">
        <v>72</v>
      </c>
      <c r="E49" s="15"/>
    </row>
    <row r="50" ht="15.0" customHeight="1">
      <c r="A50" s="63"/>
      <c r="B50" s="17" t="s">
        <v>77</v>
      </c>
      <c r="C50" s="18" t="s">
        <v>6</v>
      </c>
      <c r="D50" s="40" t="s">
        <v>74</v>
      </c>
      <c r="E50" s="15"/>
    </row>
    <row r="51" ht="15.0" customHeight="1">
      <c r="A51" s="63"/>
      <c r="B51" s="41"/>
      <c r="C51" s="42"/>
      <c r="D51" s="40"/>
      <c r="E51" s="15"/>
    </row>
    <row r="52" ht="15.0" customHeight="1">
      <c r="A52" s="63"/>
      <c r="B52" s="41"/>
      <c r="C52" s="42">
        <f>countif(C6:C51,"-")</f>
        <v>35</v>
      </c>
      <c r="D52" s="42"/>
      <c r="E52" s="15"/>
    </row>
    <row r="53" ht="15.0" customHeight="1">
      <c r="A53" s="63"/>
      <c r="B53" s="43"/>
      <c r="C53" s="43"/>
      <c r="D53" s="43"/>
      <c r="E53" s="43"/>
    </row>
    <row r="54" ht="15.0" customHeight="1">
      <c r="A54" s="63"/>
      <c r="B54" s="44" t="s">
        <v>78</v>
      </c>
      <c r="E54" s="45"/>
    </row>
    <row r="55" ht="15.0" customHeight="1">
      <c r="A55" s="63"/>
      <c r="B55" s="46" t="s">
        <v>79</v>
      </c>
      <c r="E55" s="45"/>
    </row>
    <row r="56" ht="15.0" customHeight="1">
      <c r="A56" s="63"/>
      <c r="B56" s="46" t="s">
        <v>80</v>
      </c>
      <c r="E56" s="45"/>
    </row>
    <row r="57" ht="15.0" customHeight="1">
      <c r="A57" s="65"/>
      <c r="B57" s="48"/>
      <c r="E57" s="49"/>
    </row>
    <row r="58" ht="15.0" customHeight="1">
      <c r="A58" s="65"/>
      <c r="B58" s="66"/>
      <c r="C58" s="49"/>
      <c r="D58" s="49"/>
      <c r="E58" s="49"/>
    </row>
  </sheetData>
  <mergeCells count="6">
    <mergeCell ref="B2:D2"/>
    <mergeCell ref="B3:D3"/>
    <mergeCell ref="B54:D54"/>
    <mergeCell ref="B55:D55"/>
    <mergeCell ref="B56:D56"/>
    <mergeCell ref="B57:D57"/>
  </mergeCells>
  <hyperlinks>
    <hyperlink r:id="rId1" ref="B55"/>
  </hyperlinks>
  <printOptions gridLines="1" horizontalCentered="1"/>
  <pageMargins bottom="0.75" footer="0.0" header="0.0" left="0.25" right="0.25" top="0.75"/>
  <pageSetup fitToHeight="0" orientation="portrait" pageOrder="overThenDown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0.88"/>
    <col customWidth="1" min="3" max="3" width="52.75"/>
  </cols>
  <sheetData>
    <row r="1">
      <c r="A1" s="67" t="s">
        <v>81</v>
      </c>
      <c r="C1" s="68"/>
    </row>
    <row r="2">
      <c r="A2" s="67" t="s">
        <v>82</v>
      </c>
      <c r="C2" s="69"/>
    </row>
    <row r="3">
      <c r="A3" s="67" t="s">
        <v>83</v>
      </c>
      <c r="C3" s="69"/>
    </row>
    <row r="4">
      <c r="A4" s="67" t="s">
        <v>84</v>
      </c>
      <c r="C4" s="69"/>
    </row>
    <row r="5">
      <c r="A5" s="67" t="s">
        <v>85</v>
      </c>
      <c r="C5" s="70"/>
    </row>
    <row r="6">
      <c r="A6" s="67" t="s">
        <v>86</v>
      </c>
      <c r="C6" s="70"/>
    </row>
    <row r="7">
      <c r="A7" s="67" t="s">
        <v>87</v>
      </c>
      <c r="C7" s="69"/>
    </row>
    <row r="8">
      <c r="A8" s="67" t="s">
        <v>88</v>
      </c>
      <c r="C8" s="69"/>
    </row>
    <row r="9">
      <c r="A9" s="67" t="s">
        <v>89</v>
      </c>
      <c r="C9" s="69"/>
    </row>
    <row r="10">
      <c r="A10" s="67" t="s">
        <v>90</v>
      </c>
      <c r="C10" s="69"/>
    </row>
    <row r="11">
      <c r="A11" s="67" t="s">
        <v>91</v>
      </c>
      <c r="C11" s="69"/>
    </row>
    <row r="12">
      <c r="A12" s="67" t="s">
        <v>92</v>
      </c>
      <c r="C12" s="71"/>
    </row>
    <row r="13">
      <c r="A13" s="67" t="s">
        <v>93</v>
      </c>
      <c r="C13" s="70"/>
    </row>
    <row r="14">
      <c r="A14" s="72" t="s">
        <v>94</v>
      </c>
      <c r="C14" s="70"/>
    </row>
    <row r="15">
      <c r="A15" s="73" t="s">
        <v>95</v>
      </c>
      <c r="C15" s="69"/>
    </row>
    <row r="16">
      <c r="A16" s="67" t="s">
        <v>96</v>
      </c>
      <c r="C16" s="69"/>
    </row>
    <row r="17">
      <c r="A17" s="67" t="s">
        <v>97</v>
      </c>
      <c r="C17" s="74"/>
    </row>
    <row r="18">
      <c r="A18" s="67" t="s">
        <v>98</v>
      </c>
      <c r="C18" s="71"/>
    </row>
    <row r="19">
      <c r="A19" s="67" t="s">
        <v>99</v>
      </c>
      <c r="C19" s="69"/>
    </row>
    <row r="20">
      <c r="A20" s="67" t="s">
        <v>100</v>
      </c>
      <c r="C20" s="69"/>
    </row>
    <row r="21">
      <c r="A21" s="67" t="s">
        <v>101</v>
      </c>
      <c r="C21" s="69"/>
    </row>
    <row r="22">
      <c r="A22" s="67" t="s">
        <v>102</v>
      </c>
      <c r="C22" s="69"/>
    </row>
    <row r="23">
      <c r="A23" s="67" t="s">
        <v>103</v>
      </c>
      <c r="C23" s="74"/>
    </row>
    <row r="24">
      <c r="A24" s="67" t="s">
        <v>104</v>
      </c>
      <c r="C24" s="71"/>
    </row>
    <row r="25">
      <c r="C25" s="69"/>
    </row>
    <row r="26">
      <c r="A26" s="75" t="s">
        <v>105</v>
      </c>
      <c r="C26" s="70"/>
    </row>
    <row r="27">
      <c r="A27" s="67" t="s">
        <v>106</v>
      </c>
      <c r="C27" s="70"/>
    </row>
    <row r="28">
      <c r="A28" s="67" t="s">
        <v>107</v>
      </c>
      <c r="C28" s="76"/>
    </row>
    <row r="29">
      <c r="A29" s="67" t="s">
        <v>108</v>
      </c>
      <c r="C29" s="76"/>
    </row>
    <row r="30">
      <c r="A30" s="67" t="s">
        <v>109</v>
      </c>
      <c r="C30" s="69"/>
    </row>
    <row r="31">
      <c r="A31" s="67" t="s">
        <v>110</v>
      </c>
      <c r="C31" s="69"/>
    </row>
    <row r="32">
      <c r="A32" s="67" t="s">
        <v>111</v>
      </c>
      <c r="C32" s="69"/>
    </row>
    <row r="33">
      <c r="A33" s="67" t="s">
        <v>112</v>
      </c>
      <c r="C33" s="69"/>
    </row>
    <row r="34">
      <c r="A34" s="67" t="s">
        <v>113</v>
      </c>
      <c r="C34" s="74"/>
    </row>
    <row r="35">
      <c r="A35" s="67" t="s">
        <v>114</v>
      </c>
      <c r="C35" s="71"/>
    </row>
    <row r="36">
      <c r="A36" s="67" t="s">
        <v>115</v>
      </c>
      <c r="C36" s="69"/>
    </row>
    <row r="37">
      <c r="A37" s="67" t="s">
        <v>116</v>
      </c>
      <c r="C37" s="69"/>
    </row>
    <row r="38">
      <c r="A38" s="67" t="s">
        <v>117</v>
      </c>
      <c r="C38" s="69"/>
    </row>
    <row r="39">
      <c r="A39" s="67" t="s">
        <v>118</v>
      </c>
      <c r="C39" s="74"/>
    </row>
    <row r="40">
      <c r="A40" s="72" t="s">
        <v>119</v>
      </c>
      <c r="C40" s="71"/>
    </row>
    <row r="41">
      <c r="A41" s="73" t="s">
        <v>120</v>
      </c>
      <c r="C41" s="69"/>
    </row>
    <row r="42">
      <c r="A42" s="67" t="s">
        <v>121</v>
      </c>
      <c r="C42" s="69"/>
    </row>
    <row r="43">
      <c r="A43" s="67" t="s">
        <v>122</v>
      </c>
      <c r="C43" s="69"/>
    </row>
    <row r="44">
      <c r="A44" s="67" t="s">
        <v>123</v>
      </c>
      <c r="C44" s="69"/>
    </row>
    <row r="45">
      <c r="A45" s="67" t="s">
        <v>124</v>
      </c>
      <c r="C45" s="69"/>
    </row>
    <row r="46">
      <c r="A46" s="67" t="s">
        <v>125</v>
      </c>
      <c r="C46" s="69"/>
    </row>
    <row r="47">
      <c r="A47" s="67" t="s">
        <v>126</v>
      </c>
    </row>
    <row r="48">
      <c r="A48" s="67" t="s">
        <v>127</v>
      </c>
    </row>
    <row r="49">
      <c r="A49" s="67" t="s">
        <v>128</v>
      </c>
    </row>
    <row r="50">
      <c r="A50" s="67" t="s">
        <v>129</v>
      </c>
    </row>
    <row r="52">
      <c r="A52" s="75" t="s">
        <v>130</v>
      </c>
    </row>
    <row r="53">
      <c r="A53" s="67" t="s">
        <v>131</v>
      </c>
    </row>
    <row r="54">
      <c r="A54" s="67" t="s">
        <v>132</v>
      </c>
    </row>
    <row r="55">
      <c r="A55" s="67" t="s">
        <v>133</v>
      </c>
    </row>
    <row r="56">
      <c r="A56" s="67" t="s">
        <v>134</v>
      </c>
    </row>
    <row r="57">
      <c r="A57" s="67" t="s">
        <v>135</v>
      </c>
    </row>
    <row r="58">
      <c r="A58" s="67" t="s">
        <v>136</v>
      </c>
    </row>
    <row r="61">
      <c r="A61" s="75" t="s">
        <v>137</v>
      </c>
    </row>
    <row r="62">
      <c r="A62" s="67" t="s">
        <v>138</v>
      </c>
    </row>
    <row r="63">
      <c r="A63" s="67" t="s">
        <v>139</v>
      </c>
    </row>
    <row r="64">
      <c r="A64" s="67" t="s">
        <v>140</v>
      </c>
    </row>
    <row r="65">
      <c r="A65" s="67" t="s">
        <v>141</v>
      </c>
    </row>
    <row r="66">
      <c r="A66" s="67" t="s">
        <v>142</v>
      </c>
    </row>
  </sheetData>
  <drawing r:id="rId1"/>
</worksheet>
</file>