
<file path=[Content_Types].xml><?xml version="1.0" encoding="utf-8"?>
<Types xmlns="http://schemas.openxmlformats.org/package/2006/content-types">
  <Default ContentType="image/gif" Extension="gif"/>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calcPr/>
</workbook>
</file>

<file path=xl/sharedStrings.xml><?xml version="1.0" encoding="utf-8"?>
<sst xmlns="http://schemas.openxmlformats.org/spreadsheetml/2006/main" count="60" uniqueCount="52">
  <si>
    <t>CatSplat's Differential Cut Underquilt Calculator V0.2 (Beta)</t>
  </si>
  <si>
    <t>June 13th 2012</t>
  </si>
  <si>
    <t>Input</t>
  </si>
  <si>
    <t>Output</t>
  </si>
  <si>
    <t>Temperature Rating (Experimental!)</t>
  </si>
  <si>
    <t>For all dimensions, add your own seam/channel allowances</t>
  </si>
  <si>
    <t>Down Density</t>
  </si>
  <si>
    <t>oz/inches^3</t>
  </si>
  <si>
    <t>Length of Quilt, inches (L)</t>
  </si>
  <si>
    <t>Inner Shell Fabric Dimensions</t>
  </si>
  <si>
    <t>inches by</t>
  </si>
  <si>
    <t>inches</t>
  </si>
  <si>
    <t>Average Loft</t>
  </si>
  <si>
    <t>Width of Quilt, inches (W)</t>
  </si>
  <si>
    <t>Inner Shell Fabric Width per Baffle (IWB)</t>
  </si>
  <si>
    <t>Fill Power Correction Factor</t>
  </si>
  <si>
    <t>FP/850 (Data series based on 850FP)</t>
  </si>
  <si>
    <t>Baffle Height, inches (Hb)</t>
  </si>
  <si>
    <t>Temperature Factor</t>
  </si>
  <si>
    <t>oz/inches^2</t>
  </si>
  <si>
    <t>Maximum Chamber Height, inches (Hc)</t>
  </si>
  <si>
    <t>Outer Shell Fabric Dimensions</t>
  </si>
  <si>
    <t>Temperature Rating</t>
  </si>
  <si>
    <t>Degrees F</t>
  </si>
  <si>
    <t>Number of Baffle Chambers</t>
  </si>
  <si>
    <t>Outer Shell Fabric Width per Baffle (OWB)</t>
  </si>
  <si>
    <t>Down Fill Rating</t>
  </si>
  <si>
    <t>TF</t>
  </si>
  <si>
    <t>TR</t>
  </si>
  <si>
    <t>% Down Overstuff</t>
  </si>
  <si>
    <t>Baffle Chamber Cross-sectional Area</t>
  </si>
  <si>
    <t>inches^2</t>
  </si>
  <si>
    <t>UGQ Zeppelin 40</t>
  </si>
  <si>
    <t>(Can enter a negative value for Understuff)</t>
  </si>
  <si>
    <t>HG Incubator 40</t>
  </si>
  <si>
    <t>Volume per Baffle Chamber</t>
  </si>
  <si>
    <t>inches^3</t>
  </si>
  <si>
    <t>UGQ Zeppelin 20</t>
  </si>
  <si>
    <t>Shell Fabric Weight per yd2</t>
  </si>
  <si>
    <t>Oz. of down per chamber</t>
  </si>
  <si>
    <t>oz.</t>
  </si>
  <si>
    <t>HG Incubator 20</t>
  </si>
  <si>
    <t>Baffle Material Weight per yd2</t>
  </si>
  <si>
    <t>UGQ Zeppelin 0</t>
  </si>
  <si>
    <t>Total Chamber Volume</t>
  </si>
  <si>
    <t>HG Incubator 0</t>
  </si>
  <si>
    <t>Total Oz. of down</t>
  </si>
  <si>
    <t>Approx. Weight of Quilt, excluding suspension</t>
  </si>
  <si>
    <t>Quilt Dimension Overview</t>
  </si>
  <si>
    <t>(Experimental)</t>
  </si>
  <si>
    <t>Baffle Cross-section Detail</t>
  </si>
  <si>
    <t xml:space="preserve">
This diagram illustrates the cross-sectional view of a sample underquilt. The red section shows the fabric that is defined by the "Outer Shell Fabric Dimensions" value. The blue section shows the fabric that is defined by the "Inner Shell Fabric Dimensions" value. The thin black lines represent the baffles.  When hung, the Inner shell faces the hammock, while the Outer shell will face away from the hammock. Suspension channels (or loops for the shock cord) would be attached along the edges where the Outer shell meets the Inner shell. When hung, the UQ cross-section will look similar to this: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</si>
</sst>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000"/>
  </numFmts>
  <fonts count="9">
    <font>
      <sz val="10.0"/>
      <color rgb="FF000000"/>
      <name val="Arial"/>
    </font>
    <font>
      <b/>
      <sz val="18.0"/>
      <color rgb="FF000000"/>
      <name val="Calibri"/>
    </font>
    <font>
      <sz val="14.0"/>
    </font>
    <font>
      <sz val="14.0"/>
      <color rgb="FF000000"/>
      <name val="Calibri"/>
    </font>
    <font>
      <b/>
      <sz val="14.0"/>
      <color rgb="FF000000"/>
      <name val="Calibri"/>
    </font>
    <font>
      <sz val="14.0"/>
      <color rgb="FFFF0000"/>
      <name val="Calibri"/>
    </font>
    <font>
      <sz val="14.0"/>
      <color rgb="FF000000"/>
      <name val="Arial"/>
    </font>
    <font>
      <b/>
      <sz val="11.0"/>
      <color rgb="FF000000"/>
      <name val="Calibri"/>
    </font>
    <font/>
  </fonts>
  <fills count="10">
    <fill>
      <patternFill patternType="none"/>
    </fill>
    <fill>
      <patternFill patternType="lightGray"/>
    </fill>
    <fill>
      <patternFill patternType="solid">
        <fgColor rgb="FFA5B6CB"/>
        <bgColor rgb="FFA5B6CB"/>
      </patternFill>
    </fill>
    <fill>
      <patternFill patternType="solid">
        <fgColor rgb="FF93CDDD"/>
        <bgColor rgb="FF93CDDD"/>
      </patternFill>
    </fill>
    <fill>
      <patternFill patternType="solid">
        <fgColor rgb="FFF79646"/>
        <bgColor rgb="FFF79646"/>
      </patternFill>
    </fill>
    <fill>
      <patternFill patternType="solid">
        <fgColor rgb="FFC3D69B"/>
        <bgColor rgb="FFC3D69B"/>
      </patternFill>
    </fill>
    <fill>
      <patternFill patternType="solid">
        <fgColor rgb="FFFFC000"/>
        <bgColor rgb="FFFFC000"/>
      </patternFill>
    </fill>
    <fill>
      <patternFill patternType="solid">
        <fgColor rgb="FFD6D4CB"/>
        <bgColor rgb="FFD6D4CB"/>
      </patternFill>
    </fill>
    <fill>
      <patternFill patternType="solid">
        <fgColor rgb="FFB3B1A9"/>
        <bgColor rgb="FFB3B1A9"/>
      </patternFill>
    </fill>
    <fill>
      <patternFill patternType="solid">
        <fgColor rgb="FFF2DCDB"/>
        <bgColor rgb="FFF2DCDB"/>
      </patternFill>
    </fill>
  </fills>
  <borders count="6">
    <border/>
    <border>
      <bottom style="thin">
        <color rgb="FF000000"/>
      </bottom>
    </border>
    <border>
      <right style="thin">
        <color rgb="FF000000"/>
      </right>
    </border>
    <border>
      <left style="thin">
        <color rgb="FF000000"/>
      </left>
      <right style="thin">
        <color rgb="FF000000"/>
      </right>
      <top style="thin">
        <color rgb="FF000000"/>
      </top>
      <bottom style="thin">
        <color rgb="FF000000"/>
      </bottom>
    </border>
    <border>
      <left style="thin">
        <color rgb="FF000000"/>
      </left>
    </border>
    <border>
      <top style="thin">
        <color rgb="FF000000"/>
      </top>
    </border>
  </borders>
  <cellStyleXfs count="1">
    <xf borderId="0" fillId="0" fontId="0" numFmtId="0" applyAlignment="1" applyFont="1"/>
  </cellStyleXfs>
  <cellXfs count="31">
    <xf borderId="0" fillId="0" fontId="0" numFmtId="0" xfId="0" applyAlignment="1" applyFont="1">
      <alignment readingOrder="0" shrinkToFit="0" vertical="bottom" wrapText="1"/>
    </xf>
    <xf borderId="0" fillId="0" fontId="1" numFmtId="0" xfId="0" applyAlignment="1" applyFont="1">
      <alignment readingOrder="0" shrinkToFit="0" vertical="bottom" wrapText="0"/>
    </xf>
    <xf borderId="0" fillId="0" fontId="2" numFmtId="0" xfId="0" applyAlignment="1" applyFont="1">
      <alignment shrinkToFit="0" wrapText="1"/>
    </xf>
    <xf borderId="0" fillId="0" fontId="3" numFmtId="0" xfId="0" applyAlignment="1" applyFont="1">
      <alignment readingOrder="0" shrinkToFit="0" vertical="bottom" wrapText="0"/>
    </xf>
    <xf borderId="0" fillId="0" fontId="4" numFmtId="0" xfId="0" applyAlignment="1" applyFont="1">
      <alignment horizontal="center" readingOrder="0" shrinkToFit="0" vertical="bottom" wrapText="0"/>
    </xf>
    <xf borderId="0" fillId="0" fontId="5" numFmtId="0" xfId="0" applyAlignment="1" applyFont="1">
      <alignment readingOrder="0" shrinkToFit="0" vertical="bottom" wrapText="0"/>
    </xf>
    <xf borderId="1" fillId="0" fontId="2" numFmtId="0" xfId="0" applyAlignment="1" applyBorder="1" applyFont="1">
      <alignment shrinkToFit="0" wrapText="1"/>
    </xf>
    <xf borderId="0" fillId="0" fontId="3" numFmtId="164" xfId="0" applyAlignment="1" applyFont="1" applyNumberFormat="1">
      <alignment shrinkToFit="0" vertical="bottom" wrapText="0"/>
    </xf>
    <xf borderId="2" fillId="0" fontId="3" numFmtId="0" xfId="0" applyAlignment="1" applyBorder="1" applyFont="1">
      <alignment readingOrder="0" shrinkToFit="0" vertical="bottom" wrapText="0"/>
    </xf>
    <xf borderId="3" fillId="2" fontId="3" numFmtId="0" xfId="0" applyAlignment="1" applyBorder="1" applyFill="1" applyFont="1">
      <alignment readingOrder="0" shrinkToFit="0" vertical="bottom" wrapText="0"/>
    </xf>
    <xf borderId="4" fillId="0" fontId="2" numFmtId="0" xfId="0" applyAlignment="1" applyBorder="1" applyFont="1">
      <alignment shrinkToFit="0" wrapText="1"/>
    </xf>
    <xf borderId="0" fillId="3" fontId="3" numFmtId="0" xfId="0" applyAlignment="1" applyFill="1" applyFont="1">
      <alignment shrinkToFit="0" vertical="bottom" wrapText="0"/>
    </xf>
    <xf borderId="3" fillId="2" fontId="6" numFmtId="0" xfId="0" applyAlignment="1" applyBorder="1" applyFont="1">
      <alignment readingOrder="0" shrinkToFit="0" vertical="bottom" wrapText="0"/>
    </xf>
    <xf borderId="0" fillId="4" fontId="3" numFmtId="4" xfId="0" applyAlignment="1" applyFill="1" applyFont="1" applyNumberFormat="1">
      <alignment shrinkToFit="0" vertical="bottom" wrapText="0"/>
    </xf>
    <xf borderId="3" fillId="5" fontId="6" numFmtId="0" xfId="0" applyAlignment="1" applyBorder="1" applyFill="1" applyFont="1">
      <alignment readingOrder="0" shrinkToFit="0" vertical="bottom" wrapText="0"/>
    </xf>
    <xf borderId="0" fillId="3" fontId="3" numFmtId="4" xfId="0" applyAlignment="1" applyFont="1" applyNumberFormat="1">
      <alignment shrinkToFit="0" vertical="bottom" wrapText="0"/>
    </xf>
    <xf borderId="0" fillId="6" fontId="3" numFmtId="3" xfId="0" applyAlignment="1" applyFill="1" applyFont="1" applyNumberFormat="1">
      <alignment shrinkToFit="0" vertical="bottom" wrapText="0"/>
    </xf>
    <xf borderId="3" fillId="7" fontId="6" numFmtId="0" xfId="0" applyAlignment="1" applyBorder="1" applyFill="1" applyFont="1">
      <alignment readingOrder="0" shrinkToFit="0" vertical="bottom" wrapText="0"/>
    </xf>
    <xf borderId="0" fillId="0" fontId="3" numFmtId="0" xfId="0" applyAlignment="1" applyFont="1">
      <alignment horizontal="center" readingOrder="0" shrinkToFit="0" vertical="bottom" wrapText="0"/>
    </xf>
    <xf borderId="0" fillId="0" fontId="3" numFmtId="0" xfId="0" applyAlignment="1" applyFont="1">
      <alignment horizontal="left" readingOrder="0" shrinkToFit="0" vertical="bottom" wrapText="0"/>
    </xf>
    <xf borderId="0" fillId="0" fontId="3" numFmtId="4" xfId="0" applyAlignment="1" applyFont="1" applyNumberFormat="1">
      <alignment shrinkToFit="0" vertical="bottom" wrapText="0"/>
    </xf>
    <xf borderId="0" fillId="0" fontId="3" numFmtId="0" xfId="0" applyAlignment="1" applyFont="1">
      <alignment horizontal="right" readingOrder="0" shrinkToFit="0" vertical="bottom" wrapText="0"/>
    </xf>
    <xf borderId="0" fillId="0" fontId="3" numFmtId="164" xfId="0" applyAlignment="1" applyFont="1" applyNumberFormat="1">
      <alignment horizontal="center" readingOrder="0" shrinkToFit="0" vertical="bottom" wrapText="0"/>
    </xf>
    <xf borderId="5" fillId="0" fontId="2" numFmtId="0" xfId="0" applyAlignment="1" applyBorder="1" applyFont="1">
      <alignment shrinkToFit="0" wrapText="1"/>
    </xf>
    <xf borderId="0" fillId="8" fontId="3" numFmtId="4" xfId="0" applyAlignment="1" applyFill="1" applyFont="1" applyNumberFormat="1">
      <alignment shrinkToFit="0" vertical="bottom" wrapText="0"/>
    </xf>
    <xf borderId="0" fillId="0" fontId="2" numFmtId="4" xfId="0" applyAlignment="1" applyFont="1" applyNumberFormat="1">
      <alignment shrinkToFit="0" wrapText="1"/>
    </xf>
    <xf borderId="0" fillId="0" fontId="3" numFmtId="3" xfId="0" applyAlignment="1" applyFont="1" applyNumberFormat="1">
      <alignment shrinkToFit="0" vertical="bottom" wrapText="0"/>
    </xf>
    <xf borderId="0" fillId="9" fontId="3" numFmtId="4" xfId="0" applyAlignment="1" applyFill="1" applyFont="1" applyNumberFormat="1">
      <alignment shrinkToFit="0" vertical="bottom" wrapText="0"/>
    </xf>
    <xf borderId="0" fillId="0" fontId="7" numFmtId="0" xfId="0" applyAlignment="1" applyFont="1">
      <alignment horizontal="center" readingOrder="0" shrinkToFit="0" vertical="bottom" wrapText="0"/>
    </xf>
    <xf borderId="0" fillId="0" fontId="7" numFmtId="0" xfId="0" applyAlignment="1" applyFont="1">
      <alignment shrinkToFit="0" vertical="bottom" wrapText="0"/>
    </xf>
    <xf borderId="0" fillId="0" fontId="8"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4.png"/><Relationship Id="rId3" Type="http://schemas.openxmlformats.org/officeDocument/2006/relationships/image" Target="../media/image2.gif"/><Relationship Id="rId4" Type="http://schemas.openxmlformats.org/officeDocument/2006/relationships/image" Target="../media/image1.gif"/><Relationship Id="rId5"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152400</xdr:colOff>
      <xdr:row>23</xdr:row>
      <xdr:rowOff>152400</xdr:rowOff>
    </xdr:from>
    <xdr:ext cx="2038350" cy="3048000"/>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2247900</xdr:colOff>
      <xdr:row>24</xdr:row>
      <xdr:rowOff>523875</xdr:rowOff>
    </xdr:from>
    <xdr:ext cx="2266950" cy="2114550"/>
    <xdr:pic>
      <xdr:nvPicPr>
        <xdr:cNvPr id="0" name="image4.png"/>
        <xdr:cNvPicPr preferRelativeResize="0"/>
      </xdr:nvPicPr>
      <xdr:blipFill>
        <a:blip cstate="print" r:embed="rId2"/>
        <a:stretch>
          <a:fillRect/>
        </a:stretch>
      </xdr:blipFill>
      <xdr:spPr>
        <a:prstGeom prst="rect">
          <a:avLst/>
        </a:prstGeom>
        <a:noFill/>
      </xdr:spPr>
    </xdr:pic>
    <xdr:clientData fLocksWithSheet="0"/>
  </xdr:oneCellAnchor>
  <xdr:oneCellAnchor>
    <xdr:from>
      <xdr:col>6</xdr:col>
      <xdr:colOff>371475</xdr:colOff>
      <xdr:row>25</xdr:row>
      <xdr:rowOff>381000</xdr:rowOff>
    </xdr:from>
    <xdr:ext cx="7143750" cy="952500"/>
    <xdr:pic>
      <xdr:nvPicPr>
        <xdr:cNvPr id="0" name="image2.gif"/>
        <xdr:cNvPicPr preferRelativeResize="0"/>
      </xdr:nvPicPr>
      <xdr:blipFill>
        <a:blip cstate="print" r:embed="rId3"/>
        <a:stretch>
          <a:fillRect/>
        </a:stretch>
      </xdr:blipFill>
      <xdr:spPr>
        <a:prstGeom prst="rect">
          <a:avLst/>
        </a:prstGeom>
        <a:noFill/>
      </xdr:spPr>
    </xdr:pic>
    <xdr:clientData fLocksWithSheet="0"/>
  </xdr:oneCellAnchor>
  <xdr:oneCellAnchor>
    <xdr:from>
      <xdr:col>6</xdr:col>
      <xdr:colOff>1485900</xdr:colOff>
      <xdr:row>33</xdr:row>
      <xdr:rowOff>342900</xdr:rowOff>
    </xdr:from>
    <xdr:ext cx="5029200" cy="2905125"/>
    <xdr:pic>
      <xdr:nvPicPr>
        <xdr:cNvPr id="0" name="image1.gif"/>
        <xdr:cNvPicPr preferRelativeResize="0"/>
      </xdr:nvPicPr>
      <xdr:blipFill>
        <a:blip cstate="print" r:embed="rId4"/>
        <a:stretch>
          <a:fillRect/>
        </a:stretch>
      </xdr:blipFill>
      <xdr:spPr>
        <a:prstGeom prst="rect">
          <a:avLst/>
        </a:prstGeom>
        <a:noFill/>
      </xdr:spPr>
    </xdr:pic>
    <xdr:clientData fLocksWithSheet="0"/>
  </xdr:oneCellAnchor>
  <xdr:oneCellAnchor>
    <xdr:from>
      <xdr:col>15</xdr:col>
      <xdr:colOff>133350</xdr:colOff>
      <xdr:row>4</xdr:row>
      <xdr:rowOff>371475</xdr:rowOff>
    </xdr:from>
    <xdr:ext cx="5838825" cy="3724275"/>
    <xdr:pic>
      <xdr:nvPicPr>
        <xdr:cNvPr id="0" name="image3.png"/>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2.75"/>
  <cols>
    <col customWidth="1" min="1" max="1" width="4.38"/>
    <col customWidth="1" min="2" max="2" width="45.13"/>
    <col customWidth="1" min="3" max="3" width="11.13"/>
    <col customWidth="1" min="4" max="5" width="8.13"/>
    <col customWidth="1" min="6" max="6" width="7.38"/>
    <col customWidth="1" min="7" max="7" width="41.13"/>
    <col customWidth="1" min="8" max="8" width="7.38"/>
    <col customWidth="1" min="9" max="9" width="11.88"/>
    <col customWidth="1" min="10" max="10" width="4.88"/>
    <col customWidth="1" min="11" max="12" width="8.13"/>
    <col customWidth="1" min="13" max="13" width="29.75"/>
    <col customWidth="1" min="14" max="14" width="8.0"/>
    <col customWidth="1" min="15" max="15" width="30.0"/>
    <col customWidth="1" min="16" max="16" width="85.75"/>
  </cols>
  <sheetData>
    <row r="1" ht="15.0" customHeight="1"/>
    <row r="2" ht="23.25" customHeight="1">
      <c r="B2" s="1" t="s">
        <v>0</v>
      </c>
    </row>
    <row r="3" ht="15.0" customHeight="1">
      <c r="A3" s="2"/>
      <c r="B3" s="3" t="s">
        <v>1</v>
      </c>
      <c r="C3" s="2"/>
      <c r="D3" s="2"/>
      <c r="E3" s="2"/>
      <c r="F3" s="2"/>
      <c r="G3" s="2"/>
      <c r="H3" s="2"/>
      <c r="I3" s="2"/>
      <c r="J3" s="2"/>
      <c r="K3" s="2"/>
      <c r="L3" s="2"/>
      <c r="M3" s="2"/>
      <c r="N3" s="2"/>
      <c r="O3" s="2"/>
      <c r="P3" s="2"/>
    </row>
    <row r="4" ht="15.0" customHeight="1">
      <c r="A4" s="2"/>
      <c r="B4" s="2"/>
      <c r="C4" s="2"/>
      <c r="D4" s="2"/>
      <c r="E4" s="2"/>
      <c r="F4" s="2"/>
      <c r="G4" s="2"/>
      <c r="H4" s="2"/>
      <c r="I4" s="2"/>
      <c r="J4" s="2"/>
      <c r="K4" s="2"/>
      <c r="L4" s="2"/>
      <c r="M4" s="2"/>
      <c r="N4" s="2"/>
      <c r="O4" s="2"/>
      <c r="P4" s="2"/>
    </row>
    <row r="5" ht="21.0" customHeight="1">
      <c r="A5" s="2"/>
      <c r="B5" s="4" t="s">
        <v>2</v>
      </c>
      <c r="C5" s="2"/>
      <c r="D5" s="2"/>
      <c r="E5" s="2"/>
      <c r="F5" s="2"/>
      <c r="G5" s="4" t="s">
        <v>3</v>
      </c>
      <c r="H5" s="2"/>
      <c r="I5" s="2"/>
      <c r="J5" s="2"/>
      <c r="K5" s="2"/>
      <c r="L5" s="2"/>
      <c r="M5" s="5" t="s">
        <v>4</v>
      </c>
      <c r="O5" s="2"/>
      <c r="P5" s="2"/>
    </row>
    <row r="6" ht="15.0" customHeight="1">
      <c r="A6" s="2"/>
      <c r="B6" s="2"/>
      <c r="C6" s="2"/>
      <c r="D6" s="2"/>
      <c r="E6" s="2"/>
      <c r="F6" s="4" t="s">
        <v>5</v>
      </c>
      <c r="J6" s="2"/>
      <c r="K6" s="2"/>
      <c r="L6" s="2"/>
      <c r="M6" s="2"/>
      <c r="N6" s="2"/>
      <c r="O6" s="2"/>
      <c r="P6" s="2"/>
    </row>
    <row r="7" ht="17.25" customHeight="1">
      <c r="A7" s="2"/>
      <c r="B7" s="2"/>
      <c r="C7" s="6"/>
      <c r="D7" s="2"/>
      <c r="E7" s="2"/>
      <c r="F7" s="2"/>
      <c r="G7" s="2"/>
      <c r="H7" s="2"/>
      <c r="I7" s="2"/>
      <c r="J7" s="2"/>
      <c r="K7" s="2"/>
      <c r="L7" s="2"/>
      <c r="M7" s="3" t="s">
        <v>6</v>
      </c>
      <c r="N7" s="7">
        <f>H20/H19</f>
        <v>0.0015</v>
      </c>
      <c r="O7" s="3" t="s">
        <v>7</v>
      </c>
      <c r="P7" s="2"/>
    </row>
    <row r="8" ht="15.0" customHeight="1">
      <c r="A8" s="2"/>
      <c r="B8" s="8" t="s">
        <v>8</v>
      </c>
      <c r="C8" s="9">
        <v>77.0</v>
      </c>
      <c r="D8" s="10"/>
      <c r="E8" s="2"/>
      <c r="F8" s="2"/>
      <c r="G8" s="3" t="s">
        <v>9</v>
      </c>
      <c r="H8" s="11">
        <f>C8</f>
        <v>77</v>
      </c>
      <c r="I8" s="3" t="s">
        <v>10</v>
      </c>
      <c r="J8" s="11">
        <f>C9</f>
        <v>45</v>
      </c>
      <c r="K8" s="3" t="s">
        <v>11</v>
      </c>
      <c r="L8" s="2"/>
      <c r="M8" s="3" t="s">
        <v>12</v>
      </c>
      <c r="N8" s="7">
        <f>(C11+C10)/2</f>
        <v>4</v>
      </c>
      <c r="O8" s="3" t="s">
        <v>11</v>
      </c>
      <c r="P8" s="2"/>
    </row>
    <row r="9" ht="15.0" customHeight="1">
      <c r="A9" s="2"/>
      <c r="B9" s="8" t="s">
        <v>13</v>
      </c>
      <c r="C9" s="12">
        <v>45.0</v>
      </c>
      <c r="D9" s="10"/>
      <c r="E9" s="2"/>
      <c r="F9" s="2"/>
      <c r="G9" s="3" t="s">
        <v>14</v>
      </c>
      <c r="H9" s="13">
        <f>C9/C12</f>
        <v>5</v>
      </c>
      <c r="I9" s="3" t="s">
        <v>11</v>
      </c>
      <c r="J9" s="2"/>
      <c r="K9" s="2"/>
      <c r="L9" s="2"/>
      <c r="M9" s="3" t="s">
        <v>15</v>
      </c>
      <c r="N9" s="7">
        <f>(C13/850)</f>
        <v>0.9411764706</v>
      </c>
      <c r="O9" s="3" t="s">
        <v>16</v>
      </c>
      <c r="P9" s="2"/>
    </row>
    <row r="10" ht="17.25" customHeight="1">
      <c r="A10" s="2"/>
      <c r="B10" s="8" t="s">
        <v>17</v>
      </c>
      <c r="C10" s="14">
        <v>4.0</v>
      </c>
      <c r="D10" s="10"/>
      <c r="E10" s="2"/>
      <c r="F10" s="2"/>
      <c r="G10" s="2"/>
      <c r="H10" s="2"/>
      <c r="I10" s="2"/>
      <c r="J10" s="2"/>
      <c r="K10" s="2"/>
      <c r="L10" s="2"/>
      <c r="M10" s="3" t="s">
        <v>18</v>
      </c>
      <c r="N10" s="7">
        <f>N7*N8*N9</f>
        <v>0.005647058824</v>
      </c>
      <c r="O10" s="3" t="s">
        <v>19</v>
      </c>
      <c r="P10" s="2"/>
    </row>
    <row r="11" ht="15.0" customHeight="1">
      <c r="A11" s="2"/>
      <c r="B11" s="8" t="s">
        <v>20</v>
      </c>
      <c r="C11" s="14">
        <v>4.0</v>
      </c>
      <c r="D11" s="10"/>
      <c r="E11" s="2"/>
      <c r="F11" s="2"/>
      <c r="G11" s="3" t="s">
        <v>21</v>
      </c>
      <c r="H11" s="11">
        <f>C8</f>
        <v>77</v>
      </c>
      <c r="I11" s="3" t="s">
        <v>10</v>
      </c>
      <c r="J11" s="15">
        <f>H12*C12+(C10*2)</f>
        <v>57.98243305</v>
      </c>
      <c r="K11" s="3" t="s">
        <v>11</v>
      </c>
      <c r="L11" s="2"/>
      <c r="M11" s="3" t="s">
        <v>22</v>
      </c>
      <c r="N11" s="16">
        <f>-17389.0897965567*N10+69.1893383835</f>
        <v>-29.00787459</v>
      </c>
      <c r="O11" s="3" t="s">
        <v>23</v>
      </c>
      <c r="P11" s="2"/>
    </row>
    <row r="12" ht="15.0" customHeight="1">
      <c r="A12" s="2"/>
      <c r="B12" s="8" t="s">
        <v>24</v>
      </c>
      <c r="C12" s="17">
        <v>9.0</v>
      </c>
      <c r="D12" s="10"/>
      <c r="E12" s="2"/>
      <c r="F12" s="2"/>
      <c r="G12" s="3" t="s">
        <v>25</v>
      </c>
      <c r="H12" s="13">
        <f>(SQRT(((H9/2)^2+(C11-C10)^2)*2)/2)*PI()</f>
        <v>5.553603673</v>
      </c>
      <c r="I12" s="3" t="s">
        <v>11</v>
      </c>
      <c r="J12" s="2"/>
      <c r="K12" s="2"/>
      <c r="L12" s="2"/>
      <c r="M12" s="2"/>
      <c r="N12" s="2"/>
      <c r="O12" s="2"/>
      <c r="P12" s="2"/>
    </row>
    <row r="13" ht="15.0" customHeight="1">
      <c r="A13" s="2"/>
      <c r="B13" s="8" t="s">
        <v>26</v>
      </c>
      <c r="C13" s="17">
        <v>800.0</v>
      </c>
      <c r="D13" s="10"/>
      <c r="E13" s="2"/>
      <c r="F13" s="2"/>
      <c r="G13" s="2"/>
      <c r="H13" s="2"/>
      <c r="I13" s="2"/>
      <c r="J13" s="2"/>
      <c r="K13" s="2"/>
      <c r="L13" s="2"/>
      <c r="M13" s="2"/>
      <c r="N13" s="18" t="s">
        <v>27</v>
      </c>
      <c r="O13" s="19" t="s">
        <v>28</v>
      </c>
      <c r="P13" s="2"/>
    </row>
    <row r="14" ht="17.25" customHeight="1">
      <c r="A14" s="2"/>
      <c r="B14" s="8" t="s">
        <v>29</v>
      </c>
      <c r="C14" s="17">
        <v>0.2</v>
      </c>
      <c r="D14" s="10"/>
      <c r="E14" s="2"/>
      <c r="F14" s="2"/>
      <c r="G14" s="3" t="s">
        <v>30</v>
      </c>
      <c r="H14" s="20">
        <f>(PI()*H9*(C11-C10)*2/4)/2+(C10*H9)</f>
        <v>20</v>
      </c>
      <c r="I14" s="3" t="s">
        <v>31</v>
      </c>
      <c r="J14" s="2"/>
      <c r="K14" s="2"/>
      <c r="L14" s="2"/>
      <c r="M14" s="21" t="s">
        <v>32</v>
      </c>
      <c r="N14" s="22">
        <v>0.001813207575446</v>
      </c>
      <c r="O14" s="19">
        <v>40.0</v>
      </c>
      <c r="P14" s="2"/>
    </row>
    <row r="15" ht="15.0" customHeight="1">
      <c r="A15" s="2"/>
      <c r="B15" s="3" t="s">
        <v>33</v>
      </c>
      <c r="C15" s="23"/>
      <c r="D15" s="2"/>
      <c r="E15" s="2"/>
      <c r="F15" s="2"/>
      <c r="G15" s="2"/>
      <c r="H15" s="2"/>
      <c r="I15" s="2"/>
      <c r="J15" s="2"/>
      <c r="K15" s="2"/>
      <c r="L15" s="2"/>
      <c r="M15" s="21" t="s">
        <v>34</v>
      </c>
      <c r="N15" s="22">
        <v>0.001697270162156</v>
      </c>
      <c r="O15" s="19">
        <v>37.5</v>
      </c>
      <c r="P15" s="2"/>
    </row>
    <row r="16" ht="17.25" customHeight="1">
      <c r="A16" s="2"/>
      <c r="B16" s="2"/>
      <c r="C16" s="6"/>
      <c r="D16" s="2"/>
      <c r="E16" s="2"/>
      <c r="F16" s="2"/>
      <c r="G16" s="3" t="s">
        <v>35</v>
      </c>
      <c r="H16" s="20">
        <f>H14*C8</f>
        <v>1540</v>
      </c>
      <c r="I16" s="3" t="s">
        <v>36</v>
      </c>
      <c r="J16" s="2"/>
      <c r="K16" s="2"/>
      <c r="L16" s="2"/>
      <c r="M16" s="21" t="s">
        <v>37</v>
      </c>
      <c r="N16" s="22">
        <v>0.002854612509448</v>
      </c>
      <c r="O16" s="19">
        <v>20.0</v>
      </c>
      <c r="P16" s="2"/>
    </row>
    <row r="17" ht="17.25" customHeight="1">
      <c r="A17" s="2"/>
      <c r="B17" s="8" t="s">
        <v>38</v>
      </c>
      <c r="C17" s="17">
        <v>1.0</v>
      </c>
      <c r="D17" s="10"/>
      <c r="E17" s="2"/>
      <c r="F17" s="2"/>
      <c r="G17" s="3" t="s">
        <v>39</v>
      </c>
      <c r="H17" s="24">
        <f>H20/C12</f>
        <v>2.31</v>
      </c>
      <c r="I17" s="3" t="s">
        <v>40</v>
      </c>
      <c r="J17" s="2"/>
      <c r="K17" s="2"/>
      <c r="L17" s="2"/>
      <c r="M17" s="21" t="s">
        <v>41</v>
      </c>
      <c r="N17" s="22">
        <v>0.002996701733562</v>
      </c>
      <c r="O17" s="19">
        <v>17.5</v>
      </c>
      <c r="P17" s="2"/>
    </row>
    <row r="18" ht="17.25" customHeight="1">
      <c r="A18" s="2"/>
      <c r="B18" s="8" t="s">
        <v>42</v>
      </c>
      <c r="C18" s="17">
        <v>0.67</v>
      </c>
      <c r="D18" s="10"/>
      <c r="E18" s="2"/>
      <c r="F18" s="2"/>
      <c r="G18" s="2"/>
      <c r="H18" s="25"/>
      <c r="I18" s="2"/>
      <c r="J18" s="2"/>
      <c r="K18" s="2"/>
      <c r="L18" s="2"/>
      <c r="M18" s="21" t="s">
        <v>43</v>
      </c>
      <c r="N18" s="22">
        <v>0.003806150012598</v>
      </c>
      <c r="O18" s="19">
        <v>0.0</v>
      </c>
      <c r="P18" s="2"/>
    </row>
    <row r="19" ht="17.25" customHeight="1">
      <c r="A19" s="2"/>
      <c r="B19" s="2"/>
      <c r="C19" s="23"/>
      <c r="D19" s="2"/>
      <c r="E19" s="2"/>
      <c r="F19" s="2"/>
      <c r="G19" s="3" t="s">
        <v>44</v>
      </c>
      <c r="H19" s="26">
        <f>H16*C12</f>
        <v>13860</v>
      </c>
      <c r="I19" s="3" t="s">
        <v>36</v>
      </c>
      <c r="J19" s="2"/>
      <c r="K19" s="2"/>
      <c r="L19" s="2"/>
      <c r="M19" s="21" t="s">
        <v>45</v>
      </c>
      <c r="N19" s="22">
        <v>0.004235845889992</v>
      </c>
      <c r="O19" s="19">
        <v>-2.5</v>
      </c>
      <c r="P19" s="2"/>
    </row>
    <row r="20" ht="15.0" customHeight="1">
      <c r="A20" s="2"/>
      <c r="B20" s="2"/>
      <c r="C20" s="2"/>
      <c r="D20" s="2"/>
      <c r="E20" s="2"/>
      <c r="F20" s="2"/>
      <c r="G20" s="3" t="s">
        <v>46</v>
      </c>
      <c r="H20" s="24">
        <f>(H19/C13)*(1+C14)</f>
        <v>20.79</v>
      </c>
      <c r="I20" s="3" t="s">
        <v>40</v>
      </c>
      <c r="J20" s="2"/>
      <c r="K20" s="2"/>
      <c r="L20" s="2"/>
      <c r="M20" s="2"/>
      <c r="N20" s="2"/>
      <c r="O20" s="2"/>
      <c r="P20" s="2"/>
    </row>
    <row r="21" ht="15.0" customHeight="1">
      <c r="A21" s="2"/>
      <c r="B21" s="2"/>
      <c r="C21" s="2"/>
      <c r="D21" s="2"/>
      <c r="E21" s="2"/>
      <c r="F21" s="2"/>
      <c r="G21" s="2"/>
      <c r="H21" s="25"/>
      <c r="I21" s="2"/>
      <c r="J21" s="2"/>
      <c r="K21" s="2"/>
      <c r="L21" s="2"/>
      <c r="M21" s="2"/>
      <c r="N21" s="2"/>
      <c r="O21" s="2"/>
      <c r="P21" s="2"/>
    </row>
    <row r="22" ht="15.0" customHeight="1">
      <c r="A22" s="2"/>
      <c r="B22" s="2"/>
      <c r="C22" s="2"/>
      <c r="D22" s="2"/>
      <c r="E22" s="2"/>
      <c r="F22" s="2"/>
      <c r="G22" s="3" t="s">
        <v>47</v>
      </c>
      <c r="H22" s="27">
        <f>((H8*J8)+(H11*J11))*C17*0.000771604938*1.15+H20+(C10*C8*(C12-1))*0.000771604938*C18*1.15</f>
        <v>29.29123954</v>
      </c>
      <c r="I22" s="3" t="s">
        <v>40</v>
      </c>
      <c r="J22" s="2"/>
      <c r="K22" s="2"/>
      <c r="L22" s="2"/>
      <c r="M22" s="2"/>
      <c r="N22" s="2"/>
      <c r="O22" s="2"/>
      <c r="P22" s="2"/>
    </row>
    <row r="23" ht="15.0" customHeight="1">
      <c r="A23" s="2"/>
      <c r="B23" s="4" t="s">
        <v>48</v>
      </c>
      <c r="C23" s="2"/>
      <c r="D23" s="2"/>
      <c r="E23" s="2"/>
      <c r="F23" s="2"/>
      <c r="G23" s="3" t="s">
        <v>49</v>
      </c>
      <c r="H23" s="2"/>
      <c r="I23" s="2"/>
      <c r="J23" s="2"/>
      <c r="K23" s="2"/>
      <c r="L23" s="2"/>
      <c r="M23" s="2"/>
      <c r="N23" s="2"/>
      <c r="O23" s="2"/>
      <c r="P23" s="2"/>
    </row>
    <row r="24" ht="15.0" customHeight="1"/>
    <row r="25" ht="15.0" customHeight="1"/>
    <row r="26" ht="15.0" customHeight="1">
      <c r="C26" s="28" t="s">
        <v>50</v>
      </c>
    </row>
    <row r="27" ht="15.0" customHeight="1">
      <c r="D27" s="29"/>
    </row>
    <row r="28" ht="15.0" customHeight="1">
      <c r="D28" s="29"/>
    </row>
    <row r="29" ht="15.0" customHeight="1">
      <c r="D29" s="29"/>
    </row>
    <row r="30" ht="15.0" customHeight="1">
      <c r="D30" s="29"/>
    </row>
    <row r="31" ht="15.0" customHeight="1">
      <c r="D31" s="29"/>
    </row>
    <row r="32" ht="17.25" customHeight="1">
      <c r="D32" s="29"/>
    </row>
    <row r="33" ht="1.5" customHeight="1">
      <c r="D33" s="29"/>
      <c r="G33" s="30" t="s">
        <v>51</v>
      </c>
    </row>
    <row r="34" ht="15.0" customHeight="1">
      <c r="D34" s="29"/>
    </row>
    <row r="35" ht="15.0" customHeight="1">
      <c r="D35" s="29"/>
    </row>
    <row r="36" ht="15.0" customHeight="1">
      <c r="D36" s="29"/>
    </row>
    <row r="37" ht="15.0" customHeight="1">
      <c r="D37" s="29"/>
    </row>
    <row r="38" ht="15.0" customHeight="1">
      <c r="D38" s="29"/>
    </row>
    <row r="39" ht="15.0" customHeight="1">
      <c r="D39" s="29"/>
    </row>
    <row r="40" ht="15.0" customHeight="1">
      <c r="D40" s="29"/>
    </row>
    <row r="41" ht="15.0" customHeight="1">
      <c r="D41" s="29"/>
    </row>
    <row r="42" ht="15.0" customHeight="1">
      <c r="D42" s="29"/>
    </row>
    <row r="43" ht="15.0" customHeight="1">
      <c r="D43" s="29"/>
    </row>
    <row r="44" ht="15.0" customHeight="1">
      <c r="D44" s="29"/>
    </row>
    <row r="45" ht="15.0" customHeight="1">
      <c r="D45" s="29"/>
    </row>
    <row r="46" ht="15.0" customHeight="1">
      <c r="D46" s="29"/>
    </row>
    <row r="47" ht="15.0" customHeight="1">
      <c r="D47" s="29"/>
    </row>
    <row r="48" ht="15.0" customHeight="1">
      <c r="D48" s="29"/>
    </row>
    <row r="49" ht="15.0" customHeight="1">
      <c r="D49" s="29"/>
    </row>
    <row r="50" ht="15.0" customHeight="1">
      <c r="D50" s="29"/>
    </row>
    <row r="51" ht="15.0" customHeight="1">
      <c r="D51" s="29"/>
    </row>
    <row r="52" ht="15.0" customHeight="1">
      <c r="D52" s="29"/>
    </row>
    <row r="53" ht="15.0" customHeight="1">
      <c r="D53" s="29"/>
    </row>
    <row r="54" ht="15.0" customHeight="1">
      <c r="D54" s="29"/>
    </row>
    <row r="55" ht="15.0" customHeight="1">
      <c r="D55" s="29"/>
    </row>
    <row r="56" ht="15.0" customHeight="1">
      <c r="D56" s="29"/>
    </row>
    <row r="57" ht="15.0" customHeight="1">
      <c r="D57" s="29"/>
    </row>
    <row r="58" ht="15.0" customHeight="1">
      <c r="D58" s="29"/>
    </row>
    <row r="59" ht="15.0" customHeight="1">
      <c r="D59" s="29"/>
    </row>
    <row r="60" ht="15.0" customHeight="1">
      <c r="D60" s="29"/>
    </row>
    <row r="61" ht="15.0" customHeight="1">
      <c r="D61" s="29"/>
    </row>
    <row r="62" ht="15.0" customHeight="1">
      <c r="D62" s="29"/>
    </row>
    <row r="63" ht="15.0" customHeight="1">
      <c r="D63" s="29"/>
    </row>
    <row r="64" ht="15.0" customHeight="1">
      <c r="D64" s="29"/>
    </row>
    <row r="65" ht="15.0" customHeight="1">
      <c r="D65" s="29"/>
    </row>
    <row r="66" ht="15.0" customHeight="1">
      <c r="D66" s="29"/>
    </row>
  </sheetData>
  <mergeCells count="5">
    <mergeCell ref="B2:G2"/>
    <mergeCell ref="M5:N5"/>
    <mergeCell ref="F6:I6"/>
    <mergeCell ref="C26:E26"/>
    <mergeCell ref="G33:M33"/>
  </mergeCell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6" width="8.13"/>
  </cols>
  <sheetData>
    <row r="1" ht="15.0" customHeight="1"/>
    <row r="2" ht="15.0" customHeight="1"/>
    <row r="3" ht="15.0" customHeight="1"/>
    <row r="4" ht="15.0" customHeight="1"/>
    <row r="5" ht="15.0" customHeight="1"/>
    <row r="6" ht="15.0" customHeight="1"/>
    <row r="7" ht="15.0" customHeight="1"/>
    <row r="8" ht="15.0" customHeight="1"/>
    <row r="9" ht="15.0" customHeight="1"/>
    <row r="10" ht="15.0" customHeight="1"/>
    <row r="11" ht="15.0" customHeight="1"/>
    <row r="12" ht="15.0" customHeight="1"/>
    <row r="13" ht="15.0" customHeight="1"/>
    <row r="14" ht="15.0" customHeight="1"/>
    <row r="15" ht="15.0" customHeight="1"/>
    <row r="16" ht="15.0" customHeight="1"/>
    <row r="17" ht="15.0" customHeight="1"/>
    <row r="18" ht="15.0" customHeight="1"/>
    <row r="19" ht="15.0" customHeight="1"/>
    <row r="20" ht="15.0"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6" width="8.13"/>
  </cols>
  <sheetData>
    <row r="1" ht="15.0" customHeight="1"/>
    <row r="2" ht="15.0" customHeight="1"/>
    <row r="3" ht="15.0" customHeight="1"/>
    <row r="4" ht="15.0" customHeight="1"/>
    <row r="5" ht="15.0" customHeight="1"/>
    <row r="6" ht="15.0" customHeight="1"/>
    <row r="7" ht="15.0" customHeight="1"/>
    <row r="8" ht="15.0" customHeight="1"/>
    <row r="9" ht="15.0" customHeight="1"/>
    <row r="10" ht="15.0" customHeight="1"/>
    <row r="11" ht="15.0" customHeight="1"/>
    <row r="12" ht="15.0" customHeight="1"/>
    <row r="13" ht="15.0" customHeight="1"/>
    <row r="14" ht="15.0" customHeight="1"/>
    <row r="15" ht="15.0" customHeight="1"/>
    <row r="16" ht="15.0" customHeight="1"/>
    <row r="17" ht="15.0" customHeight="1"/>
    <row r="18" ht="15.0" customHeight="1"/>
    <row r="19" ht="15.0" customHeight="1"/>
    <row r="20" ht="15.0" customHeight="1"/>
  </sheetData>
  <drawing r:id="rId1"/>
</worksheet>
</file>