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스톤아일랜드" sheetId="1" r:id="rId4"/>
    <sheet state="visible" name="미리보기" sheetId="2" r:id="rId5"/>
  </sheets>
  <definedNames/>
  <calcPr/>
  <extLst>
    <ext uri="GoogleSheetsCustomDataVersion2">
      <go:sheetsCustomData xmlns:go="http://customooxmlschemas.google.com/" r:id="rId6" roundtripDataChecksum="oPHyR7+PGNvNiSWi6rQQrLws0xnMTDn5IvRq6+MXbq8="/>
    </ext>
  </extLst>
</workbook>
</file>

<file path=xl/sharedStrings.xml><?xml version="1.0" encoding="utf-8"?>
<sst xmlns="http://schemas.openxmlformats.org/spreadsheetml/2006/main" count="165" uniqueCount="73">
  <si>
    <t>가격비교</t>
  </si>
  <si>
    <t>매치스럭스 공급가</t>
  </si>
  <si>
    <t>S</t>
  </si>
  <si>
    <t>M</t>
  </si>
  <si>
    <t>L</t>
  </si>
  <si>
    <t>XL</t>
  </si>
  <si>
    <t>XXL</t>
  </si>
  <si>
    <t>XXXL</t>
  </si>
  <si>
    <t>이미지</t>
  </si>
  <si>
    <t>모델</t>
  </si>
  <si>
    <t>색상</t>
  </si>
  <si>
    <t>TOT</t>
  </si>
  <si>
    <t>Retail</t>
  </si>
  <si>
    <t>할인률</t>
  </si>
  <si>
    <t>PRICE</t>
  </si>
  <si>
    <t>상품유형</t>
  </si>
  <si>
    <t>부티크</t>
  </si>
  <si>
    <t>&lt;등급별 오더조건&gt;</t>
  </si>
  <si>
    <t>&lt;등급순/주문순으로 마감&gt;</t>
  </si>
  <si>
    <t>공급가</t>
  </si>
  <si>
    <t>관부가세 및 배송비 포함(수수료 포함)</t>
  </si>
  <si>
    <t>라이트(무료)</t>
  </si>
  <si>
    <t>800만원 이상</t>
  </si>
  <si>
    <r>
      <rPr>
        <rFont val="Arial"/>
        <b/>
        <color rgb="FF000000"/>
        <sz val="13.0"/>
      </rPr>
      <t>선입금</t>
    </r>
    <r>
      <rPr>
        <rFont val="Arial"/>
        <b/>
        <color rgb="FF0563C1"/>
        <sz val="13.0"/>
      </rPr>
      <t xml:space="preserve"> 100%</t>
    </r>
  </si>
  <si>
    <t>납기</t>
  </si>
  <si>
    <t>주문 후 6주 이내</t>
  </si>
  <si>
    <t>베이직</t>
  </si>
  <si>
    <t>500만원 이상</t>
  </si>
  <si>
    <r>
      <rPr>
        <rFont val="Arial"/>
        <b/>
        <color rgb="FF1155CC"/>
        <sz val="13.0"/>
      </rPr>
      <t>주문접수</t>
    </r>
    <r>
      <rPr>
        <rFont val="Arial"/>
        <b/>
        <color rgb="FF000000"/>
        <sz val="13.0"/>
      </rPr>
      <t>(click)</t>
    </r>
  </si>
  <si>
    <t>마감</t>
  </si>
  <si>
    <t>7월 28일 PM 12 : 00</t>
  </si>
  <si>
    <t>프리미엄</t>
  </si>
  <si>
    <t>300만원 이상</t>
  </si>
  <si>
    <r>
      <rPr>
        <rFont val="Arial"/>
        <b/>
        <color rgb="FF1155CC"/>
        <sz val="13.0"/>
      </rPr>
      <t>배송비 확인</t>
    </r>
    <r>
      <rPr>
        <rFont val="Arial"/>
        <b/>
        <color rgb="FF000000"/>
        <sz val="13.0"/>
      </rPr>
      <t>(click)</t>
    </r>
  </si>
  <si>
    <t>그 외 조건</t>
  </si>
  <si>
    <t>-</t>
  </si>
  <si>
    <t>VIP</t>
  </si>
  <si>
    <t>120만원 이상</t>
  </si>
  <si>
    <r>
      <rPr>
        <rFont val="Arial"/>
        <b/>
        <color rgb="FF1155CC"/>
        <sz val="13.0"/>
      </rPr>
      <t>예치금 결제</t>
    </r>
    <r>
      <rPr>
        <rFont val="Arial"/>
        <b/>
        <color rgb="FF000000"/>
        <sz val="13.0"/>
      </rPr>
      <t>(click)</t>
    </r>
  </si>
  <si>
    <t>V0046</t>
  </si>
  <si>
    <t>V0029</t>
  </si>
  <si>
    <t>V0001</t>
  </si>
  <si>
    <t>V0022</t>
  </si>
  <si>
    <t>V0020</t>
  </si>
  <si>
    <t>V0057</t>
  </si>
  <si>
    <t>V0M64</t>
  </si>
  <si>
    <t>V0M67</t>
  </si>
  <si>
    <t>V0035</t>
  </si>
  <si>
    <t>V0010</t>
  </si>
  <si>
    <t>V0030</t>
  </si>
  <si>
    <t>632F3</t>
  </si>
  <si>
    <t>508A3</t>
  </si>
  <si>
    <t>V0099</t>
  </si>
  <si>
    <t>552C2</t>
  </si>
  <si>
    <t>V0024</t>
  </si>
  <si>
    <t>V0086</t>
  </si>
  <si>
    <t>V0058</t>
  </si>
  <si>
    <t>64120 - 64520</t>
  </si>
  <si>
    <t>V0031</t>
  </si>
  <si>
    <t>101WN</t>
  </si>
  <si>
    <t>V0124</t>
  </si>
  <si>
    <t>V0155</t>
  </si>
  <si>
    <t>V0061</t>
  </si>
  <si>
    <t>V0044</t>
  </si>
  <si>
    <t>V0055</t>
  </si>
  <si>
    <t>G0123</t>
  </si>
  <si>
    <t>V0065</t>
  </si>
  <si>
    <t>22S18</t>
  </si>
  <si>
    <t>V1001</t>
  </si>
  <si>
    <r>
      <rPr>
        <b/>
        <color rgb="FF1155CC"/>
        <u/>
      </rPr>
      <t>자세한 주문 조건 및 방법 보기</t>
    </r>
    <r>
      <rPr>
        <b/>
        <color rgb="FF000000"/>
        <u/>
      </rPr>
      <t>(click)</t>
    </r>
  </si>
  <si>
    <t>no</t>
  </si>
  <si>
    <t>브랜드</t>
  </si>
  <si>
    <t>스톤아일랜드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</si>
</sst>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[$€-2]\ * #,##0.00_-;\-[$€-2]\ * #,##0.00_-;_-[$€-2]\ * &quot;-&quot;??_-;_-@"/>
    <numFmt numFmtId="165" formatCode="_-[$₩-412]* #,##0_-;\-[$₩-412]* #,##0_-;_-[$₩-412]* &quot;-&quot;??_-;_-@"/>
    <numFmt numFmtId="166" formatCode="###"/>
    <numFmt numFmtId="167" formatCode="[$£]#,##0"/>
  </numFmts>
  <fonts count="22">
    <font>
      <sz val="11.0"/>
      <color theme="1"/>
      <name val="Calibri"/>
      <scheme val="minor"/>
    </font>
    <font>
      <b/>
      <sz val="15.0"/>
      <color theme="1"/>
      <name val="Malgun Gothic"/>
    </font>
    <font>
      <b/>
      <sz val="12.0"/>
      <color theme="1"/>
      <name val="Malgun Gothic"/>
    </font>
    <font>
      <b/>
      <sz val="16.0"/>
      <color theme="1"/>
      <name val="Malgun Gothic"/>
    </font>
    <font>
      <b/>
      <color theme="1"/>
      <name val="Calibri"/>
      <scheme val="minor"/>
    </font>
    <font>
      <color theme="1"/>
      <name val="Calibri"/>
      <scheme val="minor"/>
    </font>
    <font>
      <b/>
      <sz val="10.0"/>
      <color theme="1"/>
      <name val="Arial"/>
    </font>
    <font>
      <sz val="15.0"/>
      <color theme="1"/>
      <name val="Malgun Gothic"/>
    </font>
    <font>
      <sz val="13.0"/>
      <color theme="1"/>
      <name val="Malgun Gothic"/>
    </font>
    <font/>
    <font>
      <b/>
      <sz val="11.0"/>
      <color theme="1"/>
      <name val="Arial"/>
    </font>
    <font>
      <sz val="11.0"/>
      <color theme="1"/>
      <name val="Arial"/>
    </font>
    <font>
      <b/>
      <sz val="13.0"/>
      <color rgb="FF0563C1"/>
      <name val="Arial"/>
    </font>
    <font>
      <b/>
      <sz val="13.0"/>
      <color rgb="FF1155CC"/>
      <name val="Arial"/>
    </font>
    <font>
      <b/>
      <u/>
      <sz val="15.0"/>
      <color theme="1"/>
      <name val="Arial"/>
    </font>
    <font>
      <b/>
      <u/>
      <sz val="15.0"/>
      <color theme="1"/>
      <name val="Arial"/>
    </font>
    <font>
      <b/>
      <sz val="11.0"/>
      <color rgb="FF0563C1"/>
      <name val="Calibri"/>
    </font>
    <font>
      <sz val="16.0"/>
      <color theme="1"/>
      <name val="Malgun Gothic"/>
    </font>
    <font>
      <sz val="11.0"/>
      <color theme="1"/>
      <name val="Malgun Gothic"/>
    </font>
    <font>
      <b/>
      <sz val="13.0"/>
      <color theme="1"/>
      <name val="Malgun Gothic"/>
    </font>
    <font>
      <b/>
      <u/>
      <color rgb="FF1155CC"/>
    </font>
    <font>
      <b/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56C"/>
        <bgColor rgb="FFFFF56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theme="7"/>
        <bgColor theme="7"/>
      </patternFill>
    </fill>
    <fill>
      <patternFill patternType="solid">
        <fgColor rgb="FFD9E1F1"/>
        <bgColor rgb="FFD9E1F1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</border>
    <border>
      <left style="dotted">
        <color rgb="FF999999"/>
      </left>
      <top style="dotted">
        <color rgb="FF999999"/>
      </top>
      <bottom style="dotted">
        <color rgb="FF999999"/>
      </bottom>
    </border>
    <border>
      <top style="dotted">
        <color rgb="FF999999"/>
      </top>
      <bottom style="dotted">
        <color rgb="FF999999"/>
      </bottom>
    </border>
    <border>
      <right style="dotted">
        <color rgb="FF999999"/>
      </right>
      <top style="dotted">
        <color rgb="FF999999"/>
      </top>
      <bottom style="dotted">
        <color rgb="FF999999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readingOrder="0" shrinkToFit="0" vertical="center" wrapText="1"/>
    </xf>
    <xf borderId="2" fillId="2" fontId="1" numFmtId="164" xfId="0" applyAlignment="1" applyBorder="1" applyFont="1" applyNumberFormat="1">
      <alignment horizontal="center" readingOrder="0" shrinkToFit="0" vertical="center" wrapText="1"/>
    </xf>
    <xf borderId="2" fillId="2" fontId="2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2" fillId="2" fontId="3" numFmtId="165" xfId="0" applyAlignment="1" applyBorder="1" applyFont="1" applyNumberFormat="1">
      <alignment horizontal="center" vertical="center"/>
    </xf>
    <xf borderId="2" fillId="2" fontId="3" numFmtId="0" xfId="0" applyAlignment="1" applyBorder="1" applyFont="1">
      <alignment horizontal="center" readingOrder="0" vertical="center"/>
    </xf>
    <xf borderId="2" fillId="2" fontId="2" numFmtId="164" xfId="0" applyAlignment="1" applyBorder="1" applyFont="1" applyNumberFormat="1">
      <alignment horizontal="center" shrinkToFit="0" vertical="center" wrapText="1"/>
    </xf>
    <xf borderId="2" fillId="2" fontId="2" numFmtId="164" xfId="0" applyAlignment="1" applyBorder="1" applyFont="1" applyNumberFormat="1">
      <alignment horizontal="center" readingOrder="0" shrinkToFit="0" vertical="center" wrapText="1"/>
    </xf>
    <xf borderId="0" fillId="3" fontId="4" numFmtId="0" xfId="0" applyAlignment="1" applyFill="1" applyFont="1">
      <alignment horizontal="center" readingOrder="0" vertical="center"/>
    </xf>
    <xf borderId="0" fillId="3" fontId="5" numFmtId="0" xfId="0" applyAlignment="1" applyFont="1">
      <alignment horizontal="center" readingOrder="0" vertical="center"/>
    </xf>
    <xf borderId="0" fillId="4" fontId="6" numFmtId="0" xfId="0" applyAlignment="1" applyFill="1" applyFont="1">
      <alignment horizontal="center" readingOrder="0" shrinkToFit="0" vertical="center" wrapText="0"/>
    </xf>
    <xf borderId="0" fillId="4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center" vertical="center"/>
    </xf>
    <xf borderId="0" fillId="3" fontId="7" numFmtId="0" xfId="0" applyAlignment="1" applyFont="1">
      <alignment horizontal="center" vertical="center"/>
    </xf>
    <xf borderId="0" fillId="3" fontId="8" numFmtId="164" xfId="0" applyAlignment="1" applyFont="1" applyNumberFormat="1">
      <alignment horizontal="center" vertical="center"/>
    </xf>
    <xf borderId="3" fillId="3" fontId="4" numFmtId="0" xfId="0" applyAlignment="1" applyBorder="1" applyFont="1">
      <alignment horizontal="center" readingOrder="0" vertical="center"/>
    </xf>
    <xf borderId="4" fillId="3" fontId="5" numFmtId="0" xfId="0" applyAlignment="1" applyBorder="1" applyFont="1">
      <alignment horizontal="center" readingOrder="0" vertical="center"/>
    </xf>
    <xf borderId="5" fillId="0" fontId="9" numFmtId="0" xfId="0" applyBorder="1" applyFont="1"/>
    <xf borderId="6" fillId="0" fontId="9" numFmtId="0" xfId="0" applyBorder="1" applyFont="1"/>
    <xf borderId="4" fillId="4" fontId="6" numFmtId="0" xfId="0" applyAlignment="1" applyBorder="1" applyFont="1">
      <alignment horizontal="center" readingOrder="0" vertical="center"/>
    </xf>
    <xf borderId="3" fillId="4" fontId="6" numFmtId="0" xfId="0" applyAlignment="1" applyBorder="1" applyFont="1">
      <alignment horizontal="center" readingOrder="0" shrinkToFit="0" vertical="center" wrapText="0"/>
    </xf>
    <xf borderId="3" fillId="4" fontId="10" numFmtId="0" xfId="0" applyAlignment="1" applyBorder="1" applyFont="1">
      <alignment horizontal="center" vertical="center"/>
    </xf>
    <xf borderId="4" fillId="4" fontId="11" numFmtId="0" xfId="0" applyAlignment="1" applyBorder="1" applyFont="1">
      <alignment horizontal="center" vertical="center"/>
    </xf>
    <xf borderId="3" fillId="2" fontId="12" numFmtId="0" xfId="0" applyAlignment="1" applyBorder="1" applyFont="1">
      <alignment horizontal="center" vertical="center"/>
    </xf>
    <xf borderId="3" fillId="5" fontId="10" numFmtId="0" xfId="0" applyAlignment="1" applyBorder="1" applyFill="1" applyFont="1">
      <alignment horizontal="center" vertical="center"/>
    </xf>
    <xf borderId="3" fillId="4" fontId="11" numFmtId="0" xfId="0" applyAlignment="1" applyBorder="1" applyFont="1">
      <alignment horizontal="center" vertical="center"/>
    </xf>
    <xf borderId="3" fillId="6" fontId="13" numFmtId="0" xfId="0" applyAlignment="1" applyBorder="1" applyFill="1" applyFont="1">
      <alignment horizontal="center" readingOrder="0" vertical="center"/>
    </xf>
    <xf borderId="3" fillId="7" fontId="10" numFmtId="0" xfId="0" applyAlignment="1" applyBorder="1" applyFill="1" applyFont="1">
      <alignment horizontal="center" vertical="center"/>
    </xf>
    <xf borderId="3" fillId="8" fontId="10" numFmtId="0" xfId="0" applyAlignment="1" applyBorder="1" applyFill="1" applyFont="1">
      <alignment horizontal="center" vertical="center"/>
    </xf>
    <xf borderId="0" fillId="3" fontId="14" numFmtId="0" xfId="0" applyAlignment="1" applyFont="1">
      <alignment horizontal="center" vertical="center"/>
    </xf>
    <xf borderId="7" fillId="3" fontId="15" numFmtId="0" xfId="0" applyAlignment="1" applyBorder="1" applyFont="1">
      <alignment horizontal="center" vertical="center"/>
    </xf>
    <xf borderId="7" fillId="3" fontId="1" numFmtId="0" xfId="0" applyAlignment="1" applyBorder="1" applyFont="1">
      <alignment horizontal="center" readingOrder="0" vertical="center"/>
    </xf>
    <xf borderId="7" fillId="3" fontId="1" numFmtId="0" xfId="0" applyAlignment="1" applyBorder="1" applyFont="1">
      <alignment horizontal="center" readingOrder="0" shrinkToFit="0" vertical="center" wrapText="1"/>
    </xf>
    <xf borderId="7" fillId="3" fontId="5" numFmtId="0" xfId="0" applyBorder="1" applyFont="1"/>
    <xf borderId="7" fillId="3" fontId="7" numFmtId="0" xfId="0" applyAlignment="1" applyBorder="1" applyFont="1">
      <alignment vertical="center"/>
    </xf>
    <xf borderId="7" fillId="3" fontId="7" numFmtId="0" xfId="0" applyAlignment="1" applyBorder="1" applyFont="1">
      <alignment horizontal="center" vertical="center"/>
    </xf>
    <xf borderId="7" fillId="3" fontId="8" numFmtId="164" xfId="0" applyAlignment="1" applyBorder="1" applyFont="1" applyNumberFormat="1">
      <alignment horizontal="center" vertical="center"/>
    </xf>
    <xf borderId="1" fillId="2" fontId="16" numFmtId="166" xfId="0" applyAlignment="1" applyBorder="1" applyFont="1" applyNumberFormat="1">
      <alignment horizontal="center" shrinkToFit="0" vertical="center" wrapText="1"/>
    </xf>
    <xf borderId="2" fillId="0" fontId="3" numFmtId="165" xfId="0" applyAlignment="1" applyBorder="1" applyFont="1" applyNumberFormat="1">
      <alignment horizontal="center" vertical="center"/>
    </xf>
    <xf borderId="2" fillId="3" fontId="17" numFmtId="0" xfId="0" applyAlignment="1" applyBorder="1" applyFont="1">
      <alignment horizontal="center" readingOrder="0" vertical="center"/>
    </xf>
    <xf borderId="2" fillId="3" fontId="17" numFmtId="0" xfId="0" applyAlignment="1" applyBorder="1" applyFont="1">
      <alignment horizontal="center" vertical="center"/>
    </xf>
    <xf borderId="2" fillId="2" fontId="17" numFmtId="0" xfId="0" applyAlignment="1" applyBorder="1" applyFont="1">
      <alignment horizontal="center" vertical="center"/>
    </xf>
    <xf borderId="2" fillId="0" fontId="18" numFmtId="0" xfId="0" applyBorder="1" applyFont="1"/>
    <xf borderId="2" fillId="0" fontId="19" numFmtId="164" xfId="0" applyAlignment="1" applyBorder="1" applyFont="1" applyNumberFormat="1">
      <alignment horizontal="center" vertical="center"/>
    </xf>
    <xf borderId="2" fillId="0" fontId="19" numFmtId="9" xfId="0" applyAlignment="1" applyBorder="1" applyFont="1" applyNumberFormat="1">
      <alignment horizontal="center" vertical="center"/>
    </xf>
    <xf borderId="1" fillId="0" fontId="3" numFmtId="165" xfId="0" applyAlignment="1" applyBorder="1" applyFont="1" applyNumberFormat="1">
      <alignment horizontal="center" vertical="center"/>
    </xf>
    <xf borderId="1" fillId="3" fontId="17" numFmtId="0" xfId="0" applyAlignment="1" applyBorder="1" applyFont="1">
      <alignment horizontal="center" vertical="center"/>
    </xf>
    <xf borderId="1" fillId="2" fontId="17" numFmtId="0" xfId="0" applyAlignment="1" applyBorder="1" applyFont="1">
      <alignment horizontal="center" vertical="center"/>
    </xf>
    <xf borderId="1" fillId="0" fontId="18" numFmtId="0" xfId="0" applyBorder="1" applyFont="1"/>
    <xf borderId="1" fillId="0" fontId="19" numFmtId="164" xfId="0" applyAlignment="1" applyBorder="1" applyFont="1" applyNumberFormat="1">
      <alignment horizontal="center" vertical="center"/>
    </xf>
    <xf borderId="1" fillId="0" fontId="19" numFmtId="9" xfId="0" applyAlignment="1" applyBorder="1" applyFont="1" applyNumberFormat="1">
      <alignment horizontal="center" vertical="center"/>
    </xf>
    <xf borderId="1" fillId="0" fontId="18" numFmtId="0" xfId="0" applyAlignment="1" applyBorder="1" applyFont="1">
      <alignment horizontal="center"/>
    </xf>
    <xf borderId="1" fillId="3" fontId="17" numFmtId="0" xfId="0" applyBorder="1" applyFont="1"/>
    <xf borderId="1" fillId="0" fontId="18" numFmtId="0" xfId="0" applyAlignment="1" applyBorder="1" applyFont="1">
      <alignment horizontal="center" vertical="center"/>
    </xf>
    <xf borderId="8" fillId="3" fontId="17" numFmtId="0" xfId="0" applyAlignment="1" applyBorder="1" applyFont="1">
      <alignment horizontal="center" vertical="center"/>
    </xf>
    <xf borderId="8" fillId="2" fontId="17" numFmtId="0" xfId="0" applyAlignment="1" applyBorder="1" applyFont="1">
      <alignment horizontal="center" vertical="center"/>
    </xf>
    <xf borderId="8" fillId="3" fontId="19" numFmtId="164" xfId="0" applyAlignment="1" applyBorder="1" applyFont="1" applyNumberFormat="1">
      <alignment horizontal="center" vertical="center"/>
    </xf>
    <xf borderId="1" fillId="3" fontId="19" numFmtId="164" xfId="0" applyAlignment="1" applyBorder="1" applyFont="1" applyNumberFormat="1">
      <alignment horizontal="center" vertical="center"/>
    </xf>
    <xf borderId="1" fillId="3" fontId="17" numFmtId="0" xfId="0" applyAlignment="1" applyBorder="1" applyFont="1">
      <alignment horizontal="center" shrinkToFit="0" vertical="center" wrapText="1"/>
    </xf>
    <xf borderId="8" fillId="3" fontId="17" numFmtId="0" xfId="0" applyBorder="1" applyFont="1"/>
    <xf borderId="1" fillId="3" fontId="17" numFmtId="0" xfId="0" applyAlignment="1" applyBorder="1" applyFont="1">
      <alignment horizontal="center" readingOrder="0" vertical="center"/>
    </xf>
    <xf borderId="4" fillId="9" fontId="20" numFmtId="0" xfId="0" applyAlignment="1" applyBorder="1" applyFill="1" applyFont="1">
      <alignment horizontal="center" readingOrder="0" vertical="center"/>
    </xf>
    <xf borderId="3" fillId="10" fontId="21" numFmtId="0" xfId="0" applyAlignment="1" applyBorder="1" applyFill="1" applyFont="1">
      <alignment horizontal="center" shrinkToFit="0" vertical="center" wrapText="1"/>
    </xf>
    <xf borderId="3" fillId="10" fontId="21" numFmtId="0" xfId="0" applyAlignment="1" applyBorder="1" applyFont="1">
      <alignment horizontal="center" readingOrder="0" vertical="center"/>
    </xf>
    <xf borderId="3" fillId="10" fontId="21" numFmtId="1" xfId="0" applyAlignment="1" applyBorder="1" applyFont="1" applyNumberFormat="1">
      <alignment horizontal="center" shrinkToFit="0" vertical="center" wrapText="1"/>
    </xf>
    <xf borderId="3" fillId="10" fontId="21" numFmtId="167" xfId="0" applyAlignment="1" applyBorder="1" applyFont="1" applyNumberFormat="1">
      <alignment horizontal="center" shrinkToFit="0" vertical="center" wrapText="1"/>
    </xf>
    <xf borderId="3" fillId="0" fontId="5" numFmtId="0" xfId="0" applyAlignment="1" applyBorder="1" applyFont="1">
      <alignment horizontal="center" readingOrder="0" vertical="center"/>
    </xf>
    <xf borderId="3" fillId="0" fontId="5" numFmtId="0" xfId="0" applyAlignment="1" applyBorder="1" applyFont="1">
      <alignment horizontal="center" vertical="center"/>
    </xf>
    <xf borderId="3" fillId="0" fontId="5" numFmtId="165" xfId="0" applyAlignment="1" applyBorder="1" applyFont="1" applyNumberFormat="1">
      <alignment horizontal="center" vertical="center"/>
    </xf>
    <xf borderId="3" fillId="0" fontId="5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49.jpg"/><Relationship Id="rId42" Type="http://schemas.openxmlformats.org/officeDocument/2006/relationships/image" Target="../media/image47.jpg"/><Relationship Id="rId41" Type="http://schemas.openxmlformats.org/officeDocument/2006/relationships/image" Target="../media/image42.jpg"/><Relationship Id="rId44" Type="http://schemas.openxmlformats.org/officeDocument/2006/relationships/image" Target="../media/image53.jpg"/><Relationship Id="rId43" Type="http://schemas.openxmlformats.org/officeDocument/2006/relationships/image" Target="../media/image35.jpg"/><Relationship Id="rId46" Type="http://schemas.openxmlformats.org/officeDocument/2006/relationships/image" Target="../media/image30.jpg"/><Relationship Id="rId45" Type="http://schemas.openxmlformats.org/officeDocument/2006/relationships/image" Target="../media/image33.jpg"/><Relationship Id="rId1" Type="http://schemas.openxmlformats.org/officeDocument/2006/relationships/image" Target="../media/image11.jpg"/><Relationship Id="rId2" Type="http://schemas.openxmlformats.org/officeDocument/2006/relationships/image" Target="../media/image1.jpg"/><Relationship Id="rId3" Type="http://schemas.openxmlformats.org/officeDocument/2006/relationships/image" Target="../media/image17.jpg"/><Relationship Id="rId4" Type="http://schemas.openxmlformats.org/officeDocument/2006/relationships/image" Target="../media/image3.png"/><Relationship Id="rId9" Type="http://schemas.openxmlformats.org/officeDocument/2006/relationships/image" Target="../media/image18.jpg"/><Relationship Id="rId48" Type="http://schemas.openxmlformats.org/officeDocument/2006/relationships/image" Target="../media/image26.png"/><Relationship Id="rId47" Type="http://schemas.openxmlformats.org/officeDocument/2006/relationships/image" Target="../media/image43.jpg"/><Relationship Id="rId49" Type="http://schemas.openxmlformats.org/officeDocument/2006/relationships/image" Target="../media/image50.jpg"/><Relationship Id="rId5" Type="http://schemas.openxmlformats.org/officeDocument/2006/relationships/image" Target="../media/image8.jpg"/><Relationship Id="rId6" Type="http://schemas.openxmlformats.org/officeDocument/2006/relationships/image" Target="../media/image13.jpg"/><Relationship Id="rId7" Type="http://schemas.openxmlformats.org/officeDocument/2006/relationships/image" Target="../media/image2.jpg"/><Relationship Id="rId8" Type="http://schemas.openxmlformats.org/officeDocument/2006/relationships/image" Target="../media/image6.jpg"/><Relationship Id="rId31" Type="http://schemas.openxmlformats.org/officeDocument/2006/relationships/image" Target="../media/image40.jpg"/><Relationship Id="rId30" Type="http://schemas.openxmlformats.org/officeDocument/2006/relationships/image" Target="../media/image39.jpg"/><Relationship Id="rId33" Type="http://schemas.openxmlformats.org/officeDocument/2006/relationships/image" Target="../media/image32.png"/><Relationship Id="rId32" Type="http://schemas.openxmlformats.org/officeDocument/2006/relationships/image" Target="../media/image28.jpg"/><Relationship Id="rId35" Type="http://schemas.openxmlformats.org/officeDocument/2006/relationships/image" Target="../media/image23.jpg"/><Relationship Id="rId34" Type="http://schemas.openxmlformats.org/officeDocument/2006/relationships/image" Target="../media/image22.jpg"/><Relationship Id="rId37" Type="http://schemas.openxmlformats.org/officeDocument/2006/relationships/image" Target="../media/image41.jpg"/><Relationship Id="rId36" Type="http://schemas.openxmlformats.org/officeDocument/2006/relationships/image" Target="../media/image29.jpg"/><Relationship Id="rId39" Type="http://schemas.openxmlformats.org/officeDocument/2006/relationships/image" Target="../media/image34.jpg"/><Relationship Id="rId38" Type="http://schemas.openxmlformats.org/officeDocument/2006/relationships/image" Target="../media/image37.png"/><Relationship Id="rId20" Type="http://schemas.openxmlformats.org/officeDocument/2006/relationships/image" Target="../media/image5.jpg"/><Relationship Id="rId22" Type="http://schemas.openxmlformats.org/officeDocument/2006/relationships/image" Target="../media/image20.png"/><Relationship Id="rId21" Type="http://schemas.openxmlformats.org/officeDocument/2006/relationships/image" Target="../media/image4.png"/><Relationship Id="rId24" Type="http://schemas.openxmlformats.org/officeDocument/2006/relationships/image" Target="../media/image38.jpg"/><Relationship Id="rId23" Type="http://schemas.openxmlformats.org/officeDocument/2006/relationships/image" Target="../media/image16.jpg"/><Relationship Id="rId26" Type="http://schemas.openxmlformats.org/officeDocument/2006/relationships/image" Target="../media/image44.jpg"/><Relationship Id="rId25" Type="http://schemas.openxmlformats.org/officeDocument/2006/relationships/image" Target="../media/image19.jpg"/><Relationship Id="rId28" Type="http://schemas.openxmlformats.org/officeDocument/2006/relationships/image" Target="../media/image51.jpg"/><Relationship Id="rId27" Type="http://schemas.openxmlformats.org/officeDocument/2006/relationships/image" Target="../media/image45.jpg"/><Relationship Id="rId29" Type="http://schemas.openxmlformats.org/officeDocument/2006/relationships/image" Target="../media/image24.jpg"/><Relationship Id="rId51" Type="http://schemas.openxmlformats.org/officeDocument/2006/relationships/image" Target="../media/image48.jpg"/><Relationship Id="rId50" Type="http://schemas.openxmlformats.org/officeDocument/2006/relationships/image" Target="../media/image54.png"/><Relationship Id="rId53" Type="http://schemas.openxmlformats.org/officeDocument/2006/relationships/image" Target="../media/image36.jpg"/><Relationship Id="rId52" Type="http://schemas.openxmlformats.org/officeDocument/2006/relationships/image" Target="../media/image46.jpg"/><Relationship Id="rId11" Type="http://schemas.openxmlformats.org/officeDocument/2006/relationships/image" Target="../media/image7.png"/><Relationship Id="rId10" Type="http://schemas.openxmlformats.org/officeDocument/2006/relationships/image" Target="../media/image25.jpg"/><Relationship Id="rId54" Type="http://schemas.openxmlformats.org/officeDocument/2006/relationships/image" Target="../media/image52.jpg"/><Relationship Id="rId13" Type="http://schemas.openxmlformats.org/officeDocument/2006/relationships/image" Target="../media/image9.png"/><Relationship Id="rId12" Type="http://schemas.openxmlformats.org/officeDocument/2006/relationships/image" Target="../media/image27.jpg"/><Relationship Id="rId15" Type="http://schemas.openxmlformats.org/officeDocument/2006/relationships/image" Target="../media/image10.jpg"/><Relationship Id="rId14" Type="http://schemas.openxmlformats.org/officeDocument/2006/relationships/image" Target="../media/image15.jpg"/><Relationship Id="rId17" Type="http://schemas.openxmlformats.org/officeDocument/2006/relationships/image" Target="../media/image12.jpg"/><Relationship Id="rId16" Type="http://schemas.openxmlformats.org/officeDocument/2006/relationships/image" Target="../media/image31.jpg"/><Relationship Id="rId19" Type="http://schemas.openxmlformats.org/officeDocument/2006/relationships/image" Target="../media/image14.jpg"/><Relationship Id="rId18" Type="http://schemas.openxmlformats.org/officeDocument/2006/relationships/image" Target="../media/image2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7.jpg"/><Relationship Id="rId2" Type="http://schemas.openxmlformats.org/officeDocument/2006/relationships/image" Target="../media/image1.jpg"/><Relationship Id="rId3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333375</xdr:colOff>
      <xdr:row>35</xdr:row>
      <xdr:rowOff>904875</xdr:rowOff>
    </xdr:from>
    <xdr:ext cx="400050" cy="1152525"/>
    <xdr:pic>
      <xdr:nvPicPr>
        <xdr:cNvPr id="0" name="image1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238125</xdr:colOff>
      <xdr:row>35</xdr:row>
      <xdr:rowOff>57150</xdr:rowOff>
    </xdr:from>
    <xdr:ext cx="638175" cy="895350"/>
    <xdr:pic>
      <xdr:nvPicPr>
        <xdr:cNvPr descr="1 di 4 - Felpa Uomo 64120 Fronte STONE ISLAND"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895350</xdr:colOff>
      <xdr:row>35</xdr:row>
      <xdr:rowOff>114300</xdr:rowOff>
    </xdr:from>
    <xdr:ext cx="676275" cy="1933575"/>
    <xdr:pic>
      <xdr:nvPicPr>
        <xdr:cNvPr id="0" name="image17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8</xdr:row>
      <xdr:rowOff>0</xdr:rowOff>
    </xdr:from>
    <xdr:ext cx="1571625" cy="2114550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9</xdr:row>
      <xdr:rowOff>0</xdr:rowOff>
    </xdr:from>
    <xdr:ext cx="1533525" cy="2114550"/>
    <xdr:pic>
      <xdr:nvPicPr>
        <xdr:cNvPr id="0" name="image8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10</xdr:row>
      <xdr:rowOff>0</xdr:rowOff>
    </xdr:from>
    <xdr:ext cx="1581150" cy="2114550"/>
    <xdr:pic>
      <xdr:nvPicPr>
        <xdr:cNvPr id="0" name="image13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11</xdr:row>
      <xdr:rowOff>0</xdr:rowOff>
    </xdr:from>
    <xdr:ext cx="1619250" cy="2114550"/>
    <xdr:pic>
      <xdr:nvPicPr>
        <xdr:cNvPr descr="Sweatshirt Man 63051 COTTON FLEECE_GARMENT DYED Front STONE ISLAND" id="0" name="image2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12</xdr:row>
      <xdr:rowOff>0</xdr:rowOff>
    </xdr:from>
    <xdr:ext cx="1724025" cy="2057400"/>
    <xdr:pic>
      <xdr:nvPicPr>
        <xdr:cNvPr descr="Felpa in cotone" id="0" name="image6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13</xdr:row>
      <xdr:rowOff>0</xdr:rowOff>
    </xdr:from>
    <xdr:ext cx="1724025" cy="2095500"/>
    <xdr:pic>
      <xdr:nvPicPr>
        <xdr:cNvPr id="0" name="image18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14</xdr:row>
      <xdr:rowOff>0</xdr:rowOff>
    </xdr:from>
    <xdr:ext cx="1666875" cy="2114550"/>
    <xdr:pic>
      <xdr:nvPicPr>
        <xdr:cNvPr descr="Sweatshirt Stone Island Men - Official Store" id="0" name="image25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15</xdr:row>
      <xdr:rowOff>0</xdr:rowOff>
    </xdr:from>
    <xdr:ext cx="1724025" cy="1847850"/>
    <xdr:pic>
      <xdr:nvPicPr>
        <xdr:cNvPr id="0" name="image7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16</xdr:row>
      <xdr:rowOff>0</xdr:rowOff>
    </xdr:from>
    <xdr:ext cx="1724025" cy="1704975"/>
    <xdr:pic>
      <xdr:nvPicPr>
        <xdr:cNvPr id="0" name="image27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17</xdr:row>
      <xdr:rowOff>0</xdr:rowOff>
    </xdr:from>
    <xdr:ext cx="1714500" cy="2076450"/>
    <xdr:pic>
      <xdr:nvPicPr>
        <xdr:cNvPr descr="Stone Island heren sweat shirt butter" id="0" name="image9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18</xdr:row>
      <xdr:rowOff>0</xdr:rowOff>
    </xdr:from>
    <xdr:ext cx="1609725" cy="2114550"/>
    <xdr:pic>
      <xdr:nvPicPr>
        <xdr:cNvPr id="0" name="image15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19</xdr:row>
      <xdr:rowOff>0</xdr:rowOff>
    </xdr:from>
    <xdr:ext cx="1533525" cy="2114550"/>
    <xdr:pic>
      <xdr:nvPicPr>
        <xdr:cNvPr id="0" name="image10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20</xdr:row>
      <xdr:rowOff>0</xdr:rowOff>
    </xdr:from>
    <xdr:ext cx="1581150" cy="2114550"/>
    <xdr:pic>
      <xdr:nvPicPr>
        <xdr:cNvPr id="0" name="image31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21</xdr:row>
      <xdr:rowOff>0</xdr:rowOff>
    </xdr:from>
    <xdr:ext cx="1724025" cy="1704975"/>
    <xdr:pic>
      <xdr:nvPicPr>
        <xdr:cNvPr id="0" name="image12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22</xdr:row>
      <xdr:rowOff>0</xdr:rowOff>
    </xdr:from>
    <xdr:ext cx="1571625" cy="2114550"/>
    <xdr:pic>
      <xdr:nvPicPr>
        <xdr:cNvPr id="0" name="image21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23</xdr:row>
      <xdr:rowOff>0</xdr:rowOff>
    </xdr:from>
    <xdr:ext cx="1504950" cy="2114550"/>
    <xdr:pic>
      <xdr:nvPicPr>
        <xdr:cNvPr id="0" name="image14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24</xdr:row>
      <xdr:rowOff>0</xdr:rowOff>
    </xdr:from>
    <xdr:ext cx="1581150" cy="2114550"/>
    <xdr:pic>
      <xdr:nvPicPr>
        <xdr:cNvPr id="0" name="image5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25</xdr:row>
      <xdr:rowOff>0</xdr:rowOff>
    </xdr:from>
    <xdr:ext cx="1447800" cy="2114550"/>
    <xdr:pic>
      <xdr:nvPicPr>
        <xdr:cNvPr id="0" name="image4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26</xdr:row>
      <xdr:rowOff>0</xdr:rowOff>
    </xdr:from>
    <xdr:ext cx="1466850" cy="2105025"/>
    <xdr:pic>
      <xdr:nvPicPr>
        <xdr:cNvPr id="0" name="image20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27</xdr:row>
      <xdr:rowOff>0</xdr:rowOff>
    </xdr:from>
    <xdr:ext cx="1562100" cy="2114550"/>
    <xdr:pic>
      <xdr:nvPicPr>
        <xdr:cNvPr descr="Sweatshirt Man 64151 COTTON FLEECE_GARMENT DYED Front STONE ISLAND" id="0" name="image16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28</xdr:row>
      <xdr:rowOff>0</xdr:rowOff>
    </xdr:from>
    <xdr:ext cx="1504950" cy="2114550"/>
    <xdr:pic>
      <xdr:nvPicPr>
        <xdr:cNvPr id="0" name="image38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29</xdr:row>
      <xdr:rowOff>0</xdr:rowOff>
    </xdr:from>
    <xdr:ext cx="1495425" cy="2114550"/>
    <xdr:pic>
      <xdr:nvPicPr>
        <xdr:cNvPr id="0" name="image19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30</xdr:row>
      <xdr:rowOff>0</xdr:rowOff>
    </xdr:from>
    <xdr:ext cx="1504950" cy="2114550"/>
    <xdr:pic>
      <xdr:nvPicPr>
        <xdr:cNvPr id="0" name="image44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31</xdr:row>
      <xdr:rowOff>0</xdr:rowOff>
    </xdr:from>
    <xdr:ext cx="1495425" cy="2114550"/>
    <xdr:pic>
      <xdr:nvPicPr>
        <xdr:cNvPr id="0" name="image45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32</xdr:row>
      <xdr:rowOff>0</xdr:rowOff>
    </xdr:from>
    <xdr:ext cx="1457325" cy="2105025"/>
    <xdr:pic>
      <xdr:nvPicPr>
        <xdr:cNvPr id="0" name="image51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33</xdr:row>
      <xdr:rowOff>0</xdr:rowOff>
    </xdr:from>
    <xdr:ext cx="1495425" cy="2114550"/>
    <xdr:pic>
      <xdr:nvPicPr>
        <xdr:cNvPr descr="1 di 4 - Felpa Uomo 64120 Fronte STONE ISLAND" id="0" name="image24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34</xdr:row>
      <xdr:rowOff>0</xdr:rowOff>
    </xdr:from>
    <xdr:ext cx="1495425" cy="2114550"/>
    <xdr:pic>
      <xdr:nvPicPr>
        <xdr:cNvPr descr="1 di 4 - Felpa Uomo 64120 Fronte STONE ISLAND" id="0" name="image39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36</xdr:row>
      <xdr:rowOff>0</xdr:rowOff>
    </xdr:from>
    <xdr:ext cx="1543050" cy="2114550"/>
    <xdr:pic>
      <xdr:nvPicPr>
        <xdr:cNvPr id="0" name="image40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37</xdr:row>
      <xdr:rowOff>0</xdr:rowOff>
    </xdr:from>
    <xdr:ext cx="1552575" cy="2114550"/>
    <xdr:pic>
      <xdr:nvPicPr>
        <xdr:cNvPr id="0" name="image28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38</xdr:row>
      <xdr:rowOff>0</xdr:rowOff>
    </xdr:from>
    <xdr:ext cx="1724025" cy="2028825"/>
    <xdr:pic>
      <xdr:nvPicPr>
        <xdr:cNvPr descr="Classic Hooded Zip Sweatshirt 7715 64220 V0057" id="0" name="image32.pn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39</xdr:row>
      <xdr:rowOff>0</xdr:rowOff>
    </xdr:from>
    <xdr:ext cx="1609725" cy="2114550"/>
    <xdr:pic>
      <xdr:nvPicPr>
        <xdr:cNvPr descr="1 di 4 - Felpa Uomo 64220 Fronte STONE ISLAND" id="0" name="image22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40</xdr:row>
      <xdr:rowOff>0</xdr:rowOff>
    </xdr:from>
    <xdr:ext cx="1543050" cy="2114550"/>
    <xdr:pic>
      <xdr:nvPicPr>
        <xdr:cNvPr descr="1 di 4 - Felpa Uomo 64220 Fronte STONE ISLAND" id="0" name="image23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41</xdr:row>
      <xdr:rowOff>0</xdr:rowOff>
    </xdr:from>
    <xdr:ext cx="1533525" cy="2114550"/>
    <xdr:pic>
      <xdr:nvPicPr>
        <xdr:cNvPr id="0" name="image29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42</xdr:row>
      <xdr:rowOff>0</xdr:rowOff>
    </xdr:from>
    <xdr:ext cx="1666875" cy="2114550"/>
    <xdr:pic>
      <xdr:nvPicPr>
        <xdr:cNvPr descr="Fleece Trousers Man 64551 COTTON FLEECE GARMENT DYED Front STONE ISLAND" id="0" name="image41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43</xdr:row>
      <xdr:rowOff>0</xdr:rowOff>
    </xdr:from>
    <xdr:ext cx="895350" cy="2114550"/>
    <xdr:pic>
      <xdr:nvPicPr>
        <xdr:cNvPr id="0" name="image37.pn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44</xdr:row>
      <xdr:rowOff>0</xdr:rowOff>
    </xdr:from>
    <xdr:ext cx="1476375" cy="2105025"/>
    <xdr:pic>
      <xdr:nvPicPr>
        <xdr:cNvPr descr="Over Shirt Man 101WN T.CO+OLD Front STONE ISLAND" id="0" name="image34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45</xdr:row>
      <xdr:rowOff>0</xdr:rowOff>
    </xdr:from>
    <xdr:ext cx="1438275" cy="2114550"/>
    <xdr:pic>
      <xdr:nvPicPr>
        <xdr:cNvPr descr="1 of 4 - Over Shirt Man 101WN T.CO+OLD Front STONE ISLAND" id="0" name="image49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46</xdr:row>
      <xdr:rowOff>0</xdr:rowOff>
    </xdr:from>
    <xdr:ext cx="1466850" cy="2114550"/>
    <xdr:pic>
      <xdr:nvPicPr>
        <xdr:cNvPr descr="Overshirt Uomo 10223 GARMENT DYED CRINKLE REPS R-NY Fronte STONE ISLAND" id="0" name="image42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47</xdr:row>
      <xdr:rowOff>0</xdr:rowOff>
    </xdr:from>
    <xdr:ext cx="1533525" cy="2114550"/>
    <xdr:pic>
      <xdr:nvPicPr>
        <xdr:cNvPr descr="2 of 4 - Over Shirt Man 10303 NASLAN LIGHT Back STONE ISLAND" id="0" name="image47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48</xdr:row>
      <xdr:rowOff>0</xdr:rowOff>
    </xdr:from>
    <xdr:ext cx="1714500" cy="1933575"/>
    <xdr:pic>
      <xdr:nvPicPr>
        <xdr:cNvPr id="0" name="image35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49</xdr:row>
      <xdr:rowOff>0</xdr:rowOff>
    </xdr:from>
    <xdr:ext cx="1504950" cy="2114550"/>
    <xdr:pic>
      <xdr:nvPicPr>
        <xdr:cNvPr id="0" name="image53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50</xdr:row>
      <xdr:rowOff>0</xdr:rowOff>
    </xdr:from>
    <xdr:ext cx="1571625" cy="2114550"/>
    <xdr:pic>
      <xdr:nvPicPr>
        <xdr:cNvPr id="0" name="image33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51</xdr:row>
      <xdr:rowOff>0</xdr:rowOff>
    </xdr:from>
    <xdr:ext cx="1724025" cy="1733550"/>
    <xdr:pic>
      <xdr:nvPicPr>
        <xdr:cNvPr descr="Stone Island Crinkle Reps Down Gilet - Navy" id="0" name="image30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52</xdr:row>
      <xdr:rowOff>0</xdr:rowOff>
    </xdr:from>
    <xdr:ext cx="1590675" cy="2114550"/>
    <xdr:pic>
      <xdr:nvPicPr>
        <xdr:cNvPr id="0" name="image43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53</xdr:row>
      <xdr:rowOff>0</xdr:rowOff>
    </xdr:from>
    <xdr:ext cx="1676400" cy="2114550"/>
    <xdr:pic>
      <xdr:nvPicPr>
        <xdr:cNvPr id="0" name="image26.pn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54</xdr:row>
      <xdr:rowOff>0</xdr:rowOff>
    </xdr:from>
    <xdr:ext cx="1724025" cy="1809750"/>
    <xdr:pic>
      <xdr:nvPicPr>
        <xdr:cNvPr id="0" name="image50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55</xdr:row>
      <xdr:rowOff>0</xdr:rowOff>
    </xdr:from>
    <xdr:ext cx="1724025" cy="1704975"/>
    <xdr:pic>
      <xdr:nvPicPr>
        <xdr:cNvPr id="0" name="image54.pn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56</xdr:row>
      <xdr:rowOff>0</xdr:rowOff>
    </xdr:from>
    <xdr:ext cx="1724025" cy="1771650"/>
    <xdr:pic>
      <xdr:nvPicPr>
        <xdr:cNvPr id="0" name="image48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57</xdr:row>
      <xdr:rowOff>0</xdr:rowOff>
    </xdr:from>
    <xdr:ext cx="1724025" cy="1743075"/>
    <xdr:pic>
      <xdr:nvPicPr>
        <xdr:cNvPr id="0" name="image46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58</xdr:row>
      <xdr:rowOff>0</xdr:rowOff>
    </xdr:from>
    <xdr:ext cx="1724025" cy="1743075"/>
    <xdr:pic>
      <xdr:nvPicPr>
        <xdr:cNvPr id="0" name="image36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59</xdr:row>
      <xdr:rowOff>0</xdr:rowOff>
    </xdr:from>
    <xdr:ext cx="1724025" cy="1762125"/>
    <xdr:pic>
      <xdr:nvPicPr>
        <xdr:cNvPr id="0" name="image52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466725</xdr:colOff>
      <xdr:row>29</xdr:row>
      <xdr:rowOff>57150</xdr:rowOff>
    </xdr:from>
    <xdr:ext cx="438150" cy="723900"/>
    <xdr:pic>
      <xdr:nvPicPr>
        <xdr:cNvPr id="0" name="image17.jpg" title="이미지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29</xdr:row>
      <xdr:rowOff>47625</xdr:rowOff>
    </xdr:from>
    <xdr:ext cx="409575" cy="333375"/>
    <xdr:pic>
      <xdr:nvPicPr>
        <xdr:cNvPr id="0" name="image1.jpg" title="이미지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104775</xdr:colOff>
      <xdr:row>29</xdr:row>
      <xdr:rowOff>352425</xdr:rowOff>
    </xdr:from>
    <xdr:ext cx="257175" cy="438150"/>
    <xdr:pic>
      <xdr:nvPicPr>
        <xdr:cNvPr id="0" name="image11.jpg" title="이미지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atcheslux.com/article/%EB%B6%80%EB%9D%A0%ED%81%AC-%EB%8F%84%EB%A7%A4-%EB%A6%AC%EC%8A%A4%ED%8A%B8/2/1957/" TargetMode="External"/><Relationship Id="rId2" Type="http://schemas.openxmlformats.org/officeDocument/2006/relationships/hyperlink" Target="https://docs.google.com/forms/d/e/1FAIpQLScmAhAOhyOZR32K-RPYbJdcJyLV2Kby3FQDPH9vUjxcnDz75Q/viewform" TargetMode="External"/><Relationship Id="rId3" Type="http://schemas.openxmlformats.org/officeDocument/2006/relationships/hyperlink" Target="https://matcheslux.com/article/%EB%B6%80%EB%9D%A0%ED%81%AC-%EB%8F%84%EB%A7%A4-%EB%A6%AC%EC%8A%A4%ED%8A%B8/2/1957/" TargetMode="External"/><Relationship Id="rId4" Type="http://schemas.openxmlformats.org/officeDocument/2006/relationships/hyperlink" Target="https://matcheslux.com/product/detail.html?product_no=490236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matcheslux.com/article/%EB%B6%80%EB%9D%A0%ED%81%AC-%EB%8F%84%EB%A7%A4-%EB%A6%AC%EC%8A%A4%ED%8A%B8/2/2038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3.86"/>
    <col customWidth="1" min="2" max="2" width="21.71"/>
    <col customWidth="1" min="3" max="7" width="5.86"/>
    <col customWidth="1" min="8" max="8" width="7.29"/>
    <col customWidth="1" min="9" max="9" width="7.43"/>
    <col customWidth="1" min="10" max="10" width="23.71"/>
    <col customWidth="1" min="11" max="11" width="25.86"/>
    <col customWidth="1" min="12" max="12" width="23.0"/>
    <col customWidth="1" min="13" max="13" width="22.29"/>
    <col customWidth="1" min="14" max="18" width="5.86"/>
    <col customWidth="1" min="19" max="19" width="7.29"/>
    <col customWidth="1" min="20" max="20" width="9.57"/>
    <col customWidth="1" min="21" max="21" width="16.14"/>
    <col customWidth="1" min="22" max="22" width="13.86"/>
    <col customWidth="1" min="23" max="23" width="15.86"/>
  </cols>
  <sheetData>
    <row r="1" ht="40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>
        <f t="shared" ref="I1:J1" si="1">SUM(I9:I60)</f>
        <v>0</v>
      </c>
      <c r="J1" s="5">
        <f t="shared" si="1"/>
        <v>0</v>
      </c>
      <c r="K1" s="6" t="s">
        <v>8</v>
      </c>
      <c r="L1" s="6" t="s">
        <v>9</v>
      </c>
      <c r="M1" s="6" t="s">
        <v>10</v>
      </c>
      <c r="N1" s="3" t="s">
        <v>2</v>
      </c>
      <c r="O1" s="3" t="s">
        <v>3</v>
      </c>
      <c r="P1" s="3" t="s">
        <v>4</v>
      </c>
      <c r="Q1" s="3" t="s">
        <v>5</v>
      </c>
      <c r="R1" s="3" t="s">
        <v>6</v>
      </c>
      <c r="S1" s="3" t="s">
        <v>7</v>
      </c>
      <c r="T1" s="3" t="s">
        <v>11</v>
      </c>
      <c r="U1" s="7" t="s">
        <v>12</v>
      </c>
      <c r="V1" s="8" t="s">
        <v>13</v>
      </c>
      <c r="W1" s="7" t="s">
        <v>14</v>
      </c>
    </row>
    <row r="2" ht="7.5" customHeight="1">
      <c r="A2" s="9"/>
      <c r="B2" s="9"/>
      <c r="C2" s="10"/>
      <c r="D2" s="10"/>
      <c r="E2" s="10"/>
      <c r="F2" s="10"/>
      <c r="G2" s="10"/>
      <c r="H2" s="10"/>
      <c r="I2" s="10"/>
      <c r="J2" s="11"/>
      <c r="K2" s="12"/>
      <c r="L2" s="12"/>
      <c r="M2" s="13"/>
      <c r="N2" s="13"/>
      <c r="O2" s="14"/>
      <c r="P2" s="14"/>
      <c r="Q2" s="14"/>
      <c r="R2" s="14"/>
      <c r="S2" s="14"/>
      <c r="T2" s="14"/>
      <c r="U2" s="15"/>
      <c r="V2" s="15"/>
      <c r="W2" s="15"/>
    </row>
    <row r="3" ht="24.0" customHeight="1">
      <c r="A3" s="9"/>
      <c r="B3" s="16" t="s">
        <v>15</v>
      </c>
      <c r="C3" s="17" t="s">
        <v>16</v>
      </c>
      <c r="D3" s="18"/>
      <c r="E3" s="18"/>
      <c r="F3" s="18"/>
      <c r="G3" s="18"/>
      <c r="H3" s="18"/>
      <c r="I3" s="19"/>
      <c r="J3" s="20" t="s">
        <v>17</v>
      </c>
      <c r="K3" s="19"/>
      <c r="L3" s="21" t="s">
        <v>18</v>
      </c>
    </row>
    <row r="4" ht="24.0" customHeight="1">
      <c r="B4" s="16" t="s">
        <v>19</v>
      </c>
      <c r="C4" s="17" t="s">
        <v>20</v>
      </c>
      <c r="D4" s="18"/>
      <c r="E4" s="18"/>
      <c r="F4" s="18"/>
      <c r="G4" s="18"/>
      <c r="H4" s="18"/>
      <c r="I4" s="19"/>
      <c r="J4" s="22" t="s">
        <v>21</v>
      </c>
      <c r="K4" s="23" t="s">
        <v>22</v>
      </c>
      <c r="L4" s="24" t="s">
        <v>23</v>
      </c>
    </row>
    <row r="5" ht="24.0" customHeight="1">
      <c r="B5" s="16" t="s">
        <v>24</v>
      </c>
      <c r="C5" s="17" t="s">
        <v>25</v>
      </c>
      <c r="D5" s="18"/>
      <c r="E5" s="18"/>
      <c r="F5" s="18"/>
      <c r="G5" s="18"/>
      <c r="H5" s="18"/>
      <c r="I5" s="19"/>
      <c r="J5" s="25" t="s">
        <v>26</v>
      </c>
      <c r="K5" s="26" t="s">
        <v>27</v>
      </c>
      <c r="L5" s="27" t="s">
        <v>28</v>
      </c>
    </row>
    <row r="6" ht="24.0" customHeight="1">
      <c r="B6" s="16" t="s">
        <v>29</v>
      </c>
      <c r="C6" s="17" t="s">
        <v>30</v>
      </c>
      <c r="D6" s="18"/>
      <c r="E6" s="18"/>
      <c r="F6" s="18"/>
      <c r="G6" s="18"/>
      <c r="H6" s="18"/>
      <c r="I6" s="19"/>
      <c r="J6" s="28" t="s">
        <v>31</v>
      </c>
      <c r="K6" s="26" t="s">
        <v>32</v>
      </c>
      <c r="L6" s="27" t="s">
        <v>33</v>
      </c>
    </row>
    <row r="7" ht="27.0" customHeight="1">
      <c r="B7" s="16" t="s">
        <v>34</v>
      </c>
      <c r="C7" s="17" t="s">
        <v>35</v>
      </c>
      <c r="D7" s="18"/>
      <c r="E7" s="18"/>
      <c r="F7" s="18"/>
      <c r="G7" s="18"/>
      <c r="H7" s="18"/>
      <c r="I7" s="19"/>
      <c r="J7" s="29" t="s">
        <v>36</v>
      </c>
      <c r="K7" s="23" t="s">
        <v>37</v>
      </c>
      <c r="L7" s="27" t="s">
        <v>38</v>
      </c>
    </row>
    <row r="8" ht="9.75" customHeight="1">
      <c r="A8" s="30"/>
      <c r="B8" s="31"/>
      <c r="C8" s="32"/>
      <c r="D8" s="32"/>
      <c r="E8" s="32"/>
      <c r="F8" s="32"/>
      <c r="G8" s="32"/>
      <c r="H8" s="32"/>
      <c r="I8" s="32"/>
      <c r="J8" s="33"/>
      <c r="K8" s="34"/>
      <c r="L8" s="31"/>
      <c r="M8" s="31"/>
      <c r="N8" s="35"/>
      <c r="O8" s="35"/>
      <c r="P8" s="35"/>
      <c r="Q8" s="35"/>
      <c r="R8" s="35"/>
      <c r="S8" s="35"/>
      <c r="T8" s="36"/>
      <c r="U8" s="37"/>
      <c r="V8" s="37"/>
      <c r="W8" s="37"/>
    </row>
    <row r="9" ht="166.5" customHeight="1">
      <c r="A9" s="38" t="str">
        <f t="shared" ref="A9:A60" si="2">HYPERLINK("https://mustit.co.kr/product/search?search_action=search&amp;event=0&amp;event_no=1004&amp;keyword="&amp;iferror(L9,""),"머스트잇 가격 비교")</f>
        <v>머스트잇 가격 비교</v>
      </c>
      <c r="B9" s="39">
        <v>242634.0</v>
      </c>
      <c r="C9" s="40"/>
      <c r="D9" s="40"/>
      <c r="E9" s="41"/>
      <c r="F9" s="41"/>
      <c r="G9" s="41"/>
      <c r="H9" s="41"/>
      <c r="I9" s="42">
        <f t="shared" ref="I9:I60" si="3">SUM(C9:H9)</f>
        <v>0</v>
      </c>
      <c r="J9" s="39">
        <f t="shared" ref="J9:J60" si="4">I9*B9</f>
        <v>0</v>
      </c>
      <c r="K9" s="43"/>
      <c r="L9" s="41">
        <v>63750.0</v>
      </c>
      <c r="M9" s="41" t="s">
        <v>39</v>
      </c>
      <c r="N9" s="41">
        <v>46.0</v>
      </c>
      <c r="O9" s="41">
        <v>61.0</v>
      </c>
      <c r="P9" s="41">
        <v>60.0</v>
      </c>
      <c r="Q9" s="41">
        <v>48.0</v>
      </c>
      <c r="R9" s="41">
        <v>14.0</v>
      </c>
      <c r="S9" s="41"/>
      <c r="T9" s="42">
        <f t="shared" ref="T9:T60" si="5">SUM(N9:S9)</f>
        <v>229</v>
      </c>
      <c r="U9" s="44">
        <v>230.0</v>
      </c>
      <c r="V9" s="45">
        <v>0.36</v>
      </c>
      <c r="W9" s="44">
        <f t="shared" ref="W9:W60" si="6">U9*(1-V9)</f>
        <v>147.2</v>
      </c>
    </row>
    <row r="10" ht="166.5" customHeight="1">
      <c r="A10" s="38" t="str">
        <f t="shared" si="2"/>
        <v>머스트잇 가격 비교</v>
      </c>
      <c r="B10" s="46">
        <v>259276.0</v>
      </c>
      <c r="C10" s="47"/>
      <c r="D10" s="47"/>
      <c r="E10" s="47"/>
      <c r="F10" s="47"/>
      <c r="G10" s="47"/>
      <c r="H10" s="47"/>
      <c r="I10" s="48">
        <f t="shared" si="3"/>
        <v>0</v>
      </c>
      <c r="J10" s="46">
        <f t="shared" si="4"/>
        <v>0</v>
      </c>
      <c r="K10" s="49"/>
      <c r="L10" s="47">
        <v>63750.0</v>
      </c>
      <c r="M10" s="47" t="s">
        <v>40</v>
      </c>
      <c r="N10" s="47">
        <v>1.0</v>
      </c>
      <c r="O10" s="47">
        <v>2.0</v>
      </c>
      <c r="P10" s="47">
        <v>4.0</v>
      </c>
      <c r="Q10" s="47">
        <v>6.0</v>
      </c>
      <c r="R10" s="47">
        <v>4.0</v>
      </c>
      <c r="S10" s="47">
        <v>1.0</v>
      </c>
      <c r="T10" s="48">
        <f t="shared" si="5"/>
        <v>18</v>
      </c>
      <c r="U10" s="50">
        <v>230.0</v>
      </c>
      <c r="V10" s="51">
        <v>0.32</v>
      </c>
      <c r="W10" s="50">
        <f t="shared" si="6"/>
        <v>156.4</v>
      </c>
    </row>
    <row r="11" ht="166.5" customHeight="1">
      <c r="A11" s="38" t="str">
        <f t="shared" si="2"/>
        <v>머스트잇 가격 비교</v>
      </c>
      <c r="B11" s="46">
        <v>259276.0</v>
      </c>
      <c r="C11" s="47"/>
      <c r="D11" s="47"/>
      <c r="E11" s="47"/>
      <c r="F11" s="47"/>
      <c r="G11" s="47"/>
      <c r="H11" s="47"/>
      <c r="I11" s="48">
        <f t="shared" si="3"/>
        <v>0</v>
      </c>
      <c r="J11" s="46">
        <f t="shared" si="4"/>
        <v>0</v>
      </c>
      <c r="K11" s="49"/>
      <c r="L11" s="47">
        <v>63750.0</v>
      </c>
      <c r="M11" s="47" t="s">
        <v>41</v>
      </c>
      <c r="N11" s="47">
        <v>1.0</v>
      </c>
      <c r="O11" s="47">
        <v>1.0</v>
      </c>
      <c r="P11" s="47">
        <v>2.0</v>
      </c>
      <c r="Q11" s="47">
        <v>2.0</v>
      </c>
      <c r="R11" s="47">
        <v>2.0</v>
      </c>
      <c r="S11" s="47">
        <v>1.0</v>
      </c>
      <c r="T11" s="48">
        <f t="shared" si="5"/>
        <v>9</v>
      </c>
      <c r="U11" s="50">
        <v>230.0</v>
      </c>
      <c r="V11" s="51">
        <v>0.32</v>
      </c>
      <c r="W11" s="50">
        <f t="shared" si="6"/>
        <v>156.4</v>
      </c>
    </row>
    <row r="12" ht="166.5" customHeight="1">
      <c r="A12" s="38" t="str">
        <f t="shared" si="2"/>
        <v>머스트잇 가격 비교</v>
      </c>
      <c r="B12" s="46">
        <v>242634.0</v>
      </c>
      <c r="C12" s="47"/>
      <c r="D12" s="47"/>
      <c r="E12" s="47"/>
      <c r="F12" s="47"/>
      <c r="G12" s="47"/>
      <c r="H12" s="47"/>
      <c r="I12" s="48">
        <f t="shared" si="3"/>
        <v>0</v>
      </c>
      <c r="J12" s="46">
        <f t="shared" si="4"/>
        <v>0</v>
      </c>
      <c r="K12" s="52"/>
      <c r="L12" s="47">
        <v>63051.0</v>
      </c>
      <c r="M12" s="47" t="s">
        <v>42</v>
      </c>
      <c r="N12" s="47"/>
      <c r="O12" s="47">
        <v>7.0</v>
      </c>
      <c r="P12" s="47">
        <v>14.0</v>
      </c>
      <c r="Q12" s="47">
        <v>7.0</v>
      </c>
      <c r="R12" s="47">
        <v>7.0</v>
      </c>
      <c r="S12" s="47">
        <v>6.0</v>
      </c>
      <c r="T12" s="48">
        <f t="shared" si="5"/>
        <v>41</v>
      </c>
      <c r="U12" s="50">
        <v>230.0</v>
      </c>
      <c r="V12" s="51">
        <v>0.36</v>
      </c>
      <c r="W12" s="50">
        <f t="shared" si="6"/>
        <v>147.2</v>
      </c>
    </row>
    <row r="13" ht="166.5" customHeight="1">
      <c r="A13" s="38" t="str">
        <f t="shared" si="2"/>
        <v>머스트잇 가격 비교</v>
      </c>
      <c r="B13" s="46">
        <v>270618.0</v>
      </c>
      <c r="C13" s="47"/>
      <c r="D13" s="47"/>
      <c r="E13" s="47"/>
      <c r="F13" s="47"/>
      <c r="G13" s="47"/>
      <c r="H13" s="47"/>
      <c r="I13" s="48">
        <f t="shared" si="3"/>
        <v>0</v>
      </c>
      <c r="J13" s="46">
        <f t="shared" si="4"/>
        <v>0</v>
      </c>
      <c r="K13" s="49"/>
      <c r="L13" s="47">
        <v>63020.0</v>
      </c>
      <c r="M13" s="47" t="s">
        <v>43</v>
      </c>
      <c r="N13" s="47">
        <v>4.0</v>
      </c>
      <c r="O13" s="47">
        <v>8.0</v>
      </c>
      <c r="P13" s="47">
        <v>11.0</v>
      </c>
      <c r="Q13" s="47">
        <v>8.0</v>
      </c>
      <c r="R13" s="47">
        <v>4.0</v>
      </c>
      <c r="S13" s="47">
        <v>1.0</v>
      </c>
      <c r="T13" s="48">
        <f t="shared" si="5"/>
        <v>36</v>
      </c>
      <c r="U13" s="50">
        <v>240.0</v>
      </c>
      <c r="V13" s="51">
        <v>0.32</v>
      </c>
      <c r="W13" s="50">
        <f t="shared" si="6"/>
        <v>163.2</v>
      </c>
    </row>
    <row r="14" ht="166.5" customHeight="1">
      <c r="A14" s="38" t="str">
        <f t="shared" si="2"/>
        <v>머스트잇 가격 비교</v>
      </c>
      <c r="B14" s="46">
        <v>270618.0</v>
      </c>
      <c r="C14" s="47"/>
      <c r="D14" s="47"/>
      <c r="E14" s="47"/>
      <c r="F14" s="47"/>
      <c r="G14" s="47"/>
      <c r="H14" s="47"/>
      <c r="I14" s="48">
        <f t="shared" si="3"/>
        <v>0</v>
      </c>
      <c r="J14" s="46">
        <f t="shared" si="4"/>
        <v>0</v>
      </c>
      <c r="K14" s="49"/>
      <c r="L14" s="47">
        <v>63020.0</v>
      </c>
      <c r="M14" s="47" t="s">
        <v>40</v>
      </c>
      <c r="N14" s="47">
        <v>3.0</v>
      </c>
      <c r="O14" s="47">
        <v>4.0</v>
      </c>
      <c r="P14" s="47">
        <v>4.0</v>
      </c>
      <c r="Q14" s="47">
        <v>3.0</v>
      </c>
      <c r="R14" s="47">
        <v>2.0</v>
      </c>
      <c r="S14" s="47">
        <v>1.0</v>
      </c>
      <c r="T14" s="48">
        <f t="shared" si="5"/>
        <v>17</v>
      </c>
      <c r="U14" s="50">
        <v>240.0</v>
      </c>
      <c r="V14" s="51">
        <v>0.32</v>
      </c>
      <c r="W14" s="50">
        <f t="shared" si="6"/>
        <v>163.2</v>
      </c>
    </row>
    <row r="15" ht="166.5" customHeight="1">
      <c r="A15" s="38" t="str">
        <f t="shared" si="2"/>
        <v>머스트잇 가격 비교</v>
      </c>
      <c r="B15" s="46">
        <v>270618.0</v>
      </c>
      <c r="C15" s="47"/>
      <c r="D15" s="47"/>
      <c r="E15" s="47"/>
      <c r="F15" s="47"/>
      <c r="G15" s="47"/>
      <c r="H15" s="47"/>
      <c r="I15" s="48">
        <f t="shared" si="3"/>
        <v>0</v>
      </c>
      <c r="J15" s="46">
        <f t="shared" si="4"/>
        <v>0</v>
      </c>
      <c r="K15" s="49"/>
      <c r="L15" s="47">
        <v>63020.0</v>
      </c>
      <c r="M15" s="47" t="s">
        <v>44</v>
      </c>
      <c r="N15" s="47">
        <v>1.0</v>
      </c>
      <c r="O15" s="47">
        <v>2.0</v>
      </c>
      <c r="P15" s="47">
        <v>2.0</v>
      </c>
      <c r="Q15" s="47">
        <v>2.0</v>
      </c>
      <c r="R15" s="47">
        <v>1.0</v>
      </c>
      <c r="S15" s="47"/>
      <c r="T15" s="48">
        <f t="shared" si="5"/>
        <v>8</v>
      </c>
      <c r="U15" s="50">
        <v>240.0</v>
      </c>
      <c r="V15" s="51">
        <v>0.32</v>
      </c>
      <c r="W15" s="50">
        <f t="shared" si="6"/>
        <v>163.2</v>
      </c>
    </row>
    <row r="16" ht="166.5" customHeight="1">
      <c r="A16" s="38" t="str">
        <f t="shared" si="2"/>
        <v>머스트잇 가격 비교</v>
      </c>
      <c r="B16" s="46">
        <v>270618.0</v>
      </c>
      <c r="C16" s="47"/>
      <c r="D16" s="47"/>
      <c r="E16" s="47"/>
      <c r="F16" s="47"/>
      <c r="G16" s="47"/>
      <c r="H16" s="47"/>
      <c r="I16" s="48">
        <f t="shared" si="3"/>
        <v>0</v>
      </c>
      <c r="J16" s="46">
        <f t="shared" si="4"/>
        <v>0</v>
      </c>
      <c r="K16" s="49"/>
      <c r="L16" s="47">
        <v>63020.0</v>
      </c>
      <c r="M16" s="47" t="s">
        <v>45</v>
      </c>
      <c r="N16" s="47">
        <v>1.0</v>
      </c>
      <c r="O16" s="47">
        <v>3.0</v>
      </c>
      <c r="P16" s="47">
        <v>4.0</v>
      </c>
      <c r="Q16" s="47">
        <v>5.0</v>
      </c>
      <c r="R16" s="47">
        <v>4.0</v>
      </c>
      <c r="S16" s="47">
        <v>2.0</v>
      </c>
      <c r="T16" s="48">
        <f t="shared" si="5"/>
        <v>19</v>
      </c>
      <c r="U16" s="50">
        <v>240.0</v>
      </c>
      <c r="V16" s="51">
        <v>0.32</v>
      </c>
      <c r="W16" s="50">
        <f t="shared" si="6"/>
        <v>163.2</v>
      </c>
    </row>
    <row r="17" ht="166.5" customHeight="1">
      <c r="A17" s="38" t="str">
        <f t="shared" si="2"/>
        <v>머스트잇 가격 비교</v>
      </c>
      <c r="B17" s="46">
        <v>270618.0</v>
      </c>
      <c r="C17" s="47"/>
      <c r="D17" s="47"/>
      <c r="E17" s="47"/>
      <c r="F17" s="47"/>
      <c r="G17" s="47"/>
      <c r="H17" s="47"/>
      <c r="I17" s="48">
        <f t="shared" si="3"/>
        <v>0</v>
      </c>
      <c r="J17" s="46">
        <f t="shared" si="4"/>
        <v>0</v>
      </c>
      <c r="K17" s="49"/>
      <c r="L17" s="47">
        <v>63020.0</v>
      </c>
      <c r="M17" s="47" t="s">
        <v>46</v>
      </c>
      <c r="N17" s="47"/>
      <c r="O17" s="47">
        <v>2.0</v>
      </c>
      <c r="P17" s="47">
        <v>1.0</v>
      </c>
      <c r="Q17" s="47">
        <v>1.0</v>
      </c>
      <c r="R17" s="47">
        <v>1.0</v>
      </c>
      <c r="S17" s="47"/>
      <c r="T17" s="48">
        <f t="shared" si="5"/>
        <v>5</v>
      </c>
      <c r="U17" s="50">
        <v>240.0</v>
      </c>
      <c r="V17" s="51">
        <v>0.32</v>
      </c>
      <c r="W17" s="50">
        <f t="shared" si="6"/>
        <v>163.2</v>
      </c>
    </row>
    <row r="18" ht="166.5" customHeight="1">
      <c r="A18" s="38" t="str">
        <f t="shared" si="2"/>
        <v>머스트잇 가격 비교</v>
      </c>
      <c r="B18" s="46">
        <v>270618.0</v>
      </c>
      <c r="C18" s="47"/>
      <c r="D18" s="47"/>
      <c r="E18" s="47"/>
      <c r="F18" s="47"/>
      <c r="G18" s="47"/>
      <c r="H18" s="53"/>
      <c r="I18" s="48">
        <f t="shared" si="3"/>
        <v>0</v>
      </c>
      <c r="J18" s="46">
        <f t="shared" si="4"/>
        <v>0</v>
      </c>
      <c r="K18" s="49"/>
      <c r="L18" s="47">
        <v>63020.0</v>
      </c>
      <c r="M18" s="47" t="s">
        <v>47</v>
      </c>
      <c r="N18" s="47">
        <v>1.0</v>
      </c>
      <c r="O18" s="47">
        <v>1.0</v>
      </c>
      <c r="P18" s="47">
        <v>1.0</v>
      </c>
      <c r="Q18" s="47">
        <v>1.0</v>
      </c>
      <c r="R18" s="47">
        <v>1.0</v>
      </c>
      <c r="S18" s="53"/>
      <c r="T18" s="48">
        <f t="shared" si="5"/>
        <v>5</v>
      </c>
      <c r="U18" s="50">
        <v>240.0</v>
      </c>
      <c r="V18" s="51">
        <v>0.32</v>
      </c>
      <c r="W18" s="50">
        <f t="shared" si="6"/>
        <v>163.2</v>
      </c>
    </row>
    <row r="19" ht="166.5" customHeight="1">
      <c r="A19" s="38" t="str">
        <f t="shared" si="2"/>
        <v>머스트잇 가격 비교</v>
      </c>
      <c r="B19" s="46">
        <v>270618.0</v>
      </c>
      <c r="C19" s="47"/>
      <c r="D19" s="47"/>
      <c r="E19" s="47"/>
      <c r="F19" s="47"/>
      <c r="G19" s="47"/>
      <c r="H19" s="47"/>
      <c r="I19" s="48">
        <f t="shared" si="3"/>
        <v>0</v>
      </c>
      <c r="J19" s="46">
        <f t="shared" si="4"/>
        <v>0</v>
      </c>
      <c r="K19" s="49"/>
      <c r="L19" s="47">
        <v>63020.0</v>
      </c>
      <c r="M19" s="47" t="s">
        <v>41</v>
      </c>
      <c r="N19" s="47">
        <v>1.0</v>
      </c>
      <c r="O19" s="47">
        <v>1.0</v>
      </c>
      <c r="P19" s="47">
        <v>1.0</v>
      </c>
      <c r="Q19" s="47">
        <v>1.0</v>
      </c>
      <c r="R19" s="47"/>
      <c r="S19" s="47"/>
      <c r="T19" s="48">
        <f t="shared" si="5"/>
        <v>4</v>
      </c>
      <c r="U19" s="50">
        <v>240.0</v>
      </c>
      <c r="V19" s="51">
        <v>0.32</v>
      </c>
      <c r="W19" s="50">
        <f t="shared" si="6"/>
        <v>163.2</v>
      </c>
    </row>
    <row r="20" ht="166.5" customHeight="1">
      <c r="A20" s="38" t="str">
        <f t="shared" si="2"/>
        <v>머스트잇 가격 비교</v>
      </c>
      <c r="B20" s="46">
        <v>270618.0</v>
      </c>
      <c r="C20" s="47"/>
      <c r="D20" s="47"/>
      <c r="E20" s="47"/>
      <c r="F20" s="47"/>
      <c r="G20" s="47"/>
      <c r="H20" s="47"/>
      <c r="I20" s="48">
        <f t="shared" si="3"/>
        <v>0</v>
      </c>
      <c r="J20" s="46">
        <f t="shared" si="4"/>
        <v>0</v>
      </c>
      <c r="K20" s="49"/>
      <c r="L20" s="47">
        <v>63020.0</v>
      </c>
      <c r="M20" s="47" t="s">
        <v>48</v>
      </c>
      <c r="N20" s="47">
        <v>1.0</v>
      </c>
      <c r="O20" s="47">
        <v>1.0</v>
      </c>
      <c r="P20" s="47">
        <v>1.0</v>
      </c>
      <c r="Q20" s="47">
        <v>1.0</v>
      </c>
      <c r="R20" s="47"/>
      <c r="S20" s="47"/>
      <c r="T20" s="48">
        <f t="shared" si="5"/>
        <v>4</v>
      </c>
      <c r="U20" s="50">
        <v>240.0</v>
      </c>
      <c r="V20" s="51">
        <v>0.32</v>
      </c>
      <c r="W20" s="50">
        <f t="shared" si="6"/>
        <v>163.2</v>
      </c>
    </row>
    <row r="21" ht="166.5" customHeight="1">
      <c r="A21" s="38" t="str">
        <f t="shared" si="2"/>
        <v>머스트잇 가격 비교</v>
      </c>
      <c r="B21" s="46">
        <v>270618.0</v>
      </c>
      <c r="C21" s="47"/>
      <c r="D21" s="47"/>
      <c r="E21" s="47"/>
      <c r="F21" s="47"/>
      <c r="G21" s="53"/>
      <c r="H21" s="53"/>
      <c r="I21" s="48">
        <f t="shared" si="3"/>
        <v>0</v>
      </c>
      <c r="J21" s="46">
        <f t="shared" si="4"/>
        <v>0</v>
      </c>
      <c r="K21" s="49"/>
      <c r="L21" s="47">
        <v>63020.0</v>
      </c>
      <c r="M21" s="47" t="s">
        <v>49</v>
      </c>
      <c r="N21" s="47">
        <v>1.0</v>
      </c>
      <c r="O21" s="47">
        <v>1.0</v>
      </c>
      <c r="P21" s="47">
        <v>1.0</v>
      </c>
      <c r="Q21" s="47">
        <v>1.0</v>
      </c>
      <c r="R21" s="53"/>
      <c r="S21" s="53"/>
      <c r="T21" s="48">
        <f t="shared" si="5"/>
        <v>4</v>
      </c>
      <c r="U21" s="50">
        <v>240.0</v>
      </c>
      <c r="V21" s="51">
        <v>0.32</v>
      </c>
      <c r="W21" s="50">
        <f t="shared" si="6"/>
        <v>163.2</v>
      </c>
    </row>
    <row r="22" ht="166.5" customHeight="1">
      <c r="A22" s="38" t="str">
        <f t="shared" si="2"/>
        <v>머스트잇 가격 비교</v>
      </c>
      <c r="B22" s="46">
        <v>169070.0</v>
      </c>
      <c r="C22" s="47"/>
      <c r="D22" s="47"/>
      <c r="E22" s="47"/>
      <c r="F22" s="47"/>
      <c r="G22" s="47"/>
      <c r="H22" s="47"/>
      <c r="I22" s="48">
        <f t="shared" si="3"/>
        <v>0</v>
      </c>
      <c r="J22" s="46">
        <f t="shared" si="4"/>
        <v>0</v>
      </c>
      <c r="K22" s="49"/>
      <c r="L22" s="47">
        <v>22713.0</v>
      </c>
      <c r="M22" s="47" t="s">
        <v>43</v>
      </c>
      <c r="N22" s="47">
        <v>1.0</v>
      </c>
      <c r="O22" s="47">
        <v>1.0</v>
      </c>
      <c r="P22" s="47">
        <v>1.0</v>
      </c>
      <c r="Q22" s="47">
        <v>1.0</v>
      </c>
      <c r="R22" s="47">
        <v>1.0</v>
      </c>
      <c r="S22" s="47"/>
      <c r="T22" s="48">
        <f t="shared" si="5"/>
        <v>5</v>
      </c>
      <c r="U22" s="50">
        <v>150.0</v>
      </c>
      <c r="V22" s="51">
        <v>0.32</v>
      </c>
      <c r="W22" s="50">
        <f t="shared" si="6"/>
        <v>102</v>
      </c>
    </row>
    <row r="23" ht="166.5" customHeight="1">
      <c r="A23" s="38" t="str">
        <f t="shared" si="2"/>
        <v>머스트잇 가격 비교</v>
      </c>
      <c r="B23" s="46">
        <v>389020.0</v>
      </c>
      <c r="C23" s="47"/>
      <c r="D23" s="47"/>
      <c r="E23" s="47"/>
      <c r="F23" s="47"/>
      <c r="G23" s="47"/>
      <c r="H23" s="47"/>
      <c r="I23" s="48">
        <f t="shared" si="3"/>
        <v>0</v>
      </c>
      <c r="J23" s="46">
        <f t="shared" si="4"/>
        <v>0</v>
      </c>
      <c r="K23" s="54"/>
      <c r="L23" s="47" t="s">
        <v>50</v>
      </c>
      <c r="M23" s="47" t="s">
        <v>40</v>
      </c>
      <c r="N23" s="47"/>
      <c r="O23" s="47"/>
      <c r="P23" s="47">
        <v>2.0</v>
      </c>
      <c r="Q23" s="47">
        <v>2.0</v>
      </c>
      <c r="R23" s="47">
        <v>1.0</v>
      </c>
      <c r="S23" s="47"/>
      <c r="T23" s="48">
        <f t="shared" si="5"/>
        <v>5</v>
      </c>
      <c r="U23" s="50">
        <v>345.0</v>
      </c>
      <c r="V23" s="51">
        <v>0.32</v>
      </c>
      <c r="W23" s="50">
        <f t="shared" si="6"/>
        <v>234.6</v>
      </c>
    </row>
    <row r="24" ht="166.5" customHeight="1">
      <c r="A24" s="38" t="str">
        <f t="shared" si="2"/>
        <v>머스트잇 가격 비교</v>
      </c>
      <c r="B24" s="46">
        <v>332628.0</v>
      </c>
      <c r="C24" s="47"/>
      <c r="D24" s="47"/>
      <c r="E24" s="47"/>
      <c r="F24" s="47"/>
      <c r="G24" s="47"/>
      <c r="H24" s="47"/>
      <c r="I24" s="48">
        <f t="shared" si="3"/>
        <v>0</v>
      </c>
      <c r="J24" s="46">
        <f t="shared" si="4"/>
        <v>0</v>
      </c>
      <c r="K24" s="49"/>
      <c r="L24" s="47" t="s">
        <v>51</v>
      </c>
      <c r="M24" s="47" t="s">
        <v>40</v>
      </c>
      <c r="N24" s="47">
        <v>1.0</v>
      </c>
      <c r="O24" s="47">
        <v>2.0</v>
      </c>
      <c r="P24" s="47">
        <v>1.0</v>
      </c>
      <c r="Q24" s="47">
        <v>1.0</v>
      </c>
      <c r="R24" s="47">
        <v>1.0</v>
      </c>
      <c r="S24" s="47"/>
      <c r="T24" s="48">
        <f t="shared" si="5"/>
        <v>6</v>
      </c>
      <c r="U24" s="50">
        <v>295.0</v>
      </c>
      <c r="V24" s="51">
        <v>0.32</v>
      </c>
      <c r="W24" s="50">
        <f t="shared" si="6"/>
        <v>200.6</v>
      </c>
    </row>
    <row r="25" ht="166.5" customHeight="1">
      <c r="A25" s="38" t="str">
        <f t="shared" si="2"/>
        <v>머스트잇 가격 비교</v>
      </c>
      <c r="B25" s="46">
        <v>332628.0</v>
      </c>
      <c r="C25" s="47"/>
      <c r="D25" s="47"/>
      <c r="E25" s="47"/>
      <c r="F25" s="47"/>
      <c r="G25" s="47"/>
      <c r="H25" s="47"/>
      <c r="I25" s="48">
        <f t="shared" si="3"/>
        <v>0</v>
      </c>
      <c r="J25" s="46">
        <f t="shared" si="4"/>
        <v>0</v>
      </c>
      <c r="K25" s="49"/>
      <c r="L25" s="47" t="s">
        <v>51</v>
      </c>
      <c r="M25" s="47" t="s">
        <v>52</v>
      </c>
      <c r="N25" s="47">
        <v>1.0</v>
      </c>
      <c r="O25" s="47">
        <v>1.0</v>
      </c>
      <c r="P25" s="47">
        <v>1.0</v>
      </c>
      <c r="Q25" s="47">
        <v>1.0</v>
      </c>
      <c r="R25" s="47">
        <v>1.0</v>
      </c>
      <c r="S25" s="47"/>
      <c r="T25" s="48">
        <f t="shared" si="5"/>
        <v>5</v>
      </c>
      <c r="U25" s="50">
        <v>295.0</v>
      </c>
      <c r="V25" s="51">
        <v>0.32</v>
      </c>
      <c r="W25" s="50">
        <f t="shared" si="6"/>
        <v>200.6</v>
      </c>
    </row>
    <row r="26" ht="166.5" customHeight="1">
      <c r="A26" s="38" t="str">
        <f t="shared" si="2"/>
        <v>머스트잇 가격 비교</v>
      </c>
      <c r="B26" s="46">
        <v>411492.0</v>
      </c>
      <c r="C26" s="55"/>
      <c r="D26" s="55"/>
      <c r="E26" s="55"/>
      <c r="F26" s="55"/>
      <c r="G26" s="55"/>
      <c r="H26" s="55"/>
      <c r="I26" s="56">
        <f t="shared" si="3"/>
        <v>0</v>
      </c>
      <c r="J26" s="46">
        <f t="shared" si="4"/>
        <v>0</v>
      </c>
      <c r="K26" s="49"/>
      <c r="L26" s="47" t="s">
        <v>53</v>
      </c>
      <c r="M26" s="47" t="s">
        <v>40</v>
      </c>
      <c r="N26" s="55">
        <v>1.0</v>
      </c>
      <c r="O26" s="55">
        <v>1.0</v>
      </c>
      <c r="P26" s="55">
        <v>1.0</v>
      </c>
      <c r="Q26" s="55">
        <v>1.0</v>
      </c>
      <c r="R26" s="55"/>
      <c r="S26" s="55"/>
      <c r="T26" s="56">
        <f t="shared" si="5"/>
        <v>4</v>
      </c>
      <c r="U26" s="57">
        <v>365.0</v>
      </c>
      <c r="V26" s="51">
        <v>0.32</v>
      </c>
      <c r="W26" s="50">
        <f t="shared" si="6"/>
        <v>248.2</v>
      </c>
    </row>
    <row r="27" ht="166.5" customHeight="1">
      <c r="A27" s="38" t="str">
        <f t="shared" si="2"/>
        <v>머스트잇 가격 비교</v>
      </c>
      <c r="B27" s="46">
        <v>287472.0</v>
      </c>
      <c r="C27" s="47"/>
      <c r="D27" s="47"/>
      <c r="E27" s="47"/>
      <c r="F27" s="47"/>
      <c r="G27" s="47"/>
      <c r="H27" s="47"/>
      <c r="I27" s="48">
        <f t="shared" si="3"/>
        <v>0</v>
      </c>
      <c r="J27" s="46">
        <f t="shared" si="4"/>
        <v>0</v>
      </c>
      <c r="K27" s="49"/>
      <c r="L27" s="47">
        <v>64151.0</v>
      </c>
      <c r="M27" s="47" t="s">
        <v>41</v>
      </c>
      <c r="N27" s="47">
        <v>2.0</v>
      </c>
      <c r="O27" s="47">
        <v>2.0</v>
      </c>
      <c r="P27" s="47">
        <v>2.0</v>
      </c>
      <c r="Q27" s="47">
        <v>1.0</v>
      </c>
      <c r="R27" s="47">
        <v>1.0</v>
      </c>
      <c r="S27" s="47"/>
      <c r="T27" s="48">
        <f t="shared" si="5"/>
        <v>8</v>
      </c>
      <c r="U27" s="50">
        <v>255.0</v>
      </c>
      <c r="V27" s="51">
        <v>0.32</v>
      </c>
      <c r="W27" s="50">
        <f t="shared" si="6"/>
        <v>173.4</v>
      </c>
    </row>
    <row r="28" ht="166.5" customHeight="1">
      <c r="A28" s="38" t="str">
        <f t="shared" si="2"/>
        <v>머스트잇 가격 비교</v>
      </c>
      <c r="B28" s="46">
        <v>287472.0</v>
      </c>
      <c r="C28" s="47"/>
      <c r="D28" s="47"/>
      <c r="E28" s="47"/>
      <c r="F28" s="47"/>
      <c r="G28" s="47"/>
      <c r="H28" s="47"/>
      <c r="I28" s="48">
        <f t="shared" si="3"/>
        <v>0</v>
      </c>
      <c r="J28" s="46">
        <f t="shared" si="4"/>
        <v>0</v>
      </c>
      <c r="K28" s="54"/>
      <c r="L28" s="47">
        <v>64151.0</v>
      </c>
      <c r="M28" s="47" t="s">
        <v>40</v>
      </c>
      <c r="N28" s="47">
        <v>7.0</v>
      </c>
      <c r="O28" s="47">
        <v>7.0</v>
      </c>
      <c r="P28" s="47"/>
      <c r="Q28" s="47"/>
      <c r="R28" s="47"/>
      <c r="S28" s="47"/>
      <c r="T28" s="48">
        <f t="shared" si="5"/>
        <v>14</v>
      </c>
      <c r="U28" s="58">
        <v>255.0</v>
      </c>
      <c r="V28" s="51">
        <v>0.32</v>
      </c>
      <c r="W28" s="50">
        <f t="shared" si="6"/>
        <v>173.4</v>
      </c>
    </row>
    <row r="29" ht="166.5" customHeight="1">
      <c r="A29" s="38" t="str">
        <f t="shared" si="2"/>
        <v>머스트잇 가격 비교</v>
      </c>
      <c r="B29" s="46">
        <v>310050.0</v>
      </c>
      <c r="C29" s="47"/>
      <c r="D29" s="47"/>
      <c r="E29" s="47"/>
      <c r="F29" s="47"/>
      <c r="G29" s="47"/>
      <c r="H29" s="47"/>
      <c r="I29" s="48">
        <f t="shared" si="3"/>
        <v>0</v>
      </c>
      <c r="J29" s="46">
        <f t="shared" si="4"/>
        <v>0</v>
      </c>
      <c r="K29" s="49"/>
      <c r="L29" s="47">
        <v>64120.0</v>
      </c>
      <c r="M29" s="47" t="s">
        <v>41</v>
      </c>
      <c r="N29" s="47">
        <v>1.0</v>
      </c>
      <c r="O29" s="47">
        <v>2.0</v>
      </c>
      <c r="P29" s="47">
        <v>2.0</v>
      </c>
      <c r="Q29" s="47">
        <v>1.0</v>
      </c>
      <c r="R29" s="47"/>
      <c r="S29" s="47"/>
      <c r="T29" s="48">
        <f t="shared" si="5"/>
        <v>6</v>
      </c>
      <c r="U29" s="50">
        <v>275.0</v>
      </c>
      <c r="V29" s="51">
        <v>0.32</v>
      </c>
      <c r="W29" s="50">
        <f t="shared" si="6"/>
        <v>187</v>
      </c>
    </row>
    <row r="30" ht="166.5" customHeight="1">
      <c r="A30" s="38" t="str">
        <f t="shared" si="2"/>
        <v>머스트잇 가격 비교</v>
      </c>
      <c r="B30" s="46">
        <v>310050.0</v>
      </c>
      <c r="C30" s="47"/>
      <c r="D30" s="47"/>
      <c r="E30" s="47"/>
      <c r="F30" s="47"/>
      <c r="G30" s="47"/>
      <c r="H30" s="47"/>
      <c r="I30" s="48">
        <f t="shared" si="3"/>
        <v>0</v>
      </c>
      <c r="J30" s="46">
        <f t="shared" si="4"/>
        <v>0</v>
      </c>
      <c r="K30" s="49"/>
      <c r="L30" s="47">
        <v>64120.0</v>
      </c>
      <c r="M30" s="47" t="s">
        <v>54</v>
      </c>
      <c r="N30" s="47">
        <v>1.0</v>
      </c>
      <c r="O30" s="47">
        <v>2.0</v>
      </c>
      <c r="P30" s="47">
        <v>2.0</v>
      </c>
      <c r="Q30" s="47">
        <v>1.0</v>
      </c>
      <c r="R30" s="47">
        <v>1.0</v>
      </c>
      <c r="S30" s="47"/>
      <c r="T30" s="48">
        <f t="shared" si="5"/>
        <v>7</v>
      </c>
      <c r="U30" s="50">
        <v>275.0</v>
      </c>
      <c r="V30" s="51">
        <v>0.32</v>
      </c>
      <c r="W30" s="50">
        <f t="shared" si="6"/>
        <v>187</v>
      </c>
    </row>
    <row r="31" ht="166.5" customHeight="1">
      <c r="A31" s="38" t="str">
        <f t="shared" si="2"/>
        <v>머스트잇 가격 비교</v>
      </c>
      <c r="B31" s="46">
        <v>310050.0</v>
      </c>
      <c r="C31" s="47"/>
      <c r="D31" s="47"/>
      <c r="E31" s="47"/>
      <c r="F31" s="47"/>
      <c r="G31" s="47"/>
      <c r="H31" s="47"/>
      <c r="I31" s="48">
        <f t="shared" si="3"/>
        <v>0</v>
      </c>
      <c r="J31" s="46">
        <f t="shared" si="4"/>
        <v>0</v>
      </c>
      <c r="K31" s="49"/>
      <c r="L31" s="47">
        <v>64120.0</v>
      </c>
      <c r="M31" s="47" t="s">
        <v>40</v>
      </c>
      <c r="N31" s="47">
        <v>2.0</v>
      </c>
      <c r="O31" s="47">
        <v>4.0</v>
      </c>
      <c r="P31" s="47">
        <v>1.0</v>
      </c>
      <c r="Q31" s="47">
        <v>1.0</v>
      </c>
      <c r="R31" s="47">
        <v>1.0</v>
      </c>
      <c r="S31" s="47"/>
      <c r="T31" s="48">
        <f t="shared" si="5"/>
        <v>9</v>
      </c>
      <c r="U31" s="50">
        <v>275.0</v>
      </c>
      <c r="V31" s="51">
        <v>0.32</v>
      </c>
      <c r="W31" s="50">
        <f t="shared" si="6"/>
        <v>187</v>
      </c>
    </row>
    <row r="32" ht="166.5" customHeight="1">
      <c r="A32" s="38" t="str">
        <f t="shared" si="2"/>
        <v>머스트잇 가격 비교</v>
      </c>
      <c r="B32" s="46">
        <v>310050.0</v>
      </c>
      <c r="C32" s="47"/>
      <c r="D32" s="47"/>
      <c r="E32" s="47"/>
      <c r="F32" s="47"/>
      <c r="G32" s="47"/>
      <c r="H32" s="47"/>
      <c r="I32" s="48">
        <f t="shared" si="3"/>
        <v>0</v>
      </c>
      <c r="J32" s="46">
        <f t="shared" si="4"/>
        <v>0</v>
      </c>
      <c r="K32" s="49"/>
      <c r="L32" s="47">
        <v>64120.0</v>
      </c>
      <c r="M32" s="47" t="s">
        <v>55</v>
      </c>
      <c r="N32" s="47">
        <v>1.0</v>
      </c>
      <c r="O32" s="47">
        <v>1.0</v>
      </c>
      <c r="P32" s="47">
        <v>1.0</v>
      </c>
      <c r="Q32" s="47">
        <v>1.0</v>
      </c>
      <c r="R32" s="47"/>
      <c r="S32" s="47"/>
      <c r="T32" s="48">
        <f t="shared" si="5"/>
        <v>4</v>
      </c>
      <c r="U32" s="50">
        <v>275.0</v>
      </c>
      <c r="V32" s="51">
        <v>0.32</v>
      </c>
      <c r="W32" s="50">
        <f t="shared" si="6"/>
        <v>187</v>
      </c>
    </row>
    <row r="33" ht="166.5" customHeight="1">
      <c r="A33" s="38" t="str">
        <f t="shared" si="2"/>
        <v>머스트잇 가격 비교</v>
      </c>
      <c r="B33" s="46">
        <v>310050.0</v>
      </c>
      <c r="C33" s="47"/>
      <c r="D33" s="47"/>
      <c r="E33" s="47"/>
      <c r="F33" s="47"/>
      <c r="G33" s="47"/>
      <c r="H33" s="47"/>
      <c r="I33" s="48">
        <f t="shared" si="3"/>
        <v>0</v>
      </c>
      <c r="J33" s="46">
        <f t="shared" si="4"/>
        <v>0</v>
      </c>
      <c r="K33" s="49"/>
      <c r="L33" s="47">
        <v>64120.0</v>
      </c>
      <c r="M33" s="47" t="s">
        <v>43</v>
      </c>
      <c r="N33" s="47"/>
      <c r="O33" s="47">
        <v>1.0</v>
      </c>
      <c r="P33" s="47">
        <v>2.0</v>
      </c>
      <c r="Q33" s="47">
        <v>2.0</v>
      </c>
      <c r="R33" s="47">
        <v>1.0</v>
      </c>
      <c r="S33" s="47"/>
      <c r="T33" s="48">
        <f t="shared" si="5"/>
        <v>6</v>
      </c>
      <c r="U33" s="50">
        <v>275.0</v>
      </c>
      <c r="V33" s="51">
        <v>0.32</v>
      </c>
      <c r="W33" s="50">
        <f t="shared" si="6"/>
        <v>187</v>
      </c>
    </row>
    <row r="34" ht="166.5" customHeight="1">
      <c r="A34" s="38" t="str">
        <f t="shared" si="2"/>
        <v>머스트잇 가격 비교</v>
      </c>
      <c r="B34" s="46">
        <v>310050.0</v>
      </c>
      <c r="C34" s="47"/>
      <c r="D34" s="47"/>
      <c r="E34" s="47"/>
      <c r="F34" s="47"/>
      <c r="G34" s="47"/>
      <c r="H34" s="47"/>
      <c r="I34" s="48">
        <f t="shared" si="3"/>
        <v>0</v>
      </c>
      <c r="J34" s="46">
        <f t="shared" si="4"/>
        <v>0</v>
      </c>
      <c r="K34" s="49"/>
      <c r="L34" s="47">
        <v>64120.0</v>
      </c>
      <c r="M34" s="47" t="s">
        <v>39</v>
      </c>
      <c r="N34" s="47">
        <v>1.0</v>
      </c>
      <c r="O34" s="47">
        <v>1.0</v>
      </c>
      <c r="P34" s="47">
        <v>1.0</v>
      </c>
      <c r="Q34" s="47">
        <v>1.0</v>
      </c>
      <c r="R34" s="47">
        <v>1.0</v>
      </c>
      <c r="S34" s="47"/>
      <c r="T34" s="48">
        <f t="shared" si="5"/>
        <v>5</v>
      </c>
      <c r="U34" s="58">
        <v>275.0</v>
      </c>
      <c r="V34" s="51">
        <v>0.32</v>
      </c>
      <c r="W34" s="50">
        <f t="shared" si="6"/>
        <v>187</v>
      </c>
    </row>
    <row r="35" ht="166.5" customHeight="1">
      <c r="A35" s="38" t="str">
        <f t="shared" si="2"/>
        <v>머스트잇 가격 비교</v>
      </c>
      <c r="B35" s="46">
        <v>310050.0</v>
      </c>
      <c r="C35" s="47"/>
      <c r="D35" s="47"/>
      <c r="E35" s="47"/>
      <c r="F35" s="47"/>
      <c r="G35" s="47"/>
      <c r="H35" s="53"/>
      <c r="I35" s="48">
        <f t="shared" si="3"/>
        <v>0</v>
      </c>
      <c r="J35" s="46">
        <f t="shared" si="4"/>
        <v>0</v>
      </c>
      <c r="K35" s="49"/>
      <c r="L35" s="47">
        <v>64120.0</v>
      </c>
      <c r="M35" s="47" t="s">
        <v>56</v>
      </c>
      <c r="N35" s="47"/>
      <c r="O35" s="47">
        <v>1.0</v>
      </c>
      <c r="P35" s="47">
        <v>1.0</v>
      </c>
      <c r="Q35" s="47">
        <v>1.0</v>
      </c>
      <c r="R35" s="47">
        <v>1.0</v>
      </c>
      <c r="S35" s="53"/>
      <c r="T35" s="48">
        <f t="shared" si="5"/>
        <v>4</v>
      </c>
      <c r="U35" s="58">
        <v>275.0</v>
      </c>
      <c r="V35" s="51">
        <v>0.32</v>
      </c>
      <c r="W35" s="50">
        <f t="shared" si="6"/>
        <v>187</v>
      </c>
    </row>
    <row r="36" ht="166.5" customHeight="1">
      <c r="A36" s="38" t="str">
        <f t="shared" si="2"/>
        <v>머스트잇 가격 비교</v>
      </c>
      <c r="B36" s="46">
        <v>608864.0</v>
      </c>
      <c r="C36" s="47"/>
      <c r="D36" s="47"/>
      <c r="E36" s="47"/>
      <c r="F36" s="47"/>
      <c r="G36" s="53"/>
      <c r="H36" s="53"/>
      <c r="I36" s="48">
        <f t="shared" si="3"/>
        <v>0</v>
      </c>
      <c r="J36" s="46">
        <f t="shared" si="4"/>
        <v>0</v>
      </c>
      <c r="K36" s="49"/>
      <c r="L36" s="59" t="s">
        <v>57</v>
      </c>
      <c r="M36" s="47" t="s">
        <v>56</v>
      </c>
      <c r="N36" s="47">
        <v>1.0</v>
      </c>
      <c r="O36" s="47">
        <v>1.0</v>
      </c>
      <c r="P36" s="47">
        <v>1.0</v>
      </c>
      <c r="Q36" s="47">
        <v>1.0</v>
      </c>
      <c r="R36" s="53"/>
      <c r="S36" s="53"/>
      <c r="T36" s="48">
        <f t="shared" si="5"/>
        <v>4</v>
      </c>
      <c r="U36" s="50">
        <v>540.0</v>
      </c>
      <c r="V36" s="51">
        <v>0.32</v>
      </c>
      <c r="W36" s="50">
        <f t="shared" si="6"/>
        <v>367.2</v>
      </c>
    </row>
    <row r="37" ht="166.5" customHeight="1">
      <c r="A37" s="38" t="str">
        <f t="shared" si="2"/>
        <v>머스트잇 가격 비교</v>
      </c>
      <c r="B37" s="46">
        <v>338246.0</v>
      </c>
      <c r="C37" s="47"/>
      <c r="D37" s="47"/>
      <c r="E37" s="47"/>
      <c r="F37" s="47"/>
      <c r="G37" s="47"/>
      <c r="H37" s="47"/>
      <c r="I37" s="48">
        <f t="shared" si="3"/>
        <v>0</v>
      </c>
      <c r="J37" s="46">
        <f t="shared" si="4"/>
        <v>0</v>
      </c>
      <c r="K37" s="49"/>
      <c r="L37" s="47">
        <v>64220.0</v>
      </c>
      <c r="M37" s="47" t="s">
        <v>43</v>
      </c>
      <c r="N37" s="47">
        <v>3.0</v>
      </c>
      <c r="O37" s="47">
        <v>6.0</v>
      </c>
      <c r="P37" s="47">
        <v>7.0</v>
      </c>
      <c r="Q37" s="47">
        <v>5.0</v>
      </c>
      <c r="R37" s="47">
        <v>3.0</v>
      </c>
      <c r="S37" s="47">
        <v>1.0</v>
      </c>
      <c r="T37" s="48">
        <f t="shared" si="5"/>
        <v>25</v>
      </c>
      <c r="U37" s="50">
        <v>300.0</v>
      </c>
      <c r="V37" s="51">
        <v>0.32</v>
      </c>
      <c r="W37" s="50">
        <f t="shared" si="6"/>
        <v>204</v>
      </c>
    </row>
    <row r="38" ht="166.5" customHeight="1">
      <c r="A38" s="38" t="str">
        <f t="shared" si="2"/>
        <v>머스트잇 가격 비교</v>
      </c>
      <c r="B38" s="46">
        <v>338246.0</v>
      </c>
      <c r="C38" s="53"/>
      <c r="D38" s="47"/>
      <c r="E38" s="47"/>
      <c r="F38" s="53"/>
      <c r="G38" s="53"/>
      <c r="H38" s="47"/>
      <c r="I38" s="48">
        <f t="shared" si="3"/>
        <v>0</v>
      </c>
      <c r="J38" s="46">
        <f t="shared" si="4"/>
        <v>0</v>
      </c>
      <c r="K38" s="49"/>
      <c r="L38" s="47">
        <v>64220.0</v>
      </c>
      <c r="M38" s="47" t="s">
        <v>40</v>
      </c>
      <c r="N38" s="53"/>
      <c r="O38" s="47">
        <v>1.0</v>
      </c>
      <c r="P38" s="47">
        <v>1.0</v>
      </c>
      <c r="Q38" s="53"/>
      <c r="R38" s="53"/>
      <c r="S38" s="47">
        <v>1.0</v>
      </c>
      <c r="T38" s="48">
        <f t="shared" si="5"/>
        <v>3</v>
      </c>
      <c r="U38" s="50">
        <v>300.0</v>
      </c>
      <c r="V38" s="51">
        <v>0.32</v>
      </c>
      <c r="W38" s="50">
        <f t="shared" si="6"/>
        <v>204</v>
      </c>
    </row>
    <row r="39" ht="166.5" customHeight="1">
      <c r="A39" s="38" t="str">
        <f t="shared" si="2"/>
        <v>머스트잇 가격 비교</v>
      </c>
      <c r="B39" s="46">
        <v>338246.0</v>
      </c>
      <c r="C39" s="47"/>
      <c r="D39" s="47"/>
      <c r="E39" s="47"/>
      <c r="F39" s="47"/>
      <c r="G39" s="47"/>
      <c r="H39" s="47"/>
      <c r="I39" s="48">
        <f t="shared" si="3"/>
        <v>0</v>
      </c>
      <c r="J39" s="46">
        <f t="shared" si="4"/>
        <v>0</v>
      </c>
      <c r="K39" s="49"/>
      <c r="L39" s="47">
        <v>64220.0</v>
      </c>
      <c r="M39" s="47" t="s">
        <v>44</v>
      </c>
      <c r="N39" s="47">
        <v>1.0</v>
      </c>
      <c r="O39" s="47">
        <v>1.0</v>
      </c>
      <c r="P39" s="47">
        <v>1.0</v>
      </c>
      <c r="Q39" s="47">
        <v>1.0</v>
      </c>
      <c r="R39" s="47">
        <v>1.0</v>
      </c>
      <c r="S39" s="47"/>
      <c r="T39" s="48">
        <f t="shared" si="5"/>
        <v>5</v>
      </c>
      <c r="U39" s="50">
        <v>300.0</v>
      </c>
      <c r="V39" s="51">
        <v>0.32</v>
      </c>
      <c r="W39" s="50">
        <f t="shared" si="6"/>
        <v>204</v>
      </c>
    </row>
    <row r="40" ht="166.5" customHeight="1">
      <c r="A40" s="38" t="str">
        <f t="shared" si="2"/>
        <v>머스트잇 가격 비교</v>
      </c>
      <c r="B40" s="46">
        <v>338246.0</v>
      </c>
      <c r="C40" s="47"/>
      <c r="D40" s="47"/>
      <c r="E40" s="47"/>
      <c r="F40" s="47"/>
      <c r="G40" s="47"/>
      <c r="H40" s="47"/>
      <c r="I40" s="48">
        <f t="shared" si="3"/>
        <v>0</v>
      </c>
      <c r="J40" s="46">
        <f t="shared" si="4"/>
        <v>0</v>
      </c>
      <c r="K40" s="49"/>
      <c r="L40" s="47">
        <v>64220.0</v>
      </c>
      <c r="M40" s="47" t="s">
        <v>45</v>
      </c>
      <c r="N40" s="47">
        <v>2.0</v>
      </c>
      <c r="O40" s="47">
        <v>2.0</v>
      </c>
      <c r="P40" s="47">
        <v>2.0</v>
      </c>
      <c r="Q40" s="47">
        <v>2.0</v>
      </c>
      <c r="R40" s="47">
        <v>2.0</v>
      </c>
      <c r="S40" s="47">
        <v>1.0</v>
      </c>
      <c r="T40" s="48">
        <f t="shared" si="5"/>
        <v>11</v>
      </c>
      <c r="U40" s="50">
        <v>300.0</v>
      </c>
      <c r="V40" s="51">
        <v>0.32</v>
      </c>
      <c r="W40" s="50">
        <f t="shared" si="6"/>
        <v>204</v>
      </c>
    </row>
    <row r="41" ht="166.5" customHeight="1">
      <c r="A41" s="38" t="str">
        <f t="shared" si="2"/>
        <v>머스트잇 가격 비교</v>
      </c>
      <c r="B41" s="46">
        <v>338246.0</v>
      </c>
      <c r="C41" s="47"/>
      <c r="D41" s="47"/>
      <c r="E41" s="47"/>
      <c r="F41" s="47"/>
      <c r="G41" s="47"/>
      <c r="H41" s="47"/>
      <c r="I41" s="48">
        <f t="shared" si="3"/>
        <v>0</v>
      </c>
      <c r="J41" s="46">
        <f t="shared" si="4"/>
        <v>0</v>
      </c>
      <c r="K41" s="49"/>
      <c r="L41" s="47">
        <v>64220.0</v>
      </c>
      <c r="M41" s="47" t="s">
        <v>46</v>
      </c>
      <c r="N41" s="47">
        <v>2.0</v>
      </c>
      <c r="O41" s="47">
        <v>2.0</v>
      </c>
      <c r="P41" s="47">
        <v>3.0</v>
      </c>
      <c r="Q41" s="47">
        <v>3.0</v>
      </c>
      <c r="R41" s="47">
        <v>3.0</v>
      </c>
      <c r="S41" s="47">
        <v>1.0</v>
      </c>
      <c r="T41" s="48">
        <f t="shared" si="5"/>
        <v>14</v>
      </c>
      <c r="U41" s="50">
        <v>300.0</v>
      </c>
      <c r="V41" s="51">
        <v>0.32</v>
      </c>
      <c r="W41" s="50">
        <f t="shared" si="6"/>
        <v>204</v>
      </c>
    </row>
    <row r="42" ht="166.5" customHeight="1">
      <c r="A42" s="38" t="str">
        <f t="shared" si="2"/>
        <v>머스트잇 가격 비교</v>
      </c>
      <c r="B42" s="46">
        <v>338246.0</v>
      </c>
      <c r="C42" s="47"/>
      <c r="D42" s="47"/>
      <c r="E42" s="47"/>
      <c r="F42" s="47"/>
      <c r="G42" s="47"/>
      <c r="H42" s="47"/>
      <c r="I42" s="48">
        <f t="shared" si="3"/>
        <v>0</v>
      </c>
      <c r="J42" s="46">
        <f t="shared" si="4"/>
        <v>0</v>
      </c>
      <c r="K42" s="49"/>
      <c r="L42" s="47">
        <v>64220.0</v>
      </c>
      <c r="M42" s="47" t="s">
        <v>41</v>
      </c>
      <c r="N42" s="47">
        <v>1.0</v>
      </c>
      <c r="O42" s="47">
        <v>2.0</v>
      </c>
      <c r="P42" s="47">
        <v>2.0</v>
      </c>
      <c r="Q42" s="47">
        <v>1.0</v>
      </c>
      <c r="R42" s="47"/>
      <c r="S42" s="47"/>
      <c r="T42" s="48">
        <f t="shared" si="5"/>
        <v>6</v>
      </c>
      <c r="U42" s="50">
        <v>300.0</v>
      </c>
      <c r="V42" s="51">
        <v>0.32</v>
      </c>
      <c r="W42" s="50">
        <f t="shared" si="6"/>
        <v>204</v>
      </c>
    </row>
    <row r="43" ht="166.5" customHeight="1">
      <c r="A43" s="38" t="str">
        <f t="shared" si="2"/>
        <v>머스트잇 가격 비교</v>
      </c>
      <c r="B43" s="46">
        <v>276236.0</v>
      </c>
      <c r="C43" s="47"/>
      <c r="D43" s="47"/>
      <c r="E43" s="47"/>
      <c r="F43" s="47"/>
      <c r="G43" s="47"/>
      <c r="H43" s="47"/>
      <c r="I43" s="48">
        <f t="shared" si="3"/>
        <v>0</v>
      </c>
      <c r="J43" s="46">
        <f t="shared" si="4"/>
        <v>0</v>
      </c>
      <c r="K43" s="49"/>
      <c r="L43" s="47">
        <v>64551.0</v>
      </c>
      <c r="M43" s="47" t="s">
        <v>58</v>
      </c>
      <c r="N43" s="47">
        <v>1.0</v>
      </c>
      <c r="O43" s="47">
        <v>2.0</v>
      </c>
      <c r="P43" s="47">
        <v>1.0</v>
      </c>
      <c r="Q43" s="47"/>
      <c r="R43" s="47"/>
      <c r="S43" s="47"/>
      <c r="T43" s="48">
        <f t="shared" si="5"/>
        <v>4</v>
      </c>
      <c r="U43" s="58">
        <v>245.0</v>
      </c>
      <c r="V43" s="51">
        <v>0.32</v>
      </c>
      <c r="W43" s="50">
        <f t="shared" si="6"/>
        <v>166.6</v>
      </c>
    </row>
    <row r="44" ht="166.5" customHeight="1">
      <c r="A44" s="38" t="str">
        <f t="shared" si="2"/>
        <v>머스트잇 가격 비교</v>
      </c>
      <c r="B44" s="46">
        <v>293196.0</v>
      </c>
      <c r="C44" s="47"/>
      <c r="D44" s="47"/>
      <c r="E44" s="47"/>
      <c r="F44" s="47"/>
      <c r="G44" s="47"/>
      <c r="H44" s="47"/>
      <c r="I44" s="48">
        <f t="shared" si="3"/>
        <v>0</v>
      </c>
      <c r="J44" s="46">
        <f t="shared" si="4"/>
        <v>0</v>
      </c>
      <c r="K44" s="54"/>
      <c r="L44" s="47">
        <v>64520.0</v>
      </c>
      <c r="M44" s="47" t="s">
        <v>40</v>
      </c>
      <c r="N44" s="47">
        <v>3.0</v>
      </c>
      <c r="O44" s="47">
        <v>5.0</v>
      </c>
      <c r="P44" s="47">
        <v>5.0</v>
      </c>
      <c r="Q44" s="47">
        <v>3.0</v>
      </c>
      <c r="R44" s="47">
        <v>2.0</v>
      </c>
      <c r="S44" s="47"/>
      <c r="T44" s="48">
        <f t="shared" si="5"/>
        <v>18</v>
      </c>
      <c r="U44" s="58">
        <v>260.0</v>
      </c>
      <c r="V44" s="51">
        <v>0.32</v>
      </c>
      <c r="W44" s="50">
        <f t="shared" si="6"/>
        <v>176.8</v>
      </c>
    </row>
    <row r="45" ht="166.5" customHeight="1">
      <c r="A45" s="38" t="str">
        <f t="shared" si="2"/>
        <v>머스트잇 가격 비교</v>
      </c>
      <c r="B45" s="46">
        <v>411492.0</v>
      </c>
      <c r="C45" s="53"/>
      <c r="D45" s="47"/>
      <c r="E45" s="47"/>
      <c r="F45" s="47"/>
      <c r="G45" s="53"/>
      <c r="H45" s="53"/>
      <c r="I45" s="48">
        <f t="shared" si="3"/>
        <v>0</v>
      </c>
      <c r="J45" s="46">
        <f t="shared" si="4"/>
        <v>0</v>
      </c>
      <c r="K45" s="49"/>
      <c r="L45" s="47" t="s">
        <v>59</v>
      </c>
      <c r="M45" s="47" t="s">
        <v>60</v>
      </c>
      <c r="N45" s="53"/>
      <c r="O45" s="47">
        <v>1.0</v>
      </c>
      <c r="P45" s="47">
        <v>1.0</v>
      </c>
      <c r="Q45" s="47">
        <v>1.0</v>
      </c>
      <c r="R45" s="53"/>
      <c r="S45" s="53"/>
      <c r="T45" s="48">
        <f t="shared" si="5"/>
        <v>3</v>
      </c>
      <c r="U45" s="58">
        <v>365.0</v>
      </c>
      <c r="V45" s="51">
        <v>0.32</v>
      </c>
      <c r="W45" s="50">
        <f t="shared" si="6"/>
        <v>248.2</v>
      </c>
    </row>
    <row r="46" ht="166.5" customHeight="1">
      <c r="A46" s="38" t="str">
        <f t="shared" si="2"/>
        <v>머스트잇 가격 비교</v>
      </c>
      <c r="B46" s="46">
        <v>411492.0</v>
      </c>
      <c r="C46" s="47"/>
      <c r="D46" s="47"/>
      <c r="E46" s="47"/>
      <c r="F46" s="47"/>
      <c r="G46" s="47"/>
      <c r="H46" s="47"/>
      <c r="I46" s="48">
        <f t="shared" si="3"/>
        <v>0</v>
      </c>
      <c r="J46" s="46">
        <f t="shared" si="4"/>
        <v>0</v>
      </c>
      <c r="K46" s="49"/>
      <c r="L46" s="47" t="s">
        <v>59</v>
      </c>
      <c r="M46" s="47" t="s">
        <v>61</v>
      </c>
      <c r="N46" s="47">
        <v>1.0</v>
      </c>
      <c r="O46" s="47">
        <v>1.0</v>
      </c>
      <c r="P46" s="47">
        <v>1.0</v>
      </c>
      <c r="Q46" s="47">
        <v>1.0</v>
      </c>
      <c r="R46" s="47">
        <v>1.0</v>
      </c>
      <c r="S46" s="47"/>
      <c r="T46" s="48">
        <f t="shared" si="5"/>
        <v>5</v>
      </c>
      <c r="U46" s="58">
        <v>365.0</v>
      </c>
      <c r="V46" s="51">
        <v>0.32</v>
      </c>
      <c r="W46" s="50">
        <f t="shared" si="6"/>
        <v>248.2</v>
      </c>
    </row>
    <row r="47" ht="166.5" customHeight="1">
      <c r="A47" s="38" t="str">
        <f t="shared" si="2"/>
        <v>머스트잇 가격 비교</v>
      </c>
      <c r="B47" s="46">
        <v>518658.0</v>
      </c>
      <c r="C47" s="55"/>
      <c r="D47" s="55"/>
      <c r="E47" s="55"/>
      <c r="F47" s="55"/>
      <c r="G47" s="55"/>
      <c r="H47" s="60"/>
      <c r="I47" s="56">
        <f t="shared" si="3"/>
        <v>0</v>
      </c>
      <c r="J47" s="46">
        <f t="shared" si="4"/>
        <v>0</v>
      </c>
      <c r="K47" s="49"/>
      <c r="L47" s="47">
        <v>10223.0</v>
      </c>
      <c r="M47" s="47" t="s">
        <v>62</v>
      </c>
      <c r="N47" s="55">
        <v>1.0</v>
      </c>
      <c r="O47" s="55">
        <v>1.0</v>
      </c>
      <c r="P47" s="55">
        <v>1.0</v>
      </c>
      <c r="Q47" s="55">
        <v>1.0</v>
      </c>
      <c r="R47" s="55">
        <v>1.0</v>
      </c>
      <c r="S47" s="60"/>
      <c r="T47" s="56">
        <f t="shared" si="5"/>
        <v>5</v>
      </c>
      <c r="U47" s="57">
        <v>460.0</v>
      </c>
      <c r="V47" s="51">
        <v>0.32</v>
      </c>
      <c r="W47" s="50">
        <f t="shared" si="6"/>
        <v>312.8</v>
      </c>
    </row>
    <row r="48" ht="166.5" customHeight="1">
      <c r="A48" s="38" t="str">
        <f t="shared" si="2"/>
        <v>머스트잇 가격 비교</v>
      </c>
      <c r="B48" s="46">
        <v>456648.0</v>
      </c>
      <c r="C48" s="47"/>
      <c r="D48" s="47"/>
      <c r="E48" s="47"/>
      <c r="F48" s="47"/>
      <c r="G48" s="47"/>
      <c r="H48" s="47"/>
      <c r="I48" s="48">
        <f t="shared" si="3"/>
        <v>0</v>
      </c>
      <c r="J48" s="46">
        <f t="shared" si="4"/>
        <v>0</v>
      </c>
      <c r="K48" s="49"/>
      <c r="L48" s="47">
        <v>10303.0</v>
      </c>
      <c r="M48" s="47" t="s">
        <v>63</v>
      </c>
      <c r="N48" s="47">
        <v>1.0</v>
      </c>
      <c r="O48" s="47">
        <v>2.0</v>
      </c>
      <c r="P48" s="47">
        <v>2.0</v>
      </c>
      <c r="Q48" s="47">
        <v>2.0</v>
      </c>
      <c r="R48" s="47">
        <v>1.0</v>
      </c>
      <c r="S48" s="47"/>
      <c r="T48" s="48">
        <f t="shared" si="5"/>
        <v>8</v>
      </c>
      <c r="U48" s="50">
        <v>405.0</v>
      </c>
      <c r="V48" s="51">
        <v>0.32</v>
      </c>
      <c r="W48" s="50">
        <f t="shared" si="6"/>
        <v>275.4</v>
      </c>
    </row>
    <row r="49" ht="166.5" customHeight="1">
      <c r="A49" s="38" t="str">
        <f t="shared" si="2"/>
        <v>머스트잇 가격 비교</v>
      </c>
      <c r="B49" s="46">
        <v>456648.0</v>
      </c>
      <c r="C49" s="47"/>
      <c r="D49" s="47"/>
      <c r="E49" s="47"/>
      <c r="F49" s="47"/>
      <c r="G49" s="47"/>
      <c r="H49" s="53"/>
      <c r="I49" s="48">
        <f t="shared" si="3"/>
        <v>0</v>
      </c>
      <c r="J49" s="46">
        <f t="shared" si="4"/>
        <v>0</v>
      </c>
      <c r="K49" s="49"/>
      <c r="L49" s="47">
        <v>10303.0</v>
      </c>
      <c r="M49" s="47" t="s">
        <v>64</v>
      </c>
      <c r="N49" s="47">
        <v>1.0</v>
      </c>
      <c r="O49" s="47">
        <v>2.0</v>
      </c>
      <c r="P49" s="47">
        <v>2.0</v>
      </c>
      <c r="Q49" s="47">
        <v>2.0</v>
      </c>
      <c r="R49" s="47">
        <v>1.0</v>
      </c>
      <c r="S49" s="53"/>
      <c r="T49" s="48">
        <f t="shared" si="5"/>
        <v>8</v>
      </c>
      <c r="U49" s="58">
        <v>405.0</v>
      </c>
      <c r="V49" s="51">
        <v>0.32</v>
      </c>
      <c r="W49" s="50">
        <f t="shared" si="6"/>
        <v>275.4</v>
      </c>
    </row>
    <row r="50" ht="166.5" customHeight="1">
      <c r="A50" s="38" t="str">
        <f t="shared" si="2"/>
        <v>머스트잇 가격 비교</v>
      </c>
      <c r="B50" s="46">
        <v>935768.0</v>
      </c>
      <c r="C50" s="47"/>
      <c r="D50" s="47"/>
      <c r="E50" s="47"/>
      <c r="F50" s="47"/>
      <c r="G50" s="47"/>
      <c r="H50" s="47"/>
      <c r="I50" s="48">
        <f t="shared" si="3"/>
        <v>0</v>
      </c>
      <c r="J50" s="46">
        <f t="shared" si="4"/>
        <v>0</v>
      </c>
      <c r="K50" s="49"/>
      <c r="L50" s="47">
        <v>40223.0</v>
      </c>
      <c r="M50" s="47" t="s">
        <v>49</v>
      </c>
      <c r="N50" s="47">
        <v>1.0</v>
      </c>
      <c r="O50" s="47">
        <v>1.0</v>
      </c>
      <c r="P50" s="47">
        <v>1.0</v>
      </c>
      <c r="Q50" s="47">
        <v>1.0</v>
      </c>
      <c r="R50" s="47"/>
      <c r="S50" s="47"/>
      <c r="T50" s="48">
        <f t="shared" si="5"/>
        <v>4</v>
      </c>
      <c r="U50" s="50">
        <v>830.0</v>
      </c>
      <c r="V50" s="51">
        <v>0.32</v>
      </c>
      <c r="W50" s="50">
        <f t="shared" si="6"/>
        <v>564.4</v>
      </c>
    </row>
    <row r="51" ht="166.5" customHeight="1">
      <c r="A51" s="38" t="str">
        <f t="shared" si="2"/>
        <v>머스트잇 가격 비교</v>
      </c>
      <c r="B51" s="46">
        <v>755462.0</v>
      </c>
      <c r="C51" s="47"/>
      <c r="D51" s="47"/>
      <c r="E51" s="47"/>
      <c r="F51" s="47"/>
      <c r="G51" s="47"/>
      <c r="H51" s="47"/>
      <c r="I51" s="48">
        <f t="shared" si="3"/>
        <v>0</v>
      </c>
      <c r="J51" s="46">
        <f t="shared" si="4"/>
        <v>0</v>
      </c>
      <c r="K51" s="49"/>
      <c r="L51" s="47">
        <v>40527.0</v>
      </c>
      <c r="M51" s="47" t="s">
        <v>43</v>
      </c>
      <c r="N51" s="47">
        <v>1.0</v>
      </c>
      <c r="O51" s="47">
        <v>1.0</v>
      </c>
      <c r="P51" s="47">
        <v>1.0</v>
      </c>
      <c r="Q51" s="47">
        <v>1.0</v>
      </c>
      <c r="R51" s="47">
        <v>1.0</v>
      </c>
      <c r="S51" s="47"/>
      <c r="T51" s="48">
        <f t="shared" si="5"/>
        <v>5</v>
      </c>
      <c r="U51" s="50">
        <v>670.0</v>
      </c>
      <c r="V51" s="51">
        <v>0.32</v>
      </c>
      <c r="W51" s="50">
        <f t="shared" si="6"/>
        <v>455.6</v>
      </c>
    </row>
    <row r="52" ht="166.5" customHeight="1">
      <c r="A52" s="38" t="str">
        <f t="shared" si="2"/>
        <v>머스트잇 가격 비교</v>
      </c>
      <c r="B52" s="46">
        <v>631442.0</v>
      </c>
      <c r="C52" s="47"/>
      <c r="D52" s="47"/>
      <c r="E52" s="47"/>
      <c r="F52" s="47"/>
      <c r="G52" s="47"/>
      <c r="H52" s="47"/>
      <c r="I52" s="48">
        <f t="shared" si="3"/>
        <v>0</v>
      </c>
      <c r="J52" s="46">
        <f t="shared" si="4"/>
        <v>0</v>
      </c>
      <c r="K52" s="49"/>
      <c r="L52" s="47" t="s">
        <v>65</v>
      </c>
      <c r="M52" s="47" t="s">
        <v>43</v>
      </c>
      <c r="N52" s="47"/>
      <c r="O52" s="47"/>
      <c r="P52" s="47">
        <v>1.0</v>
      </c>
      <c r="Q52" s="47">
        <v>1.0</v>
      </c>
      <c r="R52" s="47"/>
      <c r="S52" s="47"/>
      <c r="T52" s="48">
        <f t="shared" si="5"/>
        <v>2</v>
      </c>
      <c r="U52" s="50">
        <v>560.0</v>
      </c>
      <c r="V52" s="51">
        <v>0.32</v>
      </c>
      <c r="W52" s="50">
        <f t="shared" si="6"/>
        <v>380.8</v>
      </c>
    </row>
    <row r="53" ht="166.5" customHeight="1">
      <c r="A53" s="38" t="str">
        <f t="shared" si="2"/>
        <v>머스트잇 가격 비교</v>
      </c>
      <c r="B53" s="46">
        <v>631442.0</v>
      </c>
      <c r="C53" s="47"/>
      <c r="D53" s="47"/>
      <c r="E53" s="47"/>
      <c r="F53" s="47"/>
      <c r="G53" s="47"/>
      <c r="H53" s="47"/>
      <c r="I53" s="48">
        <f t="shared" si="3"/>
        <v>0</v>
      </c>
      <c r="J53" s="46">
        <f t="shared" si="4"/>
        <v>0</v>
      </c>
      <c r="K53" s="49"/>
      <c r="L53" s="47" t="s">
        <v>65</v>
      </c>
      <c r="M53" s="47" t="s">
        <v>66</v>
      </c>
      <c r="N53" s="47">
        <v>1.0</v>
      </c>
      <c r="O53" s="47">
        <v>3.0</v>
      </c>
      <c r="P53" s="47">
        <v>3.0</v>
      </c>
      <c r="Q53" s="47">
        <v>3.0</v>
      </c>
      <c r="R53" s="47">
        <v>2.0</v>
      </c>
      <c r="S53" s="47"/>
      <c r="T53" s="48">
        <f t="shared" si="5"/>
        <v>12</v>
      </c>
      <c r="U53" s="50">
        <v>560.0</v>
      </c>
      <c r="V53" s="51">
        <v>0.32</v>
      </c>
      <c r="W53" s="50">
        <f t="shared" si="6"/>
        <v>380.8</v>
      </c>
    </row>
    <row r="54" ht="166.5" customHeight="1">
      <c r="A54" s="38" t="str">
        <f t="shared" si="2"/>
        <v>머스트잇 가격 비교</v>
      </c>
      <c r="B54" s="46">
        <v>631442.0</v>
      </c>
      <c r="C54" s="47"/>
      <c r="D54" s="47"/>
      <c r="E54" s="47"/>
      <c r="F54" s="47"/>
      <c r="G54" s="47"/>
      <c r="H54" s="47"/>
      <c r="I54" s="48">
        <f t="shared" si="3"/>
        <v>0</v>
      </c>
      <c r="J54" s="46">
        <f t="shared" si="4"/>
        <v>0</v>
      </c>
      <c r="K54" s="49"/>
      <c r="L54" s="47" t="s">
        <v>65</v>
      </c>
      <c r="M54" s="47" t="s">
        <v>64</v>
      </c>
      <c r="N54" s="47">
        <v>1.0</v>
      </c>
      <c r="O54" s="47">
        <v>1.0</v>
      </c>
      <c r="P54" s="47">
        <v>1.0</v>
      </c>
      <c r="Q54" s="47">
        <v>1.0</v>
      </c>
      <c r="R54" s="47">
        <v>1.0</v>
      </c>
      <c r="S54" s="47">
        <v>1.0</v>
      </c>
      <c r="T54" s="48">
        <f t="shared" si="5"/>
        <v>6</v>
      </c>
      <c r="U54" s="50">
        <v>560.0</v>
      </c>
      <c r="V54" s="51">
        <v>0.32</v>
      </c>
      <c r="W54" s="50">
        <f t="shared" si="6"/>
        <v>380.8</v>
      </c>
    </row>
    <row r="55" ht="166.5" customHeight="1">
      <c r="A55" s="38" t="str">
        <f t="shared" si="2"/>
        <v>머스트잇 가격 비교</v>
      </c>
      <c r="B55" s="46">
        <v>163452.0</v>
      </c>
      <c r="C55" s="47"/>
      <c r="D55" s="47"/>
      <c r="E55" s="47"/>
      <c r="F55" s="47"/>
      <c r="G55" s="47"/>
      <c r="H55" s="47"/>
      <c r="I55" s="48">
        <f t="shared" si="3"/>
        <v>0</v>
      </c>
      <c r="J55" s="46">
        <f t="shared" si="4"/>
        <v>0</v>
      </c>
      <c r="K55" s="49"/>
      <c r="L55" s="47" t="s">
        <v>67</v>
      </c>
      <c r="M55" s="47" t="s">
        <v>43</v>
      </c>
      <c r="N55" s="47"/>
      <c r="O55" s="47">
        <v>1.0</v>
      </c>
      <c r="P55" s="47">
        <v>1.0</v>
      </c>
      <c r="Q55" s="47">
        <v>1.0</v>
      </c>
      <c r="R55" s="47">
        <v>1.0</v>
      </c>
      <c r="S55" s="47"/>
      <c r="T55" s="48">
        <f t="shared" si="5"/>
        <v>4</v>
      </c>
      <c r="U55" s="50">
        <v>145.0</v>
      </c>
      <c r="V55" s="51">
        <v>0.32</v>
      </c>
      <c r="W55" s="50">
        <f t="shared" si="6"/>
        <v>98.6</v>
      </c>
    </row>
    <row r="56" ht="166.5" customHeight="1">
      <c r="A56" s="38" t="str">
        <f t="shared" si="2"/>
        <v>머스트잇 가격 비교</v>
      </c>
      <c r="B56" s="46">
        <v>163452.0</v>
      </c>
      <c r="C56" s="47"/>
      <c r="D56" s="47"/>
      <c r="E56" s="47"/>
      <c r="F56" s="47"/>
      <c r="G56" s="47"/>
      <c r="H56" s="47"/>
      <c r="I56" s="48">
        <f t="shared" si="3"/>
        <v>0</v>
      </c>
      <c r="J56" s="46">
        <f t="shared" si="4"/>
        <v>0</v>
      </c>
      <c r="K56" s="49"/>
      <c r="L56" s="47" t="s">
        <v>67</v>
      </c>
      <c r="M56" s="47" t="s">
        <v>40</v>
      </c>
      <c r="N56" s="47"/>
      <c r="O56" s="47">
        <v>1.0</v>
      </c>
      <c r="P56" s="47">
        <v>1.0</v>
      </c>
      <c r="Q56" s="47">
        <v>1.0</v>
      </c>
      <c r="R56" s="47">
        <v>1.0</v>
      </c>
      <c r="S56" s="47"/>
      <c r="T56" s="48">
        <f t="shared" si="5"/>
        <v>4</v>
      </c>
      <c r="U56" s="50">
        <v>145.0</v>
      </c>
      <c r="V56" s="51">
        <v>0.32</v>
      </c>
      <c r="W56" s="50">
        <f t="shared" si="6"/>
        <v>98.6</v>
      </c>
    </row>
    <row r="57" ht="166.5" customHeight="1">
      <c r="A57" s="38" t="str">
        <f t="shared" si="2"/>
        <v>머스트잇 가격 비교</v>
      </c>
      <c r="B57" s="46">
        <v>163452.0</v>
      </c>
      <c r="C57" s="47"/>
      <c r="D57" s="47"/>
      <c r="E57" s="47"/>
      <c r="F57" s="47"/>
      <c r="G57" s="47"/>
      <c r="H57" s="47"/>
      <c r="I57" s="48">
        <f t="shared" si="3"/>
        <v>0</v>
      </c>
      <c r="J57" s="46">
        <f t="shared" si="4"/>
        <v>0</v>
      </c>
      <c r="K57" s="49"/>
      <c r="L57" s="47" t="s">
        <v>67</v>
      </c>
      <c r="M57" s="47" t="s">
        <v>68</v>
      </c>
      <c r="N57" s="47"/>
      <c r="O57" s="47">
        <v>1.0</v>
      </c>
      <c r="P57" s="47">
        <v>1.0</v>
      </c>
      <c r="Q57" s="47">
        <v>1.0</v>
      </c>
      <c r="R57" s="47">
        <v>1.0</v>
      </c>
      <c r="S57" s="47"/>
      <c r="T57" s="48">
        <f t="shared" si="5"/>
        <v>4</v>
      </c>
      <c r="U57" s="50">
        <v>145.0</v>
      </c>
      <c r="V57" s="51">
        <v>0.32</v>
      </c>
      <c r="W57" s="50">
        <f t="shared" si="6"/>
        <v>98.6</v>
      </c>
    </row>
    <row r="58" ht="166.5" customHeight="1">
      <c r="A58" s="38" t="str">
        <f t="shared" si="2"/>
        <v>머스트잇 가격 비교</v>
      </c>
      <c r="B58" s="46">
        <v>152216.0</v>
      </c>
      <c r="C58" s="47"/>
      <c r="D58" s="47"/>
      <c r="E58" s="47"/>
      <c r="F58" s="47"/>
      <c r="G58" s="47"/>
      <c r="H58" s="47"/>
      <c r="I58" s="48">
        <f t="shared" si="3"/>
        <v>0</v>
      </c>
      <c r="J58" s="46">
        <f t="shared" si="4"/>
        <v>0</v>
      </c>
      <c r="K58" s="49"/>
      <c r="L58" s="47">
        <v>24113.0</v>
      </c>
      <c r="M58" s="47" t="s">
        <v>48</v>
      </c>
      <c r="N58" s="47">
        <v>1.0</v>
      </c>
      <c r="O58" s="47">
        <v>2.0</v>
      </c>
      <c r="P58" s="47">
        <v>1.0</v>
      </c>
      <c r="Q58" s="47">
        <v>1.0</v>
      </c>
      <c r="R58" s="47">
        <v>1.0</v>
      </c>
      <c r="S58" s="47"/>
      <c r="T58" s="48">
        <f t="shared" si="5"/>
        <v>6</v>
      </c>
      <c r="U58" s="50">
        <v>135.0</v>
      </c>
      <c r="V58" s="51">
        <v>0.32</v>
      </c>
      <c r="W58" s="50">
        <f t="shared" si="6"/>
        <v>91.8</v>
      </c>
    </row>
    <row r="59" ht="166.5" customHeight="1">
      <c r="A59" s="38" t="str">
        <f t="shared" si="2"/>
        <v>머스트잇 가격 비교</v>
      </c>
      <c r="B59" s="46">
        <v>152216.0</v>
      </c>
      <c r="D59" s="47"/>
      <c r="E59" s="61"/>
      <c r="F59" s="47"/>
      <c r="G59" s="47"/>
      <c r="H59" s="47"/>
      <c r="I59" s="48">
        <f t="shared" si="3"/>
        <v>0</v>
      </c>
      <c r="J59" s="46">
        <f t="shared" si="4"/>
        <v>0</v>
      </c>
      <c r="K59" s="49"/>
      <c r="L59" s="47">
        <v>24113.0</v>
      </c>
      <c r="M59" s="47" t="s">
        <v>49</v>
      </c>
      <c r="N59" s="47">
        <v>1.0</v>
      </c>
      <c r="O59" s="47">
        <v>1.0</v>
      </c>
      <c r="P59" s="47">
        <v>1.0</v>
      </c>
      <c r="Q59" s="47">
        <v>1.0</v>
      </c>
      <c r="R59" s="47"/>
      <c r="S59" s="47"/>
      <c r="T59" s="48">
        <f t="shared" si="5"/>
        <v>4</v>
      </c>
      <c r="U59" s="50">
        <v>135.0</v>
      </c>
      <c r="V59" s="51">
        <v>0.32</v>
      </c>
      <c r="W59" s="50">
        <f t="shared" si="6"/>
        <v>91.8</v>
      </c>
    </row>
    <row r="60" ht="166.5" customHeight="1">
      <c r="A60" s="38" t="str">
        <f t="shared" si="2"/>
        <v>머스트잇 가격 비교</v>
      </c>
      <c r="B60" s="46">
        <v>152216.0</v>
      </c>
      <c r="C60" s="47"/>
      <c r="D60" s="47"/>
      <c r="E60" s="47"/>
      <c r="F60" s="47"/>
      <c r="G60" s="47"/>
      <c r="H60" s="47"/>
      <c r="I60" s="48">
        <f t="shared" si="3"/>
        <v>0</v>
      </c>
      <c r="J60" s="46">
        <f t="shared" si="4"/>
        <v>0</v>
      </c>
      <c r="K60" s="49"/>
      <c r="L60" s="47">
        <v>24113.0</v>
      </c>
      <c r="M60" s="47" t="s">
        <v>55</v>
      </c>
      <c r="N60" s="47">
        <v>1.0</v>
      </c>
      <c r="O60" s="47">
        <v>2.0</v>
      </c>
      <c r="P60" s="47">
        <v>2.0</v>
      </c>
      <c r="Q60" s="47">
        <v>1.0</v>
      </c>
      <c r="R60" s="47"/>
      <c r="S60" s="47"/>
      <c r="T60" s="48">
        <f t="shared" si="5"/>
        <v>6</v>
      </c>
      <c r="U60" s="50">
        <v>135.0</v>
      </c>
      <c r="V60" s="51">
        <v>0.32</v>
      </c>
      <c r="W60" s="50">
        <f t="shared" si="6"/>
        <v>91.8</v>
      </c>
    </row>
  </sheetData>
  <mergeCells count="8">
    <mergeCell ref="A3:A7"/>
    <mergeCell ref="C3:I3"/>
    <mergeCell ref="J3:K3"/>
    <mergeCell ref="M3:W7"/>
    <mergeCell ref="C4:I4"/>
    <mergeCell ref="C5:I5"/>
    <mergeCell ref="C6:I6"/>
    <mergeCell ref="C7:I7"/>
  </mergeCells>
  <hyperlinks>
    <hyperlink r:id="rId1" ref="L4"/>
    <hyperlink r:id="rId2" ref="L5"/>
    <hyperlink r:id="rId3" ref="L6"/>
    <hyperlink r:id="rId4" ref="L7"/>
  </hyperlinks>
  <printOptions/>
  <pageMargins bottom="0.75" footer="0.0" header="0.0" left="0.7" right="0.7" top="0.75"/>
  <pageSetup paperSize="9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.43"/>
  </cols>
  <sheetData>
    <row r="1">
      <c r="A1" s="62" t="s">
        <v>69</v>
      </c>
      <c r="B1" s="18"/>
      <c r="C1" s="18"/>
      <c r="D1" s="18"/>
      <c r="E1" s="18"/>
      <c r="F1" s="18"/>
    </row>
    <row r="2">
      <c r="A2" s="63" t="s">
        <v>70</v>
      </c>
      <c r="B2" s="64" t="s">
        <v>71</v>
      </c>
      <c r="C2" s="63" t="str">
        <f>IFERROR(__xludf.DUMMYFUNCTION("filter('스톤아일랜드'!K:K,'스톤아일랜드'!T:T&lt;&gt;"""")"),"이미지")</f>
        <v>이미지</v>
      </c>
      <c r="D2" s="63" t="str">
        <f>IFERROR(__xludf.DUMMYFUNCTION("filter('스톤아일랜드'!L:L,'스톤아일랜드'!V:V&lt;&gt;"""")"),"모델")</f>
        <v>모델</v>
      </c>
      <c r="E2" s="65" t="str">
        <f>IFERROR(__xludf.DUMMYFUNCTION("filter('스톤아일랜드'!B:B,'스톤아일랜드'!V:V&lt;&gt;"""")"),"매치스럭스 공급가")</f>
        <v>매치스럭스 공급가</v>
      </c>
      <c r="F2" s="66" t="str">
        <f>IFERROR(__xludf.DUMMYFUNCTION("filter('스톤아일랜드'!V:V,'스톤아일랜드'!W:W&lt;&gt;"""")"),"할인률")</f>
        <v>할인률</v>
      </c>
    </row>
    <row r="3" ht="65.25" customHeight="1">
      <c r="A3" s="67">
        <v>1.0</v>
      </c>
      <c r="B3" s="67" t="s">
        <v>72</v>
      </c>
      <c r="C3" s="68" t="str">
        <f>IFERROR(__xludf.DUMMYFUNCTION("""COMPUTED_VALUE"""),"")</f>
        <v/>
      </c>
      <c r="D3" s="68">
        <f>IFERROR(__xludf.DUMMYFUNCTION("""COMPUTED_VALUE"""),63750.0)</f>
        <v>63750</v>
      </c>
      <c r="E3" s="69">
        <f>IFERROR(__xludf.DUMMYFUNCTION("""COMPUTED_VALUE"""),242634.0)</f>
        <v>242634</v>
      </c>
      <c r="F3" s="70">
        <f>IFERROR(__xludf.DUMMYFUNCTION("""COMPUTED_VALUE"""),0.36)</f>
        <v>0.36</v>
      </c>
    </row>
    <row r="4" ht="65.25" customHeight="1">
      <c r="A4" s="68">
        <v>2.0</v>
      </c>
      <c r="B4" s="67" t="s">
        <v>72</v>
      </c>
      <c r="C4" s="68" t="str">
        <f>IFERROR(__xludf.DUMMYFUNCTION("""COMPUTED_VALUE"""),"")</f>
        <v/>
      </c>
      <c r="D4" s="68">
        <f>IFERROR(__xludf.DUMMYFUNCTION("""COMPUTED_VALUE"""),63750.0)</f>
        <v>63750</v>
      </c>
      <c r="E4" s="69">
        <f>IFERROR(__xludf.DUMMYFUNCTION("""COMPUTED_VALUE"""),259276.0)</f>
        <v>259276</v>
      </c>
      <c r="F4" s="70">
        <f>IFERROR(__xludf.DUMMYFUNCTION("""COMPUTED_VALUE"""),0.32)</f>
        <v>0.32</v>
      </c>
    </row>
    <row r="5" ht="65.25" customHeight="1">
      <c r="A5" s="68">
        <v>3.0</v>
      </c>
      <c r="B5" s="67" t="s">
        <v>72</v>
      </c>
      <c r="C5" s="68" t="str">
        <f>IFERROR(__xludf.DUMMYFUNCTION("""COMPUTED_VALUE"""),"")</f>
        <v/>
      </c>
      <c r="D5" s="68">
        <f>IFERROR(__xludf.DUMMYFUNCTION("""COMPUTED_VALUE"""),63750.0)</f>
        <v>63750</v>
      </c>
      <c r="E5" s="69">
        <f>IFERROR(__xludf.DUMMYFUNCTION("""COMPUTED_VALUE"""),259276.0)</f>
        <v>259276</v>
      </c>
      <c r="F5" s="70">
        <f>IFERROR(__xludf.DUMMYFUNCTION("""COMPUTED_VALUE"""),0.32)</f>
        <v>0.32</v>
      </c>
    </row>
    <row r="6" ht="65.25" customHeight="1">
      <c r="A6" s="68">
        <v>4.0</v>
      </c>
      <c r="B6" s="67" t="s">
        <v>72</v>
      </c>
      <c r="C6" s="68" t="str">
        <f>IFERROR(__xludf.DUMMYFUNCTION("""COMPUTED_VALUE"""),"")</f>
        <v/>
      </c>
      <c r="D6" s="68">
        <f>IFERROR(__xludf.DUMMYFUNCTION("""COMPUTED_VALUE"""),63051.0)</f>
        <v>63051</v>
      </c>
      <c r="E6" s="69">
        <f>IFERROR(__xludf.DUMMYFUNCTION("""COMPUTED_VALUE"""),242634.0)</f>
        <v>242634</v>
      </c>
      <c r="F6" s="70">
        <f>IFERROR(__xludf.DUMMYFUNCTION("""COMPUTED_VALUE"""),0.36)</f>
        <v>0.36</v>
      </c>
    </row>
    <row r="7" ht="65.25" customHeight="1">
      <c r="A7" s="68">
        <v>5.0</v>
      </c>
      <c r="B7" s="67" t="s">
        <v>72</v>
      </c>
      <c r="C7" s="68" t="str">
        <f>IFERROR(__xludf.DUMMYFUNCTION("""COMPUTED_VALUE"""),"")</f>
        <v/>
      </c>
      <c r="D7" s="68">
        <f>IFERROR(__xludf.DUMMYFUNCTION("""COMPUTED_VALUE"""),63020.0)</f>
        <v>63020</v>
      </c>
      <c r="E7" s="69">
        <f>IFERROR(__xludf.DUMMYFUNCTION("""COMPUTED_VALUE"""),270618.0)</f>
        <v>270618</v>
      </c>
      <c r="F7" s="70">
        <f>IFERROR(__xludf.DUMMYFUNCTION("""COMPUTED_VALUE"""),0.32)</f>
        <v>0.32</v>
      </c>
    </row>
    <row r="8" ht="65.25" customHeight="1">
      <c r="A8" s="68">
        <v>6.0</v>
      </c>
      <c r="B8" s="67" t="s">
        <v>72</v>
      </c>
      <c r="C8" s="68" t="str">
        <f>IFERROR(__xludf.DUMMYFUNCTION("""COMPUTED_VALUE"""),"")</f>
        <v/>
      </c>
      <c r="D8" s="68">
        <f>IFERROR(__xludf.DUMMYFUNCTION("""COMPUTED_VALUE"""),63020.0)</f>
        <v>63020</v>
      </c>
      <c r="E8" s="69">
        <f>IFERROR(__xludf.DUMMYFUNCTION("""COMPUTED_VALUE"""),270618.0)</f>
        <v>270618</v>
      </c>
      <c r="F8" s="70">
        <f>IFERROR(__xludf.DUMMYFUNCTION("""COMPUTED_VALUE"""),0.32)</f>
        <v>0.32</v>
      </c>
    </row>
    <row r="9" ht="65.25" customHeight="1">
      <c r="A9" s="68">
        <v>7.0</v>
      </c>
      <c r="B9" s="67" t="s">
        <v>72</v>
      </c>
      <c r="C9" s="68" t="str">
        <f>IFERROR(__xludf.DUMMYFUNCTION("""COMPUTED_VALUE"""),"")</f>
        <v/>
      </c>
      <c r="D9" s="68">
        <f>IFERROR(__xludf.DUMMYFUNCTION("""COMPUTED_VALUE"""),63020.0)</f>
        <v>63020</v>
      </c>
      <c r="E9" s="69">
        <f>IFERROR(__xludf.DUMMYFUNCTION("""COMPUTED_VALUE"""),270618.0)</f>
        <v>270618</v>
      </c>
      <c r="F9" s="70">
        <f>IFERROR(__xludf.DUMMYFUNCTION("""COMPUTED_VALUE"""),0.32)</f>
        <v>0.32</v>
      </c>
    </row>
    <row r="10" ht="65.25" customHeight="1">
      <c r="A10" s="68">
        <v>8.0</v>
      </c>
      <c r="B10" s="67" t="s">
        <v>72</v>
      </c>
      <c r="C10" s="68" t="str">
        <f>IFERROR(__xludf.DUMMYFUNCTION("""COMPUTED_VALUE"""),"")</f>
        <v/>
      </c>
      <c r="D10" s="68">
        <f>IFERROR(__xludf.DUMMYFUNCTION("""COMPUTED_VALUE"""),63020.0)</f>
        <v>63020</v>
      </c>
      <c r="E10" s="69">
        <f>IFERROR(__xludf.DUMMYFUNCTION("""COMPUTED_VALUE"""),270618.0)</f>
        <v>270618</v>
      </c>
      <c r="F10" s="70">
        <f>IFERROR(__xludf.DUMMYFUNCTION("""COMPUTED_VALUE"""),0.32)</f>
        <v>0.32</v>
      </c>
    </row>
    <row r="11" ht="65.25" customHeight="1">
      <c r="A11" s="68">
        <v>9.0</v>
      </c>
      <c r="B11" s="67" t="s">
        <v>72</v>
      </c>
      <c r="C11" s="68" t="str">
        <f>IFERROR(__xludf.DUMMYFUNCTION("""COMPUTED_VALUE"""),"")</f>
        <v/>
      </c>
      <c r="D11" s="68">
        <f>IFERROR(__xludf.DUMMYFUNCTION("""COMPUTED_VALUE"""),63020.0)</f>
        <v>63020</v>
      </c>
      <c r="E11" s="69">
        <f>IFERROR(__xludf.DUMMYFUNCTION("""COMPUTED_VALUE"""),270618.0)</f>
        <v>270618</v>
      </c>
      <c r="F11" s="70">
        <f>IFERROR(__xludf.DUMMYFUNCTION("""COMPUTED_VALUE"""),0.32)</f>
        <v>0.32</v>
      </c>
    </row>
    <row r="12" ht="65.25" customHeight="1">
      <c r="A12" s="68">
        <v>10.0</v>
      </c>
      <c r="B12" s="67" t="s">
        <v>72</v>
      </c>
      <c r="C12" s="68" t="str">
        <f>IFERROR(__xludf.DUMMYFUNCTION("""COMPUTED_VALUE"""),"")</f>
        <v/>
      </c>
      <c r="D12" s="68">
        <f>IFERROR(__xludf.DUMMYFUNCTION("""COMPUTED_VALUE"""),63020.0)</f>
        <v>63020</v>
      </c>
      <c r="E12" s="69">
        <f>IFERROR(__xludf.DUMMYFUNCTION("""COMPUTED_VALUE"""),270618.0)</f>
        <v>270618</v>
      </c>
      <c r="F12" s="70">
        <f>IFERROR(__xludf.DUMMYFUNCTION("""COMPUTED_VALUE"""),0.32)</f>
        <v>0.32</v>
      </c>
    </row>
    <row r="13" ht="65.25" customHeight="1">
      <c r="A13" s="68">
        <v>11.0</v>
      </c>
      <c r="B13" s="67" t="s">
        <v>72</v>
      </c>
      <c r="C13" s="68" t="str">
        <f>IFERROR(__xludf.DUMMYFUNCTION("""COMPUTED_VALUE"""),"")</f>
        <v/>
      </c>
      <c r="D13" s="68">
        <f>IFERROR(__xludf.DUMMYFUNCTION("""COMPUTED_VALUE"""),63020.0)</f>
        <v>63020</v>
      </c>
      <c r="E13" s="69">
        <f>IFERROR(__xludf.DUMMYFUNCTION("""COMPUTED_VALUE"""),270618.0)</f>
        <v>270618</v>
      </c>
      <c r="F13" s="70">
        <f>IFERROR(__xludf.DUMMYFUNCTION("""COMPUTED_VALUE"""),0.32)</f>
        <v>0.32</v>
      </c>
    </row>
    <row r="14" ht="65.25" customHeight="1">
      <c r="A14" s="68">
        <v>12.0</v>
      </c>
      <c r="B14" s="67" t="s">
        <v>72</v>
      </c>
      <c r="C14" s="68" t="str">
        <f>IFERROR(__xludf.DUMMYFUNCTION("""COMPUTED_VALUE"""),"")</f>
        <v/>
      </c>
      <c r="D14" s="68">
        <f>IFERROR(__xludf.DUMMYFUNCTION("""COMPUTED_VALUE"""),63020.0)</f>
        <v>63020</v>
      </c>
      <c r="E14" s="69">
        <f>IFERROR(__xludf.DUMMYFUNCTION("""COMPUTED_VALUE"""),270618.0)</f>
        <v>270618</v>
      </c>
      <c r="F14" s="70">
        <f>IFERROR(__xludf.DUMMYFUNCTION("""COMPUTED_VALUE"""),0.32)</f>
        <v>0.32</v>
      </c>
    </row>
    <row r="15" ht="65.25" customHeight="1">
      <c r="A15" s="68">
        <v>13.0</v>
      </c>
      <c r="B15" s="67" t="s">
        <v>72</v>
      </c>
      <c r="C15" s="68" t="str">
        <f>IFERROR(__xludf.DUMMYFUNCTION("""COMPUTED_VALUE"""),"")</f>
        <v/>
      </c>
      <c r="D15" s="68">
        <f>IFERROR(__xludf.DUMMYFUNCTION("""COMPUTED_VALUE"""),63020.0)</f>
        <v>63020</v>
      </c>
      <c r="E15" s="69">
        <f>IFERROR(__xludf.DUMMYFUNCTION("""COMPUTED_VALUE"""),270618.0)</f>
        <v>270618</v>
      </c>
      <c r="F15" s="70">
        <f>IFERROR(__xludf.DUMMYFUNCTION("""COMPUTED_VALUE"""),0.32)</f>
        <v>0.32</v>
      </c>
    </row>
    <row r="16" ht="65.25" customHeight="1">
      <c r="A16" s="68">
        <v>14.0</v>
      </c>
      <c r="B16" s="67" t="s">
        <v>72</v>
      </c>
      <c r="C16" s="68" t="str">
        <f>IFERROR(__xludf.DUMMYFUNCTION("""COMPUTED_VALUE"""),"")</f>
        <v/>
      </c>
      <c r="D16" s="68">
        <f>IFERROR(__xludf.DUMMYFUNCTION("""COMPUTED_VALUE"""),22713.0)</f>
        <v>22713</v>
      </c>
      <c r="E16" s="69">
        <f>IFERROR(__xludf.DUMMYFUNCTION("""COMPUTED_VALUE"""),169070.0)</f>
        <v>169070</v>
      </c>
      <c r="F16" s="70">
        <f>IFERROR(__xludf.DUMMYFUNCTION("""COMPUTED_VALUE"""),0.32)</f>
        <v>0.32</v>
      </c>
    </row>
    <row r="17" ht="65.25" customHeight="1">
      <c r="A17" s="68">
        <v>15.0</v>
      </c>
      <c r="B17" s="67" t="s">
        <v>72</v>
      </c>
      <c r="C17" s="68" t="str">
        <f>IFERROR(__xludf.DUMMYFUNCTION("""COMPUTED_VALUE"""),"")</f>
        <v/>
      </c>
      <c r="D17" s="68" t="str">
        <f>IFERROR(__xludf.DUMMYFUNCTION("""COMPUTED_VALUE"""),"632F3")</f>
        <v>632F3</v>
      </c>
      <c r="E17" s="69">
        <f>IFERROR(__xludf.DUMMYFUNCTION("""COMPUTED_VALUE"""),389020.0)</f>
        <v>389020</v>
      </c>
      <c r="F17" s="70">
        <f>IFERROR(__xludf.DUMMYFUNCTION("""COMPUTED_VALUE"""),0.32)</f>
        <v>0.32</v>
      </c>
    </row>
    <row r="18" ht="65.25" customHeight="1">
      <c r="A18" s="68">
        <v>16.0</v>
      </c>
      <c r="B18" s="67" t="s">
        <v>72</v>
      </c>
      <c r="C18" s="68" t="str">
        <f>IFERROR(__xludf.DUMMYFUNCTION("""COMPUTED_VALUE"""),"")</f>
        <v/>
      </c>
      <c r="D18" s="68" t="str">
        <f>IFERROR(__xludf.DUMMYFUNCTION("""COMPUTED_VALUE"""),"508A3")</f>
        <v>508A3</v>
      </c>
      <c r="E18" s="69">
        <f>IFERROR(__xludf.DUMMYFUNCTION("""COMPUTED_VALUE"""),332628.0)</f>
        <v>332628</v>
      </c>
      <c r="F18" s="70">
        <f>IFERROR(__xludf.DUMMYFUNCTION("""COMPUTED_VALUE"""),0.32)</f>
        <v>0.32</v>
      </c>
    </row>
    <row r="19" ht="65.25" customHeight="1">
      <c r="A19" s="68">
        <v>17.0</v>
      </c>
      <c r="B19" s="67" t="s">
        <v>72</v>
      </c>
      <c r="C19" s="68" t="str">
        <f>IFERROR(__xludf.DUMMYFUNCTION("""COMPUTED_VALUE"""),"")</f>
        <v/>
      </c>
      <c r="D19" s="68" t="str">
        <f>IFERROR(__xludf.DUMMYFUNCTION("""COMPUTED_VALUE"""),"508A3")</f>
        <v>508A3</v>
      </c>
      <c r="E19" s="69">
        <f>IFERROR(__xludf.DUMMYFUNCTION("""COMPUTED_VALUE"""),332628.0)</f>
        <v>332628</v>
      </c>
      <c r="F19" s="70">
        <f>IFERROR(__xludf.DUMMYFUNCTION("""COMPUTED_VALUE"""),0.32)</f>
        <v>0.32</v>
      </c>
    </row>
    <row r="20" ht="65.25" customHeight="1">
      <c r="A20" s="68">
        <v>18.0</v>
      </c>
      <c r="B20" s="67" t="s">
        <v>72</v>
      </c>
      <c r="C20" s="68" t="str">
        <f>IFERROR(__xludf.DUMMYFUNCTION("""COMPUTED_VALUE"""),"")</f>
        <v/>
      </c>
      <c r="D20" s="68" t="str">
        <f>IFERROR(__xludf.DUMMYFUNCTION("""COMPUTED_VALUE"""),"552C2")</f>
        <v>552C2</v>
      </c>
      <c r="E20" s="69">
        <f>IFERROR(__xludf.DUMMYFUNCTION("""COMPUTED_VALUE"""),411492.0)</f>
        <v>411492</v>
      </c>
      <c r="F20" s="70">
        <f>IFERROR(__xludf.DUMMYFUNCTION("""COMPUTED_VALUE"""),0.32)</f>
        <v>0.32</v>
      </c>
    </row>
    <row r="21" ht="65.25" customHeight="1">
      <c r="A21" s="68">
        <v>19.0</v>
      </c>
      <c r="B21" s="67" t="s">
        <v>72</v>
      </c>
      <c r="C21" s="68" t="str">
        <f>IFERROR(__xludf.DUMMYFUNCTION("""COMPUTED_VALUE"""),"")</f>
        <v/>
      </c>
      <c r="D21" s="68">
        <f>IFERROR(__xludf.DUMMYFUNCTION("""COMPUTED_VALUE"""),64151.0)</f>
        <v>64151</v>
      </c>
      <c r="E21" s="69">
        <f>IFERROR(__xludf.DUMMYFUNCTION("""COMPUTED_VALUE"""),287472.0)</f>
        <v>287472</v>
      </c>
      <c r="F21" s="70">
        <f>IFERROR(__xludf.DUMMYFUNCTION("""COMPUTED_VALUE"""),0.32)</f>
        <v>0.32</v>
      </c>
    </row>
    <row r="22" ht="65.25" customHeight="1">
      <c r="A22" s="68">
        <v>20.0</v>
      </c>
      <c r="B22" s="67" t="s">
        <v>72</v>
      </c>
      <c r="C22" s="68" t="str">
        <f>IFERROR(__xludf.DUMMYFUNCTION("""COMPUTED_VALUE"""),"")</f>
        <v/>
      </c>
      <c r="D22" s="68">
        <f>IFERROR(__xludf.DUMMYFUNCTION("""COMPUTED_VALUE"""),64151.0)</f>
        <v>64151</v>
      </c>
      <c r="E22" s="69">
        <f>IFERROR(__xludf.DUMMYFUNCTION("""COMPUTED_VALUE"""),287472.0)</f>
        <v>287472</v>
      </c>
      <c r="F22" s="70">
        <f>IFERROR(__xludf.DUMMYFUNCTION("""COMPUTED_VALUE"""),0.32)</f>
        <v>0.32</v>
      </c>
    </row>
    <row r="23" ht="65.25" customHeight="1">
      <c r="A23" s="68">
        <v>21.0</v>
      </c>
      <c r="B23" s="67" t="s">
        <v>72</v>
      </c>
      <c r="C23" s="68" t="str">
        <f>IFERROR(__xludf.DUMMYFUNCTION("""COMPUTED_VALUE"""),"")</f>
        <v/>
      </c>
      <c r="D23" s="68">
        <f>IFERROR(__xludf.DUMMYFUNCTION("""COMPUTED_VALUE"""),64120.0)</f>
        <v>64120</v>
      </c>
      <c r="E23" s="69">
        <f>IFERROR(__xludf.DUMMYFUNCTION("""COMPUTED_VALUE"""),310050.0)</f>
        <v>310050</v>
      </c>
      <c r="F23" s="70">
        <f>IFERROR(__xludf.DUMMYFUNCTION("""COMPUTED_VALUE"""),0.32)</f>
        <v>0.32</v>
      </c>
    </row>
    <row r="24" ht="65.25" customHeight="1">
      <c r="A24" s="68">
        <v>22.0</v>
      </c>
      <c r="B24" s="67" t="s">
        <v>72</v>
      </c>
      <c r="C24" s="68" t="str">
        <f>IFERROR(__xludf.DUMMYFUNCTION("""COMPUTED_VALUE"""),"")</f>
        <v/>
      </c>
      <c r="D24" s="68">
        <f>IFERROR(__xludf.DUMMYFUNCTION("""COMPUTED_VALUE"""),64120.0)</f>
        <v>64120</v>
      </c>
      <c r="E24" s="69">
        <f>IFERROR(__xludf.DUMMYFUNCTION("""COMPUTED_VALUE"""),310050.0)</f>
        <v>310050</v>
      </c>
      <c r="F24" s="70">
        <f>IFERROR(__xludf.DUMMYFUNCTION("""COMPUTED_VALUE"""),0.32)</f>
        <v>0.32</v>
      </c>
    </row>
    <row r="25" ht="65.25" customHeight="1">
      <c r="A25" s="68">
        <v>23.0</v>
      </c>
      <c r="B25" s="67" t="s">
        <v>72</v>
      </c>
      <c r="C25" s="68" t="str">
        <f>IFERROR(__xludf.DUMMYFUNCTION("""COMPUTED_VALUE"""),"")</f>
        <v/>
      </c>
      <c r="D25" s="68">
        <f>IFERROR(__xludf.DUMMYFUNCTION("""COMPUTED_VALUE"""),64120.0)</f>
        <v>64120</v>
      </c>
      <c r="E25" s="69">
        <f>IFERROR(__xludf.DUMMYFUNCTION("""COMPUTED_VALUE"""),310050.0)</f>
        <v>310050</v>
      </c>
      <c r="F25" s="70">
        <f>IFERROR(__xludf.DUMMYFUNCTION("""COMPUTED_VALUE"""),0.32)</f>
        <v>0.32</v>
      </c>
    </row>
    <row r="26" ht="65.25" customHeight="1">
      <c r="A26" s="68">
        <v>24.0</v>
      </c>
      <c r="B26" s="67" t="s">
        <v>72</v>
      </c>
      <c r="C26" s="68" t="str">
        <f>IFERROR(__xludf.DUMMYFUNCTION("""COMPUTED_VALUE"""),"")</f>
        <v/>
      </c>
      <c r="D26" s="68">
        <f>IFERROR(__xludf.DUMMYFUNCTION("""COMPUTED_VALUE"""),64120.0)</f>
        <v>64120</v>
      </c>
      <c r="E26" s="69">
        <f>IFERROR(__xludf.DUMMYFUNCTION("""COMPUTED_VALUE"""),310050.0)</f>
        <v>310050</v>
      </c>
      <c r="F26" s="70">
        <f>IFERROR(__xludf.DUMMYFUNCTION("""COMPUTED_VALUE"""),0.32)</f>
        <v>0.32</v>
      </c>
    </row>
    <row r="27" ht="65.25" customHeight="1">
      <c r="A27" s="68">
        <v>25.0</v>
      </c>
      <c r="B27" s="67" t="s">
        <v>72</v>
      </c>
      <c r="C27" s="68" t="str">
        <f>IFERROR(__xludf.DUMMYFUNCTION("""COMPUTED_VALUE"""),"")</f>
        <v/>
      </c>
      <c r="D27" s="68">
        <f>IFERROR(__xludf.DUMMYFUNCTION("""COMPUTED_VALUE"""),64120.0)</f>
        <v>64120</v>
      </c>
      <c r="E27" s="69">
        <f>IFERROR(__xludf.DUMMYFUNCTION("""COMPUTED_VALUE"""),310050.0)</f>
        <v>310050</v>
      </c>
      <c r="F27" s="70">
        <f>IFERROR(__xludf.DUMMYFUNCTION("""COMPUTED_VALUE"""),0.32)</f>
        <v>0.32</v>
      </c>
    </row>
    <row r="28" ht="65.25" customHeight="1">
      <c r="A28" s="68">
        <v>26.0</v>
      </c>
      <c r="B28" s="67" t="s">
        <v>72</v>
      </c>
      <c r="C28" s="68" t="str">
        <f>IFERROR(__xludf.DUMMYFUNCTION("""COMPUTED_VALUE"""),"")</f>
        <v/>
      </c>
      <c r="D28" s="68">
        <f>IFERROR(__xludf.DUMMYFUNCTION("""COMPUTED_VALUE"""),64120.0)</f>
        <v>64120</v>
      </c>
      <c r="E28" s="69">
        <f>IFERROR(__xludf.DUMMYFUNCTION("""COMPUTED_VALUE"""),310050.0)</f>
        <v>310050</v>
      </c>
      <c r="F28" s="70">
        <f>IFERROR(__xludf.DUMMYFUNCTION("""COMPUTED_VALUE"""),0.32)</f>
        <v>0.32</v>
      </c>
    </row>
    <row r="29" ht="65.25" customHeight="1">
      <c r="A29" s="68">
        <v>27.0</v>
      </c>
      <c r="B29" s="67" t="s">
        <v>72</v>
      </c>
      <c r="C29" s="68" t="str">
        <f>IFERROR(__xludf.DUMMYFUNCTION("""COMPUTED_VALUE"""),"")</f>
        <v/>
      </c>
      <c r="D29" s="68">
        <f>IFERROR(__xludf.DUMMYFUNCTION("""COMPUTED_VALUE"""),64120.0)</f>
        <v>64120</v>
      </c>
      <c r="E29" s="69">
        <f>IFERROR(__xludf.DUMMYFUNCTION("""COMPUTED_VALUE"""),310050.0)</f>
        <v>310050</v>
      </c>
      <c r="F29" s="70">
        <f>IFERROR(__xludf.DUMMYFUNCTION("""COMPUTED_VALUE"""),0.32)</f>
        <v>0.32</v>
      </c>
    </row>
    <row r="30" ht="65.25" customHeight="1">
      <c r="A30" s="68">
        <v>28.0</v>
      </c>
      <c r="B30" s="67" t="s">
        <v>72</v>
      </c>
      <c r="C30" s="68"/>
      <c r="D30" s="68" t="str">
        <f>IFERROR(__xludf.DUMMYFUNCTION("""COMPUTED_VALUE"""),"64120 - 64520")</f>
        <v>64120 - 64520</v>
      </c>
      <c r="E30" s="69">
        <f>IFERROR(__xludf.DUMMYFUNCTION("""COMPUTED_VALUE"""),608864.0)</f>
        <v>608864</v>
      </c>
      <c r="F30" s="70">
        <f>IFERROR(__xludf.DUMMYFUNCTION("""COMPUTED_VALUE"""),0.32)</f>
        <v>0.32</v>
      </c>
    </row>
    <row r="31" ht="65.25" customHeight="1">
      <c r="A31" s="68">
        <v>29.0</v>
      </c>
      <c r="B31" s="67" t="s">
        <v>72</v>
      </c>
      <c r="C31" s="68" t="str">
        <f>IFERROR(__xludf.DUMMYFUNCTION("""COMPUTED_VALUE"""),"")</f>
        <v/>
      </c>
      <c r="D31" s="68">
        <f>IFERROR(__xludf.DUMMYFUNCTION("""COMPUTED_VALUE"""),64220.0)</f>
        <v>64220</v>
      </c>
      <c r="E31" s="69">
        <f>IFERROR(__xludf.DUMMYFUNCTION("""COMPUTED_VALUE"""),338246.0)</f>
        <v>338246</v>
      </c>
      <c r="F31" s="70">
        <f>IFERROR(__xludf.DUMMYFUNCTION("""COMPUTED_VALUE"""),0.32)</f>
        <v>0.32</v>
      </c>
    </row>
    <row r="32" ht="65.25" customHeight="1">
      <c r="A32" s="68">
        <v>30.0</v>
      </c>
      <c r="B32" s="67" t="s">
        <v>72</v>
      </c>
      <c r="C32" s="68" t="str">
        <f>IFERROR(__xludf.DUMMYFUNCTION("""COMPUTED_VALUE"""),"")</f>
        <v/>
      </c>
      <c r="D32" s="68">
        <f>IFERROR(__xludf.DUMMYFUNCTION("""COMPUTED_VALUE"""),64220.0)</f>
        <v>64220</v>
      </c>
      <c r="E32" s="69">
        <f>IFERROR(__xludf.DUMMYFUNCTION("""COMPUTED_VALUE"""),338246.0)</f>
        <v>338246</v>
      </c>
      <c r="F32" s="70">
        <f>IFERROR(__xludf.DUMMYFUNCTION("""COMPUTED_VALUE"""),0.32)</f>
        <v>0.32</v>
      </c>
    </row>
    <row r="33" ht="65.25" customHeight="1">
      <c r="A33" s="68">
        <v>31.0</v>
      </c>
      <c r="B33" s="67" t="s">
        <v>72</v>
      </c>
      <c r="C33" s="68" t="str">
        <f>IFERROR(__xludf.DUMMYFUNCTION("""COMPUTED_VALUE"""),"")</f>
        <v/>
      </c>
      <c r="D33" s="68">
        <f>IFERROR(__xludf.DUMMYFUNCTION("""COMPUTED_VALUE"""),64220.0)</f>
        <v>64220</v>
      </c>
      <c r="E33" s="69">
        <f>IFERROR(__xludf.DUMMYFUNCTION("""COMPUTED_VALUE"""),338246.0)</f>
        <v>338246</v>
      </c>
      <c r="F33" s="70">
        <f>IFERROR(__xludf.DUMMYFUNCTION("""COMPUTED_VALUE"""),0.32)</f>
        <v>0.32</v>
      </c>
    </row>
    <row r="34" ht="65.25" customHeight="1">
      <c r="A34" s="68">
        <v>32.0</v>
      </c>
      <c r="B34" s="67" t="s">
        <v>72</v>
      </c>
      <c r="C34" s="68" t="str">
        <f>IFERROR(__xludf.DUMMYFUNCTION("""COMPUTED_VALUE"""),"")</f>
        <v/>
      </c>
      <c r="D34" s="68">
        <f>IFERROR(__xludf.DUMMYFUNCTION("""COMPUTED_VALUE"""),64220.0)</f>
        <v>64220</v>
      </c>
      <c r="E34" s="69">
        <f>IFERROR(__xludf.DUMMYFUNCTION("""COMPUTED_VALUE"""),338246.0)</f>
        <v>338246</v>
      </c>
      <c r="F34" s="70">
        <f>IFERROR(__xludf.DUMMYFUNCTION("""COMPUTED_VALUE"""),0.32)</f>
        <v>0.32</v>
      </c>
    </row>
    <row r="35" ht="65.25" customHeight="1">
      <c r="A35" s="68">
        <v>33.0</v>
      </c>
      <c r="B35" s="67" t="s">
        <v>72</v>
      </c>
      <c r="C35" s="68" t="str">
        <f>IFERROR(__xludf.DUMMYFUNCTION("""COMPUTED_VALUE"""),"")</f>
        <v/>
      </c>
      <c r="D35" s="68">
        <f>IFERROR(__xludf.DUMMYFUNCTION("""COMPUTED_VALUE"""),64220.0)</f>
        <v>64220</v>
      </c>
      <c r="E35" s="69">
        <f>IFERROR(__xludf.DUMMYFUNCTION("""COMPUTED_VALUE"""),338246.0)</f>
        <v>338246</v>
      </c>
      <c r="F35" s="70">
        <f>IFERROR(__xludf.DUMMYFUNCTION("""COMPUTED_VALUE"""),0.32)</f>
        <v>0.32</v>
      </c>
    </row>
    <row r="36" ht="65.25" customHeight="1">
      <c r="A36" s="68">
        <v>34.0</v>
      </c>
      <c r="B36" s="67" t="s">
        <v>72</v>
      </c>
      <c r="C36" s="68" t="str">
        <f>IFERROR(__xludf.DUMMYFUNCTION("""COMPUTED_VALUE"""),"")</f>
        <v/>
      </c>
      <c r="D36" s="68">
        <f>IFERROR(__xludf.DUMMYFUNCTION("""COMPUTED_VALUE"""),64220.0)</f>
        <v>64220</v>
      </c>
      <c r="E36" s="69">
        <f>IFERROR(__xludf.DUMMYFUNCTION("""COMPUTED_VALUE"""),338246.0)</f>
        <v>338246</v>
      </c>
      <c r="F36" s="70">
        <f>IFERROR(__xludf.DUMMYFUNCTION("""COMPUTED_VALUE"""),0.32)</f>
        <v>0.32</v>
      </c>
    </row>
    <row r="37" ht="65.25" customHeight="1">
      <c r="A37" s="68">
        <v>35.0</v>
      </c>
      <c r="B37" s="67" t="s">
        <v>72</v>
      </c>
      <c r="C37" s="68" t="str">
        <f>IFERROR(__xludf.DUMMYFUNCTION("""COMPUTED_VALUE"""),"")</f>
        <v/>
      </c>
      <c r="D37" s="68">
        <f>IFERROR(__xludf.DUMMYFUNCTION("""COMPUTED_VALUE"""),64551.0)</f>
        <v>64551</v>
      </c>
      <c r="E37" s="69">
        <f>IFERROR(__xludf.DUMMYFUNCTION("""COMPUTED_VALUE"""),276236.0)</f>
        <v>276236</v>
      </c>
      <c r="F37" s="70">
        <f>IFERROR(__xludf.DUMMYFUNCTION("""COMPUTED_VALUE"""),0.32)</f>
        <v>0.32</v>
      </c>
    </row>
    <row r="38" ht="65.25" customHeight="1">
      <c r="A38" s="68">
        <v>36.0</v>
      </c>
      <c r="B38" s="67" t="s">
        <v>72</v>
      </c>
      <c r="C38" s="68" t="str">
        <f>IFERROR(__xludf.DUMMYFUNCTION("""COMPUTED_VALUE"""),"")</f>
        <v/>
      </c>
      <c r="D38" s="68">
        <f>IFERROR(__xludf.DUMMYFUNCTION("""COMPUTED_VALUE"""),64520.0)</f>
        <v>64520</v>
      </c>
      <c r="E38" s="69">
        <f>IFERROR(__xludf.DUMMYFUNCTION("""COMPUTED_VALUE"""),293196.0)</f>
        <v>293196</v>
      </c>
      <c r="F38" s="70">
        <f>IFERROR(__xludf.DUMMYFUNCTION("""COMPUTED_VALUE"""),0.32)</f>
        <v>0.32</v>
      </c>
    </row>
    <row r="39" ht="65.25" customHeight="1">
      <c r="A39" s="68">
        <v>37.0</v>
      </c>
      <c r="B39" s="67" t="s">
        <v>72</v>
      </c>
      <c r="C39" s="68" t="str">
        <f>IFERROR(__xludf.DUMMYFUNCTION("""COMPUTED_VALUE"""),"")</f>
        <v/>
      </c>
      <c r="D39" s="68" t="str">
        <f>IFERROR(__xludf.DUMMYFUNCTION("""COMPUTED_VALUE"""),"101WN")</f>
        <v>101WN</v>
      </c>
      <c r="E39" s="69">
        <f>IFERROR(__xludf.DUMMYFUNCTION("""COMPUTED_VALUE"""),411492.0)</f>
        <v>411492</v>
      </c>
      <c r="F39" s="70">
        <f>IFERROR(__xludf.DUMMYFUNCTION("""COMPUTED_VALUE"""),0.32)</f>
        <v>0.32</v>
      </c>
    </row>
    <row r="40" ht="65.25" customHeight="1">
      <c r="A40" s="68">
        <v>38.0</v>
      </c>
      <c r="B40" s="67" t="s">
        <v>72</v>
      </c>
      <c r="C40" s="68" t="str">
        <f>IFERROR(__xludf.DUMMYFUNCTION("""COMPUTED_VALUE"""),"")</f>
        <v/>
      </c>
      <c r="D40" s="68" t="str">
        <f>IFERROR(__xludf.DUMMYFUNCTION("""COMPUTED_VALUE"""),"101WN")</f>
        <v>101WN</v>
      </c>
      <c r="E40" s="69">
        <f>IFERROR(__xludf.DUMMYFUNCTION("""COMPUTED_VALUE"""),411492.0)</f>
        <v>411492</v>
      </c>
      <c r="F40" s="70">
        <f>IFERROR(__xludf.DUMMYFUNCTION("""COMPUTED_VALUE"""),0.32)</f>
        <v>0.32</v>
      </c>
    </row>
    <row r="41" ht="65.25" customHeight="1">
      <c r="A41" s="68">
        <v>39.0</v>
      </c>
      <c r="B41" s="67" t="s">
        <v>72</v>
      </c>
      <c r="C41" s="68" t="str">
        <f>IFERROR(__xludf.DUMMYFUNCTION("""COMPUTED_VALUE"""),"")</f>
        <v/>
      </c>
      <c r="D41" s="68">
        <f>IFERROR(__xludf.DUMMYFUNCTION("""COMPUTED_VALUE"""),10223.0)</f>
        <v>10223</v>
      </c>
      <c r="E41" s="69">
        <f>IFERROR(__xludf.DUMMYFUNCTION("""COMPUTED_VALUE"""),518658.0)</f>
        <v>518658</v>
      </c>
      <c r="F41" s="70">
        <f>IFERROR(__xludf.DUMMYFUNCTION("""COMPUTED_VALUE"""),0.32)</f>
        <v>0.32</v>
      </c>
    </row>
    <row r="42" ht="65.25" customHeight="1">
      <c r="A42" s="68">
        <v>40.0</v>
      </c>
      <c r="B42" s="67" t="s">
        <v>72</v>
      </c>
      <c r="C42" s="68" t="str">
        <f>IFERROR(__xludf.DUMMYFUNCTION("""COMPUTED_VALUE"""),"")</f>
        <v/>
      </c>
      <c r="D42" s="68">
        <f>IFERROR(__xludf.DUMMYFUNCTION("""COMPUTED_VALUE"""),10303.0)</f>
        <v>10303</v>
      </c>
      <c r="E42" s="69">
        <f>IFERROR(__xludf.DUMMYFUNCTION("""COMPUTED_VALUE"""),456648.0)</f>
        <v>456648</v>
      </c>
      <c r="F42" s="70">
        <f>IFERROR(__xludf.DUMMYFUNCTION("""COMPUTED_VALUE"""),0.32)</f>
        <v>0.32</v>
      </c>
    </row>
    <row r="43" ht="65.25" customHeight="1">
      <c r="A43" s="68">
        <v>41.0</v>
      </c>
      <c r="B43" s="67" t="s">
        <v>72</v>
      </c>
      <c r="C43" s="68" t="str">
        <f>IFERROR(__xludf.DUMMYFUNCTION("""COMPUTED_VALUE"""),"")</f>
        <v/>
      </c>
      <c r="D43" s="68">
        <f>IFERROR(__xludf.DUMMYFUNCTION("""COMPUTED_VALUE"""),10303.0)</f>
        <v>10303</v>
      </c>
      <c r="E43" s="69">
        <f>IFERROR(__xludf.DUMMYFUNCTION("""COMPUTED_VALUE"""),456648.0)</f>
        <v>456648</v>
      </c>
      <c r="F43" s="70">
        <f>IFERROR(__xludf.DUMMYFUNCTION("""COMPUTED_VALUE"""),0.32)</f>
        <v>0.32</v>
      </c>
    </row>
    <row r="44" ht="65.25" customHeight="1">
      <c r="A44" s="68">
        <v>42.0</v>
      </c>
      <c r="B44" s="67" t="s">
        <v>72</v>
      </c>
      <c r="C44" s="68" t="str">
        <f>IFERROR(__xludf.DUMMYFUNCTION("""COMPUTED_VALUE"""),"")</f>
        <v/>
      </c>
      <c r="D44" s="68">
        <f>IFERROR(__xludf.DUMMYFUNCTION("""COMPUTED_VALUE"""),40223.0)</f>
        <v>40223</v>
      </c>
      <c r="E44" s="69">
        <f>IFERROR(__xludf.DUMMYFUNCTION("""COMPUTED_VALUE"""),935768.0)</f>
        <v>935768</v>
      </c>
      <c r="F44" s="70">
        <f>IFERROR(__xludf.DUMMYFUNCTION("""COMPUTED_VALUE"""),0.32)</f>
        <v>0.32</v>
      </c>
    </row>
    <row r="45" ht="65.25" customHeight="1">
      <c r="A45" s="68">
        <v>43.0</v>
      </c>
      <c r="B45" s="67" t="s">
        <v>72</v>
      </c>
      <c r="C45" s="68" t="str">
        <f>IFERROR(__xludf.DUMMYFUNCTION("""COMPUTED_VALUE"""),"")</f>
        <v/>
      </c>
      <c r="D45" s="68">
        <f>IFERROR(__xludf.DUMMYFUNCTION("""COMPUTED_VALUE"""),40527.0)</f>
        <v>40527</v>
      </c>
      <c r="E45" s="69">
        <f>IFERROR(__xludf.DUMMYFUNCTION("""COMPUTED_VALUE"""),755462.0)</f>
        <v>755462</v>
      </c>
      <c r="F45" s="70">
        <f>IFERROR(__xludf.DUMMYFUNCTION("""COMPUTED_VALUE"""),0.32)</f>
        <v>0.32</v>
      </c>
    </row>
    <row r="46" ht="65.25" customHeight="1">
      <c r="A46" s="68">
        <v>44.0</v>
      </c>
      <c r="B46" s="67" t="s">
        <v>72</v>
      </c>
      <c r="C46" s="68" t="str">
        <f>IFERROR(__xludf.DUMMYFUNCTION("""COMPUTED_VALUE"""),"")</f>
        <v/>
      </c>
      <c r="D46" s="68" t="str">
        <f>IFERROR(__xludf.DUMMYFUNCTION("""COMPUTED_VALUE"""),"G0123")</f>
        <v>G0123</v>
      </c>
      <c r="E46" s="69">
        <f>IFERROR(__xludf.DUMMYFUNCTION("""COMPUTED_VALUE"""),631442.0)</f>
        <v>631442</v>
      </c>
      <c r="F46" s="70">
        <f>IFERROR(__xludf.DUMMYFUNCTION("""COMPUTED_VALUE"""),0.32)</f>
        <v>0.32</v>
      </c>
    </row>
    <row r="47" ht="65.25" customHeight="1">
      <c r="A47" s="68">
        <v>45.0</v>
      </c>
      <c r="B47" s="67" t="s">
        <v>72</v>
      </c>
      <c r="C47" s="68" t="str">
        <f>IFERROR(__xludf.DUMMYFUNCTION("""COMPUTED_VALUE"""),"")</f>
        <v/>
      </c>
      <c r="D47" s="68" t="str">
        <f>IFERROR(__xludf.DUMMYFUNCTION("""COMPUTED_VALUE"""),"G0123")</f>
        <v>G0123</v>
      </c>
      <c r="E47" s="69">
        <f>IFERROR(__xludf.DUMMYFUNCTION("""COMPUTED_VALUE"""),631442.0)</f>
        <v>631442</v>
      </c>
      <c r="F47" s="70">
        <f>IFERROR(__xludf.DUMMYFUNCTION("""COMPUTED_VALUE"""),0.32)</f>
        <v>0.32</v>
      </c>
    </row>
    <row r="48" ht="65.25" customHeight="1">
      <c r="A48" s="68">
        <v>46.0</v>
      </c>
      <c r="B48" s="67" t="s">
        <v>72</v>
      </c>
      <c r="C48" s="68" t="str">
        <f>IFERROR(__xludf.DUMMYFUNCTION("""COMPUTED_VALUE"""),"")</f>
        <v/>
      </c>
      <c r="D48" s="68" t="str">
        <f>IFERROR(__xludf.DUMMYFUNCTION("""COMPUTED_VALUE"""),"G0123")</f>
        <v>G0123</v>
      </c>
      <c r="E48" s="69">
        <f>IFERROR(__xludf.DUMMYFUNCTION("""COMPUTED_VALUE"""),631442.0)</f>
        <v>631442</v>
      </c>
      <c r="F48" s="70">
        <f>IFERROR(__xludf.DUMMYFUNCTION("""COMPUTED_VALUE"""),0.32)</f>
        <v>0.32</v>
      </c>
    </row>
    <row r="49" ht="65.25" customHeight="1">
      <c r="A49" s="68">
        <v>47.0</v>
      </c>
      <c r="B49" s="67" t="s">
        <v>72</v>
      </c>
      <c r="C49" s="68" t="str">
        <f>IFERROR(__xludf.DUMMYFUNCTION("""COMPUTED_VALUE"""),"")</f>
        <v/>
      </c>
      <c r="D49" s="68" t="str">
        <f>IFERROR(__xludf.DUMMYFUNCTION("""COMPUTED_VALUE"""),"22S18")</f>
        <v>22S18</v>
      </c>
      <c r="E49" s="69">
        <f>IFERROR(__xludf.DUMMYFUNCTION("""COMPUTED_VALUE"""),163452.0)</f>
        <v>163452</v>
      </c>
      <c r="F49" s="70">
        <f>IFERROR(__xludf.DUMMYFUNCTION("""COMPUTED_VALUE"""),0.32)</f>
        <v>0.32</v>
      </c>
    </row>
    <row r="50" ht="65.25" customHeight="1">
      <c r="A50" s="68">
        <v>48.0</v>
      </c>
      <c r="B50" s="67" t="s">
        <v>72</v>
      </c>
      <c r="C50" s="68" t="str">
        <f>IFERROR(__xludf.DUMMYFUNCTION("""COMPUTED_VALUE"""),"")</f>
        <v/>
      </c>
      <c r="D50" s="68" t="str">
        <f>IFERROR(__xludf.DUMMYFUNCTION("""COMPUTED_VALUE"""),"22S18")</f>
        <v>22S18</v>
      </c>
      <c r="E50" s="69">
        <f>IFERROR(__xludf.DUMMYFUNCTION("""COMPUTED_VALUE"""),163452.0)</f>
        <v>163452</v>
      </c>
      <c r="F50" s="70">
        <f>IFERROR(__xludf.DUMMYFUNCTION("""COMPUTED_VALUE"""),0.32)</f>
        <v>0.32</v>
      </c>
    </row>
    <row r="51" ht="65.25" customHeight="1">
      <c r="A51" s="68">
        <v>49.0</v>
      </c>
      <c r="B51" s="67" t="s">
        <v>72</v>
      </c>
      <c r="C51" s="68" t="str">
        <f>IFERROR(__xludf.DUMMYFUNCTION("""COMPUTED_VALUE"""),"")</f>
        <v/>
      </c>
      <c r="D51" s="68" t="str">
        <f>IFERROR(__xludf.DUMMYFUNCTION("""COMPUTED_VALUE"""),"22S18")</f>
        <v>22S18</v>
      </c>
      <c r="E51" s="69">
        <f>IFERROR(__xludf.DUMMYFUNCTION("""COMPUTED_VALUE"""),163452.0)</f>
        <v>163452</v>
      </c>
      <c r="F51" s="70">
        <f>IFERROR(__xludf.DUMMYFUNCTION("""COMPUTED_VALUE"""),0.32)</f>
        <v>0.32</v>
      </c>
    </row>
    <row r="52" ht="65.25" customHeight="1">
      <c r="A52" s="68">
        <v>50.0</v>
      </c>
      <c r="B52" s="67" t="s">
        <v>72</v>
      </c>
      <c r="C52" s="68" t="str">
        <f>IFERROR(__xludf.DUMMYFUNCTION("""COMPUTED_VALUE"""),"")</f>
        <v/>
      </c>
      <c r="D52" s="68">
        <f>IFERROR(__xludf.DUMMYFUNCTION("""COMPUTED_VALUE"""),24113.0)</f>
        <v>24113</v>
      </c>
      <c r="E52" s="69">
        <f>IFERROR(__xludf.DUMMYFUNCTION("""COMPUTED_VALUE"""),152216.0)</f>
        <v>152216</v>
      </c>
      <c r="F52" s="70">
        <f>IFERROR(__xludf.DUMMYFUNCTION("""COMPUTED_VALUE"""),0.32)</f>
        <v>0.32</v>
      </c>
    </row>
    <row r="53" ht="65.25" customHeight="1">
      <c r="A53" s="68">
        <v>51.0</v>
      </c>
      <c r="B53" s="67" t="s">
        <v>72</v>
      </c>
      <c r="C53" s="68" t="str">
        <f>IFERROR(__xludf.DUMMYFUNCTION("""COMPUTED_VALUE"""),"")</f>
        <v/>
      </c>
      <c r="D53" s="68">
        <f>IFERROR(__xludf.DUMMYFUNCTION("""COMPUTED_VALUE"""),24113.0)</f>
        <v>24113</v>
      </c>
      <c r="E53" s="69">
        <f>IFERROR(__xludf.DUMMYFUNCTION("""COMPUTED_VALUE"""),152216.0)</f>
        <v>152216</v>
      </c>
      <c r="F53" s="70">
        <f>IFERROR(__xludf.DUMMYFUNCTION("""COMPUTED_VALUE"""),0.32)</f>
        <v>0.32</v>
      </c>
    </row>
    <row r="54" ht="65.25" customHeight="1">
      <c r="A54" s="68">
        <v>52.0</v>
      </c>
      <c r="B54" s="67" t="s">
        <v>72</v>
      </c>
      <c r="C54" s="68" t="str">
        <f>IFERROR(__xludf.DUMMYFUNCTION("""COMPUTED_VALUE"""),"")</f>
        <v/>
      </c>
      <c r="D54" s="68">
        <f>IFERROR(__xludf.DUMMYFUNCTION("""COMPUTED_VALUE"""),24113.0)</f>
        <v>24113</v>
      </c>
      <c r="E54" s="69">
        <f>IFERROR(__xludf.DUMMYFUNCTION("""COMPUTED_VALUE"""),152216.0)</f>
        <v>152216</v>
      </c>
      <c r="F54" s="70">
        <f>IFERROR(__xludf.DUMMYFUNCTION("""COMPUTED_VALUE"""),0.32)</f>
        <v>0.32</v>
      </c>
    </row>
  </sheetData>
  <mergeCells count="1">
    <mergeCell ref="A1:F1"/>
  </mergeCells>
  <hyperlinks>
    <hyperlink r:id="rId1" ref="A1"/>
  </hyperlin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Andrea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b04d38dc-7c6f-498d-b1fa-8c1261467379</vt:lpwstr>
  </property>
</Properties>
</file>