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chartsheet+xml" PartName="/xl/chartsheets/sheet2.xml"/>
  <Override ContentType="application/vnd.openxmlformats-officedocument.spreadsheetml.chartsheet+xml" PartName="/xl/chartsheets/sheet1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orida Metro Areas" sheetId="1" r:id="rId4"/>
    <sheet state="visible" name="CHART - Average vs Expected Ren" sheetId="2" r:id="rId5"/>
    <sheet state="visible" name="CHART - Monthly Change" sheetId="3" r:id="rId6"/>
  </sheets>
  <definedNames>
    <definedName hidden="1" localSheetId="0" name="_xlnm._FilterDatabase">'Florida Metro Areas'!$A$1:$I$15</definedName>
  </definedNames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3">
    <font>
      <sz val="10.0"/>
      <color rgb="FF000000"/>
      <name val="Arial"/>
      <scheme val="minor"/>
    </font>
    <font>
      <color theme="1"/>
      <name val="Arial"/>
      <scheme val="minor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49" xfId="0" applyFont="1" applyNumberFormat="1"/>
    <xf borderId="0" fillId="0" fontId="1" numFmtId="3" xfId="0" applyFont="1" applyNumberFormat="1"/>
    <xf borderId="0" fillId="0" fontId="1" numFmtId="0" xfId="0" applyFont="1"/>
    <xf borderId="0" fillId="0" fontId="1" numFmtId="164" xfId="0" applyFont="1" applyNumberFormat="1"/>
    <xf borderId="0" fillId="0" fontId="1" numFmtId="164" xfId="0" applyAlignment="1" applyFont="1" applyNumberFormat="1">
      <alignment readingOrder="0"/>
    </xf>
    <xf borderId="0" fillId="0" fontId="2" numFmtId="49" xfId="0" applyAlignment="1" applyFont="1" applyNumberFormat="1">
      <alignment vertical="bottom"/>
    </xf>
    <xf borderId="0" fillId="0" fontId="2" numFmtId="3" xfId="0" applyAlignment="1" applyFont="1" applyNumberFormat="1">
      <alignment horizontal="right" vertical="bottom"/>
    </xf>
    <xf borderId="0" fillId="0" fontId="2" numFmtId="0" xfId="0" applyAlignment="1" applyFont="1">
      <alignment vertical="bottom"/>
    </xf>
    <xf borderId="0" fillId="0" fontId="2" numFmtId="164" xfId="0" applyAlignment="1" applyFont="1" applyNumberFormat="1">
      <alignment horizontal="right" vertical="bottom"/>
    </xf>
    <xf borderId="0" fillId="0" fontId="2" numFmtId="10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chartsheet" Target="chartsheets/sheet1.xml"/><Relationship Id="rId6" Type="http://schemas.openxmlformats.org/officeDocument/2006/relationships/chartsheet" Target="chart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Florida Metro Areas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'Florida Metro Areas'!$D$1</c:f>
            </c:strRef>
          </c:tx>
          <c:spPr>
            <a:solidFill>
              <a:srgbClr val="00794C"/>
            </a:solidFill>
            <a:ln cmpd="sng">
              <a:solidFill>
                <a:srgbClr val="000000"/>
              </a:solidFill>
            </a:ln>
          </c:spPr>
          <c:cat>
            <c:strRef>
              <c:f>'Florida Metro Areas'!$C$2:$C$10</c:f>
            </c:strRef>
          </c:cat>
          <c:val>
            <c:numRef>
              <c:f>'Florida Metro Areas'!$D$2:$D$10</c:f>
              <c:numCache/>
            </c:numRef>
          </c:val>
        </c:ser>
        <c:ser>
          <c:idx val="1"/>
          <c:order val="1"/>
          <c:tx>
            <c:strRef>
              <c:f>'Florida Metro Areas'!$E$1</c:f>
            </c:strRef>
          </c:tx>
          <c:spPr>
            <a:solidFill>
              <a:srgbClr val="004785"/>
            </a:solidFill>
            <a:ln cmpd="sng">
              <a:solidFill>
                <a:srgbClr val="000000"/>
              </a:solidFill>
            </a:ln>
          </c:spPr>
          <c:cat>
            <c:strRef>
              <c:f>'Florida Metro Areas'!$C$2:$C$10</c:f>
            </c:strRef>
          </c:cat>
          <c:val>
            <c:numRef>
              <c:f>'Florida Metro Areas'!$E$2:$E$10</c:f>
              <c:numCache/>
            </c:numRef>
          </c:val>
        </c:ser>
        <c:axId val="1824068993"/>
        <c:axId val="2120837617"/>
      </c:barChart>
      <c:catAx>
        <c:axId val="18240689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20837617"/>
      </c:catAx>
      <c:valAx>
        <c:axId val="212083761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&quot;$&quot;#,##0" sourceLinked="0"/>
        <c:majorTickMark val="cross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24068993"/>
        <c:majorUnit val="500.0"/>
        <c:minorUnit val="100.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Florida Metro Areas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'Florida Metro Areas'!$G$1</c:f>
            </c:strRef>
          </c:tx>
          <c:spPr>
            <a:solidFill>
              <a:srgbClr val="00794C"/>
            </a:solidFill>
            <a:ln cmpd="sng">
              <a:solidFill>
                <a:srgbClr val="000000"/>
              </a:solidFill>
            </a:ln>
          </c:spPr>
          <c:dPt>
            <c:idx val="4"/>
          </c:dPt>
          <c:dPt>
            <c:idx val="5"/>
          </c:dPt>
          <c:cat>
            <c:strRef>
              <c:f>'Florida Metro Areas'!$C$2:$C$10</c:f>
            </c:strRef>
          </c:cat>
          <c:val>
            <c:numRef>
              <c:f>'Florida Metro Areas'!$G$2:$G$10</c:f>
              <c:numCache/>
            </c:numRef>
          </c:val>
        </c:ser>
        <c:axId val="207917107"/>
        <c:axId val="1329961863"/>
      </c:barChart>
      <c:catAx>
        <c:axId val="2079171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29961863"/>
      </c:catAx>
      <c:valAx>
        <c:axId val="1329961863"/>
        <c:scaling>
          <c:orientation val="minMax"/>
          <c:max val="0.02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791710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4.75"/>
    <col customWidth="1" min="2" max="2" width="26.13"/>
    <col customWidth="1" min="3" max="3" width="12.88"/>
    <col customWidth="1" min="4" max="4" width="14.13"/>
    <col customWidth="1" min="5" max="5" width="22.0"/>
    <col customWidth="1" min="6" max="6" width="11.13"/>
    <col customWidth="1" min="7" max="7" width="16.5"/>
    <col customWidth="1" min="8" max="8" width="15.0"/>
    <col customWidth="1" min="9" max="9" width="15.5"/>
  </cols>
  <sheetData>
    <row r="1">
      <c r="A1" s="1" t="str">
        <f>IFERROR(__xludf.DUMMYFUNCTION("QUERY(IMPORTRANGE(""https://docs.google.com/spreadsheets/d/1LMbcJ5z7OMbJKcFVtm4uwYfjPhIHl40s2vxQV-OgaY0"",""'National Metro Areas'!1:105""), 
""SELECT * WHERE Col3 CONTAINS ', FL' ORDER BY Col4 DESC"",
1)"),"Month")</f>
        <v>Month</v>
      </c>
      <c r="B1" s="2" t="str">
        <f>IFERROR(__xludf.DUMMYFUNCTION("""COMPUTED_VALUE"""),"National Population Ranking")</f>
        <v>National Population Ranking</v>
      </c>
      <c r="C1" s="3" t="str">
        <f>IFERROR(__xludf.DUMMYFUNCTION("""COMPUTED_VALUE"""),"Metro Area")</f>
        <v>Metro Area</v>
      </c>
      <c r="D1" s="4" t="str">
        <f>IFERROR(__xludf.DUMMYFUNCTION("""COMPUTED_VALUE"""),"Average Rent")</f>
        <v>Average Rent</v>
      </c>
      <c r="E1" s="5" t="str">
        <f>IFERROR(__xludf.DUMMYFUNCTION("""COMPUTED_VALUE"""),"Expected Rent")</f>
        <v>Expected Rent</v>
      </c>
      <c r="F1" s="3" t="str">
        <f>IFERROR(__xludf.DUMMYFUNCTION("""COMPUTED_VALUE"""),"Premium/
Discount")</f>
        <v>Premium/
Discount</v>
      </c>
      <c r="G1" s="3" t="str">
        <f>IFERROR(__xludf.DUMMYFUNCTION("""COMPUTED_VALUE"""),"Monthly Change")</f>
        <v>Monthly Change</v>
      </c>
      <c r="H1" s="3" t="str">
        <f>IFERROR(__xludf.DUMMYFUNCTION("""COMPUTED_VALUE"""),"Yearly Change")</f>
        <v>Yearly Change</v>
      </c>
      <c r="I1" s="3" t="str">
        <f>IFERROR(__xludf.DUMMYFUNCTION("""COMPUTED_VALUE"""),"Rent Burdened")</f>
        <v>Rent Burdened</v>
      </c>
    </row>
    <row r="2">
      <c r="A2" s="6" t="str">
        <f>IFERROR(__xludf.DUMMYFUNCTION("""COMPUTED_VALUE"""),"03/2024")</f>
        <v>03/2024</v>
      </c>
      <c r="B2" s="7">
        <f>IFERROR(__xludf.DUMMYFUNCTION("""COMPUTED_VALUE"""),8.0)</f>
        <v>8</v>
      </c>
      <c r="C2" s="8" t="str">
        <f>IFERROR(__xludf.DUMMYFUNCTION("""COMPUTED_VALUE"""),"Miami, FL")</f>
        <v>Miami, FL</v>
      </c>
      <c r="D2" s="9">
        <f>IFERROR(__xludf.DUMMYFUNCTION("""COMPUTED_VALUE"""),2748.12)</f>
        <v>2748.12</v>
      </c>
      <c r="E2" s="9">
        <f>IFERROR(__xludf.DUMMYFUNCTION("""COMPUTED_VALUE"""),2626.12)</f>
        <v>2626.12</v>
      </c>
      <c r="F2" s="10">
        <f>IFERROR(__xludf.DUMMYFUNCTION("""COMPUTED_VALUE"""),0.0465)</f>
        <v>0.0465</v>
      </c>
      <c r="G2" s="10">
        <f>IFERROR(__xludf.DUMMYFUNCTION("""COMPUTED_VALUE"""),0.0037)</f>
        <v>0.0037</v>
      </c>
      <c r="H2" s="10">
        <f>IFERROR(__xludf.DUMMYFUNCTION("""COMPUTED_VALUE"""),0.0276)</f>
        <v>0.0276</v>
      </c>
      <c r="I2" s="9">
        <f>IFERROR(__xludf.DUMMYFUNCTION("""COMPUTED_VALUE"""),109925.0)</f>
        <v>109925</v>
      </c>
    </row>
    <row r="3">
      <c r="A3" s="6" t="str">
        <f>IFERROR(__xludf.DUMMYFUNCTION("""COMPUTED_VALUE"""),"03/2024")</f>
        <v>03/2024</v>
      </c>
      <c r="B3" s="7">
        <f>IFERROR(__xludf.DUMMYFUNCTION("""COMPUTED_VALUE"""),73.0)</f>
        <v>73</v>
      </c>
      <c r="C3" s="8" t="str">
        <f>IFERROR(__xludf.DUMMYFUNCTION("""COMPUTED_VALUE"""),"North Port, FL")</f>
        <v>North Port, FL</v>
      </c>
      <c r="D3" s="9">
        <f>IFERROR(__xludf.DUMMYFUNCTION("""COMPUTED_VALUE"""),2419.17)</f>
        <v>2419.17</v>
      </c>
      <c r="E3" s="9">
        <f>IFERROR(__xludf.DUMMYFUNCTION("""COMPUTED_VALUE"""),2376.42)</f>
        <v>2376.42</v>
      </c>
      <c r="F3" s="10">
        <f>IFERROR(__xludf.DUMMYFUNCTION("""COMPUTED_VALUE"""),0.018)</f>
        <v>0.018</v>
      </c>
      <c r="G3" s="10">
        <f>IFERROR(__xludf.DUMMYFUNCTION("""COMPUTED_VALUE"""),-0.002)</f>
        <v>-0.002</v>
      </c>
      <c r="H3" s="10">
        <f>IFERROR(__xludf.DUMMYFUNCTION("""COMPUTED_VALUE"""),-0.0039)</f>
        <v>-0.0039</v>
      </c>
      <c r="I3" s="9">
        <f>IFERROR(__xludf.DUMMYFUNCTION("""COMPUTED_VALUE"""),96767.0)</f>
        <v>96767</v>
      </c>
    </row>
    <row r="4">
      <c r="A4" s="6" t="str">
        <f>IFERROR(__xludf.DUMMYFUNCTION("""COMPUTED_VALUE"""),"03/2024")</f>
        <v>03/2024</v>
      </c>
      <c r="B4" s="7">
        <f>IFERROR(__xludf.DUMMYFUNCTION("""COMPUTED_VALUE"""),78.0)</f>
        <v>78</v>
      </c>
      <c r="C4" s="8" t="str">
        <f>IFERROR(__xludf.DUMMYFUNCTION("""COMPUTED_VALUE"""),"Cape Coral, FL")</f>
        <v>Cape Coral, FL</v>
      </c>
      <c r="D4" s="9">
        <f>IFERROR(__xludf.DUMMYFUNCTION("""COMPUTED_VALUE"""),2183.71)</f>
        <v>2183.71</v>
      </c>
      <c r="E4" s="9">
        <f>IFERROR(__xludf.DUMMYFUNCTION("""COMPUTED_VALUE"""),2151.46)</f>
        <v>2151.46</v>
      </c>
      <c r="F4" s="10">
        <f>IFERROR(__xludf.DUMMYFUNCTION("""COMPUTED_VALUE"""),0.015)</f>
        <v>0.015</v>
      </c>
      <c r="G4" s="10">
        <f>IFERROR(__xludf.DUMMYFUNCTION("""COMPUTED_VALUE"""),-0.0048)</f>
        <v>-0.0048</v>
      </c>
      <c r="H4" s="10">
        <f>IFERROR(__xludf.DUMMYFUNCTION("""COMPUTED_VALUE"""),-0.0283)</f>
        <v>-0.0283</v>
      </c>
      <c r="I4" s="9">
        <f>IFERROR(__xludf.DUMMYFUNCTION("""COMPUTED_VALUE"""),87348.0)</f>
        <v>87348</v>
      </c>
    </row>
    <row r="5">
      <c r="A5" s="6" t="str">
        <f>IFERROR(__xludf.DUMMYFUNCTION("""COMPUTED_VALUE"""),"03/2024")</f>
        <v>03/2024</v>
      </c>
      <c r="B5" s="7">
        <f>IFERROR(__xludf.DUMMYFUNCTION("""COMPUTED_VALUE"""),18.0)</f>
        <v>18</v>
      </c>
      <c r="C5" s="8" t="str">
        <f>IFERROR(__xludf.DUMMYFUNCTION("""COMPUTED_VALUE"""),"Tampa, FL")</f>
        <v>Tampa, FL</v>
      </c>
      <c r="D5" s="9">
        <f>IFERROR(__xludf.DUMMYFUNCTION("""COMPUTED_VALUE"""),2099.01)</f>
        <v>2099.01</v>
      </c>
      <c r="E5" s="9">
        <f>IFERROR(__xludf.DUMMYFUNCTION("""COMPUTED_VALUE"""),2070.87)</f>
        <v>2070.87</v>
      </c>
      <c r="F5" s="10">
        <f>IFERROR(__xludf.DUMMYFUNCTION("""COMPUTED_VALUE"""),0.0136)</f>
        <v>0.0136</v>
      </c>
      <c r="G5" s="10">
        <f>IFERROR(__xludf.DUMMYFUNCTION("""COMPUTED_VALUE"""),0.002)</f>
        <v>0.002</v>
      </c>
      <c r="H5" s="10">
        <f>IFERROR(__xludf.DUMMYFUNCTION("""COMPUTED_VALUE"""),0.0209)</f>
        <v>0.0209</v>
      </c>
      <c r="I5" s="9">
        <f>IFERROR(__xludf.DUMMYFUNCTION("""COMPUTED_VALUE"""),83960.0)</f>
        <v>83960</v>
      </c>
    </row>
    <row r="6">
      <c r="A6" s="6" t="str">
        <f>IFERROR(__xludf.DUMMYFUNCTION("""COMPUTED_VALUE"""),"03/2024")</f>
        <v>03/2024</v>
      </c>
      <c r="B6" s="7">
        <f>IFERROR(__xludf.DUMMYFUNCTION("""COMPUTED_VALUE"""),22.0)</f>
        <v>22</v>
      </c>
      <c r="C6" s="8" t="str">
        <f>IFERROR(__xludf.DUMMYFUNCTION("""COMPUTED_VALUE"""),"Orlando, FL")</f>
        <v>Orlando, FL</v>
      </c>
      <c r="D6" s="9">
        <f>IFERROR(__xludf.DUMMYFUNCTION("""COMPUTED_VALUE"""),2023.83)</f>
        <v>2023.83</v>
      </c>
      <c r="E6" s="9">
        <f>IFERROR(__xludf.DUMMYFUNCTION("""COMPUTED_VALUE"""),2019.06)</f>
        <v>2019.06</v>
      </c>
      <c r="F6" s="10">
        <f>IFERROR(__xludf.DUMMYFUNCTION("""COMPUTED_VALUE"""),0.0024)</f>
        <v>0.0024</v>
      </c>
      <c r="G6" s="10">
        <f>IFERROR(__xludf.DUMMYFUNCTION("""COMPUTED_VALUE"""),0.0036)</f>
        <v>0.0036</v>
      </c>
      <c r="H6" s="10">
        <f>IFERROR(__xludf.DUMMYFUNCTION("""COMPUTED_VALUE"""),0.009)</f>
        <v>0.009</v>
      </c>
      <c r="I6" s="9">
        <f>IFERROR(__xludf.DUMMYFUNCTION("""COMPUTED_VALUE"""),80953.0)</f>
        <v>80953</v>
      </c>
    </row>
    <row r="7">
      <c r="A7" s="6" t="str">
        <f>IFERROR(__xludf.DUMMYFUNCTION("""COMPUTED_VALUE"""),"03/2024")</f>
        <v>03/2024</v>
      </c>
      <c r="B7" s="7">
        <f>IFERROR(__xludf.DUMMYFUNCTION("""COMPUTED_VALUE"""),97.0)</f>
        <v>97</v>
      </c>
      <c r="C7" s="8" t="str">
        <f>IFERROR(__xludf.DUMMYFUNCTION("""COMPUTED_VALUE"""),"Palm Bay, FL")</f>
        <v>Palm Bay, FL</v>
      </c>
      <c r="D7" s="9">
        <f>IFERROR(__xludf.DUMMYFUNCTION("""COMPUTED_VALUE"""),2020.61)</f>
        <v>2020.61</v>
      </c>
      <c r="E7" s="9">
        <f>IFERROR(__xludf.DUMMYFUNCTION("""COMPUTED_VALUE"""),2020.09)</f>
        <v>2020.09</v>
      </c>
      <c r="F7" s="10">
        <f>IFERROR(__xludf.DUMMYFUNCTION("""COMPUTED_VALUE"""),3.0E-4)</f>
        <v>0.0003</v>
      </c>
      <c r="G7" s="10">
        <f>IFERROR(__xludf.DUMMYFUNCTION("""COMPUTED_VALUE"""),0.0053)</f>
        <v>0.0053</v>
      </c>
      <c r="H7" s="10">
        <f>IFERROR(__xludf.DUMMYFUNCTION("""COMPUTED_VALUE"""),0.0125)</f>
        <v>0.0125</v>
      </c>
      <c r="I7" s="9">
        <f>IFERROR(__xludf.DUMMYFUNCTION("""COMPUTED_VALUE"""),80824.0)</f>
        <v>80824</v>
      </c>
    </row>
    <row r="8">
      <c r="A8" s="6" t="str">
        <f>IFERROR(__xludf.DUMMYFUNCTION("""COMPUTED_VALUE"""),"03/2024")</f>
        <v>03/2024</v>
      </c>
      <c r="B8" s="7">
        <f>IFERROR(__xludf.DUMMYFUNCTION("""COMPUTED_VALUE"""),82.0)</f>
        <v>82</v>
      </c>
      <c r="C8" s="8" t="str">
        <f>IFERROR(__xludf.DUMMYFUNCTION("""COMPUTED_VALUE"""),"Lakeland, FL")</f>
        <v>Lakeland, FL</v>
      </c>
      <c r="D8" s="9">
        <f>IFERROR(__xludf.DUMMYFUNCTION("""COMPUTED_VALUE"""),1910.05)</f>
        <v>1910.05</v>
      </c>
      <c r="E8" s="9">
        <f>IFERROR(__xludf.DUMMYFUNCTION("""COMPUTED_VALUE"""),1897.95)</f>
        <v>1897.95</v>
      </c>
      <c r="F8" s="10">
        <f>IFERROR(__xludf.DUMMYFUNCTION("""COMPUTED_VALUE"""),0.0064)</f>
        <v>0.0064</v>
      </c>
      <c r="G8" s="10">
        <f>IFERROR(__xludf.DUMMYFUNCTION("""COMPUTED_VALUE"""),0.0046)</f>
        <v>0.0046</v>
      </c>
      <c r="H8" s="10">
        <f>IFERROR(__xludf.DUMMYFUNCTION("""COMPUTED_VALUE"""),0.0218)</f>
        <v>0.0218</v>
      </c>
      <c r="I8" s="9">
        <f>IFERROR(__xludf.DUMMYFUNCTION("""COMPUTED_VALUE"""),76402.0)</f>
        <v>76402</v>
      </c>
    </row>
    <row r="9">
      <c r="A9" s="6" t="str">
        <f>IFERROR(__xludf.DUMMYFUNCTION("""COMPUTED_VALUE"""),"03/2024")</f>
        <v>03/2024</v>
      </c>
      <c r="B9" s="7">
        <f>IFERROR(__xludf.DUMMYFUNCTION("""COMPUTED_VALUE"""),90.0)</f>
        <v>90</v>
      </c>
      <c r="C9" s="8" t="str">
        <f>IFERROR(__xludf.DUMMYFUNCTION("""COMPUTED_VALUE"""),"Deltona, FL")</f>
        <v>Deltona, FL</v>
      </c>
      <c r="D9" s="9">
        <f>IFERROR(__xludf.DUMMYFUNCTION("""COMPUTED_VALUE"""),1902.26)</f>
        <v>1902.26</v>
      </c>
      <c r="E9" s="9">
        <f>IFERROR(__xludf.DUMMYFUNCTION("""COMPUTED_VALUE"""),1891.64)</f>
        <v>1891.64</v>
      </c>
      <c r="F9" s="10">
        <f>IFERROR(__xludf.DUMMYFUNCTION("""COMPUTED_VALUE"""),0.0056)</f>
        <v>0.0056</v>
      </c>
      <c r="G9" s="10">
        <f>IFERROR(__xludf.DUMMYFUNCTION("""COMPUTED_VALUE"""),0.0033)</f>
        <v>0.0033</v>
      </c>
      <c r="H9" s="10">
        <f>IFERROR(__xludf.DUMMYFUNCTION("""COMPUTED_VALUE"""),0.013)</f>
        <v>0.013</v>
      </c>
      <c r="I9" s="9">
        <f>IFERROR(__xludf.DUMMYFUNCTION("""COMPUTED_VALUE"""),76090.0)</f>
        <v>76090</v>
      </c>
    </row>
    <row r="10">
      <c r="A10" s="6" t="str">
        <f>IFERROR(__xludf.DUMMYFUNCTION("""COMPUTED_VALUE"""),"03/2024")</f>
        <v>03/2024</v>
      </c>
      <c r="B10" s="7">
        <f>IFERROR(__xludf.DUMMYFUNCTION("""COMPUTED_VALUE"""),40.0)</f>
        <v>40</v>
      </c>
      <c r="C10" s="8" t="str">
        <f>IFERROR(__xludf.DUMMYFUNCTION("""COMPUTED_VALUE"""),"Jacksonville, FL")</f>
        <v>Jacksonville, FL</v>
      </c>
      <c r="D10" s="9">
        <f>IFERROR(__xludf.DUMMYFUNCTION("""COMPUTED_VALUE"""),1730.73)</f>
        <v>1730.73</v>
      </c>
      <c r="E10" s="9">
        <f>IFERROR(__xludf.DUMMYFUNCTION("""COMPUTED_VALUE"""),1731.79)</f>
        <v>1731.79</v>
      </c>
      <c r="F10" s="10">
        <f>IFERROR(__xludf.DUMMYFUNCTION("""COMPUTED_VALUE"""),-6.0E-4)</f>
        <v>-0.0006</v>
      </c>
      <c r="G10" s="10">
        <f>IFERROR(__xludf.DUMMYFUNCTION("""COMPUTED_VALUE"""),0.0076)</f>
        <v>0.0076</v>
      </c>
      <c r="H10" s="10">
        <f>IFERROR(__xludf.DUMMYFUNCTION("""COMPUTED_VALUE"""),0.0129)</f>
        <v>0.0129</v>
      </c>
      <c r="I10" s="9">
        <f>IFERROR(__xludf.DUMMYFUNCTION("""COMPUTED_VALUE"""),69229.0)</f>
        <v>69229</v>
      </c>
    </row>
    <row r="11">
      <c r="A11" s="6"/>
      <c r="B11" s="7"/>
      <c r="C11" s="8"/>
      <c r="D11" s="9"/>
      <c r="E11" s="9"/>
      <c r="F11" s="10"/>
      <c r="G11" s="10"/>
      <c r="H11" s="10"/>
      <c r="I11" s="9"/>
    </row>
    <row r="12">
      <c r="A12" s="6"/>
      <c r="B12" s="7"/>
      <c r="C12" s="8"/>
      <c r="D12" s="9"/>
      <c r="E12" s="9"/>
      <c r="F12" s="10"/>
      <c r="G12" s="10"/>
      <c r="H12" s="10"/>
      <c r="I12" s="9"/>
    </row>
    <row r="13">
      <c r="A13" s="6"/>
      <c r="B13" s="7"/>
      <c r="C13" s="8"/>
      <c r="D13" s="9"/>
      <c r="E13" s="9"/>
      <c r="F13" s="10"/>
      <c r="G13" s="10"/>
      <c r="H13" s="10"/>
      <c r="I13" s="9"/>
    </row>
    <row r="14">
      <c r="A14" s="6"/>
      <c r="B14" s="7"/>
      <c r="C14" s="8"/>
      <c r="D14" s="9"/>
      <c r="E14" s="9"/>
      <c r="F14" s="10"/>
      <c r="G14" s="10"/>
      <c r="H14" s="10"/>
      <c r="I14" s="9"/>
    </row>
    <row r="15">
      <c r="A15" s="6"/>
      <c r="B15" s="7"/>
      <c r="C15" s="8"/>
      <c r="D15" s="9"/>
      <c r="E15" s="9"/>
      <c r="F15" s="10"/>
      <c r="G15" s="10"/>
      <c r="H15" s="10"/>
      <c r="I15" s="9"/>
    </row>
  </sheetData>
  <autoFilter ref="$A$1:$I$15">
    <sortState ref="A1:I15">
      <sortCondition ref="C1:C15"/>
      <sortCondition ref="E1:E15"/>
      <sortCondition ref="D1:D15"/>
    </sortState>
  </autoFilter>
  <drawing r:id="rId1"/>
</worksheet>
</file>