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ividual Points - Men" sheetId="1" r:id="rId3"/>
    <sheet state="visible" name="Individual Points - Women" sheetId="2" r:id="rId4"/>
    <sheet state="visible" name="BADGERS - Men" sheetId="3" r:id="rId5"/>
    <sheet state="visible" name="BADGERS - Women" sheetId="4" r:id="rId6"/>
  </sheets>
  <definedNames/>
  <calcPr/>
</workbook>
</file>

<file path=xl/sharedStrings.xml><?xml version="1.0" encoding="utf-8"?>
<sst xmlns="http://schemas.openxmlformats.org/spreadsheetml/2006/main" count="3068" uniqueCount="1068">
  <si>
    <t>Name</t>
  </si>
  <si>
    <t>Club</t>
  </si>
  <si>
    <t>Age Cat</t>
  </si>
  <si>
    <t>Prestwold 10k</t>
  </si>
  <si>
    <t>Desfrod 5</t>
  </si>
  <si>
    <t>Joy Cann 5</t>
  </si>
  <si>
    <t>Rotherby 8</t>
  </si>
  <si>
    <t>Markfield 10k</t>
  </si>
  <si>
    <t>Best 4</t>
  </si>
  <si>
    <t>Cat Rank</t>
  </si>
  <si>
    <t>Overall Rank</t>
  </si>
  <si>
    <t>Mo Hussein</t>
  </si>
  <si>
    <t>Roadhoggs</t>
  </si>
  <si>
    <t>SenM</t>
  </si>
  <si>
    <t>Matt Scarsbrook</t>
  </si>
  <si>
    <t>BADGERS</t>
  </si>
  <si>
    <t>Ben Darlow</t>
  </si>
  <si>
    <t>West End Runners</t>
  </si>
  <si>
    <t>Harry Robinson</t>
  </si>
  <si>
    <t>Hinckley RC</t>
  </si>
  <si>
    <t>Lee O'Connor</t>
  </si>
  <si>
    <t>Shepshed RC</t>
  </si>
  <si>
    <t>VM40</t>
  </si>
  <si>
    <t>Sam Martin</t>
  </si>
  <si>
    <t>Poplar RC</t>
  </si>
  <si>
    <t>Simon Allen</t>
  </si>
  <si>
    <t>OWLS</t>
  </si>
  <si>
    <t>Chris Horton</t>
  </si>
  <si>
    <t>VM45</t>
  </si>
  <si>
    <t>Martin Makin</t>
  </si>
  <si>
    <t>Hermitage Harriers</t>
  </si>
  <si>
    <t>Jamie Strange</t>
  </si>
  <si>
    <t>Huncote Harriers</t>
  </si>
  <si>
    <t>Graham Peacock</t>
  </si>
  <si>
    <t>Charnwood AC</t>
  </si>
  <si>
    <t>Martin Hulbert</t>
  </si>
  <si>
    <t>Wigston Phoenix</t>
  </si>
  <si>
    <t>VM50</t>
  </si>
  <si>
    <t>Phil Chritchlow</t>
  </si>
  <si>
    <t>Beaumont RC</t>
  </si>
  <si>
    <t>VM55</t>
  </si>
  <si>
    <t>Toby Ward</t>
  </si>
  <si>
    <t>U23M</t>
  </si>
  <si>
    <t>Mehul Vaitha</t>
  </si>
  <si>
    <t>Richard Wayman</t>
  </si>
  <si>
    <t>David Frankland</t>
  </si>
  <si>
    <t>Michael Hodson</t>
  </si>
  <si>
    <t>James Lowe</t>
  </si>
  <si>
    <t>Joseph Edge</t>
  </si>
  <si>
    <t>Barlestone St Giles RC</t>
  </si>
  <si>
    <t>Josh Smith</t>
  </si>
  <si>
    <t>Tim Smith</t>
  </si>
  <si>
    <t>Desford Striders</t>
  </si>
  <si>
    <t>Joe Mawby</t>
  </si>
  <si>
    <t>Alex Percy</t>
  </si>
  <si>
    <t>Glyn Broadhurst</t>
  </si>
  <si>
    <t>Ben Benson</t>
  </si>
  <si>
    <t>VM60</t>
  </si>
  <si>
    <t>Dan Poultney</t>
  </si>
  <si>
    <t>Andy Green</t>
  </si>
  <si>
    <t>Christopher Saunt</t>
  </si>
  <si>
    <t>Birstall RC</t>
  </si>
  <si>
    <t>Peter Armstrong</t>
  </si>
  <si>
    <t>James Gaydon</t>
  </si>
  <si>
    <t>David Jackson</t>
  </si>
  <si>
    <t>Vincent Iliffe</t>
  </si>
  <si>
    <t>Jack Easthope</t>
  </si>
  <si>
    <t>Michael Hill</t>
  </si>
  <si>
    <t>Wreake &amp; Soar Valley</t>
  </si>
  <si>
    <t>Nick Strange</t>
  </si>
  <si>
    <t>Liam Withers</t>
  </si>
  <si>
    <t>David Pearce</t>
  </si>
  <si>
    <t>Nick Barker</t>
  </si>
  <si>
    <t>Ashley Taylor</t>
  </si>
  <si>
    <t>Rob Tanner</t>
  </si>
  <si>
    <t>Jimmy Riley</t>
  </si>
  <si>
    <t>Mark Thorne</t>
  </si>
  <si>
    <t>Ross Tyrrell</t>
  </si>
  <si>
    <t>Stephen Snow</t>
  </si>
  <si>
    <t>Andrew Meeks</t>
  </si>
  <si>
    <t>Ryan Ballard</t>
  </si>
  <si>
    <t>Leighton Kimberlin</t>
  </si>
  <si>
    <t>Ashveer Garcha</t>
  </si>
  <si>
    <t>Martin Renfrey</t>
  </si>
  <si>
    <t>Chris Rawson</t>
  </si>
  <si>
    <t>Nigel Smith</t>
  </si>
  <si>
    <t>Richard Veitch</t>
  </si>
  <si>
    <t>Mark Bywater</t>
  </si>
  <si>
    <t>Team Anstey Amblers &amp; Runners</t>
  </si>
  <si>
    <t>Ian Robinson</t>
  </si>
  <si>
    <t>Barrow Runners</t>
  </si>
  <si>
    <t>Josh Fox</t>
  </si>
  <si>
    <t>Joe Foster</t>
  </si>
  <si>
    <t>Stilton Striders</t>
  </si>
  <si>
    <t>Timothy Palmer</t>
  </si>
  <si>
    <t>James Lowery</t>
  </si>
  <si>
    <t>Huw Davies</t>
  </si>
  <si>
    <t>David White</t>
  </si>
  <si>
    <t>Kurt Wilson</t>
  </si>
  <si>
    <t>Wayne Repton</t>
  </si>
  <si>
    <t>Arron Cox</t>
  </si>
  <si>
    <t>Paul Wooldridge</t>
  </si>
  <si>
    <t>Andrew Cooper</t>
  </si>
  <si>
    <t>Matthew Barton</t>
  </si>
  <si>
    <t>Adam Vignali-Clarke</t>
  </si>
  <si>
    <t>Jono Gaydon</t>
  </si>
  <si>
    <t>Steve King</t>
  </si>
  <si>
    <t>Fleckney &amp; Kibworth</t>
  </si>
  <si>
    <t>Brian Williams</t>
  </si>
  <si>
    <t>John Drake</t>
  </si>
  <si>
    <t>Philip Leaney</t>
  </si>
  <si>
    <t>David Boocock</t>
  </si>
  <si>
    <t>Ben Milsom</t>
  </si>
  <si>
    <t>Mark Larratt</t>
  </si>
  <si>
    <t>Declan Cox</t>
  </si>
  <si>
    <t>Daniel Cook</t>
  </si>
  <si>
    <t>Harry Lupton</t>
  </si>
  <si>
    <t>Paul Featherstone</t>
  </si>
  <si>
    <t>Bill Gutheridge</t>
  </si>
  <si>
    <t>Alex Adie</t>
  </si>
  <si>
    <t>Rich Harris</t>
  </si>
  <si>
    <t>Adam Mills</t>
  </si>
  <si>
    <t>Steve Bates</t>
  </si>
  <si>
    <t>Wreake Runners</t>
  </si>
  <si>
    <t>Luke Ingram</t>
  </si>
  <si>
    <t>Tony Edwards</t>
  </si>
  <si>
    <t>Ryan Preece</t>
  </si>
  <si>
    <t>Bilal Farah</t>
  </si>
  <si>
    <t>Tom Shardlow</t>
  </si>
  <si>
    <t>Jayjay Rathod</t>
  </si>
  <si>
    <t>Neil Russell</t>
  </si>
  <si>
    <t>Hugh Potter</t>
  </si>
  <si>
    <t>Ben Crookes</t>
  </si>
  <si>
    <t>Stuart Neyton</t>
  </si>
  <si>
    <t>Gurmit Singh</t>
  </si>
  <si>
    <t>Simon Mayes</t>
  </si>
  <si>
    <t>Mackenzie Bloxham</t>
  </si>
  <si>
    <t>Phill Wilson</t>
  </si>
  <si>
    <t>Ian Smith</t>
  </si>
  <si>
    <t>Scott Green</t>
  </si>
  <si>
    <t>Matthew Coffey</t>
  </si>
  <si>
    <t>Joe Matthews</t>
  </si>
  <si>
    <t>Daniel Ryan</t>
  </si>
  <si>
    <t>Kevin Matlock</t>
  </si>
  <si>
    <t>John White</t>
  </si>
  <si>
    <t>James Sutton</t>
  </si>
  <si>
    <t>Matt Langtree</t>
  </si>
  <si>
    <t>David Purvis</t>
  </si>
  <si>
    <t>Daniel Prior</t>
  </si>
  <si>
    <t>Aaron Black</t>
  </si>
  <si>
    <t>Danny Warren</t>
  </si>
  <si>
    <t>Bartosz Krasowski</t>
  </si>
  <si>
    <t>Matthew Dumelow</t>
  </si>
  <si>
    <t>Francis Lynch</t>
  </si>
  <si>
    <t>Dave Jenkinson</t>
  </si>
  <si>
    <t>Pete Derro</t>
  </si>
  <si>
    <t>Jonathon Riall</t>
  </si>
  <si>
    <t>Kelvin Banbury</t>
  </si>
  <si>
    <t>Tristan Snutch</t>
  </si>
  <si>
    <t>Josh Cooling</t>
  </si>
  <si>
    <t>Steven Mills</t>
  </si>
  <si>
    <t>Steven Wheeler</t>
  </si>
  <si>
    <t>Chris Bell</t>
  </si>
  <si>
    <t>James Boyd</t>
  </si>
  <si>
    <t>Mark Bradford</t>
  </si>
  <si>
    <t>Ivanhoe Runners</t>
  </si>
  <si>
    <t>Greg Handsley</t>
  </si>
  <si>
    <t>Graham Hobbs</t>
  </si>
  <si>
    <t>Dave Chevin</t>
  </si>
  <si>
    <t>Anthony Ison</t>
  </si>
  <si>
    <t>Richard Billington</t>
  </si>
  <si>
    <t>Phil Woods</t>
  </si>
  <si>
    <t>Marvin Smith</t>
  </si>
  <si>
    <t>Daniel Thomas</t>
  </si>
  <si>
    <t>Mark Repton</t>
  </si>
  <si>
    <t>Neil Stephens</t>
  </si>
  <si>
    <t>Daryl Boyce</t>
  </si>
  <si>
    <t>Colin Lees</t>
  </si>
  <si>
    <t>Matthew Pleass</t>
  </si>
  <si>
    <t>Fraser Harris</t>
  </si>
  <si>
    <t>Chris Willmott</t>
  </si>
  <si>
    <t>Louie Paddison</t>
  </si>
  <si>
    <t>Owen Byrne</t>
  </si>
  <si>
    <t>Chris Williams</t>
  </si>
  <si>
    <t>Jack Brooks</t>
  </si>
  <si>
    <t>Ricky Aggarwal</t>
  </si>
  <si>
    <t>David Gavin</t>
  </si>
  <si>
    <t>Ryan Black</t>
  </si>
  <si>
    <t>Lucas Spence</t>
  </si>
  <si>
    <t>Matthew Brown</t>
  </si>
  <si>
    <t>Andy Brown</t>
  </si>
  <si>
    <t>Mark Jelley</t>
  </si>
  <si>
    <t>Russell Balbi</t>
  </si>
  <si>
    <t>Craig Twigg</t>
  </si>
  <si>
    <t>Chris Langham</t>
  </si>
  <si>
    <t>Dave Lodwick</t>
  </si>
  <si>
    <t>Michael Gunson</t>
  </si>
  <si>
    <t>Matt Curtis</t>
  </si>
  <si>
    <t>Dan Davies</t>
  </si>
  <si>
    <t>Lewis Hyde</t>
  </si>
  <si>
    <t>Michael Birch</t>
  </si>
  <si>
    <t>Rob Mee</t>
  </si>
  <si>
    <t>Robert Crow</t>
  </si>
  <si>
    <t>Mark Ramsden</t>
  </si>
  <si>
    <t>Conor Ward</t>
  </si>
  <si>
    <t>Nathan Smith</t>
  </si>
  <si>
    <t>Richard Martin</t>
  </si>
  <si>
    <t>Neil Wright</t>
  </si>
  <si>
    <t>Benjamin Higginbottom</t>
  </si>
  <si>
    <t>Simon Cook</t>
  </si>
  <si>
    <t>Ian Murdey</t>
  </si>
  <si>
    <t>Anthony Sutton</t>
  </si>
  <si>
    <t>Luke Neale</t>
  </si>
  <si>
    <t>Philip Higgs</t>
  </si>
  <si>
    <t>Andrew Carmichael</t>
  </si>
  <si>
    <t>Jamie Butler</t>
  </si>
  <si>
    <t>Haseeb Ahmad</t>
  </si>
  <si>
    <t>Brian Moran</t>
  </si>
  <si>
    <t>VM70</t>
  </si>
  <si>
    <t>Marcus Shaikh</t>
  </si>
  <si>
    <t>Mark Lambell</t>
  </si>
  <si>
    <t>Rich Boot</t>
  </si>
  <si>
    <t>Gary Sawle</t>
  </si>
  <si>
    <t>Matt Crawford</t>
  </si>
  <si>
    <t>Neil Danby</t>
  </si>
  <si>
    <t>Marc Reichow</t>
  </si>
  <si>
    <t>Chris Noble</t>
  </si>
  <si>
    <t>Stephen Elliott</t>
  </si>
  <si>
    <t>Richard Keep</t>
  </si>
  <si>
    <t>Joe Shuter</t>
  </si>
  <si>
    <t>Gareth Coyle</t>
  </si>
  <si>
    <t>Kevin Brooks</t>
  </si>
  <si>
    <t>Daniel McLaughlin</t>
  </si>
  <si>
    <t>Graham Muir</t>
  </si>
  <si>
    <t>Ian Thompson</t>
  </si>
  <si>
    <t>Mark Platt</t>
  </si>
  <si>
    <t>James Hawley</t>
  </si>
  <si>
    <t>Ashley Wright</t>
  </si>
  <si>
    <t>Harborough AC</t>
  </si>
  <si>
    <t>Mark Richards</t>
  </si>
  <si>
    <t>Jack Burton</t>
  </si>
  <si>
    <t>Thomas Wilkinson</t>
  </si>
  <si>
    <t>Billy Richards</t>
  </si>
  <si>
    <t>Paul Cooper</t>
  </si>
  <si>
    <t>Steve Bland</t>
  </si>
  <si>
    <t>Matt Green</t>
  </si>
  <si>
    <t>Andrew Allsop</t>
  </si>
  <si>
    <t>Dave Patterson</t>
  </si>
  <si>
    <t>Duncan Percy</t>
  </si>
  <si>
    <t>Thomas Walker</t>
  </si>
  <si>
    <t>Lewis Austin</t>
  </si>
  <si>
    <t>Adam Hayle</t>
  </si>
  <si>
    <t>Muhammad Ashraf</t>
  </si>
  <si>
    <t>George Wilson</t>
  </si>
  <si>
    <t>Ian Howe</t>
  </si>
  <si>
    <t>Mark Tyler</t>
  </si>
  <si>
    <t>Peter Mann</t>
  </si>
  <si>
    <t>Simon Clough</t>
  </si>
  <si>
    <t>Harry Short</t>
  </si>
  <si>
    <t>Robert Jinks</t>
  </si>
  <si>
    <t>Cesare Zarcone</t>
  </si>
  <si>
    <t>Paul Leaney</t>
  </si>
  <si>
    <t>VM65</t>
  </si>
  <si>
    <t>Glen Baker-Adams</t>
  </si>
  <si>
    <t>Clive Jones</t>
  </si>
  <si>
    <t>Sam Crooks</t>
  </si>
  <si>
    <t>Rob Hirst</t>
  </si>
  <si>
    <t>Stuart Wells</t>
  </si>
  <si>
    <t>Barry Hibberd</t>
  </si>
  <si>
    <t>Jonathan Dent</t>
  </si>
  <si>
    <t>Geoff Law</t>
  </si>
  <si>
    <t>Jonathan Beaumont</t>
  </si>
  <si>
    <t>Simon Goodall</t>
  </si>
  <si>
    <t>Rob Baser</t>
  </si>
  <si>
    <t>Zach Spence</t>
  </si>
  <si>
    <t>Mark Whitmore</t>
  </si>
  <si>
    <t>Mark Hodson</t>
  </si>
  <si>
    <t>Rob Lee</t>
  </si>
  <si>
    <t>Paul Holmes</t>
  </si>
  <si>
    <t>Chris Minto</t>
  </si>
  <si>
    <t>Luke Martin</t>
  </si>
  <si>
    <t>Andy Ball</t>
  </si>
  <si>
    <t>Daniel Roulston</t>
  </si>
  <si>
    <t>James Crumbie</t>
  </si>
  <si>
    <t>Tony Davis</t>
  </si>
  <si>
    <t>Peter Meads</t>
  </si>
  <si>
    <t>Jim Cottom</t>
  </si>
  <si>
    <t>Antony Armitage</t>
  </si>
  <si>
    <t>Stuart Hunter</t>
  </si>
  <si>
    <t>Derek Gordon</t>
  </si>
  <si>
    <t>Tony Walker</t>
  </si>
  <si>
    <t>Tony Johnson</t>
  </si>
  <si>
    <t>Pete Marshall</t>
  </si>
  <si>
    <t>Simon Cox</t>
  </si>
  <si>
    <t>Tony Oakes</t>
  </si>
  <si>
    <t>Andrew Dalgetty</t>
  </si>
  <si>
    <t>Kieren Coopey</t>
  </si>
  <si>
    <t>Carl Hunt</t>
  </si>
  <si>
    <t>David Thomas</t>
  </si>
  <si>
    <t>James O'Dowd</t>
  </si>
  <si>
    <t>Andrew Spare</t>
  </si>
  <si>
    <t>James Oulton</t>
  </si>
  <si>
    <t>Liam King</t>
  </si>
  <si>
    <t>Steve Hickingbottom</t>
  </si>
  <si>
    <t>Matt Hubbard</t>
  </si>
  <si>
    <t>Adam Niblett</t>
  </si>
  <si>
    <t>Tom Bradley-Hewell</t>
  </si>
  <si>
    <t>Alastair Anderson</t>
  </si>
  <si>
    <t>Stuart Coe</t>
  </si>
  <si>
    <t>Clinton Deacon</t>
  </si>
  <si>
    <t>Lee Harley-Hotchkiss</t>
  </si>
  <si>
    <t>Ethan Hubbard</t>
  </si>
  <si>
    <t>Richard Hayne</t>
  </si>
  <si>
    <t>Colin Rimmer</t>
  </si>
  <si>
    <t>Martin Nicholls</t>
  </si>
  <si>
    <t>Kitesh Mistry</t>
  </si>
  <si>
    <t>Nick Halford</t>
  </si>
  <si>
    <t>Neil Humpage</t>
  </si>
  <si>
    <t>Neale Bassford</t>
  </si>
  <si>
    <t>Nick Trim</t>
  </si>
  <si>
    <t>John Houghton</t>
  </si>
  <si>
    <t>Pete Lee</t>
  </si>
  <si>
    <t>Paul Holdich</t>
  </si>
  <si>
    <t>Chris Genes</t>
  </si>
  <si>
    <t>Harry Rimmington</t>
  </si>
  <si>
    <t>George Seymour</t>
  </si>
  <si>
    <t>Mark Couldwell</t>
  </si>
  <si>
    <t>Christopher Pearson</t>
  </si>
  <si>
    <t>South Derbyshire Road Runners</t>
  </si>
  <si>
    <t>Harry Dadd</t>
  </si>
  <si>
    <t>Steve West</t>
  </si>
  <si>
    <t>Charlie King</t>
  </si>
  <si>
    <t>Mike Williams</t>
  </si>
  <si>
    <t>Adrian Parkes</t>
  </si>
  <si>
    <t>George Rhodes</t>
  </si>
  <si>
    <t>Andrew Quigley</t>
  </si>
  <si>
    <t>Lee Mansfield</t>
  </si>
  <si>
    <t>Christopher Featonby</t>
  </si>
  <si>
    <t>Raymond Draycott</t>
  </si>
  <si>
    <t>VM75</t>
  </si>
  <si>
    <t>Mark Parker</t>
  </si>
  <si>
    <t>Stirling Green</t>
  </si>
  <si>
    <t>Craig Stinchcombe</t>
  </si>
  <si>
    <t>Michael Cheverton</t>
  </si>
  <si>
    <t>Dean Nutting</t>
  </si>
  <si>
    <t>Matt King</t>
  </si>
  <si>
    <t>Mark Preston</t>
  </si>
  <si>
    <t>Angus Spence</t>
  </si>
  <si>
    <t>Rob Nurse</t>
  </si>
  <si>
    <t>Ian Benskin</t>
  </si>
  <si>
    <t>Stewart Heeley</t>
  </si>
  <si>
    <t>Michael Bailey</t>
  </si>
  <si>
    <t>Sanjay Chamund</t>
  </si>
  <si>
    <t>William King</t>
  </si>
  <si>
    <t>John Clampin</t>
  </si>
  <si>
    <t>Marc Stringer</t>
  </si>
  <si>
    <t>James Donaldson</t>
  </si>
  <si>
    <t>Andy Kemp</t>
  </si>
  <si>
    <t>Mark Sadler</t>
  </si>
  <si>
    <t>James Murphy</t>
  </si>
  <si>
    <t>Adrian Payne</t>
  </si>
  <si>
    <t>Matt Johnson</t>
  </si>
  <si>
    <t>Deryk Woods</t>
  </si>
  <si>
    <t>Mark Cox</t>
  </si>
  <si>
    <t>Mark Jarvis</t>
  </si>
  <si>
    <t>Tom Scott</t>
  </si>
  <si>
    <t>Jamie Boot</t>
  </si>
  <si>
    <t>David Yarnall</t>
  </si>
  <si>
    <t>Neil Powdrill</t>
  </si>
  <si>
    <t>Rafal Mielczarczyk</t>
  </si>
  <si>
    <t>Lee Boddy</t>
  </si>
  <si>
    <t>Steven Green</t>
  </si>
  <si>
    <t>Simon Harrald</t>
  </si>
  <si>
    <t>Paul Sharratt</t>
  </si>
  <si>
    <t>Craig Lee</t>
  </si>
  <si>
    <t>Joel Goodison</t>
  </si>
  <si>
    <t>Paul Bentley</t>
  </si>
  <si>
    <t>Duncan Ford</t>
  </si>
  <si>
    <t>Ian Birnie</t>
  </si>
  <si>
    <t>Gary Dixon</t>
  </si>
  <si>
    <t>Mike Matthews</t>
  </si>
  <si>
    <t>Amardeep Rai</t>
  </si>
  <si>
    <t>Luke Knowles</t>
  </si>
  <si>
    <t>Ryan Williams</t>
  </si>
  <si>
    <t>Matthew Gayton</t>
  </si>
  <si>
    <t>Ian Aldridge</t>
  </si>
  <si>
    <t>Cameron Barnes</t>
  </si>
  <si>
    <t>Paul Restall</t>
  </si>
  <si>
    <t>Stephen Holmes</t>
  </si>
  <si>
    <t>Andrew Betts</t>
  </si>
  <si>
    <t>Liam Hills</t>
  </si>
  <si>
    <t>Patrick Horn</t>
  </si>
  <si>
    <t>David Boyne</t>
  </si>
  <si>
    <t>Shoaib Siddiqui</t>
  </si>
  <si>
    <t>Thomas Bone</t>
  </si>
  <si>
    <t>Vincent Charles</t>
  </si>
  <si>
    <t>Jason Williams</t>
  </si>
  <si>
    <t>Simon Parsons</t>
  </si>
  <si>
    <t>Robert Pullen</t>
  </si>
  <si>
    <t>Harry Wells</t>
  </si>
  <si>
    <t>Ian Bolton</t>
  </si>
  <si>
    <t>Mark Coggan</t>
  </si>
  <si>
    <t>Jasdeep Lamsar</t>
  </si>
  <si>
    <t>Mark Jones</t>
  </si>
  <si>
    <t>Scott Beasley</t>
  </si>
  <si>
    <t>George Giles</t>
  </si>
  <si>
    <t>Mats Vermeeren</t>
  </si>
  <si>
    <t>Alan Desmond</t>
  </si>
  <si>
    <t>Matthew Knight</t>
  </si>
  <si>
    <t>David Bottomley</t>
  </si>
  <si>
    <t>Mike Percival</t>
  </si>
  <si>
    <t>Nathan Fagan</t>
  </si>
  <si>
    <t>Thomas Roe</t>
  </si>
  <si>
    <t>Leon Millership</t>
  </si>
  <si>
    <t>Simon Earley</t>
  </si>
  <si>
    <t>Luke Smith</t>
  </si>
  <si>
    <t>Craig Wood</t>
  </si>
  <si>
    <t>Ian Bentley</t>
  </si>
  <si>
    <t>Chris Hanman</t>
  </si>
  <si>
    <t>George Burdett</t>
  </si>
  <si>
    <t>David Brook</t>
  </si>
  <si>
    <t>Adam Law</t>
  </si>
  <si>
    <t>Lee Dawson</t>
  </si>
  <si>
    <t>Mukesh Manani</t>
  </si>
  <si>
    <t>Paul Whelpton</t>
  </si>
  <si>
    <t>James Knight</t>
  </si>
  <si>
    <t>Alan Barnacle</t>
  </si>
  <si>
    <t>Ryan Francis</t>
  </si>
  <si>
    <t>Jake Blythe</t>
  </si>
  <si>
    <t>Aidan Black</t>
  </si>
  <si>
    <t>Robert Fox</t>
  </si>
  <si>
    <t>Martin Button</t>
  </si>
  <si>
    <t>George Davenport</t>
  </si>
  <si>
    <t>Ross Davenport</t>
  </si>
  <si>
    <t>James Westhead</t>
  </si>
  <si>
    <t>Jason Liquorish</t>
  </si>
  <si>
    <t>Jake Smith</t>
  </si>
  <si>
    <t>Brian Darby</t>
  </si>
  <si>
    <t>Chris Limmer</t>
  </si>
  <si>
    <t>Adam Hawkins</t>
  </si>
  <si>
    <t>James Dewis</t>
  </si>
  <si>
    <t>Stefan Martin</t>
  </si>
  <si>
    <t>Duncan Greene</t>
  </si>
  <si>
    <t>Jez Harding</t>
  </si>
  <si>
    <t>Terence Taylor</t>
  </si>
  <si>
    <t>Eric Fowler</t>
  </si>
  <si>
    <t>Keith Palmer</t>
  </si>
  <si>
    <t>Jimmy Mitchinson</t>
  </si>
  <si>
    <t>Connor Smith</t>
  </si>
  <si>
    <t>Andrew Dolphin-Rowland</t>
  </si>
  <si>
    <t>James Snutch</t>
  </si>
  <si>
    <t>Thomas Nichol</t>
  </si>
  <si>
    <t>Anthony Happer</t>
  </si>
  <si>
    <t>Steve Ball</t>
  </si>
  <si>
    <t>Jonathan Strong</t>
  </si>
  <si>
    <t>Colin Mayes</t>
  </si>
  <si>
    <t>Ben Spencer</t>
  </si>
  <si>
    <t>Andrew Orme</t>
  </si>
  <si>
    <t>Malcolm Hill</t>
  </si>
  <si>
    <t>Matthew Orchard</t>
  </si>
  <si>
    <t>Jason Scott</t>
  </si>
  <si>
    <t>Ben Collins</t>
  </si>
  <si>
    <t>Ian Abson</t>
  </si>
  <si>
    <t>Andy Nicholls</t>
  </si>
  <si>
    <t>Joe Williamson</t>
  </si>
  <si>
    <t>Peter Greenfield</t>
  </si>
  <si>
    <t>Andrew Unitt</t>
  </si>
  <si>
    <t>Gary Wallis</t>
  </si>
  <si>
    <t>Nick Garrett</t>
  </si>
  <si>
    <t>Neil Parry</t>
  </si>
  <si>
    <t>Damon Bland</t>
  </si>
  <si>
    <t>Ivanhoe runners</t>
  </si>
  <si>
    <t>Paul Eadie</t>
  </si>
  <si>
    <t>Ben Wright</t>
  </si>
  <si>
    <t>Ben Foster</t>
  </si>
  <si>
    <t>Brian Stevens</t>
  </si>
  <si>
    <t>Ben Slater</t>
  </si>
  <si>
    <t>Andy Altoft</t>
  </si>
  <si>
    <t>Robert Gregory</t>
  </si>
  <si>
    <t>Andy Lauder</t>
  </si>
  <si>
    <t>Andrew Goodman</t>
  </si>
  <si>
    <t>Chris Osborne</t>
  </si>
  <si>
    <t>Richard Perkins</t>
  </si>
  <si>
    <t>Clive Simpkins</t>
  </si>
  <si>
    <t>Dale Jenkins</t>
  </si>
  <si>
    <t>John Skilling</t>
  </si>
  <si>
    <t>Rich Doyle</t>
  </si>
  <si>
    <t>Robert Barden</t>
  </si>
  <si>
    <t>Adrian Fowler</t>
  </si>
  <si>
    <t>Chris Page</t>
  </si>
  <si>
    <t>Ned Chisholm</t>
  </si>
  <si>
    <t>Kushal Joshi</t>
  </si>
  <si>
    <t>Oliver Louis</t>
  </si>
  <si>
    <t>Charlie Hillyer</t>
  </si>
  <si>
    <t>Sam Crouchman</t>
  </si>
  <si>
    <t>Blake Taylor</t>
  </si>
  <si>
    <t>Ashley Brown</t>
  </si>
  <si>
    <t>Paul Statham</t>
  </si>
  <si>
    <t>David Goodacre</t>
  </si>
  <si>
    <t>Paul Kirby</t>
  </si>
  <si>
    <t>Andrew Wilson</t>
  </si>
  <si>
    <t>Ben Newcombe</t>
  </si>
  <si>
    <t>Duncan Smith</t>
  </si>
  <si>
    <t>Alan Percival</t>
  </si>
  <si>
    <t>David Craig</t>
  </si>
  <si>
    <t>Kirk Kenney</t>
  </si>
  <si>
    <t>Derek Marshall</t>
  </si>
  <si>
    <t>Mick Tinbergen</t>
  </si>
  <si>
    <t>Richard Garnett</t>
  </si>
  <si>
    <t>Brian Feldman</t>
  </si>
  <si>
    <t>David Grant</t>
  </si>
  <si>
    <t>Desmond Holmes</t>
  </si>
  <si>
    <t>Steve Jones</t>
  </si>
  <si>
    <t>Paresh Gohil</t>
  </si>
  <si>
    <t>Ian Wilkins</t>
  </si>
  <si>
    <t>Richard French</t>
  </si>
  <si>
    <t>Theo Broom</t>
  </si>
  <si>
    <t>Sam Smith</t>
  </si>
  <si>
    <t>Wayne Hackett</t>
  </si>
  <si>
    <t>Dean Halford</t>
  </si>
  <si>
    <t>Brian Driver</t>
  </si>
  <si>
    <t>Chris Trzcinski</t>
  </si>
  <si>
    <t>Scott Armston</t>
  </si>
  <si>
    <t>Simon Hope</t>
  </si>
  <si>
    <t>Lee Overy</t>
  </si>
  <si>
    <t>John Finn</t>
  </si>
  <si>
    <t>Dan Hurn</t>
  </si>
  <si>
    <t>Dan Wiles</t>
  </si>
  <si>
    <t>Daniel Kench</t>
  </si>
  <si>
    <t>Max Chowanietz</t>
  </si>
  <si>
    <t>David Liversuch</t>
  </si>
  <si>
    <t>David Green</t>
  </si>
  <si>
    <t>Simon Flynn</t>
  </si>
  <si>
    <t>Stuart Taylor</t>
  </si>
  <si>
    <t>Stephen Wells</t>
  </si>
  <si>
    <t>Stuart Spencer</t>
  </si>
  <si>
    <t>Oscar Ashby</t>
  </si>
  <si>
    <t>Peter Van Hooff</t>
  </si>
  <si>
    <t>Ashley Wootton</t>
  </si>
  <si>
    <t>John Ashby</t>
  </si>
  <si>
    <t>Jon Norwell</t>
  </si>
  <si>
    <t>Jason Culleton</t>
  </si>
  <si>
    <t>Rishi Chauhan</t>
  </si>
  <si>
    <t>William Kerr</t>
  </si>
  <si>
    <t>Mark Frost</t>
  </si>
  <si>
    <t>1485 Triathlon Club</t>
  </si>
  <si>
    <t>Matthew Roberts</t>
  </si>
  <si>
    <t>Imran Adam</t>
  </si>
  <si>
    <t>Toby Oliver</t>
  </si>
  <si>
    <t>Mark Wittering</t>
  </si>
  <si>
    <t>Tejul Gudka</t>
  </si>
  <si>
    <t>Jamie Owen</t>
  </si>
  <si>
    <t>Dan Pedley</t>
  </si>
  <si>
    <t>Chris Rielly</t>
  </si>
  <si>
    <t>Andy Knight</t>
  </si>
  <si>
    <t>David Snutch</t>
  </si>
  <si>
    <t>Nigel Maddern</t>
  </si>
  <si>
    <t>Mark Sherriff</t>
  </si>
  <si>
    <t>Rolf Hoelmer</t>
  </si>
  <si>
    <t>Gary Sykes</t>
  </si>
  <si>
    <t>Sam Ard</t>
  </si>
  <si>
    <t>Gary Ashwell</t>
  </si>
  <si>
    <t>David Brownlow</t>
  </si>
  <si>
    <t>Chris Unwin</t>
  </si>
  <si>
    <t>John Martin</t>
  </si>
  <si>
    <t>Steve Lemmon</t>
  </si>
  <si>
    <t>Nigel Hillier</t>
  </si>
  <si>
    <t>Matt Atkinson</t>
  </si>
  <si>
    <t>John Hurdle</t>
  </si>
  <si>
    <t>Thomas Richardson</t>
  </si>
  <si>
    <t>Clive Wright</t>
  </si>
  <si>
    <t>Rupesh Masani</t>
  </si>
  <si>
    <t>Dave Bullivant</t>
  </si>
  <si>
    <t>David Cumbley</t>
  </si>
  <si>
    <t>Scott Brownlow</t>
  </si>
  <si>
    <t>Will Tyler</t>
  </si>
  <si>
    <t>Joe Jenkinson</t>
  </si>
  <si>
    <t>Matthew Smith</t>
  </si>
  <si>
    <t>David Pallett</t>
  </si>
  <si>
    <t>Elwyn Price</t>
  </si>
  <si>
    <t>Richard Reilly</t>
  </si>
  <si>
    <t>James Bull</t>
  </si>
  <si>
    <t>Paul Tebbutt</t>
  </si>
  <si>
    <t>Chris Dawkins</t>
  </si>
  <si>
    <t>Richard Pratt</t>
  </si>
  <si>
    <t>Alan Chevin</t>
  </si>
  <si>
    <t>Michael Pawley</t>
  </si>
  <si>
    <t>beaumont RC</t>
  </si>
  <si>
    <t>Stuart Gregory</t>
  </si>
  <si>
    <t>Chris Murray</t>
  </si>
  <si>
    <t>Josh Leedham</t>
  </si>
  <si>
    <t>Nicholas Miles</t>
  </si>
  <si>
    <t>Mark Flanagan</t>
  </si>
  <si>
    <t>Martin Crighton</t>
  </si>
  <si>
    <t>Philip Caswell</t>
  </si>
  <si>
    <t>Christopher Gosden</t>
  </si>
  <si>
    <t>Amit Mistry</t>
  </si>
  <si>
    <t>Julian Potts</t>
  </si>
  <si>
    <t>Jeff Wickham</t>
  </si>
  <si>
    <t>Ritesh Kumar</t>
  </si>
  <si>
    <t>Gev Jones</t>
  </si>
  <si>
    <t>Kirit Patel</t>
  </si>
  <si>
    <t>Tom Martin</t>
  </si>
  <si>
    <t>Lee Fairclough</t>
  </si>
  <si>
    <t>Chris Hill</t>
  </si>
  <si>
    <t>Mike Higgott</t>
  </si>
  <si>
    <t>John Redfearn</t>
  </si>
  <si>
    <t>John Starbuck</t>
  </si>
  <si>
    <t>Mark Braithwaite</t>
  </si>
  <si>
    <t>Keith Hallam</t>
  </si>
  <si>
    <t>Terry Argyle</t>
  </si>
  <si>
    <t>Jerry Wilkes</t>
  </si>
  <si>
    <t>Kiefer Dillon</t>
  </si>
  <si>
    <t>Martin Graham</t>
  </si>
  <si>
    <t>Alan Argyle</t>
  </si>
  <si>
    <t>Claire Frankland</t>
  </si>
  <si>
    <t>SenF</t>
  </si>
  <si>
    <t>Rachel Nealon</t>
  </si>
  <si>
    <t>U23F</t>
  </si>
  <si>
    <t>Amber Lester</t>
  </si>
  <si>
    <t>Ysabel Drewett</t>
  </si>
  <si>
    <t>Olivia Bailey</t>
  </si>
  <si>
    <t>Sophie Edge</t>
  </si>
  <si>
    <t>Rhiannon Baxter</t>
  </si>
  <si>
    <t>Kim Blount</t>
  </si>
  <si>
    <t>VF40</t>
  </si>
  <si>
    <t>Olena Vyhorchuk</t>
  </si>
  <si>
    <t>Charlotte Bone</t>
  </si>
  <si>
    <t>Rachel Haddon</t>
  </si>
  <si>
    <t>Kathryn Evans</t>
  </si>
  <si>
    <t>VF50</t>
  </si>
  <si>
    <t>Elisa Whittlestone</t>
  </si>
  <si>
    <t>VF60</t>
  </si>
  <si>
    <t>Lucy Marchi</t>
  </si>
  <si>
    <t>Grace Lewis</t>
  </si>
  <si>
    <t>Joanne Matthews</t>
  </si>
  <si>
    <t>Tina Tosh</t>
  </si>
  <si>
    <t>Megan Griffiths</t>
  </si>
  <si>
    <t>Laura Storer</t>
  </si>
  <si>
    <t>Anita Beeby</t>
  </si>
  <si>
    <t>VF45</t>
  </si>
  <si>
    <t>Rebecca Chandler</t>
  </si>
  <si>
    <t>Lisa Spence</t>
  </si>
  <si>
    <t>Amanda Crane</t>
  </si>
  <si>
    <t>Amelia Cook</t>
  </si>
  <si>
    <t>Nadine Michael</t>
  </si>
  <si>
    <t>Victoria Smith</t>
  </si>
  <si>
    <t>Grace Bale</t>
  </si>
  <si>
    <t>Donatella Querzoli</t>
  </si>
  <si>
    <t>Philippa Pickering</t>
  </si>
  <si>
    <t>Vicki Lowe</t>
  </si>
  <si>
    <t>VF55</t>
  </si>
  <si>
    <t>Lisa Martin</t>
  </si>
  <si>
    <t>Marie Moss</t>
  </si>
  <si>
    <t>Kathy Robinson</t>
  </si>
  <si>
    <t>Claire Bryan</t>
  </si>
  <si>
    <t>Nicole Coull</t>
  </si>
  <si>
    <t>Ruth Cannon</t>
  </si>
  <si>
    <t>Kate Perkins</t>
  </si>
  <si>
    <t>Jackie Brown</t>
  </si>
  <si>
    <t>Claire Kiffin</t>
  </si>
  <si>
    <t>Sue Gardner</t>
  </si>
  <si>
    <t>Sarah Odom</t>
  </si>
  <si>
    <t>Carolyn Osborne</t>
  </si>
  <si>
    <t>Michelle Findon</t>
  </si>
  <si>
    <t>Fiona Harrison</t>
  </si>
  <si>
    <t>Rhydell Poole</t>
  </si>
  <si>
    <t>Victoria Jones</t>
  </si>
  <si>
    <t>Miriam Cox</t>
  </si>
  <si>
    <t>Teresa Rizoyannis</t>
  </si>
  <si>
    <t>Amy Burch</t>
  </si>
  <si>
    <t>Joy Brown</t>
  </si>
  <si>
    <t>Danielle Dawson</t>
  </si>
  <si>
    <t>Nicola Daly</t>
  </si>
  <si>
    <t>Stacy King</t>
  </si>
  <si>
    <t>Grace Barsby</t>
  </si>
  <si>
    <t>Vicky Lewin</t>
  </si>
  <si>
    <t>Liz Robinson</t>
  </si>
  <si>
    <t>Catherine Smith</t>
  </si>
  <si>
    <t>Lisa Ellis</t>
  </si>
  <si>
    <t>Lyni Sargent</t>
  </si>
  <si>
    <t>Rachel Hall</t>
  </si>
  <si>
    <t>Adele Postance</t>
  </si>
  <si>
    <t>Tracey Johnson</t>
  </si>
  <si>
    <t>Grace Ladkin</t>
  </si>
  <si>
    <t>Joanne Davies</t>
  </si>
  <si>
    <t>Sam Hayward</t>
  </si>
  <si>
    <t>Liz Peel</t>
  </si>
  <si>
    <t>Jenny Cooling</t>
  </si>
  <si>
    <t>Ali Allan</t>
  </si>
  <si>
    <t>Kate Jackson</t>
  </si>
  <si>
    <t>Charlotte Sinclair</t>
  </si>
  <si>
    <t>Jacqueline Lake</t>
  </si>
  <si>
    <t>Lisa Birch</t>
  </si>
  <si>
    <t>Sue Grewcock</t>
  </si>
  <si>
    <t>Cheryl Tonks</t>
  </si>
  <si>
    <t>Sue Bosley</t>
  </si>
  <si>
    <t>Elaine Elliott</t>
  </si>
  <si>
    <t>VF65</t>
  </si>
  <si>
    <t>Katherine Allen</t>
  </si>
  <si>
    <t>Niamh Burton</t>
  </si>
  <si>
    <t>Vicky Keenan</t>
  </si>
  <si>
    <t>Rachel Wheeler</t>
  </si>
  <si>
    <t>Gemma Steel</t>
  </si>
  <si>
    <t>Charlie Nurse</t>
  </si>
  <si>
    <t>Becky Bishop</t>
  </si>
  <si>
    <t>Gemma Bell</t>
  </si>
  <si>
    <t>Lizzie Jones</t>
  </si>
  <si>
    <t>Anna Munday</t>
  </si>
  <si>
    <t>Lucy Hart</t>
  </si>
  <si>
    <t>Amy Freeman-Hughes</t>
  </si>
  <si>
    <t>Gracie Walters</t>
  </si>
  <si>
    <t>Eleanor Fowler</t>
  </si>
  <si>
    <t>Leanne Byard</t>
  </si>
  <si>
    <t>Emily Hall</t>
  </si>
  <si>
    <t>Nicki Nealon</t>
  </si>
  <si>
    <t>Bonita Robinson</t>
  </si>
  <si>
    <t>Kelly Wilson</t>
  </si>
  <si>
    <t>Ami Taylor</t>
  </si>
  <si>
    <t>Kim Shardlow</t>
  </si>
  <si>
    <t>Katie Howard</t>
  </si>
  <si>
    <t>Jane Robinson</t>
  </si>
  <si>
    <t>Christina Heerey</t>
  </si>
  <si>
    <t>Jessica Daly</t>
  </si>
  <si>
    <t>Mika Mihell</t>
  </si>
  <si>
    <t>Sarah Johnson</t>
  </si>
  <si>
    <t>Sara Wilson</t>
  </si>
  <si>
    <t>Nicola Taylor</t>
  </si>
  <si>
    <t>Glady Gartland</t>
  </si>
  <si>
    <t>Andrea Winkless</t>
  </si>
  <si>
    <t>Jess Parker</t>
  </si>
  <si>
    <t>Rachel Congreve</t>
  </si>
  <si>
    <t>Colette Ward</t>
  </si>
  <si>
    <t>Nicola Bell</t>
  </si>
  <si>
    <t>Lyndzy Wiles</t>
  </si>
  <si>
    <t>Emily Newton</t>
  </si>
  <si>
    <t>Eva Morant</t>
  </si>
  <si>
    <t>Jo Fluke</t>
  </si>
  <si>
    <t>Catherine Brooks</t>
  </si>
  <si>
    <t>Minda Ashton</t>
  </si>
  <si>
    <t>Natalie Kennett</t>
  </si>
  <si>
    <t>Sally Smith</t>
  </si>
  <si>
    <t>Emily Howett</t>
  </si>
  <si>
    <t>Elizabeth Aspden-Mansfield</t>
  </si>
  <si>
    <t>Helen Ward</t>
  </si>
  <si>
    <t>Laura Graves</t>
  </si>
  <si>
    <t>Charlotte Tew</t>
  </si>
  <si>
    <t>Heather Human</t>
  </si>
  <si>
    <t>Janine Austick</t>
  </si>
  <si>
    <t>Alison Murphy</t>
  </si>
  <si>
    <t>Fiona Oakes</t>
  </si>
  <si>
    <t>Lisa Botterill</t>
  </si>
  <si>
    <t>Lisa Armstrong</t>
  </si>
  <si>
    <t>Danielle Birch</t>
  </si>
  <si>
    <t>Suzy Farrell</t>
  </si>
  <si>
    <t>Catherine Cox</t>
  </si>
  <si>
    <t>Anna Hiley</t>
  </si>
  <si>
    <t>Sally Tapper</t>
  </si>
  <si>
    <t>Isobel Sibson</t>
  </si>
  <si>
    <t>Louise Houghton</t>
  </si>
  <si>
    <t>Karen Collins</t>
  </si>
  <si>
    <t>Ruth Drinkwater</t>
  </si>
  <si>
    <t>Julia Patterson</t>
  </si>
  <si>
    <t>Alison Court</t>
  </si>
  <si>
    <t>Meena Booth</t>
  </si>
  <si>
    <t>Charly Feldman</t>
  </si>
  <si>
    <t>Jennifer Boyce</t>
  </si>
  <si>
    <t>Kasia Baldwin</t>
  </si>
  <si>
    <t>Sharon Partis</t>
  </si>
  <si>
    <t>Emily Ballinger</t>
  </si>
  <si>
    <t>Courtney Lightfoot</t>
  </si>
  <si>
    <t>Kerry Bonham</t>
  </si>
  <si>
    <t>Emma Moore</t>
  </si>
  <si>
    <t>Cheryl Bayliss</t>
  </si>
  <si>
    <t>Lorna Goodacre</t>
  </si>
  <si>
    <t>Ramandeep Kaur</t>
  </si>
  <si>
    <t>Bernadette Owen</t>
  </si>
  <si>
    <t>Jane Tebbatt</t>
  </si>
  <si>
    <t>Lorna Brown</t>
  </si>
  <si>
    <t>Kate Hill</t>
  </si>
  <si>
    <t>Katharine White</t>
  </si>
  <si>
    <t>Lisa Bettoney</t>
  </si>
  <si>
    <t>Ruth Mansfield</t>
  </si>
  <si>
    <t>Erica Fisher</t>
  </si>
  <si>
    <t>VF70</t>
  </si>
  <si>
    <t>Michelle Kershaw</t>
  </si>
  <si>
    <t>Bethan Kench</t>
  </si>
  <si>
    <t>Kerry Griffiths</t>
  </si>
  <si>
    <t>Joanne Stark</t>
  </si>
  <si>
    <t>Abby Archer</t>
  </si>
  <si>
    <t>Rachel Gibbs</t>
  </si>
  <si>
    <t>Lisa Griffiths</t>
  </si>
  <si>
    <t>Sandra Ritchie</t>
  </si>
  <si>
    <t>Linda New</t>
  </si>
  <si>
    <t>Lynn Persse</t>
  </si>
  <si>
    <t>Jill Miller</t>
  </si>
  <si>
    <t>Dee Nurse</t>
  </si>
  <si>
    <t>Natalie Nurse</t>
  </si>
  <si>
    <t>Kate Parry</t>
  </si>
  <si>
    <t>Emma Doyle</t>
  </si>
  <si>
    <t>Sharon Jackson</t>
  </si>
  <si>
    <t>Victoria Wheatley</t>
  </si>
  <si>
    <t>Rekha Kamat</t>
  </si>
  <si>
    <t>Sara Hawkins</t>
  </si>
  <si>
    <t>Amanda Lloyd</t>
  </si>
  <si>
    <t>Sarah Richards</t>
  </si>
  <si>
    <t>Jo Robertson</t>
  </si>
  <si>
    <t>Megan Church</t>
  </si>
  <si>
    <t>Sandra Barnacle</t>
  </si>
  <si>
    <t>Shona Green</t>
  </si>
  <si>
    <t>Zoe Smith</t>
  </si>
  <si>
    <t>Claire Burbidge</t>
  </si>
  <si>
    <t>Stacey Buckby</t>
  </si>
  <si>
    <t>Karen Henderson</t>
  </si>
  <si>
    <t>Pip Mattock</t>
  </si>
  <si>
    <t>Rachael Middleton</t>
  </si>
  <si>
    <t>Jo Miller</t>
  </si>
  <si>
    <t>Debbie Reece</t>
  </si>
  <si>
    <t>Jo Reuben</t>
  </si>
  <si>
    <t>Serena Baker</t>
  </si>
  <si>
    <t>Clare Whetton</t>
  </si>
  <si>
    <t>Rae Howe</t>
  </si>
  <si>
    <t>Jaz Kirwan</t>
  </si>
  <si>
    <t>Karen Thompson</t>
  </si>
  <si>
    <t>Julie Brown</t>
  </si>
  <si>
    <t>Bec Findley</t>
  </si>
  <si>
    <t>Melanie Bowling</t>
  </si>
  <si>
    <t>Vanessa Walker</t>
  </si>
  <si>
    <t>Frankie Sutherington</t>
  </si>
  <si>
    <t>Oceana Faria</t>
  </si>
  <si>
    <t>Pam Lord</t>
  </si>
  <si>
    <t>Jane Hagreen</t>
  </si>
  <si>
    <t>Liz Moss</t>
  </si>
  <si>
    <t>Leona Hubbard</t>
  </si>
  <si>
    <t>Natalie Vickers</t>
  </si>
  <si>
    <t>Amanda Palmer</t>
  </si>
  <si>
    <t>Louise Driver</t>
  </si>
  <si>
    <t>Nikola Dolphin-Rowland</t>
  </si>
  <si>
    <t>Mary Joy Appleton</t>
  </si>
  <si>
    <t>Sheila Oliver</t>
  </si>
  <si>
    <t>Jenny Ayres</t>
  </si>
  <si>
    <t>Erin Morgan</t>
  </si>
  <si>
    <t>Leanne Rowe</t>
  </si>
  <si>
    <t>Lyndsey Wilson</t>
  </si>
  <si>
    <t>Sharon Beck</t>
  </si>
  <si>
    <t>Sarah Edge</t>
  </si>
  <si>
    <t>Karen Draper</t>
  </si>
  <si>
    <t>Maggi Savin-Baden</t>
  </si>
  <si>
    <t>Penny Robb</t>
  </si>
  <si>
    <t>Jenny Garrett</t>
  </si>
  <si>
    <t>Anne MacDonald</t>
  </si>
  <si>
    <t>Steph Nickless</t>
  </si>
  <si>
    <t>Joanne Broadhead</t>
  </si>
  <si>
    <t>Suzanne Skelton</t>
  </si>
  <si>
    <t>Hilda Peyrebrune</t>
  </si>
  <si>
    <t>Paula Norman</t>
  </si>
  <si>
    <t>Jessica Pickering</t>
  </si>
  <si>
    <t>Natalie Varnham</t>
  </si>
  <si>
    <t>Eleftheria Abson</t>
  </si>
  <si>
    <t>Mary Burke</t>
  </si>
  <si>
    <t>Kate Rathbone</t>
  </si>
  <si>
    <t>Vicky Marshall</t>
  </si>
  <si>
    <t>Emma Hodgson</t>
  </si>
  <si>
    <t>Evan Mitchell</t>
  </si>
  <si>
    <t>Becky Smith</t>
  </si>
  <si>
    <t>Helen Lawrence</t>
  </si>
  <si>
    <t>Natasha Riall</t>
  </si>
  <si>
    <t>Jasmine Nicholls</t>
  </si>
  <si>
    <t>Nicola Bashforth</t>
  </si>
  <si>
    <t>Amy Pizzorno</t>
  </si>
  <si>
    <t>Helen Webb</t>
  </si>
  <si>
    <t>Rachel Lopata</t>
  </si>
  <si>
    <t>Natalie Mee</t>
  </si>
  <si>
    <t>Randeep Kaur</t>
  </si>
  <si>
    <t>Kelly Byrne</t>
  </si>
  <si>
    <t>Toni Briggs</t>
  </si>
  <si>
    <t>Geraldine Campbell</t>
  </si>
  <si>
    <t>Emily Parker</t>
  </si>
  <si>
    <t>Emma Richards</t>
  </si>
  <si>
    <t>Rachel Bentley</t>
  </si>
  <si>
    <t>Harriet Pearsey-Alonzi</t>
  </si>
  <si>
    <t>Angela Wood-Girard</t>
  </si>
  <si>
    <t>Victoria Hawley</t>
  </si>
  <si>
    <t>Rosie Allen</t>
  </si>
  <si>
    <t>Penny Masser</t>
  </si>
  <si>
    <t>Anne Devenney</t>
  </si>
  <si>
    <t>Lorna Muskett</t>
  </si>
  <si>
    <t>Katie Houghton</t>
  </si>
  <si>
    <t>Emma Burgin</t>
  </si>
  <si>
    <t>Millie Ridgway</t>
  </si>
  <si>
    <t>Lucy Davies</t>
  </si>
  <si>
    <t>Alice Bucklow</t>
  </si>
  <si>
    <t>Issy Sykes</t>
  </si>
  <si>
    <t>Stacey Horner</t>
  </si>
  <si>
    <t>Fiona Castle</t>
  </si>
  <si>
    <t>Nicola McGlinchey</t>
  </si>
  <si>
    <t>Dawn Clark</t>
  </si>
  <si>
    <t>Ivana Babicova</t>
  </si>
  <si>
    <t>Lillie Holford</t>
  </si>
  <si>
    <t>Tina Garner</t>
  </si>
  <si>
    <t>Amy Casey</t>
  </si>
  <si>
    <t>Arlene Heeley</t>
  </si>
  <si>
    <t>Adele McGreevy</t>
  </si>
  <si>
    <t>Naomi Lunn</t>
  </si>
  <si>
    <t>Trudi Unwin</t>
  </si>
  <si>
    <t>Paula Jennings</t>
  </si>
  <si>
    <t>Charlene McGowan</t>
  </si>
  <si>
    <t>Emily Crisp</t>
  </si>
  <si>
    <t>Julie Henfrey</t>
  </si>
  <si>
    <t>Maria Garcia Alcaide</t>
  </si>
  <si>
    <t>Melanie Snutch</t>
  </si>
  <si>
    <t>Kelly Hebden</t>
  </si>
  <si>
    <t>Hannah Coleman</t>
  </si>
  <si>
    <t>Monique Raaijmakers</t>
  </si>
  <si>
    <t>Sarah Day</t>
  </si>
  <si>
    <t>Michelle Dytham</t>
  </si>
  <si>
    <t>Dawn Storer</t>
  </si>
  <si>
    <t>Katrina Wightman</t>
  </si>
  <si>
    <t>Kate Rose</t>
  </si>
  <si>
    <t>Amber Nickless</t>
  </si>
  <si>
    <t>Donna Corrigan</t>
  </si>
  <si>
    <t>Kimberley Keeber</t>
  </si>
  <si>
    <t>Rachael Browne</t>
  </si>
  <si>
    <t>Emma Males</t>
  </si>
  <si>
    <t>Stacy Robinson</t>
  </si>
  <si>
    <t>Claire Laurent</t>
  </si>
  <si>
    <t>Deborah Liversuch</t>
  </si>
  <si>
    <t>Emily Atkins</t>
  </si>
  <si>
    <t>Katie Darnley</t>
  </si>
  <si>
    <t>Olivia May</t>
  </si>
  <si>
    <t>Cheryl Dewis</t>
  </si>
  <si>
    <t>Annette Nutting</t>
  </si>
  <si>
    <t>Sophie Turner</t>
  </si>
  <si>
    <t>Margaux Lefaucheux</t>
  </si>
  <si>
    <t>Jane Barrett</t>
  </si>
  <si>
    <t>Linda Whitelegg</t>
  </si>
  <si>
    <t>Larissa Wells</t>
  </si>
  <si>
    <t>Zoe Barker</t>
  </si>
  <si>
    <t>Mhairi Billington</t>
  </si>
  <si>
    <t>Alice Belcher</t>
  </si>
  <si>
    <t>Sophie Smith</t>
  </si>
  <si>
    <t>Wendy Thompson</t>
  </si>
  <si>
    <t>Aimee Vaughan</t>
  </si>
  <si>
    <t>Lucy Allsop</t>
  </si>
  <si>
    <t>Fiona Townsend</t>
  </si>
  <si>
    <t>Jo Howell</t>
  </si>
  <si>
    <t>Megan Alderson</t>
  </si>
  <si>
    <t>Louise Apperley</t>
  </si>
  <si>
    <t>Sara Noyland</t>
  </si>
  <si>
    <t>Jeanette Douglas</t>
  </si>
  <si>
    <t>Amy Burgess</t>
  </si>
  <si>
    <t>Donna McHugh</t>
  </si>
  <si>
    <t>Claire Penn</t>
  </si>
  <si>
    <t>Laura Heitmann</t>
  </si>
  <si>
    <t>Amy Matharu</t>
  </si>
  <si>
    <t>Emma Boyd</t>
  </si>
  <si>
    <t>Nicola Bowman</t>
  </si>
  <si>
    <t>Christina Mills</t>
  </si>
  <si>
    <t>Laura Newton</t>
  </si>
  <si>
    <t>Cassandra Dodge</t>
  </si>
  <si>
    <t>Katherine Smith</t>
  </si>
  <si>
    <t>Rachael Shelton</t>
  </si>
  <si>
    <t>Stephanie White</t>
  </si>
  <si>
    <t>Ismay Mummery</t>
  </si>
  <si>
    <t>Rowena Pountney</t>
  </si>
  <si>
    <t>Jill Murdey</t>
  </si>
  <si>
    <t>Ruth Evans</t>
  </si>
  <si>
    <t>Hannah Coogan</t>
  </si>
  <si>
    <t>Tess Kay</t>
  </si>
  <si>
    <t>Lorna Cobb</t>
  </si>
  <si>
    <t>Fiona Bates</t>
  </si>
  <si>
    <t>Helen Finn</t>
  </si>
  <si>
    <t>Judith Brook</t>
  </si>
  <si>
    <t>Giulia Piccolino</t>
  </si>
  <si>
    <t>Jody Dean</t>
  </si>
  <si>
    <t>Sue Taylor</t>
  </si>
  <si>
    <t>Krystal Knight</t>
  </si>
  <si>
    <t>Anabel Kanjurs</t>
  </si>
  <si>
    <t>Cheyanne Lynch-Ennis</t>
  </si>
  <si>
    <t>Sally Henderson</t>
  </si>
  <si>
    <t>Sophie Jones</t>
  </si>
  <si>
    <t>Katie Alliband</t>
  </si>
  <si>
    <t>Helen Doheny</t>
  </si>
  <si>
    <t>Helen Hartley</t>
  </si>
  <si>
    <t>Lisa Woolman</t>
  </si>
  <si>
    <t>Alice Sharpley</t>
  </si>
  <si>
    <t>Hollie Fox</t>
  </si>
  <si>
    <t>Annabel May</t>
  </si>
  <si>
    <t>Joanne Wood</t>
  </si>
  <si>
    <t>Sandra Long</t>
  </si>
  <si>
    <t>Katie Griffiths</t>
  </si>
  <si>
    <t>Vivien Betts</t>
  </si>
  <si>
    <t>Emily Jayne Marsh</t>
  </si>
  <si>
    <t>Katy Young</t>
  </si>
  <si>
    <t>Clare Stapleford</t>
  </si>
  <si>
    <t>Donna Grant</t>
  </si>
  <si>
    <t>Emma Finlinson</t>
  </si>
  <si>
    <t>Elisabeth Matthews</t>
  </si>
  <si>
    <t>Anna Savin-Baden</t>
  </si>
  <si>
    <t>Chloe Moore</t>
  </si>
  <si>
    <t>Rachel Barratt</t>
  </si>
  <si>
    <t>Yvonne Faulkner-Grant</t>
  </si>
  <si>
    <t>Emma Walker</t>
  </si>
  <si>
    <t>Annabel Gordon</t>
  </si>
  <si>
    <t>Judy Parkes</t>
  </si>
  <si>
    <t>Sally-Ann Cook</t>
  </si>
  <si>
    <t>Sarah Green</t>
  </si>
  <si>
    <t>Sheryl Kidd</t>
  </si>
  <si>
    <t>Sarah Varnam</t>
  </si>
  <si>
    <t>Amy O'Hara</t>
  </si>
  <si>
    <t>Liz Smeeth</t>
  </si>
  <si>
    <t>Caroline Richardson</t>
  </si>
  <si>
    <t>Antonia Baird</t>
  </si>
  <si>
    <t>Sharon Walker</t>
  </si>
  <si>
    <t>Sharon Mee</t>
  </si>
  <si>
    <t>Teresa Sherriff</t>
  </si>
  <si>
    <t>Rebecca Sketchley</t>
  </si>
  <si>
    <t>Amanda Rashleigh</t>
  </si>
  <si>
    <t>Claire Armitage</t>
  </si>
  <si>
    <t>Fawzia Kauser</t>
  </si>
  <si>
    <t>Sonya King</t>
  </si>
  <si>
    <t>Jane Farmer</t>
  </si>
  <si>
    <t>Sarah Reynolds</t>
  </si>
  <si>
    <t>Jo Griffiths</t>
  </si>
  <si>
    <t>Tracey Parish</t>
  </si>
  <si>
    <t>Roisin Knight</t>
  </si>
  <si>
    <t>Yasmin Rabey</t>
  </si>
  <si>
    <t>Lisa Pendery-Hunt</t>
  </si>
  <si>
    <t>Katy Brennan</t>
  </si>
  <si>
    <t>Ruth Hughes</t>
  </si>
  <si>
    <t>Amy Lidbury</t>
  </si>
  <si>
    <t>Claire Dennison</t>
  </si>
  <si>
    <t>Emily Walker</t>
  </si>
  <si>
    <t>Alison Folland</t>
  </si>
  <si>
    <t>Stella Davies</t>
  </si>
  <si>
    <t>Sarah Stainton</t>
  </si>
  <si>
    <t>Rashdeep Kelf</t>
  </si>
  <si>
    <t>Fiona Reidy</t>
  </si>
  <si>
    <t>Liz Butler</t>
  </si>
  <si>
    <t>Sophie Cook</t>
  </si>
  <si>
    <t>Lindsey-Jo Hartshorn</t>
  </si>
  <si>
    <t>Jacqueline Brown</t>
  </si>
  <si>
    <t>Rosette Dikebele</t>
  </si>
  <si>
    <t>Dawn Jones</t>
  </si>
  <si>
    <t>Ellen Bolton</t>
  </si>
  <si>
    <t>Jenny Ball</t>
  </si>
  <si>
    <t>Joanne Covill</t>
  </si>
  <si>
    <t>Rachel Hallett</t>
  </si>
  <si>
    <t>Caroline Townsend</t>
  </si>
  <si>
    <t>Lisa March</t>
  </si>
  <si>
    <t>Louise Shearsby</t>
  </si>
  <si>
    <t>Angela Runacres</t>
  </si>
  <si>
    <t>Zoe Heath</t>
  </si>
  <si>
    <t>Susan Wilson</t>
  </si>
  <si>
    <t>Angela Harrison</t>
  </si>
  <si>
    <t>Clare Dewar</t>
  </si>
  <si>
    <t>Andrea Earley</t>
  </si>
  <si>
    <t>Odette Foxall</t>
  </si>
  <si>
    <t>Ellie Holland</t>
  </si>
  <si>
    <t>Caroline Smissen</t>
  </si>
  <si>
    <t>Rebecca Taylor</t>
  </si>
  <si>
    <t>Rachael Briggs</t>
  </si>
  <si>
    <t>Pauline Cooper</t>
  </si>
  <si>
    <t>Fran Gould</t>
  </si>
  <si>
    <t>Andrea Hurst</t>
  </si>
  <si>
    <t>Lynn Randall</t>
  </si>
  <si>
    <t>Patricia Holland</t>
  </si>
  <si>
    <t>Score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</si>
</sst>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sz val="11.0"/>
      <color rgb="FFFFFFFF"/>
      <name val="Arial"/>
    </font>
    <font>
      <b/>
      <sz val="9.0"/>
      <color rgb="FFFFFFFF"/>
    </font>
    <font>
      <sz val="10.0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</fills>
  <borders count="13">
    <border/>
    <border>
      <right style="thin">
        <color rgb="FFFFFFFF"/>
      </right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FFFFFF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0"/>
    </xf>
    <xf borderId="2" fillId="2" fontId="2" numFmtId="0" xfId="0" applyAlignment="1" applyBorder="1" applyFont="1">
      <alignment horizontal="center" readingOrder="0" vertical="center"/>
    </xf>
    <xf borderId="3" fillId="2" fontId="1" numFmtId="0" xfId="0" applyAlignment="1" applyBorder="1" applyFont="1">
      <alignment horizontal="center" readingOrder="0" shrinkToFit="0" vertical="center" wrapText="0"/>
    </xf>
    <xf borderId="4" fillId="0" fontId="3" numFmtId="0" xfId="0" applyAlignment="1" applyBorder="1" applyFont="1">
      <alignment readingOrder="0" shrinkToFit="0" vertical="bottom" wrapText="0"/>
    </xf>
    <xf borderId="5" fillId="0" fontId="3" numFmtId="0" xfId="0" applyAlignment="1" applyBorder="1" applyFont="1">
      <alignment readingOrder="0" shrinkToFit="0" vertical="bottom" wrapText="0"/>
    </xf>
    <xf borderId="4" fillId="0" fontId="3" numFmtId="0" xfId="0" applyAlignment="1" applyBorder="1" applyFont="1">
      <alignment horizontal="center" readingOrder="0" shrinkToFit="0" vertical="bottom" wrapText="0"/>
    </xf>
    <xf borderId="6" fillId="0" fontId="3" numFmtId="0" xfId="0" applyAlignment="1" applyBorder="1" applyFont="1">
      <alignment horizontal="center" readingOrder="0" shrinkToFit="0" vertical="bottom" wrapText="0"/>
    </xf>
    <xf borderId="5" fillId="0" fontId="3" numFmtId="0" xfId="0" applyAlignment="1" applyBorder="1" applyFont="1">
      <alignment horizontal="center" readingOrder="0" shrinkToFit="0" vertical="bottom" wrapText="0"/>
    </xf>
    <xf borderId="7" fillId="0" fontId="3" numFmtId="0" xfId="0" applyAlignment="1" applyBorder="1" applyFont="1">
      <alignment horizontal="center" readingOrder="0" shrinkToFit="0" vertical="bottom" wrapText="0"/>
    </xf>
    <xf borderId="7" fillId="0" fontId="3" numFmtId="0" xfId="0" applyAlignment="1" applyBorder="1" applyFont="1">
      <alignment readingOrder="0" shrinkToFit="0" wrapText="0"/>
    </xf>
    <xf borderId="0" fillId="0" fontId="3" numFmtId="0" xfId="0" applyAlignment="1" applyFont="1">
      <alignment readingOrder="0" shrinkToFit="0" wrapText="0"/>
    </xf>
    <xf borderId="7" fillId="0" fontId="3" numFmtId="0" xfId="0" applyAlignment="1" applyBorder="1" applyFont="1">
      <alignment horizontal="center" readingOrder="0" shrinkToFit="0" wrapText="0"/>
    </xf>
    <xf borderId="8" fillId="0" fontId="3" numFmtId="0" xfId="0" applyAlignment="1" applyBorder="1" applyFont="1">
      <alignment horizontal="center" readingOrder="0" shrinkToFit="0" wrapText="0"/>
    </xf>
    <xf borderId="0" fillId="0" fontId="3" numFmtId="0" xfId="0" applyAlignment="1" applyFont="1">
      <alignment horizontal="center" readingOrder="0" shrinkToFit="0" wrapText="0"/>
    </xf>
    <xf borderId="9" fillId="0" fontId="3" numFmtId="0" xfId="0" applyAlignment="1" applyBorder="1" applyFont="1">
      <alignment horizontal="center" readingOrder="0" shrinkToFit="0" wrapText="0"/>
    </xf>
    <xf borderId="7" fillId="0" fontId="3" numFmtId="0" xfId="0" applyAlignment="1" applyBorder="1" applyFont="1">
      <alignment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8" fillId="0" fontId="3" numFmtId="0" xfId="0" applyAlignment="1" applyBorder="1" applyFont="1">
      <alignment horizontal="center" readingOrder="0"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horizontal="center" shrinkToFit="0" wrapText="0"/>
    </xf>
    <xf borderId="0" fillId="0" fontId="3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8" fillId="0" fontId="3" numFmtId="0" xfId="0" applyAlignment="1" applyBorder="1" applyFont="1">
      <alignment horizontal="center" shrinkToFit="0" vertical="bottom" wrapText="0"/>
    </xf>
    <xf borderId="8" fillId="0" fontId="3" numFmtId="0" xfId="0" applyAlignment="1" applyBorder="1" applyFont="1">
      <alignment horizontal="center" shrinkToFit="0" wrapText="0"/>
    </xf>
    <xf borderId="0" fillId="0" fontId="3" numFmtId="0" xfId="0" applyAlignment="1" applyFont="1">
      <alignment horizontal="center" shrinkToFit="0" wrapText="0"/>
    </xf>
    <xf borderId="10" fillId="2" fontId="1" numFmtId="0" xfId="0" applyAlignment="1" applyBorder="1" applyFont="1">
      <alignment horizontal="center" readingOrder="0" shrinkToFit="0" vertical="center" wrapText="0"/>
    </xf>
    <xf borderId="8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9" fillId="0" fontId="4" numFmtId="0" xfId="0" applyAlignment="1" applyBorder="1" applyFont="1">
      <alignment horizontal="center"/>
    </xf>
    <xf borderId="11" fillId="0" fontId="4" numFmtId="0" xfId="0" applyAlignment="1" applyBorder="1" applyFont="1">
      <alignment horizontal="center"/>
    </xf>
    <xf borderId="2" fillId="0" fontId="4" numFmtId="0" xfId="0" applyAlignment="1" applyBorder="1" applyFont="1">
      <alignment horizontal="center"/>
    </xf>
    <xf borderId="12" fillId="0" fontId="4" numFmtId="0" xfId="0" applyAlignment="1" applyBorder="1" applyFont="1">
      <alignment horizontal="center"/>
    </xf>
  </cellXfs>
  <cellStyles count="1">
    <cellStyle xfId="0" name="Normal" builtinId="0"/>
  </cellStyles>
  <dxfs count="1">
    <dxf>
      <font>
        <b/>
      </font>
      <fill>
        <patternFill patternType="solid">
          <fgColor rgb="FFF3F3F3"/>
          <bgColor rgb="FFF3F3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8.88"/>
    <col customWidth="1" min="2" max="2" width="25.5"/>
    <col customWidth="1" min="3" max="3" width="8.25"/>
    <col customWidth="1" min="4" max="8" width="12.63"/>
    <col customWidth="1" min="9" max="9" width="15.13"/>
    <col customWidth="1" min="10" max="10" width="9.38"/>
    <col customWidth="1" min="11" max="11" width="12.88"/>
  </cols>
  <sheetData>
    <row r="1" ht="22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3" t="s">
        <v>10</v>
      </c>
    </row>
    <row r="2">
      <c r="A2" s="4" t="s">
        <v>11</v>
      </c>
      <c r="B2" s="5" t="s">
        <v>12</v>
      </c>
      <c r="C2" s="6" t="s">
        <v>13</v>
      </c>
      <c r="D2" s="7">
        <v>499.0</v>
      </c>
      <c r="E2" s="8">
        <v>500.0</v>
      </c>
      <c r="F2" s="8">
        <v>500.0</v>
      </c>
      <c r="G2" s="8"/>
      <c r="H2" s="8"/>
      <c r="I2" s="9">
        <f t="shared" ref="I2:I569" si="1">if(COUNTA(D2:H2)&lt;5,sum(D2:H2),(large(D2:H2,1)+large(D2:H2,2)+large(D2:H2,3)+large(D2:H2,4)))</f>
        <v>1499</v>
      </c>
      <c r="J2" s="6">
        <v>1.0</v>
      </c>
      <c r="K2" s="6">
        <v>1.0</v>
      </c>
    </row>
    <row r="3">
      <c r="A3" s="10" t="s">
        <v>14</v>
      </c>
      <c r="B3" s="11" t="s">
        <v>15</v>
      </c>
      <c r="C3" s="12" t="s">
        <v>13</v>
      </c>
      <c r="D3" s="13">
        <v>500.0</v>
      </c>
      <c r="E3" s="14">
        <v>499.0</v>
      </c>
      <c r="F3" s="14">
        <v>499.0</v>
      </c>
      <c r="G3" s="14"/>
      <c r="H3" s="14"/>
      <c r="I3" s="9">
        <f t="shared" si="1"/>
        <v>1498</v>
      </c>
      <c r="J3" s="15">
        <v>2.0</v>
      </c>
      <c r="K3" s="9">
        <v>2.0</v>
      </c>
    </row>
    <row r="4">
      <c r="A4" s="16" t="s">
        <v>16</v>
      </c>
      <c r="B4" s="17" t="s">
        <v>17</v>
      </c>
      <c r="C4" s="9" t="s">
        <v>13</v>
      </c>
      <c r="D4" s="18">
        <v>497.0</v>
      </c>
      <c r="E4" s="19">
        <v>497.0</v>
      </c>
      <c r="F4" s="19">
        <v>496.0</v>
      </c>
      <c r="G4" s="19"/>
      <c r="H4" s="19"/>
      <c r="I4" s="9">
        <f t="shared" si="1"/>
        <v>1490</v>
      </c>
      <c r="J4" s="9">
        <v>3.0</v>
      </c>
      <c r="K4" s="12">
        <v>3.0</v>
      </c>
    </row>
    <row r="5">
      <c r="A5" s="16" t="s">
        <v>18</v>
      </c>
      <c r="B5" s="17" t="s">
        <v>19</v>
      </c>
      <c r="C5" s="9" t="s">
        <v>13</v>
      </c>
      <c r="D5" s="18">
        <v>492.0</v>
      </c>
      <c r="E5" s="19">
        <v>496.0</v>
      </c>
      <c r="F5" s="19">
        <v>494.0</v>
      </c>
      <c r="G5" s="19"/>
      <c r="H5" s="19"/>
      <c r="I5" s="9">
        <f t="shared" si="1"/>
        <v>1482</v>
      </c>
      <c r="J5" s="9">
        <v>4.0</v>
      </c>
      <c r="K5" s="9">
        <v>4.0</v>
      </c>
    </row>
    <row r="6">
      <c r="A6" s="10" t="s">
        <v>20</v>
      </c>
      <c r="B6" s="11" t="s">
        <v>21</v>
      </c>
      <c r="C6" s="12" t="s">
        <v>22</v>
      </c>
      <c r="D6" s="13">
        <v>489.0</v>
      </c>
      <c r="E6" s="14">
        <v>487.0</v>
      </c>
      <c r="F6" s="14">
        <v>487.0</v>
      </c>
      <c r="G6" s="14"/>
      <c r="H6" s="14"/>
      <c r="I6" s="9">
        <f t="shared" si="1"/>
        <v>1463</v>
      </c>
      <c r="J6" s="12">
        <v>1.0</v>
      </c>
      <c r="K6" s="9">
        <v>5.0</v>
      </c>
    </row>
    <row r="7">
      <c r="A7" s="10" t="s">
        <v>23</v>
      </c>
      <c r="B7" s="11" t="s">
        <v>24</v>
      </c>
      <c r="C7" s="12" t="s">
        <v>13</v>
      </c>
      <c r="D7" s="13">
        <v>486.0</v>
      </c>
      <c r="E7" s="14">
        <v>492.0</v>
      </c>
      <c r="F7" s="14">
        <v>480.0</v>
      </c>
      <c r="G7" s="14"/>
      <c r="H7" s="14"/>
      <c r="I7" s="9">
        <f t="shared" si="1"/>
        <v>1458</v>
      </c>
      <c r="J7" s="12">
        <v>5.0</v>
      </c>
      <c r="K7" s="9">
        <v>6.0</v>
      </c>
    </row>
    <row r="8">
      <c r="A8" s="16" t="s">
        <v>25</v>
      </c>
      <c r="B8" s="17" t="s">
        <v>26</v>
      </c>
      <c r="C8" s="9" t="s">
        <v>13</v>
      </c>
      <c r="D8" s="18">
        <v>476.0</v>
      </c>
      <c r="E8" s="19">
        <v>491.0</v>
      </c>
      <c r="F8" s="19">
        <v>490.0</v>
      </c>
      <c r="G8" s="19"/>
      <c r="H8" s="19"/>
      <c r="I8" s="9">
        <f t="shared" si="1"/>
        <v>1457</v>
      </c>
      <c r="J8" s="9">
        <v>6.0</v>
      </c>
      <c r="K8" s="12">
        <v>7.0</v>
      </c>
    </row>
    <row r="9">
      <c r="A9" s="16" t="s">
        <v>27</v>
      </c>
      <c r="B9" s="17" t="s">
        <v>15</v>
      </c>
      <c r="C9" s="9" t="s">
        <v>28</v>
      </c>
      <c r="D9" s="18">
        <v>479.0</v>
      </c>
      <c r="E9" s="19">
        <v>486.0</v>
      </c>
      <c r="F9" s="19">
        <v>488.0</v>
      </c>
      <c r="G9" s="19"/>
      <c r="H9" s="19"/>
      <c r="I9" s="9">
        <f t="shared" si="1"/>
        <v>1453</v>
      </c>
      <c r="J9" s="9">
        <v>1.0</v>
      </c>
      <c r="K9" s="9">
        <v>8.0</v>
      </c>
    </row>
    <row r="10">
      <c r="A10" s="16" t="s">
        <v>29</v>
      </c>
      <c r="B10" s="17" t="s">
        <v>30</v>
      </c>
      <c r="C10" s="9" t="s">
        <v>28</v>
      </c>
      <c r="D10" s="18">
        <v>485.0</v>
      </c>
      <c r="E10" s="19">
        <v>484.0</v>
      </c>
      <c r="F10" s="19">
        <v>477.0</v>
      </c>
      <c r="G10" s="19"/>
      <c r="H10" s="19"/>
      <c r="I10" s="9">
        <f t="shared" si="1"/>
        <v>1446</v>
      </c>
      <c r="J10" s="9">
        <v>2.0</v>
      </c>
      <c r="K10" s="9">
        <v>9.0</v>
      </c>
    </row>
    <row r="11">
      <c r="A11" s="16" t="s">
        <v>31</v>
      </c>
      <c r="B11" s="17" t="s">
        <v>32</v>
      </c>
      <c r="C11" s="9" t="s">
        <v>28</v>
      </c>
      <c r="D11" s="18">
        <v>482.0</v>
      </c>
      <c r="E11" s="19">
        <v>482.0</v>
      </c>
      <c r="F11" s="19">
        <v>471.0</v>
      </c>
      <c r="G11" s="19"/>
      <c r="H11" s="19"/>
      <c r="I11" s="9">
        <f t="shared" si="1"/>
        <v>1435</v>
      </c>
      <c r="J11" s="9">
        <v>3.0</v>
      </c>
      <c r="K11" s="9">
        <v>10.0</v>
      </c>
    </row>
    <row r="12">
      <c r="A12" s="10" t="s">
        <v>33</v>
      </c>
      <c r="B12" s="11" t="s">
        <v>34</v>
      </c>
      <c r="C12" s="12" t="s">
        <v>22</v>
      </c>
      <c r="D12" s="13">
        <v>471.0</v>
      </c>
      <c r="E12" s="14">
        <v>483.0</v>
      </c>
      <c r="F12" s="14">
        <v>469.0</v>
      </c>
      <c r="G12" s="14"/>
      <c r="H12" s="14"/>
      <c r="I12" s="9">
        <f t="shared" si="1"/>
        <v>1423</v>
      </c>
      <c r="J12" s="12">
        <v>2.0</v>
      </c>
      <c r="K12" s="12">
        <v>11.0</v>
      </c>
    </row>
    <row r="13">
      <c r="A13" s="10" t="s">
        <v>35</v>
      </c>
      <c r="B13" s="11" t="s">
        <v>36</v>
      </c>
      <c r="C13" s="12" t="s">
        <v>37</v>
      </c>
      <c r="D13" s="13">
        <v>470.0</v>
      </c>
      <c r="E13" s="14">
        <v>478.0</v>
      </c>
      <c r="F13" s="14">
        <v>467.0</v>
      </c>
      <c r="G13" s="14"/>
      <c r="H13" s="14"/>
      <c r="I13" s="9">
        <f t="shared" si="1"/>
        <v>1415</v>
      </c>
      <c r="J13" s="12">
        <v>1.0</v>
      </c>
      <c r="K13" s="9">
        <v>12.0</v>
      </c>
    </row>
    <row r="14">
      <c r="A14" s="16" t="s">
        <v>38</v>
      </c>
      <c r="B14" s="17" t="s">
        <v>39</v>
      </c>
      <c r="C14" s="9" t="s">
        <v>40</v>
      </c>
      <c r="D14" s="18">
        <v>467.0</v>
      </c>
      <c r="E14" s="19">
        <v>479.0</v>
      </c>
      <c r="F14" s="19">
        <v>463.0</v>
      </c>
      <c r="G14" s="19"/>
      <c r="H14" s="19"/>
      <c r="I14" s="9">
        <f t="shared" si="1"/>
        <v>1409</v>
      </c>
      <c r="J14" s="9">
        <v>1.0</v>
      </c>
      <c r="K14" s="9">
        <v>13.0</v>
      </c>
    </row>
    <row r="15">
      <c r="A15" s="16" t="s">
        <v>41</v>
      </c>
      <c r="B15" s="17" t="s">
        <v>19</v>
      </c>
      <c r="C15" s="9" t="s">
        <v>42</v>
      </c>
      <c r="D15" s="18">
        <v>469.0</v>
      </c>
      <c r="E15" s="19">
        <v>454.0</v>
      </c>
      <c r="F15" s="19">
        <v>481.0</v>
      </c>
      <c r="G15" s="19"/>
      <c r="H15" s="19"/>
      <c r="I15" s="9">
        <f t="shared" si="1"/>
        <v>1404</v>
      </c>
      <c r="J15" s="9">
        <v>1.0</v>
      </c>
      <c r="K15" s="9">
        <v>14.0</v>
      </c>
    </row>
    <row r="16">
      <c r="A16" s="10" t="s">
        <v>43</v>
      </c>
      <c r="B16" s="11" t="s">
        <v>39</v>
      </c>
      <c r="C16" s="12" t="s">
        <v>13</v>
      </c>
      <c r="D16" s="13">
        <v>455.0</v>
      </c>
      <c r="E16" s="14">
        <v>474.0</v>
      </c>
      <c r="F16" s="14">
        <v>472.0</v>
      </c>
      <c r="G16" s="14"/>
      <c r="H16" s="14"/>
      <c r="I16" s="9">
        <f t="shared" si="1"/>
        <v>1401</v>
      </c>
      <c r="J16" s="12">
        <v>7.0</v>
      </c>
      <c r="K16" s="12">
        <v>15.0</v>
      </c>
    </row>
    <row r="17">
      <c r="A17" s="10" t="s">
        <v>44</v>
      </c>
      <c r="B17" s="11" t="s">
        <v>26</v>
      </c>
      <c r="C17" s="12" t="s">
        <v>37</v>
      </c>
      <c r="D17" s="13">
        <v>465.0</v>
      </c>
      <c r="E17" s="14">
        <v>471.0</v>
      </c>
      <c r="F17" s="14">
        <v>464.0</v>
      </c>
      <c r="G17" s="14"/>
      <c r="H17" s="14"/>
      <c r="I17" s="9">
        <f t="shared" si="1"/>
        <v>1400</v>
      </c>
      <c r="J17" s="12">
        <v>2.0</v>
      </c>
      <c r="K17" s="9">
        <v>16.0</v>
      </c>
    </row>
    <row r="18">
      <c r="A18" s="10" t="s">
        <v>45</v>
      </c>
      <c r="B18" s="11" t="s">
        <v>17</v>
      </c>
      <c r="C18" s="12" t="s">
        <v>13</v>
      </c>
      <c r="D18" s="13">
        <v>451.0</v>
      </c>
      <c r="E18" s="14">
        <v>473.0</v>
      </c>
      <c r="F18" s="14">
        <v>465.0</v>
      </c>
      <c r="G18" s="14"/>
      <c r="H18" s="14"/>
      <c r="I18" s="9">
        <f t="shared" si="1"/>
        <v>1389</v>
      </c>
      <c r="J18" s="12">
        <v>8.0</v>
      </c>
      <c r="K18" s="9">
        <v>17.0</v>
      </c>
    </row>
    <row r="19">
      <c r="A19" s="16" t="s">
        <v>46</v>
      </c>
      <c r="B19" s="17" t="s">
        <v>17</v>
      </c>
      <c r="C19" s="9" t="s">
        <v>13</v>
      </c>
      <c r="D19" s="18">
        <v>460.0</v>
      </c>
      <c r="E19" s="19">
        <v>468.0</v>
      </c>
      <c r="F19" s="19">
        <v>456.0</v>
      </c>
      <c r="G19" s="19"/>
      <c r="H19" s="19"/>
      <c r="I19" s="9">
        <f t="shared" si="1"/>
        <v>1384</v>
      </c>
      <c r="J19" s="9">
        <v>9.0</v>
      </c>
      <c r="K19" s="9">
        <v>18.0</v>
      </c>
    </row>
    <row r="20">
      <c r="A20" s="16" t="s">
        <v>47</v>
      </c>
      <c r="B20" s="17" t="s">
        <v>36</v>
      </c>
      <c r="C20" s="9" t="s">
        <v>13</v>
      </c>
      <c r="D20" s="18">
        <v>459.0</v>
      </c>
      <c r="E20" s="19">
        <v>456.0</v>
      </c>
      <c r="F20" s="19">
        <v>458.0</v>
      </c>
      <c r="G20" s="19"/>
      <c r="H20" s="19"/>
      <c r="I20" s="9">
        <f t="shared" si="1"/>
        <v>1373</v>
      </c>
      <c r="J20" s="9">
        <v>10.0</v>
      </c>
      <c r="K20" s="12">
        <v>19.0</v>
      </c>
    </row>
    <row r="21">
      <c r="A21" s="16" t="s">
        <v>48</v>
      </c>
      <c r="B21" s="17" t="s">
        <v>49</v>
      </c>
      <c r="C21" s="9" t="s">
        <v>42</v>
      </c>
      <c r="D21" s="18">
        <v>448.0</v>
      </c>
      <c r="E21" s="19">
        <v>476.0</v>
      </c>
      <c r="F21" s="19">
        <v>449.0</v>
      </c>
      <c r="G21" s="19"/>
      <c r="H21" s="19"/>
      <c r="I21" s="9">
        <f t="shared" si="1"/>
        <v>1373</v>
      </c>
      <c r="J21" s="9">
        <v>2.0</v>
      </c>
      <c r="K21" s="9">
        <v>20.0</v>
      </c>
    </row>
    <row r="22">
      <c r="A22" s="10" t="s">
        <v>50</v>
      </c>
      <c r="B22" s="11" t="s">
        <v>21</v>
      </c>
      <c r="C22" s="12" t="s">
        <v>13</v>
      </c>
      <c r="D22" s="13">
        <v>446.0</v>
      </c>
      <c r="E22" s="14">
        <v>460.0</v>
      </c>
      <c r="F22" s="14">
        <v>466.0</v>
      </c>
      <c r="G22" s="14"/>
      <c r="H22" s="14"/>
      <c r="I22" s="9">
        <f t="shared" si="1"/>
        <v>1372</v>
      </c>
      <c r="J22" s="12">
        <v>11.0</v>
      </c>
      <c r="K22" s="9">
        <v>21.0</v>
      </c>
    </row>
    <row r="23">
      <c r="A23" s="10" t="s">
        <v>51</v>
      </c>
      <c r="B23" s="11" t="s">
        <v>52</v>
      </c>
      <c r="C23" s="12" t="s">
        <v>13</v>
      </c>
      <c r="D23" s="13">
        <v>449.0</v>
      </c>
      <c r="E23" s="14">
        <v>461.0</v>
      </c>
      <c r="F23" s="14">
        <v>448.0</v>
      </c>
      <c r="G23" s="14"/>
      <c r="H23" s="14"/>
      <c r="I23" s="9">
        <f t="shared" si="1"/>
        <v>1358</v>
      </c>
      <c r="J23" s="12">
        <v>12.0</v>
      </c>
      <c r="K23" s="9">
        <v>22.0</v>
      </c>
    </row>
    <row r="24">
      <c r="A24" s="10" t="s">
        <v>53</v>
      </c>
      <c r="B24" s="11" t="s">
        <v>32</v>
      </c>
      <c r="C24" s="12" t="s">
        <v>13</v>
      </c>
      <c r="D24" s="13">
        <v>450.0</v>
      </c>
      <c r="E24" s="14">
        <v>455.0</v>
      </c>
      <c r="F24" s="14">
        <v>446.0</v>
      </c>
      <c r="G24" s="14"/>
      <c r="H24" s="14"/>
      <c r="I24" s="9">
        <f t="shared" si="1"/>
        <v>1351</v>
      </c>
      <c r="J24" s="12">
        <v>13.0</v>
      </c>
      <c r="K24" s="12">
        <v>23.0</v>
      </c>
    </row>
    <row r="25">
      <c r="A25" s="10" t="s">
        <v>54</v>
      </c>
      <c r="B25" s="11" t="s">
        <v>30</v>
      </c>
      <c r="C25" s="12" t="s">
        <v>13</v>
      </c>
      <c r="D25" s="13">
        <v>385.0</v>
      </c>
      <c r="E25" s="14">
        <v>466.0</v>
      </c>
      <c r="F25" s="14">
        <v>497.0</v>
      </c>
      <c r="G25" s="14"/>
      <c r="H25" s="14"/>
      <c r="I25" s="9">
        <f t="shared" si="1"/>
        <v>1348</v>
      </c>
      <c r="J25" s="12">
        <v>14.0</v>
      </c>
      <c r="K25" s="9">
        <v>24.0</v>
      </c>
    </row>
    <row r="26">
      <c r="A26" s="10" t="s">
        <v>55</v>
      </c>
      <c r="B26" s="11" t="s">
        <v>15</v>
      </c>
      <c r="C26" s="12" t="s">
        <v>28</v>
      </c>
      <c r="D26" s="13">
        <v>452.0</v>
      </c>
      <c r="E26" s="14">
        <v>439.0</v>
      </c>
      <c r="F26" s="14">
        <v>454.0</v>
      </c>
      <c r="G26" s="14"/>
      <c r="H26" s="14"/>
      <c r="I26" s="9">
        <f t="shared" si="1"/>
        <v>1345</v>
      </c>
      <c r="J26" s="12">
        <v>4.0</v>
      </c>
      <c r="K26" s="9">
        <v>25.0</v>
      </c>
    </row>
    <row r="27">
      <c r="A27" s="10" t="s">
        <v>56</v>
      </c>
      <c r="B27" s="11" t="s">
        <v>32</v>
      </c>
      <c r="C27" s="12" t="s">
        <v>57</v>
      </c>
      <c r="D27" s="13">
        <v>435.0</v>
      </c>
      <c r="E27" s="14">
        <v>449.0</v>
      </c>
      <c r="F27" s="14">
        <v>460.0</v>
      </c>
      <c r="G27" s="14"/>
      <c r="H27" s="14"/>
      <c r="I27" s="9">
        <f t="shared" si="1"/>
        <v>1344</v>
      </c>
      <c r="J27" s="12">
        <v>1.0</v>
      </c>
      <c r="K27" s="9">
        <v>26.0</v>
      </c>
    </row>
    <row r="28">
      <c r="A28" s="10" t="s">
        <v>58</v>
      </c>
      <c r="B28" s="11" t="s">
        <v>36</v>
      </c>
      <c r="C28" s="12" t="s">
        <v>37</v>
      </c>
      <c r="D28" s="13">
        <v>456.0</v>
      </c>
      <c r="E28" s="14">
        <v>452.0</v>
      </c>
      <c r="F28" s="14">
        <v>431.0</v>
      </c>
      <c r="G28" s="14"/>
      <c r="H28" s="14"/>
      <c r="I28" s="9">
        <f t="shared" si="1"/>
        <v>1339</v>
      </c>
      <c r="J28" s="12">
        <v>3.0</v>
      </c>
      <c r="K28" s="12">
        <v>27.0</v>
      </c>
    </row>
    <row r="29">
      <c r="A29" s="16" t="s">
        <v>59</v>
      </c>
      <c r="B29" s="17" t="s">
        <v>32</v>
      </c>
      <c r="C29" s="9" t="s">
        <v>57</v>
      </c>
      <c r="D29" s="18">
        <v>454.0</v>
      </c>
      <c r="E29" s="19">
        <v>453.0</v>
      </c>
      <c r="F29" s="19">
        <v>430.0</v>
      </c>
      <c r="G29" s="19"/>
      <c r="H29" s="19"/>
      <c r="I29" s="9">
        <f t="shared" si="1"/>
        <v>1337</v>
      </c>
      <c r="J29" s="9">
        <v>2.0</v>
      </c>
      <c r="K29" s="9">
        <v>28.0</v>
      </c>
    </row>
    <row r="30">
      <c r="A30" s="10" t="s">
        <v>60</v>
      </c>
      <c r="B30" s="11" t="s">
        <v>61</v>
      </c>
      <c r="C30" s="12" t="s">
        <v>28</v>
      </c>
      <c r="D30" s="13">
        <v>441.0</v>
      </c>
      <c r="E30" s="14">
        <v>448.0</v>
      </c>
      <c r="F30" s="14">
        <v>436.0</v>
      </c>
      <c r="G30" s="14"/>
      <c r="H30" s="14"/>
      <c r="I30" s="9">
        <f t="shared" si="1"/>
        <v>1325</v>
      </c>
      <c r="J30" s="12">
        <v>5.0</v>
      </c>
      <c r="K30" s="12">
        <v>29.0</v>
      </c>
    </row>
    <row r="31">
      <c r="A31" s="10" t="s">
        <v>62</v>
      </c>
      <c r="B31" s="11" t="s">
        <v>30</v>
      </c>
      <c r="C31" s="12" t="s">
        <v>22</v>
      </c>
      <c r="D31" s="13">
        <v>443.0</v>
      </c>
      <c r="E31" s="14">
        <v>440.0</v>
      </c>
      <c r="F31" s="14">
        <v>439.0</v>
      </c>
      <c r="G31" s="14"/>
      <c r="H31" s="14"/>
      <c r="I31" s="9">
        <f t="shared" si="1"/>
        <v>1322</v>
      </c>
      <c r="J31" s="12">
        <v>3.0</v>
      </c>
      <c r="K31" s="12">
        <v>30.0</v>
      </c>
    </row>
    <row r="32">
      <c r="A32" s="16" t="s">
        <v>63</v>
      </c>
      <c r="B32" s="17" t="s">
        <v>61</v>
      </c>
      <c r="C32" s="9" t="s">
        <v>13</v>
      </c>
      <c r="D32" s="18">
        <v>436.0</v>
      </c>
      <c r="E32" s="19">
        <v>457.0</v>
      </c>
      <c r="F32" s="19">
        <v>426.0</v>
      </c>
      <c r="G32" s="19"/>
      <c r="H32" s="19"/>
      <c r="I32" s="9">
        <f t="shared" si="1"/>
        <v>1319</v>
      </c>
      <c r="J32" s="9">
        <v>15.0</v>
      </c>
      <c r="K32" s="9">
        <v>31.0</v>
      </c>
    </row>
    <row r="33">
      <c r="A33" s="10" t="s">
        <v>64</v>
      </c>
      <c r="B33" s="11" t="s">
        <v>15</v>
      </c>
      <c r="C33" s="12" t="s">
        <v>28</v>
      </c>
      <c r="D33" s="13">
        <v>429.0</v>
      </c>
      <c r="E33" s="14">
        <v>450.0</v>
      </c>
      <c r="F33" s="14">
        <v>438.0</v>
      </c>
      <c r="G33" s="14"/>
      <c r="H33" s="14"/>
      <c r="I33" s="9">
        <f t="shared" si="1"/>
        <v>1317</v>
      </c>
      <c r="J33" s="12">
        <v>6.0</v>
      </c>
      <c r="K33" s="12">
        <v>32.0</v>
      </c>
    </row>
    <row r="34">
      <c r="A34" s="16" t="s">
        <v>65</v>
      </c>
      <c r="B34" s="17" t="s">
        <v>19</v>
      </c>
      <c r="C34" s="9" t="s">
        <v>13</v>
      </c>
      <c r="D34" s="18">
        <v>458.0</v>
      </c>
      <c r="E34" s="19">
        <v>394.0</v>
      </c>
      <c r="F34" s="19">
        <v>457.0</v>
      </c>
      <c r="G34" s="19"/>
      <c r="H34" s="19"/>
      <c r="I34" s="9">
        <f t="shared" si="1"/>
        <v>1309</v>
      </c>
      <c r="J34" s="9">
        <v>16.0</v>
      </c>
      <c r="K34" s="9">
        <v>33.0</v>
      </c>
    </row>
    <row r="35">
      <c r="A35" s="10" t="s">
        <v>66</v>
      </c>
      <c r="B35" s="11" t="s">
        <v>26</v>
      </c>
      <c r="C35" s="12" t="s">
        <v>13</v>
      </c>
      <c r="D35" s="13">
        <v>442.0</v>
      </c>
      <c r="E35" s="14">
        <v>444.0</v>
      </c>
      <c r="F35" s="14">
        <v>422.0</v>
      </c>
      <c r="G35" s="14"/>
      <c r="H35" s="14"/>
      <c r="I35" s="9">
        <f t="shared" si="1"/>
        <v>1308</v>
      </c>
      <c r="J35" s="12">
        <v>17.0</v>
      </c>
      <c r="K35" s="12">
        <v>34.0</v>
      </c>
    </row>
    <row r="36">
      <c r="A36" s="10" t="s">
        <v>67</v>
      </c>
      <c r="B36" s="11" t="s">
        <v>68</v>
      </c>
      <c r="C36" s="12" t="s">
        <v>13</v>
      </c>
      <c r="D36" s="13">
        <v>424.0</v>
      </c>
      <c r="E36" s="14">
        <v>431.0</v>
      </c>
      <c r="F36" s="14">
        <v>444.0</v>
      </c>
      <c r="G36" s="14"/>
      <c r="H36" s="14"/>
      <c r="I36" s="9">
        <f t="shared" si="1"/>
        <v>1299</v>
      </c>
      <c r="J36" s="12">
        <v>18.0</v>
      </c>
      <c r="K36" s="9">
        <v>35.0</v>
      </c>
    </row>
    <row r="37">
      <c r="A37" s="16" t="s">
        <v>69</v>
      </c>
      <c r="B37" s="17" t="s">
        <v>32</v>
      </c>
      <c r="C37" s="9" t="s">
        <v>37</v>
      </c>
      <c r="D37" s="18">
        <v>434.0</v>
      </c>
      <c r="E37" s="19">
        <v>435.0</v>
      </c>
      <c r="F37" s="19">
        <v>419.0</v>
      </c>
      <c r="G37" s="19"/>
      <c r="H37" s="19"/>
      <c r="I37" s="9">
        <f t="shared" si="1"/>
        <v>1288</v>
      </c>
      <c r="J37" s="9">
        <v>4.0</v>
      </c>
      <c r="K37" s="12">
        <v>36.0</v>
      </c>
    </row>
    <row r="38">
      <c r="A38" s="10" t="s">
        <v>70</v>
      </c>
      <c r="B38" s="11" t="s">
        <v>39</v>
      </c>
      <c r="C38" s="12" t="s">
        <v>13</v>
      </c>
      <c r="D38" s="13">
        <v>427.0</v>
      </c>
      <c r="E38" s="14">
        <v>434.0</v>
      </c>
      <c r="F38" s="14">
        <v>417.0</v>
      </c>
      <c r="G38" s="14"/>
      <c r="H38" s="14"/>
      <c r="I38" s="9">
        <f t="shared" si="1"/>
        <v>1278</v>
      </c>
      <c r="J38" s="12">
        <v>19.0</v>
      </c>
      <c r="K38" s="9">
        <v>37.0</v>
      </c>
    </row>
    <row r="39">
      <c r="A39" s="16" t="s">
        <v>71</v>
      </c>
      <c r="B39" s="17" t="s">
        <v>12</v>
      </c>
      <c r="C39" s="9" t="s">
        <v>40</v>
      </c>
      <c r="D39" s="18">
        <v>416.0</v>
      </c>
      <c r="E39" s="19">
        <v>429.0</v>
      </c>
      <c r="F39" s="19">
        <v>429.0</v>
      </c>
      <c r="G39" s="19"/>
      <c r="H39" s="19"/>
      <c r="I39" s="9">
        <f t="shared" si="1"/>
        <v>1274</v>
      </c>
      <c r="J39" s="9">
        <v>2.0</v>
      </c>
      <c r="K39" s="12">
        <v>38.0</v>
      </c>
    </row>
    <row r="40">
      <c r="A40" s="10" t="s">
        <v>72</v>
      </c>
      <c r="B40" s="11" t="s">
        <v>24</v>
      </c>
      <c r="C40" s="12" t="s">
        <v>22</v>
      </c>
      <c r="D40" s="13">
        <v>420.0</v>
      </c>
      <c r="E40" s="14">
        <v>426.0</v>
      </c>
      <c r="F40" s="14">
        <v>423.0</v>
      </c>
      <c r="G40" s="14"/>
      <c r="H40" s="14"/>
      <c r="I40" s="9">
        <f t="shared" si="1"/>
        <v>1269</v>
      </c>
      <c r="J40" s="12">
        <v>4.0</v>
      </c>
      <c r="K40" s="9">
        <v>39.0</v>
      </c>
    </row>
    <row r="41">
      <c r="A41" s="10" t="s">
        <v>73</v>
      </c>
      <c r="B41" s="11" t="s">
        <v>15</v>
      </c>
      <c r="C41" s="12" t="s">
        <v>13</v>
      </c>
      <c r="D41" s="13">
        <v>428.0</v>
      </c>
      <c r="E41" s="14">
        <v>423.0</v>
      </c>
      <c r="F41" s="14">
        <v>414.0</v>
      </c>
      <c r="G41" s="14"/>
      <c r="H41" s="14"/>
      <c r="I41" s="9">
        <f t="shared" si="1"/>
        <v>1265</v>
      </c>
      <c r="J41" s="12">
        <v>20.0</v>
      </c>
      <c r="K41" s="12">
        <v>40.0</v>
      </c>
    </row>
    <row r="42">
      <c r="A42" s="10" t="s">
        <v>74</v>
      </c>
      <c r="B42" s="11" t="s">
        <v>19</v>
      </c>
      <c r="C42" s="12" t="s">
        <v>13</v>
      </c>
      <c r="D42" s="13">
        <v>432.0</v>
      </c>
      <c r="E42" s="14">
        <v>430.0</v>
      </c>
      <c r="F42" s="14">
        <v>400.0</v>
      </c>
      <c r="G42" s="14"/>
      <c r="H42" s="14"/>
      <c r="I42" s="9">
        <f t="shared" si="1"/>
        <v>1262</v>
      </c>
      <c r="J42" s="12">
        <v>21.0</v>
      </c>
      <c r="K42" s="9">
        <v>41.0</v>
      </c>
    </row>
    <row r="43">
      <c r="A43" s="16" t="s">
        <v>75</v>
      </c>
      <c r="B43" s="17" t="s">
        <v>39</v>
      </c>
      <c r="C43" s="9" t="s">
        <v>28</v>
      </c>
      <c r="D43" s="18">
        <v>414.0</v>
      </c>
      <c r="E43" s="19">
        <v>428.0</v>
      </c>
      <c r="F43" s="19">
        <v>415.0</v>
      </c>
      <c r="G43" s="19"/>
      <c r="H43" s="19"/>
      <c r="I43" s="9">
        <f t="shared" si="1"/>
        <v>1257</v>
      </c>
      <c r="J43" s="9">
        <v>7.0</v>
      </c>
      <c r="K43" s="12">
        <v>42.0</v>
      </c>
    </row>
    <row r="44">
      <c r="A44" s="10" t="s">
        <v>76</v>
      </c>
      <c r="B44" s="11" t="s">
        <v>36</v>
      </c>
      <c r="C44" s="12" t="s">
        <v>28</v>
      </c>
      <c r="D44" s="13">
        <v>419.0</v>
      </c>
      <c r="E44" s="14">
        <v>427.0</v>
      </c>
      <c r="F44" s="14">
        <v>401.0</v>
      </c>
      <c r="G44" s="14"/>
      <c r="H44" s="14"/>
      <c r="I44" s="9">
        <f t="shared" si="1"/>
        <v>1247</v>
      </c>
      <c r="J44" s="12">
        <v>8.0</v>
      </c>
      <c r="K44" s="9">
        <v>43.0</v>
      </c>
    </row>
    <row r="45">
      <c r="A45" s="10" t="s">
        <v>77</v>
      </c>
      <c r="B45" s="11" t="s">
        <v>39</v>
      </c>
      <c r="C45" s="12" t="s">
        <v>13</v>
      </c>
      <c r="D45" s="13">
        <v>417.0</v>
      </c>
      <c r="E45" s="14">
        <v>433.0</v>
      </c>
      <c r="F45" s="14">
        <v>394.0</v>
      </c>
      <c r="G45" s="14"/>
      <c r="H45" s="14"/>
      <c r="I45" s="9">
        <f t="shared" si="1"/>
        <v>1244</v>
      </c>
      <c r="J45" s="12">
        <v>22.0</v>
      </c>
      <c r="K45" s="9">
        <v>44.0</v>
      </c>
    </row>
    <row r="46">
      <c r="A46" s="16" t="s">
        <v>78</v>
      </c>
      <c r="B46" s="17" t="s">
        <v>32</v>
      </c>
      <c r="C46" s="9" t="s">
        <v>37</v>
      </c>
      <c r="D46" s="18">
        <v>426.0</v>
      </c>
      <c r="E46" s="19">
        <v>417.0</v>
      </c>
      <c r="F46" s="19">
        <v>392.0</v>
      </c>
      <c r="G46" s="19"/>
      <c r="H46" s="19"/>
      <c r="I46" s="9">
        <f t="shared" si="1"/>
        <v>1235</v>
      </c>
      <c r="J46" s="9">
        <v>5.0</v>
      </c>
      <c r="K46" s="12">
        <v>45.0</v>
      </c>
    </row>
    <row r="47">
      <c r="A47" s="10" t="s">
        <v>79</v>
      </c>
      <c r="B47" s="11" t="s">
        <v>36</v>
      </c>
      <c r="C47" s="12" t="s">
        <v>13</v>
      </c>
      <c r="D47" s="13">
        <v>402.0</v>
      </c>
      <c r="E47" s="14">
        <v>416.0</v>
      </c>
      <c r="F47" s="14">
        <v>399.0</v>
      </c>
      <c r="G47" s="14"/>
      <c r="H47" s="14"/>
      <c r="I47" s="9">
        <f t="shared" si="1"/>
        <v>1217</v>
      </c>
      <c r="J47" s="12">
        <v>23.0</v>
      </c>
      <c r="K47" s="12">
        <v>46.0</v>
      </c>
    </row>
    <row r="48">
      <c r="A48" s="10" t="s">
        <v>80</v>
      </c>
      <c r="B48" s="11" t="s">
        <v>30</v>
      </c>
      <c r="C48" s="12" t="s">
        <v>13</v>
      </c>
      <c r="D48" s="13">
        <v>418.0</v>
      </c>
      <c r="E48" s="14">
        <v>425.0</v>
      </c>
      <c r="F48" s="14">
        <v>373.0</v>
      </c>
      <c r="G48" s="14"/>
      <c r="H48" s="14"/>
      <c r="I48" s="9">
        <f t="shared" si="1"/>
        <v>1216</v>
      </c>
      <c r="J48" s="12">
        <v>24.0</v>
      </c>
      <c r="K48" s="9">
        <v>47.0</v>
      </c>
    </row>
    <row r="49">
      <c r="A49" s="16" t="s">
        <v>81</v>
      </c>
      <c r="B49" s="17" t="s">
        <v>21</v>
      </c>
      <c r="C49" s="9" t="s">
        <v>13</v>
      </c>
      <c r="D49" s="18">
        <v>396.0</v>
      </c>
      <c r="E49" s="19">
        <v>410.0</v>
      </c>
      <c r="F49" s="19">
        <v>405.0</v>
      </c>
      <c r="G49" s="19"/>
      <c r="H49" s="19"/>
      <c r="I49" s="9">
        <f t="shared" si="1"/>
        <v>1211</v>
      </c>
      <c r="J49" s="9">
        <v>25.0</v>
      </c>
      <c r="K49" s="12">
        <v>48.0</v>
      </c>
    </row>
    <row r="50">
      <c r="A50" s="10" t="s">
        <v>82</v>
      </c>
      <c r="B50" s="11" t="s">
        <v>12</v>
      </c>
      <c r="C50" s="12" t="s">
        <v>42</v>
      </c>
      <c r="D50" s="13">
        <v>381.0</v>
      </c>
      <c r="E50" s="14">
        <v>424.0</v>
      </c>
      <c r="F50" s="14">
        <v>406.0</v>
      </c>
      <c r="G50" s="14"/>
      <c r="H50" s="14"/>
      <c r="I50" s="9">
        <f t="shared" si="1"/>
        <v>1211</v>
      </c>
      <c r="J50" s="12">
        <v>3.0</v>
      </c>
      <c r="K50" s="12">
        <v>49.0</v>
      </c>
    </row>
    <row r="51">
      <c r="A51" s="10" t="s">
        <v>83</v>
      </c>
      <c r="B51" s="11" t="s">
        <v>17</v>
      </c>
      <c r="C51" s="12" t="s">
        <v>37</v>
      </c>
      <c r="D51" s="13">
        <v>410.0</v>
      </c>
      <c r="E51" s="14">
        <v>406.0</v>
      </c>
      <c r="F51" s="14">
        <v>390.0</v>
      </c>
      <c r="G51" s="14"/>
      <c r="H51" s="14"/>
      <c r="I51" s="9">
        <f t="shared" si="1"/>
        <v>1206</v>
      </c>
      <c r="J51" s="12">
        <v>6.0</v>
      </c>
      <c r="K51" s="12">
        <v>50.0</v>
      </c>
    </row>
    <row r="52">
      <c r="A52" s="16" t="s">
        <v>84</v>
      </c>
      <c r="B52" s="17" t="s">
        <v>19</v>
      </c>
      <c r="C52" s="9" t="s">
        <v>28</v>
      </c>
      <c r="D52" s="18">
        <v>401.0</v>
      </c>
      <c r="E52" s="19">
        <v>409.0</v>
      </c>
      <c r="F52" s="19">
        <v>380.0</v>
      </c>
      <c r="G52" s="19"/>
      <c r="H52" s="19"/>
      <c r="I52" s="9">
        <f t="shared" si="1"/>
        <v>1190</v>
      </c>
      <c r="J52" s="9">
        <v>9.0</v>
      </c>
      <c r="K52" s="9">
        <v>51.0</v>
      </c>
    </row>
    <row r="53">
      <c r="A53" s="10" t="s">
        <v>85</v>
      </c>
      <c r="B53" s="11" t="s">
        <v>24</v>
      </c>
      <c r="C53" s="12" t="s">
        <v>40</v>
      </c>
      <c r="D53" s="13">
        <v>399.0</v>
      </c>
      <c r="E53" s="14">
        <v>401.0</v>
      </c>
      <c r="F53" s="14">
        <v>382.0</v>
      </c>
      <c r="G53" s="14"/>
      <c r="H53" s="14"/>
      <c r="I53" s="9">
        <f t="shared" si="1"/>
        <v>1182</v>
      </c>
      <c r="J53" s="12">
        <v>3.0</v>
      </c>
      <c r="K53" s="12">
        <v>52.0</v>
      </c>
    </row>
    <row r="54">
      <c r="A54" s="10" t="s">
        <v>86</v>
      </c>
      <c r="B54" s="11" t="s">
        <v>52</v>
      </c>
      <c r="C54" s="12" t="s">
        <v>22</v>
      </c>
      <c r="D54" s="13">
        <v>394.0</v>
      </c>
      <c r="E54" s="14">
        <v>403.0</v>
      </c>
      <c r="F54" s="14">
        <v>383.0</v>
      </c>
      <c r="G54" s="14"/>
      <c r="H54" s="14"/>
      <c r="I54" s="9">
        <f t="shared" si="1"/>
        <v>1180</v>
      </c>
      <c r="J54" s="12">
        <v>5.0</v>
      </c>
      <c r="K54" s="9">
        <v>53.0</v>
      </c>
    </row>
    <row r="55">
      <c r="A55" s="16" t="s">
        <v>87</v>
      </c>
      <c r="B55" s="17" t="s">
        <v>88</v>
      </c>
      <c r="C55" s="9" t="s">
        <v>28</v>
      </c>
      <c r="D55" s="18">
        <v>383.0</v>
      </c>
      <c r="E55" s="19">
        <v>391.0</v>
      </c>
      <c r="F55" s="19">
        <v>403.0</v>
      </c>
      <c r="G55" s="19"/>
      <c r="H55" s="19"/>
      <c r="I55" s="9">
        <f t="shared" si="1"/>
        <v>1177</v>
      </c>
      <c r="J55" s="9">
        <v>10.0</v>
      </c>
      <c r="K55" s="12">
        <v>54.0</v>
      </c>
    </row>
    <row r="56">
      <c r="A56" s="10" t="s">
        <v>89</v>
      </c>
      <c r="B56" s="11" t="s">
        <v>90</v>
      </c>
      <c r="C56" s="12" t="s">
        <v>57</v>
      </c>
      <c r="D56" s="13">
        <v>406.0</v>
      </c>
      <c r="E56" s="14">
        <v>382.0</v>
      </c>
      <c r="F56" s="14">
        <v>365.0</v>
      </c>
      <c r="G56" s="14"/>
      <c r="H56" s="14"/>
      <c r="I56" s="9">
        <f t="shared" si="1"/>
        <v>1153</v>
      </c>
      <c r="J56" s="12">
        <v>3.0</v>
      </c>
      <c r="K56" s="9">
        <v>55.0</v>
      </c>
    </row>
    <row r="57">
      <c r="A57" s="16" t="s">
        <v>91</v>
      </c>
      <c r="B57" s="17" t="s">
        <v>19</v>
      </c>
      <c r="C57" s="9" t="s">
        <v>42</v>
      </c>
      <c r="D57" s="18">
        <v>368.0</v>
      </c>
      <c r="E57" s="19">
        <v>395.0</v>
      </c>
      <c r="F57" s="19">
        <v>377.0</v>
      </c>
      <c r="G57" s="19"/>
      <c r="H57" s="19"/>
      <c r="I57" s="9">
        <f t="shared" si="1"/>
        <v>1140</v>
      </c>
      <c r="J57" s="9">
        <v>4.0</v>
      </c>
      <c r="K57" s="12">
        <v>56.0</v>
      </c>
    </row>
    <row r="58">
      <c r="A58" s="16" t="s">
        <v>92</v>
      </c>
      <c r="B58" s="17" t="s">
        <v>93</v>
      </c>
      <c r="C58" s="9" t="s">
        <v>13</v>
      </c>
      <c r="D58" s="18">
        <v>389.0</v>
      </c>
      <c r="E58" s="19">
        <v>397.0</v>
      </c>
      <c r="F58" s="19">
        <v>345.0</v>
      </c>
      <c r="G58" s="19"/>
      <c r="H58" s="19"/>
      <c r="I58" s="9">
        <f t="shared" si="1"/>
        <v>1131</v>
      </c>
      <c r="J58" s="9">
        <v>26.0</v>
      </c>
      <c r="K58" s="9">
        <v>57.0</v>
      </c>
    </row>
    <row r="59">
      <c r="A59" s="10" t="s">
        <v>94</v>
      </c>
      <c r="B59" s="11" t="s">
        <v>12</v>
      </c>
      <c r="C59" s="12" t="s">
        <v>22</v>
      </c>
      <c r="D59" s="13">
        <v>358.0</v>
      </c>
      <c r="E59" s="14">
        <v>378.0</v>
      </c>
      <c r="F59" s="14">
        <v>389.0</v>
      </c>
      <c r="G59" s="14"/>
      <c r="H59" s="14"/>
      <c r="I59" s="9">
        <f t="shared" si="1"/>
        <v>1125</v>
      </c>
      <c r="J59" s="12">
        <v>6.0</v>
      </c>
      <c r="K59" s="12">
        <v>58.0</v>
      </c>
    </row>
    <row r="60">
      <c r="A60" s="10" t="s">
        <v>95</v>
      </c>
      <c r="B60" s="11" t="s">
        <v>24</v>
      </c>
      <c r="C60" s="12" t="s">
        <v>13</v>
      </c>
      <c r="D60" s="13">
        <v>376.0</v>
      </c>
      <c r="E60" s="14">
        <v>376.0</v>
      </c>
      <c r="F60" s="14">
        <v>370.0</v>
      </c>
      <c r="G60" s="14"/>
      <c r="H60" s="14"/>
      <c r="I60" s="9">
        <f t="shared" si="1"/>
        <v>1122</v>
      </c>
      <c r="J60" s="12">
        <v>27.0</v>
      </c>
      <c r="K60" s="9">
        <v>59.0</v>
      </c>
    </row>
    <row r="61">
      <c r="A61" s="10" t="s">
        <v>96</v>
      </c>
      <c r="B61" s="11" t="s">
        <v>32</v>
      </c>
      <c r="C61" s="12" t="s">
        <v>22</v>
      </c>
      <c r="D61" s="13">
        <v>378.0</v>
      </c>
      <c r="E61" s="14">
        <v>385.0</v>
      </c>
      <c r="F61" s="14">
        <v>350.0</v>
      </c>
      <c r="G61" s="14"/>
      <c r="H61" s="14"/>
      <c r="I61" s="9">
        <f t="shared" si="1"/>
        <v>1113</v>
      </c>
      <c r="J61" s="12">
        <v>7.0</v>
      </c>
      <c r="K61" s="12">
        <v>60.0</v>
      </c>
    </row>
    <row r="62">
      <c r="A62" s="16" t="s">
        <v>97</v>
      </c>
      <c r="B62" s="17" t="s">
        <v>12</v>
      </c>
      <c r="C62" s="9" t="s">
        <v>22</v>
      </c>
      <c r="D62" s="18">
        <v>380.0</v>
      </c>
      <c r="E62" s="19">
        <v>380.0</v>
      </c>
      <c r="F62" s="19">
        <v>352.0</v>
      </c>
      <c r="G62" s="19"/>
      <c r="H62" s="19"/>
      <c r="I62" s="9">
        <f t="shared" si="1"/>
        <v>1112</v>
      </c>
      <c r="J62" s="9">
        <v>8.0</v>
      </c>
      <c r="K62" s="9">
        <v>61.0</v>
      </c>
    </row>
    <row r="63">
      <c r="A63" s="10" t="s">
        <v>98</v>
      </c>
      <c r="B63" s="11" t="s">
        <v>93</v>
      </c>
      <c r="C63" s="12" t="s">
        <v>37</v>
      </c>
      <c r="D63" s="13">
        <v>371.0</v>
      </c>
      <c r="E63" s="14">
        <v>372.0</v>
      </c>
      <c r="F63" s="14">
        <v>362.0</v>
      </c>
      <c r="G63" s="14"/>
      <c r="H63" s="14"/>
      <c r="I63" s="9">
        <f t="shared" si="1"/>
        <v>1105</v>
      </c>
      <c r="J63" s="12">
        <v>7.0</v>
      </c>
      <c r="K63" s="12">
        <v>62.0</v>
      </c>
    </row>
    <row r="64">
      <c r="A64" s="10" t="s">
        <v>99</v>
      </c>
      <c r="B64" s="11" t="s">
        <v>15</v>
      </c>
      <c r="C64" s="12" t="s">
        <v>22</v>
      </c>
      <c r="D64" s="13">
        <v>369.0</v>
      </c>
      <c r="E64" s="14">
        <v>392.0</v>
      </c>
      <c r="F64" s="14">
        <v>338.0</v>
      </c>
      <c r="G64" s="14"/>
      <c r="H64" s="14"/>
      <c r="I64" s="9">
        <f t="shared" si="1"/>
        <v>1099</v>
      </c>
      <c r="J64" s="12">
        <v>9.0</v>
      </c>
      <c r="K64" s="9">
        <v>63.0</v>
      </c>
    </row>
    <row r="65">
      <c r="A65" s="10" t="s">
        <v>100</v>
      </c>
      <c r="B65" s="11" t="s">
        <v>32</v>
      </c>
      <c r="C65" s="12" t="s">
        <v>13</v>
      </c>
      <c r="D65" s="13">
        <v>387.0</v>
      </c>
      <c r="E65" s="14">
        <v>408.0</v>
      </c>
      <c r="F65" s="14">
        <v>301.0</v>
      </c>
      <c r="G65" s="14"/>
      <c r="H65" s="14"/>
      <c r="I65" s="9">
        <f t="shared" si="1"/>
        <v>1096</v>
      </c>
      <c r="J65" s="12">
        <v>28.0</v>
      </c>
      <c r="K65" s="12">
        <v>64.0</v>
      </c>
    </row>
    <row r="66">
      <c r="A66" s="16" t="s">
        <v>101</v>
      </c>
      <c r="B66" s="17" t="s">
        <v>21</v>
      </c>
      <c r="C66" s="9" t="s">
        <v>37</v>
      </c>
      <c r="D66" s="18">
        <v>356.0</v>
      </c>
      <c r="E66" s="19">
        <v>347.0</v>
      </c>
      <c r="F66" s="19">
        <v>379.0</v>
      </c>
      <c r="G66" s="19"/>
      <c r="H66" s="19"/>
      <c r="I66" s="9">
        <f t="shared" si="1"/>
        <v>1082</v>
      </c>
      <c r="J66" s="9">
        <v>8.0</v>
      </c>
      <c r="K66" s="9">
        <v>65.0</v>
      </c>
    </row>
    <row r="67">
      <c r="A67" s="10" t="s">
        <v>102</v>
      </c>
      <c r="B67" s="11" t="s">
        <v>88</v>
      </c>
      <c r="C67" s="12" t="s">
        <v>40</v>
      </c>
      <c r="D67" s="13">
        <v>355.0</v>
      </c>
      <c r="E67" s="14">
        <v>355.0</v>
      </c>
      <c r="F67" s="14">
        <v>372.0</v>
      </c>
      <c r="G67" s="14"/>
      <c r="H67" s="14"/>
      <c r="I67" s="9">
        <f t="shared" si="1"/>
        <v>1082</v>
      </c>
      <c r="J67" s="12">
        <v>4.0</v>
      </c>
      <c r="K67" s="12">
        <v>66.0</v>
      </c>
    </row>
    <row r="68">
      <c r="A68" s="16" t="s">
        <v>103</v>
      </c>
      <c r="B68" s="17" t="s">
        <v>17</v>
      </c>
      <c r="C68" s="9" t="s">
        <v>37</v>
      </c>
      <c r="D68" s="18">
        <v>392.0</v>
      </c>
      <c r="E68" s="19">
        <v>379.0</v>
      </c>
      <c r="F68" s="19">
        <v>310.0</v>
      </c>
      <c r="G68" s="19"/>
      <c r="H68" s="19"/>
      <c r="I68" s="9">
        <f t="shared" si="1"/>
        <v>1081</v>
      </c>
      <c r="J68" s="9">
        <v>9.0</v>
      </c>
      <c r="K68" s="9">
        <v>67.0</v>
      </c>
    </row>
    <row r="69">
      <c r="A69" s="16" t="s">
        <v>104</v>
      </c>
      <c r="B69" s="17" t="s">
        <v>90</v>
      </c>
      <c r="C69" s="9" t="s">
        <v>22</v>
      </c>
      <c r="D69" s="18">
        <v>370.0</v>
      </c>
      <c r="E69" s="19">
        <v>374.0</v>
      </c>
      <c r="F69" s="19">
        <v>333.0</v>
      </c>
      <c r="G69" s="19"/>
      <c r="H69" s="19"/>
      <c r="I69" s="9">
        <f t="shared" si="1"/>
        <v>1077</v>
      </c>
      <c r="J69" s="9">
        <v>10.0</v>
      </c>
      <c r="K69" s="12">
        <v>68.0</v>
      </c>
    </row>
    <row r="70">
      <c r="A70" s="10" t="s">
        <v>105</v>
      </c>
      <c r="B70" s="11" t="s">
        <v>61</v>
      </c>
      <c r="C70" s="12" t="s">
        <v>13</v>
      </c>
      <c r="D70" s="13">
        <v>357.0</v>
      </c>
      <c r="E70" s="14">
        <v>366.0</v>
      </c>
      <c r="F70" s="14">
        <v>351.0</v>
      </c>
      <c r="G70" s="14"/>
      <c r="H70" s="14"/>
      <c r="I70" s="9">
        <f t="shared" si="1"/>
        <v>1074</v>
      </c>
      <c r="J70" s="12">
        <v>29.0</v>
      </c>
      <c r="K70" s="9">
        <v>69.0</v>
      </c>
    </row>
    <row r="71">
      <c r="A71" s="16" t="s">
        <v>106</v>
      </c>
      <c r="B71" s="17" t="s">
        <v>107</v>
      </c>
      <c r="C71" s="9" t="s">
        <v>40</v>
      </c>
      <c r="D71" s="18">
        <v>391.0</v>
      </c>
      <c r="E71" s="19">
        <v>338.0</v>
      </c>
      <c r="F71" s="19">
        <v>339.0</v>
      </c>
      <c r="G71" s="19"/>
      <c r="H71" s="19"/>
      <c r="I71" s="9">
        <f t="shared" si="1"/>
        <v>1068</v>
      </c>
      <c r="J71" s="9">
        <v>5.0</v>
      </c>
      <c r="K71" s="12">
        <v>70.0</v>
      </c>
    </row>
    <row r="72">
      <c r="A72" s="16" t="s">
        <v>108</v>
      </c>
      <c r="B72" s="17" t="s">
        <v>88</v>
      </c>
      <c r="C72" s="9" t="s">
        <v>57</v>
      </c>
      <c r="D72" s="18">
        <v>374.0</v>
      </c>
      <c r="E72" s="19">
        <v>353.0</v>
      </c>
      <c r="F72" s="19">
        <v>340.0</v>
      </c>
      <c r="G72" s="19"/>
      <c r="H72" s="19"/>
      <c r="I72" s="9">
        <f t="shared" si="1"/>
        <v>1067</v>
      </c>
      <c r="J72" s="9">
        <v>4.0</v>
      </c>
      <c r="K72" s="9">
        <v>71.0</v>
      </c>
    </row>
    <row r="73">
      <c r="A73" s="16" t="s">
        <v>109</v>
      </c>
      <c r="B73" s="17" t="s">
        <v>12</v>
      </c>
      <c r="C73" s="9" t="s">
        <v>13</v>
      </c>
      <c r="D73" s="18">
        <v>350.0</v>
      </c>
      <c r="E73" s="19">
        <v>350.0</v>
      </c>
      <c r="F73" s="19">
        <v>358.0</v>
      </c>
      <c r="G73" s="19"/>
      <c r="H73" s="19"/>
      <c r="I73" s="9">
        <f t="shared" si="1"/>
        <v>1058</v>
      </c>
      <c r="J73" s="9">
        <v>30.0</v>
      </c>
      <c r="K73" s="12">
        <v>72.0</v>
      </c>
    </row>
    <row r="74">
      <c r="A74" s="10" t="s">
        <v>110</v>
      </c>
      <c r="B74" s="11" t="s">
        <v>21</v>
      </c>
      <c r="C74" s="12" t="s">
        <v>13</v>
      </c>
      <c r="D74" s="13">
        <v>335.0</v>
      </c>
      <c r="E74" s="14">
        <v>356.0</v>
      </c>
      <c r="F74" s="14">
        <v>353.0</v>
      </c>
      <c r="G74" s="14"/>
      <c r="H74" s="14"/>
      <c r="I74" s="9">
        <f t="shared" si="1"/>
        <v>1044</v>
      </c>
      <c r="J74" s="12">
        <v>31.0</v>
      </c>
      <c r="K74" s="9">
        <v>73.0</v>
      </c>
    </row>
    <row r="75">
      <c r="A75" s="16" t="s">
        <v>111</v>
      </c>
      <c r="B75" s="17" t="s">
        <v>88</v>
      </c>
      <c r="C75" s="9" t="s">
        <v>28</v>
      </c>
      <c r="D75" s="18">
        <v>366.0</v>
      </c>
      <c r="E75" s="19">
        <v>363.0</v>
      </c>
      <c r="F75" s="19">
        <v>287.0</v>
      </c>
      <c r="G75" s="19"/>
      <c r="H75" s="19"/>
      <c r="I75" s="9">
        <f t="shared" si="1"/>
        <v>1016</v>
      </c>
      <c r="J75" s="9">
        <v>11.0</v>
      </c>
      <c r="K75" s="12">
        <v>74.0</v>
      </c>
    </row>
    <row r="76">
      <c r="A76" s="10" t="s">
        <v>112</v>
      </c>
      <c r="B76" s="11" t="s">
        <v>17</v>
      </c>
      <c r="C76" s="12" t="s">
        <v>13</v>
      </c>
      <c r="D76" s="13">
        <v>330.0</v>
      </c>
      <c r="E76" s="14">
        <v>352.0</v>
      </c>
      <c r="F76" s="14">
        <v>332.0</v>
      </c>
      <c r="G76" s="14"/>
      <c r="H76" s="14"/>
      <c r="I76" s="9">
        <f t="shared" si="1"/>
        <v>1014</v>
      </c>
      <c r="J76" s="12">
        <v>32.0</v>
      </c>
      <c r="K76" s="9">
        <v>75.0</v>
      </c>
    </row>
    <row r="77">
      <c r="A77" s="16" t="s">
        <v>113</v>
      </c>
      <c r="B77" s="17" t="s">
        <v>32</v>
      </c>
      <c r="C77" s="9" t="s">
        <v>28</v>
      </c>
      <c r="D77" s="18">
        <v>373.0</v>
      </c>
      <c r="E77" s="19">
        <v>346.0</v>
      </c>
      <c r="F77" s="19">
        <v>291.0</v>
      </c>
      <c r="G77" s="19"/>
      <c r="H77" s="19"/>
      <c r="I77" s="9">
        <f t="shared" si="1"/>
        <v>1010</v>
      </c>
      <c r="J77" s="9">
        <v>12.0</v>
      </c>
      <c r="K77" s="12">
        <v>76.0</v>
      </c>
    </row>
    <row r="78">
      <c r="A78" s="10" t="s">
        <v>114</v>
      </c>
      <c r="B78" s="11" t="s">
        <v>17</v>
      </c>
      <c r="C78" s="12" t="s">
        <v>13</v>
      </c>
      <c r="D78" s="13">
        <v>498.0</v>
      </c>
      <c r="E78" s="20"/>
      <c r="F78" s="14">
        <v>498.0</v>
      </c>
      <c r="G78" s="14"/>
      <c r="H78" s="14"/>
      <c r="I78" s="9">
        <f t="shared" si="1"/>
        <v>996</v>
      </c>
      <c r="J78" s="12">
        <v>33.0</v>
      </c>
      <c r="K78" s="9">
        <v>77.0</v>
      </c>
    </row>
    <row r="79">
      <c r="A79" s="16" t="s">
        <v>115</v>
      </c>
      <c r="B79" s="17" t="s">
        <v>21</v>
      </c>
      <c r="C79" s="9" t="s">
        <v>22</v>
      </c>
      <c r="D79" s="18">
        <v>340.0</v>
      </c>
      <c r="E79" s="19">
        <v>331.0</v>
      </c>
      <c r="F79" s="19">
        <v>323.0</v>
      </c>
      <c r="G79" s="21"/>
      <c r="H79" s="21"/>
      <c r="I79" s="9">
        <f t="shared" si="1"/>
        <v>994</v>
      </c>
      <c r="J79" s="9">
        <v>11.0</v>
      </c>
      <c r="K79" s="12">
        <v>78.0</v>
      </c>
    </row>
    <row r="80">
      <c r="A80" s="10" t="s">
        <v>116</v>
      </c>
      <c r="B80" s="11" t="s">
        <v>34</v>
      </c>
      <c r="C80" s="12" t="s">
        <v>13</v>
      </c>
      <c r="D80" s="13">
        <v>495.0</v>
      </c>
      <c r="E80" s="14">
        <v>498.0</v>
      </c>
      <c r="F80" s="20"/>
      <c r="G80" s="14"/>
      <c r="H80" s="14"/>
      <c r="I80" s="9">
        <f t="shared" si="1"/>
        <v>993</v>
      </c>
      <c r="J80" s="12">
        <v>34.0</v>
      </c>
      <c r="K80" s="9">
        <v>79.0</v>
      </c>
    </row>
    <row r="81">
      <c r="A81" s="10" t="s">
        <v>117</v>
      </c>
      <c r="B81" s="11" t="s">
        <v>17</v>
      </c>
      <c r="C81" s="12" t="s">
        <v>28</v>
      </c>
      <c r="D81" s="13">
        <v>496.0</v>
      </c>
      <c r="E81" s="20"/>
      <c r="F81" s="14">
        <v>495.0</v>
      </c>
      <c r="G81" s="14"/>
      <c r="H81" s="14"/>
      <c r="I81" s="9">
        <f t="shared" si="1"/>
        <v>991</v>
      </c>
      <c r="J81" s="12">
        <v>13.0</v>
      </c>
      <c r="K81" s="12">
        <v>80.0</v>
      </c>
    </row>
    <row r="82">
      <c r="A82" s="16" t="s">
        <v>118</v>
      </c>
      <c r="B82" s="17" t="s">
        <v>15</v>
      </c>
      <c r="C82" s="9" t="s">
        <v>22</v>
      </c>
      <c r="D82" s="18">
        <v>334.0</v>
      </c>
      <c r="E82" s="19">
        <v>341.0</v>
      </c>
      <c r="F82" s="19">
        <v>315.0</v>
      </c>
      <c r="G82" s="19"/>
      <c r="H82" s="19"/>
      <c r="I82" s="9">
        <f t="shared" si="1"/>
        <v>990</v>
      </c>
      <c r="J82" s="9">
        <v>12.0</v>
      </c>
      <c r="K82" s="12">
        <v>81.0</v>
      </c>
    </row>
    <row r="83">
      <c r="A83" s="16" t="s">
        <v>119</v>
      </c>
      <c r="B83" s="17" t="s">
        <v>52</v>
      </c>
      <c r="C83" s="9" t="s">
        <v>13</v>
      </c>
      <c r="D83" s="18">
        <v>493.0</v>
      </c>
      <c r="E83" s="19">
        <v>495.0</v>
      </c>
      <c r="F83" s="22"/>
      <c r="G83" s="19"/>
      <c r="H83" s="19"/>
      <c r="I83" s="9">
        <f t="shared" si="1"/>
        <v>988</v>
      </c>
      <c r="J83" s="9">
        <v>35.0</v>
      </c>
      <c r="K83" s="9">
        <v>82.0</v>
      </c>
    </row>
    <row r="84">
      <c r="A84" s="16" t="s">
        <v>120</v>
      </c>
      <c r="B84" s="17" t="s">
        <v>26</v>
      </c>
      <c r="C84" s="9" t="s">
        <v>37</v>
      </c>
      <c r="D84" s="18">
        <v>348.0</v>
      </c>
      <c r="E84" s="19">
        <v>343.0</v>
      </c>
      <c r="F84" s="19">
        <v>297.0</v>
      </c>
      <c r="G84" s="19"/>
      <c r="H84" s="19"/>
      <c r="I84" s="9">
        <f t="shared" si="1"/>
        <v>988</v>
      </c>
      <c r="J84" s="9">
        <v>10.0</v>
      </c>
      <c r="K84" s="9">
        <v>83.0</v>
      </c>
    </row>
    <row r="85">
      <c r="A85" s="16" t="s">
        <v>121</v>
      </c>
      <c r="B85" s="17" t="s">
        <v>52</v>
      </c>
      <c r="C85" s="9" t="s">
        <v>13</v>
      </c>
      <c r="D85" s="18">
        <v>336.0</v>
      </c>
      <c r="E85" s="19">
        <v>345.0</v>
      </c>
      <c r="F85" s="19">
        <v>305.0</v>
      </c>
      <c r="G85" s="21"/>
      <c r="H85" s="21"/>
      <c r="I85" s="9">
        <f t="shared" si="1"/>
        <v>986</v>
      </c>
      <c r="J85" s="9">
        <v>36.0</v>
      </c>
      <c r="K85" s="9">
        <v>84.0</v>
      </c>
    </row>
    <row r="86">
      <c r="A86" s="10" t="s">
        <v>122</v>
      </c>
      <c r="B86" s="11" t="s">
        <v>123</v>
      </c>
      <c r="C86" s="12" t="s">
        <v>28</v>
      </c>
      <c r="D86" s="13">
        <v>338.0</v>
      </c>
      <c r="E86" s="14">
        <v>337.0</v>
      </c>
      <c r="F86" s="14">
        <v>311.0</v>
      </c>
      <c r="G86" s="14"/>
      <c r="H86" s="14"/>
      <c r="I86" s="9">
        <f t="shared" si="1"/>
        <v>986</v>
      </c>
      <c r="J86" s="12">
        <v>14.0</v>
      </c>
      <c r="K86" s="9">
        <v>85.0</v>
      </c>
    </row>
    <row r="87">
      <c r="A87" s="16" t="s">
        <v>124</v>
      </c>
      <c r="B87" s="17" t="s">
        <v>26</v>
      </c>
      <c r="C87" s="9" t="s">
        <v>13</v>
      </c>
      <c r="D87" s="23"/>
      <c r="E87" s="19">
        <v>494.0</v>
      </c>
      <c r="F87" s="19">
        <v>491.0</v>
      </c>
      <c r="G87" s="19"/>
      <c r="H87" s="19"/>
      <c r="I87" s="9">
        <f t="shared" si="1"/>
        <v>985</v>
      </c>
      <c r="J87" s="9">
        <v>37.0</v>
      </c>
      <c r="K87" s="9">
        <v>86.0</v>
      </c>
    </row>
    <row r="88">
      <c r="A88" s="10" t="s">
        <v>125</v>
      </c>
      <c r="B88" s="11" t="s">
        <v>30</v>
      </c>
      <c r="C88" s="12" t="s">
        <v>37</v>
      </c>
      <c r="D88" s="13">
        <v>327.0</v>
      </c>
      <c r="E88" s="14">
        <v>329.0</v>
      </c>
      <c r="F88" s="14">
        <v>329.0</v>
      </c>
      <c r="G88" s="14"/>
      <c r="H88" s="14"/>
      <c r="I88" s="9">
        <f t="shared" si="1"/>
        <v>985</v>
      </c>
      <c r="J88" s="12">
        <v>11.0</v>
      </c>
      <c r="K88" s="9">
        <v>87.0</v>
      </c>
    </row>
    <row r="89">
      <c r="A89" s="10" t="s">
        <v>126</v>
      </c>
      <c r="B89" s="11" t="s">
        <v>15</v>
      </c>
      <c r="C89" s="12" t="s">
        <v>13</v>
      </c>
      <c r="D89" s="24"/>
      <c r="E89" s="14">
        <v>489.0</v>
      </c>
      <c r="F89" s="14">
        <v>492.0</v>
      </c>
      <c r="G89" s="14"/>
      <c r="H89" s="14"/>
      <c r="I89" s="9">
        <f t="shared" si="1"/>
        <v>981</v>
      </c>
      <c r="J89" s="12">
        <v>38.0</v>
      </c>
      <c r="K89" s="9">
        <v>88.0</v>
      </c>
    </row>
    <row r="90">
      <c r="A90" s="10" t="s">
        <v>127</v>
      </c>
      <c r="B90" s="11" t="s">
        <v>26</v>
      </c>
      <c r="C90" s="12" t="s">
        <v>13</v>
      </c>
      <c r="D90" s="13">
        <v>487.0</v>
      </c>
      <c r="E90" s="14">
        <v>493.0</v>
      </c>
      <c r="F90" s="20"/>
      <c r="G90" s="14"/>
      <c r="H90" s="14"/>
      <c r="I90" s="9">
        <f t="shared" si="1"/>
        <v>980</v>
      </c>
      <c r="J90" s="12">
        <v>39.0</v>
      </c>
      <c r="K90" s="9">
        <v>89.0</v>
      </c>
    </row>
    <row r="91">
      <c r="A91" s="16" t="s">
        <v>128</v>
      </c>
      <c r="B91" s="17" t="s">
        <v>19</v>
      </c>
      <c r="C91" s="9" t="s">
        <v>13</v>
      </c>
      <c r="D91" s="18">
        <v>494.0</v>
      </c>
      <c r="E91" s="22"/>
      <c r="F91" s="19">
        <v>485.0</v>
      </c>
      <c r="G91" s="21"/>
      <c r="H91" s="21"/>
      <c r="I91" s="9">
        <f t="shared" si="1"/>
        <v>979</v>
      </c>
      <c r="J91" s="9">
        <v>40.0</v>
      </c>
      <c r="K91" s="9">
        <v>90.0</v>
      </c>
    </row>
    <row r="92">
      <c r="A92" s="10" t="s">
        <v>129</v>
      </c>
      <c r="B92" s="11" t="s">
        <v>32</v>
      </c>
      <c r="C92" s="12" t="s">
        <v>42</v>
      </c>
      <c r="D92" s="24"/>
      <c r="E92" s="14">
        <v>490.0</v>
      </c>
      <c r="F92" s="14">
        <v>486.0</v>
      </c>
      <c r="G92" s="14"/>
      <c r="H92" s="14"/>
      <c r="I92" s="9">
        <f t="shared" si="1"/>
        <v>976</v>
      </c>
      <c r="J92" s="12">
        <v>5.0</v>
      </c>
      <c r="K92" s="9">
        <v>91.0</v>
      </c>
    </row>
    <row r="93">
      <c r="A93" s="10" t="s">
        <v>130</v>
      </c>
      <c r="B93" s="11" t="s">
        <v>15</v>
      </c>
      <c r="C93" s="12" t="s">
        <v>28</v>
      </c>
      <c r="D93" s="13">
        <v>488.0</v>
      </c>
      <c r="E93" s="20"/>
      <c r="F93" s="14">
        <v>484.0</v>
      </c>
      <c r="G93" s="14"/>
      <c r="H93" s="14"/>
      <c r="I93" s="9">
        <f t="shared" si="1"/>
        <v>972</v>
      </c>
      <c r="J93" s="12">
        <v>15.0</v>
      </c>
      <c r="K93" s="9">
        <v>92.0</v>
      </c>
    </row>
    <row r="94">
      <c r="A94" s="10" t="s">
        <v>131</v>
      </c>
      <c r="B94" s="11" t="s">
        <v>32</v>
      </c>
      <c r="C94" s="12" t="s">
        <v>57</v>
      </c>
      <c r="D94" s="13">
        <v>353.0</v>
      </c>
      <c r="E94" s="14">
        <v>320.0</v>
      </c>
      <c r="F94" s="14">
        <v>293.0</v>
      </c>
      <c r="G94" s="25"/>
      <c r="H94" s="25"/>
      <c r="I94" s="9">
        <f t="shared" si="1"/>
        <v>966</v>
      </c>
      <c r="J94" s="12">
        <v>5.0</v>
      </c>
      <c r="K94" s="9">
        <v>93.0</v>
      </c>
    </row>
    <row r="95">
      <c r="A95" s="16" t="s">
        <v>132</v>
      </c>
      <c r="B95" s="17" t="s">
        <v>39</v>
      </c>
      <c r="C95" s="9" t="s">
        <v>13</v>
      </c>
      <c r="D95" s="18">
        <v>483.0</v>
      </c>
      <c r="E95" s="22"/>
      <c r="F95" s="19">
        <v>482.0</v>
      </c>
      <c r="G95" s="19"/>
      <c r="H95" s="19"/>
      <c r="I95" s="9">
        <f t="shared" si="1"/>
        <v>965</v>
      </c>
      <c r="J95" s="9">
        <v>41.0</v>
      </c>
      <c r="K95" s="9">
        <v>94.0</v>
      </c>
    </row>
    <row r="96">
      <c r="A96" s="10" t="s">
        <v>133</v>
      </c>
      <c r="B96" s="11" t="s">
        <v>24</v>
      </c>
      <c r="C96" s="12" t="s">
        <v>13</v>
      </c>
      <c r="D96" s="13">
        <v>484.0</v>
      </c>
      <c r="E96" s="14">
        <v>480.0</v>
      </c>
      <c r="F96" s="20"/>
      <c r="G96" s="14"/>
      <c r="H96" s="14"/>
      <c r="I96" s="9">
        <f t="shared" si="1"/>
        <v>964</v>
      </c>
      <c r="J96" s="12">
        <v>42.0</v>
      </c>
      <c r="K96" s="9">
        <v>95.0</v>
      </c>
    </row>
    <row r="97">
      <c r="A97" s="10" t="s">
        <v>134</v>
      </c>
      <c r="B97" s="11" t="s">
        <v>12</v>
      </c>
      <c r="C97" s="12" t="s">
        <v>28</v>
      </c>
      <c r="D97" s="24"/>
      <c r="E97" s="14">
        <v>488.0</v>
      </c>
      <c r="F97" s="14">
        <v>476.0</v>
      </c>
      <c r="G97" s="14"/>
      <c r="H97" s="14"/>
      <c r="I97" s="9">
        <f t="shared" si="1"/>
        <v>964</v>
      </c>
      <c r="J97" s="12">
        <v>16.0</v>
      </c>
      <c r="K97" s="9">
        <v>96.0</v>
      </c>
    </row>
    <row r="98">
      <c r="A98" s="16" t="s">
        <v>135</v>
      </c>
      <c r="B98" s="17" t="s">
        <v>17</v>
      </c>
      <c r="C98" s="9" t="s">
        <v>13</v>
      </c>
      <c r="D98" s="18">
        <v>478.0</v>
      </c>
      <c r="E98" s="19">
        <v>485.0</v>
      </c>
      <c r="F98" s="22"/>
      <c r="G98" s="19"/>
      <c r="H98" s="19"/>
      <c r="I98" s="9">
        <f t="shared" si="1"/>
        <v>963</v>
      </c>
      <c r="J98" s="9">
        <v>43.0</v>
      </c>
      <c r="K98" s="9">
        <v>97.0</v>
      </c>
    </row>
    <row r="99">
      <c r="A99" s="10" t="s">
        <v>136</v>
      </c>
      <c r="B99" s="11" t="s">
        <v>68</v>
      </c>
      <c r="C99" s="12" t="s">
        <v>42</v>
      </c>
      <c r="D99" s="13">
        <v>480.0</v>
      </c>
      <c r="E99" s="20"/>
      <c r="F99" s="14">
        <v>479.0</v>
      </c>
      <c r="G99" s="14"/>
      <c r="H99" s="14"/>
      <c r="I99" s="9">
        <f t="shared" si="1"/>
        <v>959</v>
      </c>
      <c r="J99" s="12">
        <v>6.0</v>
      </c>
      <c r="K99" s="9">
        <v>98.0</v>
      </c>
    </row>
    <row r="100">
      <c r="A100" s="16" t="s">
        <v>137</v>
      </c>
      <c r="B100" s="17" t="s">
        <v>123</v>
      </c>
      <c r="C100" s="9" t="s">
        <v>40</v>
      </c>
      <c r="D100" s="18">
        <v>321.0</v>
      </c>
      <c r="E100" s="19">
        <v>318.0</v>
      </c>
      <c r="F100" s="19">
        <v>317.0</v>
      </c>
      <c r="G100" s="21"/>
      <c r="H100" s="21"/>
      <c r="I100" s="9">
        <f t="shared" si="1"/>
        <v>956</v>
      </c>
      <c r="J100" s="9">
        <v>6.0</v>
      </c>
      <c r="K100" s="9">
        <v>99.0</v>
      </c>
    </row>
    <row r="101">
      <c r="A101" s="10" t="s">
        <v>138</v>
      </c>
      <c r="B101" s="11" t="s">
        <v>19</v>
      </c>
      <c r="C101" s="12" t="s">
        <v>28</v>
      </c>
      <c r="D101" s="13">
        <v>481.0</v>
      </c>
      <c r="E101" s="20"/>
      <c r="F101" s="14">
        <v>473.0</v>
      </c>
      <c r="G101" s="14"/>
      <c r="H101" s="14"/>
      <c r="I101" s="9">
        <f t="shared" si="1"/>
        <v>954</v>
      </c>
      <c r="J101" s="12">
        <v>17.0</v>
      </c>
      <c r="K101" s="9">
        <v>100.0</v>
      </c>
    </row>
    <row r="102">
      <c r="A102" s="10" t="s">
        <v>139</v>
      </c>
      <c r="B102" s="11" t="s">
        <v>26</v>
      </c>
      <c r="C102" s="12" t="s">
        <v>28</v>
      </c>
      <c r="D102" s="24"/>
      <c r="E102" s="14">
        <v>477.0</v>
      </c>
      <c r="F102" s="14">
        <v>474.0</v>
      </c>
      <c r="G102" s="14"/>
      <c r="H102" s="14"/>
      <c r="I102" s="9">
        <f t="shared" si="1"/>
        <v>951</v>
      </c>
      <c r="J102" s="12">
        <v>18.0</v>
      </c>
      <c r="K102" s="9">
        <v>101.0</v>
      </c>
    </row>
    <row r="103">
      <c r="A103" s="10" t="s">
        <v>140</v>
      </c>
      <c r="B103" s="11" t="s">
        <v>24</v>
      </c>
      <c r="C103" s="12" t="s">
        <v>13</v>
      </c>
      <c r="D103" s="13">
        <v>475.0</v>
      </c>
      <c r="E103" s="20"/>
      <c r="F103" s="14">
        <v>475.0</v>
      </c>
      <c r="G103" s="14"/>
      <c r="H103" s="14"/>
      <c r="I103" s="9">
        <f t="shared" si="1"/>
        <v>950</v>
      </c>
      <c r="J103" s="12">
        <v>44.0</v>
      </c>
      <c r="K103" s="9">
        <v>102.0</v>
      </c>
    </row>
    <row r="104">
      <c r="A104" s="10" t="s">
        <v>141</v>
      </c>
      <c r="B104" s="11" t="s">
        <v>68</v>
      </c>
      <c r="C104" s="12" t="s">
        <v>42</v>
      </c>
      <c r="D104" s="13">
        <v>468.0</v>
      </c>
      <c r="E104" s="14">
        <v>481.0</v>
      </c>
      <c r="F104" s="20"/>
      <c r="G104" s="25"/>
      <c r="H104" s="25"/>
      <c r="I104" s="9">
        <f t="shared" si="1"/>
        <v>949</v>
      </c>
      <c r="J104" s="12">
        <v>7.0</v>
      </c>
      <c r="K104" s="9">
        <v>103.0</v>
      </c>
    </row>
    <row r="105">
      <c r="A105" s="10" t="s">
        <v>142</v>
      </c>
      <c r="B105" s="11" t="s">
        <v>24</v>
      </c>
      <c r="C105" s="12" t="s">
        <v>22</v>
      </c>
      <c r="D105" s="13">
        <v>472.0</v>
      </c>
      <c r="E105" s="14">
        <v>475.0</v>
      </c>
      <c r="F105" s="20"/>
      <c r="G105" s="25"/>
      <c r="H105" s="25"/>
      <c r="I105" s="9">
        <f t="shared" si="1"/>
        <v>947</v>
      </c>
      <c r="J105" s="12">
        <v>13.0</v>
      </c>
      <c r="K105" s="9">
        <v>104.0</v>
      </c>
    </row>
    <row r="106">
      <c r="A106" s="16" t="s">
        <v>143</v>
      </c>
      <c r="B106" s="17" t="s">
        <v>52</v>
      </c>
      <c r="C106" s="9" t="s">
        <v>40</v>
      </c>
      <c r="D106" s="18">
        <v>326.0</v>
      </c>
      <c r="E106" s="19">
        <v>316.0</v>
      </c>
      <c r="F106" s="19">
        <v>300.0</v>
      </c>
      <c r="G106" s="19"/>
      <c r="H106" s="19"/>
      <c r="I106" s="9">
        <f t="shared" si="1"/>
        <v>942</v>
      </c>
      <c r="J106" s="9">
        <v>7.0</v>
      </c>
      <c r="K106" s="9">
        <v>105.0</v>
      </c>
    </row>
    <row r="107">
      <c r="A107" s="10" t="s">
        <v>144</v>
      </c>
      <c r="B107" s="11" t="s">
        <v>123</v>
      </c>
      <c r="C107" s="12" t="s">
        <v>22</v>
      </c>
      <c r="D107" s="13">
        <v>463.0</v>
      </c>
      <c r="E107" s="14">
        <v>472.0</v>
      </c>
      <c r="F107" s="20"/>
      <c r="G107" s="14"/>
      <c r="H107" s="14"/>
      <c r="I107" s="9">
        <f t="shared" si="1"/>
        <v>935</v>
      </c>
      <c r="J107" s="12">
        <v>14.0</v>
      </c>
      <c r="K107" s="9">
        <v>106.0</v>
      </c>
    </row>
    <row r="108">
      <c r="A108" s="16" t="s">
        <v>145</v>
      </c>
      <c r="B108" s="17" t="s">
        <v>93</v>
      </c>
      <c r="C108" s="9" t="s">
        <v>13</v>
      </c>
      <c r="D108" s="23"/>
      <c r="E108" s="19">
        <v>464.0</v>
      </c>
      <c r="F108" s="19">
        <v>468.0</v>
      </c>
      <c r="G108" s="21"/>
      <c r="H108" s="21"/>
      <c r="I108" s="9">
        <f t="shared" si="1"/>
        <v>932</v>
      </c>
      <c r="J108" s="9">
        <v>45.0</v>
      </c>
      <c r="K108" s="9">
        <v>107.0</v>
      </c>
    </row>
    <row r="109">
      <c r="A109" s="10" t="s">
        <v>146</v>
      </c>
      <c r="B109" s="11" t="s">
        <v>12</v>
      </c>
      <c r="C109" s="12" t="s">
        <v>22</v>
      </c>
      <c r="D109" s="13">
        <v>477.0</v>
      </c>
      <c r="E109" s="20"/>
      <c r="F109" s="14">
        <v>455.0</v>
      </c>
      <c r="G109" s="25"/>
      <c r="H109" s="25"/>
      <c r="I109" s="9">
        <f t="shared" si="1"/>
        <v>932</v>
      </c>
      <c r="J109" s="12">
        <v>15.0</v>
      </c>
      <c r="K109" s="9">
        <v>108.0</v>
      </c>
    </row>
    <row r="110">
      <c r="A110" s="10" t="s">
        <v>147</v>
      </c>
      <c r="B110" s="11" t="s">
        <v>15</v>
      </c>
      <c r="C110" s="12" t="s">
        <v>22</v>
      </c>
      <c r="D110" s="13">
        <v>314.0</v>
      </c>
      <c r="E110" s="14">
        <v>306.0</v>
      </c>
      <c r="F110" s="14">
        <v>308.0</v>
      </c>
      <c r="G110" s="25"/>
      <c r="H110" s="25"/>
      <c r="I110" s="9">
        <f t="shared" si="1"/>
        <v>928</v>
      </c>
      <c r="J110" s="12">
        <v>16.0</v>
      </c>
      <c r="K110" s="9">
        <v>109.0</v>
      </c>
    </row>
    <row r="111">
      <c r="A111" s="16" t="s">
        <v>148</v>
      </c>
      <c r="B111" s="17" t="s">
        <v>30</v>
      </c>
      <c r="C111" s="9" t="s">
        <v>13</v>
      </c>
      <c r="D111" s="18">
        <v>466.0</v>
      </c>
      <c r="E111" s="22"/>
      <c r="F111" s="19">
        <v>461.0</v>
      </c>
      <c r="G111" s="19"/>
      <c r="H111" s="19"/>
      <c r="I111" s="9">
        <f t="shared" si="1"/>
        <v>927</v>
      </c>
      <c r="J111" s="9">
        <v>46.0</v>
      </c>
      <c r="K111" s="9">
        <v>110.0</v>
      </c>
    </row>
    <row r="112">
      <c r="A112" s="16" t="s">
        <v>149</v>
      </c>
      <c r="B112" s="17" t="s">
        <v>61</v>
      </c>
      <c r="C112" s="9" t="s">
        <v>13</v>
      </c>
      <c r="D112" s="18">
        <v>457.0</v>
      </c>
      <c r="E112" s="19">
        <v>469.0</v>
      </c>
      <c r="F112" s="22"/>
      <c r="G112" s="19"/>
      <c r="H112" s="19"/>
      <c r="I112" s="9">
        <f t="shared" si="1"/>
        <v>926</v>
      </c>
      <c r="J112" s="9">
        <v>47.0</v>
      </c>
      <c r="K112" s="9">
        <v>111.0</v>
      </c>
    </row>
    <row r="113">
      <c r="A113" s="10" t="s">
        <v>150</v>
      </c>
      <c r="B113" s="11" t="s">
        <v>15</v>
      </c>
      <c r="C113" s="12" t="s">
        <v>13</v>
      </c>
      <c r="D113" s="24"/>
      <c r="E113" s="14">
        <v>465.0</v>
      </c>
      <c r="F113" s="14">
        <v>459.0</v>
      </c>
      <c r="G113" s="14"/>
      <c r="H113" s="14"/>
      <c r="I113" s="9">
        <f t="shared" si="1"/>
        <v>924</v>
      </c>
      <c r="J113" s="12">
        <v>48.0</v>
      </c>
      <c r="K113" s="9">
        <v>112.0</v>
      </c>
    </row>
    <row r="114">
      <c r="A114" s="10" t="s">
        <v>151</v>
      </c>
      <c r="B114" s="11" t="s">
        <v>24</v>
      </c>
      <c r="C114" s="12" t="s">
        <v>28</v>
      </c>
      <c r="D114" s="13">
        <v>313.0</v>
      </c>
      <c r="E114" s="14">
        <v>307.0</v>
      </c>
      <c r="F114" s="14">
        <v>303.0</v>
      </c>
      <c r="G114" s="14"/>
      <c r="H114" s="14"/>
      <c r="I114" s="9">
        <f t="shared" si="1"/>
        <v>923</v>
      </c>
      <c r="J114" s="12">
        <v>19.0</v>
      </c>
      <c r="K114" s="9">
        <v>113.0</v>
      </c>
    </row>
    <row r="115">
      <c r="A115" s="10" t="s">
        <v>152</v>
      </c>
      <c r="B115" s="11" t="s">
        <v>30</v>
      </c>
      <c r="C115" s="12" t="s">
        <v>22</v>
      </c>
      <c r="D115" s="13">
        <v>296.0</v>
      </c>
      <c r="E115" s="14">
        <v>328.0</v>
      </c>
      <c r="F115" s="14">
        <v>298.0</v>
      </c>
      <c r="G115" s="14"/>
      <c r="H115" s="14"/>
      <c r="I115" s="9">
        <f t="shared" si="1"/>
        <v>922</v>
      </c>
      <c r="J115" s="12">
        <v>17.0</v>
      </c>
      <c r="K115" s="9">
        <v>114.0</v>
      </c>
    </row>
    <row r="116">
      <c r="A116" s="10" t="s">
        <v>153</v>
      </c>
      <c r="B116" s="11" t="s">
        <v>17</v>
      </c>
      <c r="C116" s="12" t="s">
        <v>13</v>
      </c>
      <c r="D116" s="13">
        <v>453.0</v>
      </c>
      <c r="E116" s="14">
        <v>467.0</v>
      </c>
      <c r="F116" s="20"/>
      <c r="G116" s="25"/>
      <c r="H116" s="25"/>
      <c r="I116" s="9">
        <f t="shared" si="1"/>
        <v>920</v>
      </c>
      <c r="J116" s="12">
        <v>49.0</v>
      </c>
      <c r="K116" s="9">
        <v>115.0</v>
      </c>
    </row>
    <row r="117">
      <c r="A117" s="16" t="s">
        <v>154</v>
      </c>
      <c r="B117" s="17" t="s">
        <v>15</v>
      </c>
      <c r="C117" s="9" t="s">
        <v>37</v>
      </c>
      <c r="D117" s="18">
        <v>308.0</v>
      </c>
      <c r="E117" s="19">
        <v>305.0</v>
      </c>
      <c r="F117" s="19">
        <v>302.0</v>
      </c>
      <c r="G117" s="21"/>
      <c r="H117" s="21"/>
      <c r="I117" s="9">
        <f t="shared" si="1"/>
        <v>915</v>
      </c>
      <c r="J117" s="9">
        <v>12.0</v>
      </c>
      <c r="K117" s="12">
        <v>116.0</v>
      </c>
    </row>
    <row r="118">
      <c r="A118" s="16" t="s">
        <v>155</v>
      </c>
      <c r="B118" s="17" t="s">
        <v>24</v>
      </c>
      <c r="C118" s="9" t="s">
        <v>37</v>
      </c>
      <c r="D118" s="18">
        <v>300.0</v>
      </c>
      <c r="E118" s="19">
        <v>310.0</v>
      </c>
      <c r="F118" s="19">
        <v>299.0</v>
      </c>
      <c r="G118" s="19"/>
      <c r="H118" s="19"/>
      <c r="I118" s="9">
        <f t="shared" si="1"/>
        <v>909</v>
      </c>
      <c r="J118" s="9">
        <v>13.0</v>
      </c>
      <c r="K118" s="9">
        <v>117.0</v>
      </c>
    </row>
    <row r="119">
      <c r="A119" s="10" t="s">
        <v>156</v>
      </c>
      <c r="B119" s="11" t="s">
        <v>21</v>
      </c>
      <c r="C119" s="12" t="s">
        <v>13</v>
      </c>
      <c r="D119" s="13">
        <v>461.0</v>
      </c>
      <c r="E119" s="20"/>
      <c r="F119" s="14">
        <v>445.0</v>
      </c>
      <c r="G119" s="14"/>
      <c r="H119" s="14"/>
      <c r="I119" s="9">
        <f t="shared" si="1"/>
        <v>906</v>
      </c>
      <c r="J119" s="12">
        <v>50.0</v>
      </c>
      <c r="K119" s="12">
        <v>118.0</v>
      </c>
    </row>
    <row r="120">
      <c r="A120" s="10" t="s">
        <v>157</v>
      </c>
      <c r="B120" s="11" t="s">
        <v>52</v>
      </c>
      <c r="C120" s="12" t="s">
        <v>28</v>
      </c>
      <c r="D120" s="24"/>
      <c r="E120" s="14">
        <v>458.0</v>
      </c>
      <c r="F120" s="14">
        <v>447.0</v>
      </c>
      <c r="G120" s="25"/>
      <c r="H120" s="25"/>
      <c r="I120" s="9">
        <f t="shared" si="1"/>
        <v>905</v>
      </c>
      <c r="J120" s="12">
        <v>20.0</v>
      </c>
      <c r="K120" s="9">
        <v>119.0</v>
      </c>
    </row>
    <row r="121">
      <c r="A121" s="16" t="s">
        <v>158</v>
      </c>
      <c r="B121" s="17" t="s">
        <v>61</v>
      </c>
      <c r="C121" s="9" t="s">
        <v>13</v>
      </c>
      <c r="D121" s="18">
        <v>306.0</v>
      </c>
      <c r="E121" s="19">
        <v>302.0</v>
      </c>
      <c r="F121" s="19">
        <v>295.0</v>
      </c>
      <c r="G121" s="19"/>
      <c r="H121" s="19"/>
      <c r="I121" s="9">
        <f t="shared" si="1"/>
        <v>903</v>
      </c>
      <c r="J121" s="9">
        <v>51.0</v>
      </c>
      <c r="K121" s="12">
        <v>120.0</v>
      </c>
    </row>
    <row r="122">
      <c r="A122" s="10" t="s">
        <v>159</v>
      </c>
      <c r="B122" s="11" t="s">
        <v>19</v>
      </c>
      <c r="C122" s="12" t="s">
        <v>42</v>
      </c>
      <c r="D122" s="13">
        <v>216.0</v>
      </c>
      <c r="E122" s="14">
        <v>354.0</v>
      </c>
      <c r="F122" s="14">
        <v>330.0</v>
      </c>
      <c r="G122" s="14"/>
      <c r="H122" s="14"/>
      <c r="I122" s="9">
        <f t="shared" si="1"/>
        <v>900</v>
      </c>
      <c r="J122" s="12">
        <v>8.0</v>
      </c>
      <c r="K122" s="9">
        <v>121.0</v>
      </c>
    </row>
    <row r="123">
      <c r="A123" s="10" t="s">
        <v>160</v>
      </c>
      <c r="B123" s="11" t="s">
        <v>32</v>
      </c>
      <c r="C123" s="12" t="s">
        <v>13</v>
      </c>
      <c r="D123" s="24"/>
      <c r="E123" s="14">
        <v>463.0</v>
      </c>
      <c r="F123" s="14">
        <v>435.0</v>
      </c>
      <c r="G123" s="14"/>
      <c r="H123" s="14"/>
      <c r="I123" s="9">
        <f t="shared" si="1"/>
        <v>898</v>
      </c>
      <c r="J123" s="12">
        <v>52.0</v>
      </c>
      <c r="K123" s="12">
        <v>122.0</v>
      </c>
    </row>
    <row r="124">
      <c r="A124" s="10" t="s">
        <v>161</v>
      </c>
      <c r="B124" s="11" t="s">
        <v>12</v>
      </c>
      <c r="C124" s="12" t="s">
        <v>40</v>
      </c>
      <c r="D124" s="13">
        <v>325.0</v>
      </c>
      <c r="E124" s="14">
        <v>315.0</v>
      </c>
      <c r="F124" s="14">
        <v>256.0</v>
      </c>
      <c r="G124" s="14"/>
      <c r="H124" s="14"/>
      <c r="I124" s="9">
        <f t="shared" si="1"/>
        <v>896</v>
      </c>
      <c r="J124" s="12">
        <v>8.0</v>
      </c>
      <c r="K124" s="9">
        <v>123.0</v>
      </c>
    </row>
    <row r="125">
      <c r="A125" s="10" t="s">
        <v>162</v>
      </c>
      <c r="B125" s="11" t="s">
        <v>32</v>
      </c>
      <c r="C125" s="12" t="s">
        <v>40</v>
      </c>
      <c r="D125" s="13">
        <v>433.0</v>
      </c>
      <c r="E125" s="20"/>
      <c r="F125" s="14">
        <v>462.0</v>
      </c>
      <c r="G125" s="14"/>
      <c r="H125" s="14"/>
      <c r="I125" s="9">
        <f t="shared" si="1"/>
        <v>895</v>
      </c>
      <c r="J125" s="12">
        <v>9.0</v>
      </c>
      <c r="K125" s="12">
        <v>124.0</v>
      </c>
    </row>
    <row r="126">
      <c r="A126" s="10" t="s">
        <v>163</v>
      </c>
      <c r="B126" s="11" t="s">
        <v>12</v>
      </c>
      <c r="C126" s="12" t="s">
        <v>22</v>
      </c>
      <c r="D126" s="13">
        <v>445.0</v>
      </c>
      <c r="E126" s="14">
        <v>445.0</v>
      </c>
      <c r="F126" s="20"/>
      <c r="G126" s="14"/>
      <c r="H126" s="14"/>
      <c r="I126" s="9">
        <f t="shared" si="1"/>
        <v>890</v>
      </c>
      <c r="J126" s="12">
        <v>18.0</v>
      </c>
      <c r="K126" s="9">
        <v>125.0</v>
      </c>
    </row>
    <row r="127">
      <c r="A127" s="10" t="s">
        <v>164</v>
      </c>
      <c r="B127" s="11" t="s">
        <v>165</v>
      </c>
      <c r="C127" s="12" t="s">
        <v>40</v>
      </c>
      <c r="D127" s="13">
        <v>324.0</v>
      </c>
      <c r="E127" s="14">
        <v>294.0</v>
      </c>
      <c r="F127" s="14">
        <v>271.0</v>
      </c>
      <c r="G127" s="25"/>
      <c r="H127" s="25"/>
      <c r="I127" s="9">
        <f t="shared" si="1"/>
        <v>889</v>
      </c>
      <c r="J127" s="12">
        <v>10.0</v>
      </c>
      <c r="K127" s="12">
        <v>126.0</v>
      </c>
    </row>
    <row r="128">
      <c r="A128" s="16" t="s">
        <v>166</v>
      </c>
      <c r="B128" s="17" t="s">
        <v>24</v>
      </c>
      <c r="C128" s="9" t="s">
        <v>13</v>
      </c>
      <c r="D128" s="18">
        <v>447.0</v>
      </c>
      <c r="E128" s="22"/>
      <c r="F128" s="19">
        <v>441.0</v>
      </c>
      <c r="G128" s="21"/>
      <c r="H128" s="21"/>
      <c r="I128" s="9">
        <f t="shared" si="1"/>
        <v>888</v>
      </c>
      <c r="J128" s="9">
        <v>53.0</v>
      </c>
      <c r="K128" s="9">
        <v>127.0</v>
      </c>
    </row>
    <row r="129">
      <c r="A129" s="10" t="s">
        <v>167</v>
      </c>
      <c r="B129" s="11" t="s">
        <v>52</v>
      </c>
      <c r="C129" s="12" t="s">
        <v>57</v>
      </c>
      <c r="D129" s="13">
        <v>299.0</v>
      </c>
      <c r="E129" s="14">
        <v>319.0</v>
      </c>
      <c r="F129" s="14">
        <v>270.0</v>
      </c>
      <c r="G129" s="14"/>
      <c r="H129" s="14"/>
      <c r="I129" s="9">
        <f t="shared" si="1"/>
        <v>888</v>
      </c>
      <c r="J129" s="12">
        <v>6.0</v>
      </c>
      <c r="K129" s="12">
        <v>128.0</v>
      </c>
    </row>
    <row r="130">
      <c r="A130" s="16" t="s">
        <v>168</v>
      </c>
      <c r="B130" s="17" t="s">
        <v>36</v>
      </c>
      <c r="C130" s="9" t="s">
        <v>22</v>
      </c>
      <c r="D130" s="18">
        <v>444.0</v>
      </c>
      <c r="E130" s="22"/>
      <c r="F130" s="19">
        <v>443.0</v>
      </c>
      <c r="G130" s="19"/>
      <c r="H130" s="19"/>
      <c r="I130" s="9">
        <f t="shared" si="1"/>
        <v>887</v>
      </c>
      <c r="J130" s="9">
        <v>19.0</v>
      </c>
      <c r="K130" s="9">
        <v>129.0</v>
      </c>
    </row>
    <row r="131">
      <c r="A131" s="10" t="s">
        <v>169</v>
      </c>
      <c r="B131" s="11" t="s">
        <v>93</v>
      </c>
      <c r="C131" s="12" t="s">
        <v>13</v>
      </c>
      <c r="D131" s="13">
        <v>320.0</v>
      </c>
      <c r="E131" s="14">
        <v>321.0</v>
      </c>
      <c r="F131" s="14">
        <v>242.0</v>
      </c>
      <c r="G131" s="14"/>
      <c r="H131" s="14"/>
      <c r="I131" s="9">
        <f t="shared" si="1"/>
        <v>883</v>
      </c>
      <c r="J131" s="12">
        <v>54.0</v>
      </c>
      <c r="K131" s="12">
        <v>130.0</v>
      </c>
    </row>
    <row r="132">
      <c r="A132" s="10" t="s">
        <v>170</v>
      </c>
      <c r="B132" s="11" t="s">
        <v>52</v>
      </c>
      <c r="C132" s="12" t="s">
        <v>40</v>
      </c>
      <c r="D132" s="13">
        <v>431.0</v>
      </c>
      <c r="E132" s="14">
        <v>451.0</v>
      </c>
      <c r="F132" s="20"/>
      <c r="G132" s="14"/>
      <c r="H132" s="14"/>
      <c r="I132" s="9">
        <f t="shared" si="1"/>
        <v>882</v>
      </c>
      <c r="J132" s="12">
        <v>11.0</v>
      </c>
      <c r="K132" s="9">
        <v>131.0</v>
      </c>
    </row>
    <row r="133">
      <c r="A133" s="10" t="s">
        <v>171</v>
      </c>
      <c r="B133" s="11" t="s">
        <v>32</v>
      </c>
      <c r="C133" s="12" t="s">
        <v>22</v>
      </c>
      <c r="D133" s="24"/>
      <c r="E133" s="14">
        <v>447.0</v>
      </c>
      <c r="F133" s="14">
        <v>434.0</v>
      </c>
      <c r="G133" s="14"/>
      <c r="H133" s="14"/>
      <c r="I133" s="9">
        <f t="shared" si="1"/>
        <v>881</v>
      </c>
      <c r="J133" s="12">
        <v>20.0</v>
      </c>
      <c r="K133" s="12">
        <v>132.0</v>
      </c>
    </row>
    <row r="134">
      <c r="A134" s="16" t="s">
        <v>172</v>
      </c>
      <c r="B134" s="17" t="s">
        <v>61</v>
      </c>
      <c r="C134" s="9" t="s">
        <v>40</v>
      </c>
      <c r="D134" s="18">
        <v>277.0</v>
      </c>
      <c r="E134" s="19">
        <v>313.0</v>
      </c>
      <c r="F134" s="19">
        <v>289.0</v>
      </c>
      <c r="G134" s="19"/>
      <c r="H134" s="19"/>
      <c r="I134" s="9">
        <f t="shared" si="1"/>
        <v>879</v>
      </c>
      <c r="J134" s="9">
        <v>12.0</v>
      </c>
      <c r="K134" s="9">
        <v>133.0</v>
      </c>
    </row>
    <row r="135">
      <c r="A135" s="10" t="s">
        <v>173</v>
      </c>
      <c r="B135" s="11" t="s">
        <v>17</v>
      </c>
      <c r="C135" s="12" t="s">
        <v>28</v>
      </c>
      <c r="D135" s="24"/>
      <c r="E135" s="14">
        <v>437.0</v>
      </c>
      <c r="F135" s="14">
        <v>437.0</v>
      </c>
      <c r="G135" s="14"/>
      <c r="H135" s="14"/>
      <c r="I135" s="9">
        <f t="shared" si="1"/>
        <v>874</v>
      </c>
      <c r="J135" s="12">
        <v>21.0</v>
      </c>
      <c r="K135" s="12">
        <v>134.0</v>
      </c>
    </row>
    <row r="136">
      <c r="A136" s="10" t="s">
        <v>174</v>
      </c>
      <c r="B136" s="11" t="s">
        <v>15</v>
      </c>
      <c r="C136" s="12" t="s">
        <v>22</v>
      </c>
      <c r="D136" s="13">
        <v>440.0</v>
      </c>
      <c r="E136" s="20"/>
      <c r="F136" s="14">
        <v>428.0</v>
      </c>
      <c r="G136" s="25"/>
      <c r="H136" s="25"/>
      <c r="I136" s="9">
        <f t="shared" si="1"/>
        <v>868</v>
      </c>
      <c r="J136" s="12">
        <v>21.0</v>
      </c>
      <c r="K136" s="9">
        <v>135.0</v>
      </c>
    </row>
    <row r="137">
      <c r="A137" s="16" t="s">
        <v>175</v>
      </c>
      <c r="B137" s="17" t="s">
        <v>36</v>
      </c>
      <c r="C137" s="9" t="s">
        <v>37</v>
      </c>
      <c r="D137" s="18">
        <v>309.0</v>
      </c>
      <c r="E137" s="19">
        <v>311.0</v>
      </c>
      <c r="F137" s="19">
        <v>247.0</v>
      </c>
      <c r="G137" s="19"/>
      <c r="H137" s="19"/>
      <c r="I137" s="9">
        <f t="shared" si="1"/>
        <v>867</v>
      </c>
      <c r="J137" s="9">
        <v>14.0</v>
      </c>
      <c r="K137" s="12">
        <v>136.0</v>
      </c>
    </row>
    <row r="138">
      <c r="A138" s="10" t="s">
        <v>176</v>
      </c>
      <c r="B138" s="11" t="s">
        <v>93</v>
      </c>
      <c r="C138" s="12" t="s">
        <v>22</v>
      </c>
      <c r="D138" s="13">
        <v>425.0</v>
      </c>
      <c r="E138" s="14">
        <v>441.0</v>
      </c>
      <c r="F138" s="20"/>
      <c r="G138" s="14"/>
      <c r="H138" s="14"/>
      <c r="I138" s="9">
        <f t="shared" si="1"/>
        <v>866</v>
      </c>
      <c r="J138" s="12">
        <v>22.0</v>
      </c>
      <c r="K138" s="9">
        <v>137.0</v>
      </c>
    </row>
    <row r="139">
      <c r="A139" s="10" t="s">
        <v>177</v>
      </c>
      <c r="B139" s="11" t="s">
        <v>15</v>
      </c>
      <c r="C139" s="12" t="s">
        <v>40</v>
      </c>
      <c r="D139" s="13">
        <v>289.0</v>
      </c>
      <c r="E139" s="14">
        <v>303.0</v>
      </c>
      <c r="F139" s="14">
        <v>274.0</v>
      </c>
      <c r="G139" s="14"/>
      <c r="H139" s="14"/>
      <c r="I139" s="9">
        <f t="shared" si="1"/>
        <v>866</v>
      </c>
      <c r="J139" s="12">
        <v>13.0</v>
      </c>
      <c r="K139" s="12">
        <v>138.0</v>
      </c>
    </row>
    <row r="140">
      <c r="A140" s="10" t="s">
        <v>178</v>
      </c>
      <c r="B140" s="11" t="s">
        <v>165</v>
      </c>
      <c r="C140" s="12" t="s">
        <v>13</v>
      </c>
      <c r="D140" s="13">
        <v>395.0</v>
      </c>
      <c r="E140" s="20"/>
      <c r="F140" s="14">
        <v>470.0</v>
      </c>
      <c r="G140" s="14"/>
      <c r="H140" s="14"/>
      <c r="I140" s="9">
        <f t="shared" si="1"/>
        <v>865</v>
      </c>
      <c r="J140" s="12">
        <v>55.0</v>
      </c>
      <c r="K140" s="9">
        <v>139.0</v>
      </c>
    </row>
    <row r="141">
      <c r="A141" s="10" t="s">
        <v>179</v>
      </c>
      <c r="B141" s="11" t="s">
        <v>30</v>
      </c>
      <c r="C141" s="12" t="s">
        <v>28</v>
      </c>
      <c r="D141" s="13">
        <v>430.0</v>
      </c>
      <c r="E141" s="20"/>
      <c r="F141" s="14">
        <v>433.0</v>
      </c>
      <c r="G141" s="14"/>
      <c r="H141" s="14"/>
      <c r="I141" s="9">
        <f t="shared" si="1"/>
        <v>863</v>
      </c>
      <c r="J141" s="12">
        <v>22.0</v>
      </c>
      <c r="K141" s="12">
        <v>140.0</v>
      </c>
    </row>
    <row r="142">
      <c r="A142" s="16" t="s">
        <v>180</v>
      </c>
      <c r="B142" s="17" t="s">
        <v>61</v>
      </c>
      <c r="C142" s="9" t="s">
        <v>13</v>
      </c>
      <c r="D142" s="18">
        <v>303.0</v>
      </c>
      <c r="E142" s="19">
        <v>301.0</v>
      </c>
      <c r="F142" s="19">
        <v>258.0</v>
      </c>
      <c r="G142" s="21"/>
      <c r="H142" s="21"/>
      <c r="I142" s="9">
        <f t="shared" si="1"/>
        <v>862</v>
      </c>
      <c r="J142" s="9">
        <v>56.0</v>
      </c>
      <c r="K142" s="9">
        <v>141.0</v>
      </c>
    </row>
    <row r="143">
      <c r="A143" s="16" t="s">
        <v>181</v>
      </c>
      <c r="B143" s="17" t="s">
        <v>68</v>
      </c>
      <c r="C143" s="9" t="s">
        <v>42</v>
      </c>
      <c r="D143" s="18">
        <v>413.0</v>
      </c>
      <c r="E143" s="19">
        <v>443.0</v>
      </c>
      <c r="F143" s="22"/>
      <c r="G143" s="21"/>
      <c r="H143" s="21"/>
      <c r="I143" s="9">
        <f t="shared" si="1"/>
        <v>856</v>
      </c>
      <c r="J143" s="9">
        <v>9.0</v>
      </c>
      <c r="K143" s="12">
        <v>142.0</v>
      </c>
    </row>
    <row r="144">
      <c r="A144" s="10" t="s">
        <v>182</v>
      </c>
      <c r="B144" s="11" t="s">
        <v>52</v>
      </c>
      <c r="C144" s="12" t="s">
        <v>13</v>
      </c>
      <c r="D144" s="24"/>
      <c r="E144" s="14">
        <v>436.0</v>
      </c>
      <c r="F144" s="14">
        <v>418.0</v>
      </c>
      <c r="G144" s="25"/>
      <c r="H144" s="25"/>
      <c r="I144" s="9">
        <f t="shared" si="1"/>
        <v>854</v>
      </c>
      <c r="J144" s="12">
        <v>57.0</v>
      </c>
      <c r="K144" s="9">
        <v>143.0</v>
      </c>
    </row>
    <row r="145">
      <c r="A145" s="16" t="s">
        <v>183</v>
      </c>
      <c r="B145" s="17" t="s">
        <v>61</v>
      </c>
      <c r="C145" s="9" t="s">
        <v>22</v>
      </c>
      <c r="D145" s="18">
        <v>298.0</v>
      </c>
      <c r="E145" s="19">
        <v>288.0</v>
      </c>
      <c r="F145" s="19">
        <v>268.0</v>
      </c>
      <c r="G145" s="19"/>
      <c r="H145" s="19"/>
      <c r="I145" s="9">
        <f t="shared" si="1"/>
        <v>854</v>
      </c>
      <c r="J145" s="9">
        <v>23.0</v>
      </c>
      <c r="K145" s="12">
        <v>144.0</v>
      </c>
    </row>
    <row r="146">
      <c r="A146" s="10" t="s">
        <v>184</v>
      </c>
      <c r="B146" s="11" t="s">
        <v>88</v>
      </c>
      <c r="C146" s="12" t="s">
        <v>13</v>
      </c>
      <c r="D146" s="13">
        <v>415.0</v>
      </c>
      <c r="E146" s="14">
        <v>438.0</v>
      </c>
      <c r="F146" s="20"/>
      <c r="G146" s="14"/>
      <c r="H146" s="14"/>
      <c r="I146" s="9">
        <f t="shared" si="1"/>
        <v>853</v>
      </c>
      <c r="J146" s="12">
        <v>58.0</v>
      </c>
      <c r="K146" s="12">
        <v>145.0</v>
      </c>
    </row>
    <row r="147">
      <c r="A147" s="16" t="s">
        <v>185</v>
      </c>
      <c r="B147" s="17" t="s">
        <v>123</v>
      </c>
      <c r="C147" s="9" t="s">
        <v>22</v>
      </c>
      <c r="D147" s="18">
        <v>273.0</v>
      </c>
      <c r="E147" s="19">
        <v>262.0</v>
      </c>
      <c r="F147" s="19">
        <v>316.0</v>
      </c>
      <c r="G147" s="19"/>
      <c r="H147" s="19"/>
      <c r="I147" s="9">
        <f t="shared" si="1"/>
        <v>851</v>
      </c>
      <c r="J147" s="9">
        <v>24.0</v>
      </c>
      <c r="K147" s="12">
        <v>146.0</v>
      </c>
    </row>
    <row r="148">
      <c r="A148" s="10" t="s">
        <v>186</v>
      </c>
      <c r="B148" s="11" t="s">
        <v>21</v>
      </c>
      <c r="C148" s="12" t="s">
        <v>28</v>
      </c>
      <c r="D148" s="13">
        <v>310.0</v>
      </c>
      <c r="E148" s="14">
        <v>289.0</v>
      </c>
      <c r="F148" s="14">
        <v>251.0</v>
      </c>
      <c r="G148" s="14"/>
      <c r="H148" s="14"/>
      <c r="I148" s="9">
        <f t="shared" si="1"/>
        <v>850</v>
      </c>
      <c r="J148" s="12">
        <v>23.0</v>
      </c>
      <c r="K148" s="9">
        <v>147.0</v>
      </c>
    </row>
    <row r="149">
      <c r="A149" s="10" t="s">
        <v>187</v>
      </c>
      <c r="B149" s="11" t="s">
        <v>61</v>
      </c>
      <c r="C149" s="12" t="s">
        <v>13</v>
      </c>
      <c r="D149" s="13">
        <v>437.0</v>
      </c>
      <c r="E149" s="20"/>
      <c r="F149" s="14">
        <v>412.0</v>
      </c>
      <c r="G149" s="14"/>
      <c r="H149" s="14"/>
      <c r="I149" s="9">
        <f t="shared" si="1"/>
        <v>849</v>
      </c>
      <c r="J149" s="12">
        <v>59.0</v>
      </c>
      <c r="K149" s="12">
        <v>148.0</v>
      </c>
    </row>
    <row r="150">
      <c r="A150" s="16" t="s">
        <v>188</v>
      </c>
      <c r="B150" s="17" t="s">
        <v>68</v>
      </c>
      <c r="C150" s="9" t="s">
        <v>42</v>
      </c>
      <c r="D150" s="18">
        <v>280.0</v>
      </c>
      <c r="E150" s="19">
        <v>290.0</v>
      </c>
      <c r="F150" s="19">
        <v>279.0</v>
      </c>
      <c r="G150" s="21"/>
      <c r="H150" s="21"/>
      <c r="I150" s="9">
        <f t="shared" si="1"/>
        <v>849</v>
      </c>
      <c r="J150" s="9">
        <v>10.0</v>
      </c>
      <c r="K150" s="9">
        <v>149.0</v>
      </c>
    </row>
    <row r="151">
      <c r="A151" s="10" t="s">
        <v>189</v>
      </c>
      <c r="B151" s="11" t="s">
        <v>32</v>
      </c>
      <c r="C151" s="12" t="s">
        <v>22</v>
      </c>
      <c r="D151" s="24"/>
      <c r="E151" s="14">
        <v>422.0</v>
      </c>
      <c r="F151" s="14">
        <v>427.0</v>
      </c>
      <c r="G151" s="14"/>
      <c r="H151" s="14"/>
      <c r="I151" s="9">
        <f t="shared" si="1"/>
        <v>849</v>
      </c>
      <c r="J151" s="12">
        <v>25.0</v>
      </c>
      <c r="K151" s="12">
        <v>150.0</v>
      </c>
    </row>
    <row r="152">
      <c r="A152" s="10" t="s">
        <v>190</v>
      </c>
      <c r="B152" s="11" t="s">
        <v>24</v>
      </c>
      <c r="C152" s="12" t="s">
        <v>28</v>
      </c>
      <c r="D152" s="13">
        <v>439.0</v>
      </c>
      <c r="E152" s="20"/>
      <c r="F152" s="14">
        <v>410.0</v>
      </c>
      <c r="G152" s="14"/>
      <c r="H152" s="14"/>
      <c r="I152" s="9">
        <f t="shared" si="1"/>
        <v>849</v>
      </c>
      <c r="J152" s="12">
        <v>24.0</v>
      </c>
      <c r="K152" s="9">
        <v>151.0</v>
      </c>
    </row>
    <row r="153">
      <c r="A153" s="10" t="s">
        <v>191</v>
      </c>
      <c r="B153" s="11" t="s">
        <v>123</v>
      </c>
      <c r="C153" s="12" t="s">
        <v>57</v>
      </c>
      <c r="D153" s="13">
        <v>297.0</v>
      </c>
      <c r="E153" s="14">
        <v>291.0</v>
      </c>
      <c r="F153" s="14">
        <v>261.0</v>
      </c>
      <c r="G153" s="14"/>
      <c r="H153" s="14"/>
      <c r="I153" s="9">
        <f t="shared" si="1"/>
        <v>849</v>
      </c>
      <c r="J153" s="12">
        <v>7.0</v>
      </c>
      <c r="K153" s="12">
        <v>152.0</v>
      </c>
    </row>
    <row r="154">
      <c r="A154" s="10" t="s">
        <v>192</v>
      </c>
      <c r="B154" s="11" t="s">
        <v>21</v>
      </c>
      <c r="C154" s="12" t="s">
        <v>22</v>
      </c>
      <c r="D154" s="24"/>
      <c r="E154" s="14">
        <v>432.0</v>
      </c>
      <c r="F154" s="14">
        <v>413.0</v>
      </c>
      <c r="G154" s="14"/>
      <c r="H154" s="14"/>
      <c r="I154" s="9">
        <f t="shared" si="1"/>
        <v>845</v>
      </c>
      <c r="J154" s="12">
        <v>26.0</v>
      </c>
      <c r="K154" s="9">
        <v>153.0</v>
      </c>
    </row>
    <row r="155">
      <c r="A155" s="10" t="s">
        <v>193</v>
      </c>
      <c r="B155" s="11" t="s">
        <v>26</v>
      </c>
      <c r="C155" s="12" t="s">
        <v>37</v>
      </c>
      <c r="D155" s="24"/>
      <c r="E155" s="14">
        <v>419.0</v>
      </c>
      <c r="F155" s="14">
        <v>420.0</v>
      </c>
      <c r="G155" s="14"/>
      <c r="H155" s="14"/>
      <c r="I155" s="9">
        <f t="shared" si="1"/>
        <v>839</v>
      </c>
      <c r="J155" s="12">
        <v>15.0</v>
      </c>
      <c r="K155" s="12">
        <v>154.0</v>
      </c>
    </row>
    <row r="156">
      <c r="A156" s="16" t="s">
        <v>194</v>
      </c>
      <c r="B156" s="17" t="s">
        <v>19</v>
      </c>
      <c r="C156" s="9" t="s">
        <v>40</v>
      </c>
      <c r="D156" s="18">
        <v>291.0</v>
      </c>
      <c r="E156" s="19">
        <v>287.0</v>
      </c>
      <c r="F156" s="19">
        <v>259.0</v>
      </c>
      <c r="G156" s="19"/>
      <c r="H156" s="19"/>
      <c r="I156" s="9">
        <f t="shared" si="1"/>
        <v>837</v>
      </c>
      <c r="J156" s="9">
        <v>14.0</v>
      </c>
      <c r="K156" s="9">
        <v>155.0</v>
      </c>
    </row>
    <row r="157">
      <c r="A157" s="16" t="s">
        <v>195</v>
      </c>
      <c r="B157" s="17" t="s">
        <v>12</v>
      </c>
      <c r="C157" s="9" t="s">
        <v>57</v>
      </c>
      <c r="D157" s="18">
        <v>262.0</v>
      </c>
      <c r="E157" s="19">
        <v>295.0</v>
      </c>
      <c r="F157" s="19">
        <v>280.0</v>
      </c>
      <c r="G157" s="21"/>
      <c r="H157" s="21"/>
      <c r="I157" s="9">
        <f t="shared" si="1"/>
        <v>837</v>
      </c>
      <c r="J157" s="9">
        <v>8.0</v>
      </c>
      <c r="K157" s="12">
        <v>156.0</v>
      </c>
    </row>
    <row r="158">
      <c r="A158" s="10" t="s">
        <v>196</v>
      </c>
      <c r="B158" s="11" t="s">
        <v>90</v>
      </c>
      <c r="C158" s="12" t="s">
        <v>13</v>
      </c>
      <c r="D158" s="13">
        <v>412.0</v>
      </c>
      <c r="E158" s="20"/>
      <c r="F158" s="14">
        <v>416.0</v>
      </c>
      <c r="G158" s="14"/>
      <c r="H158" s="14"/>
      <c r="I158" s="9">
        <f t="shared" si="1"/>
        <v>828</v>
      </c>
      <c r="J158" s="12">
        <v>60.0</v>
      </c>
      <c r="K158" s="9">
        <v>157.0</v>
      </c>
    </row>
    <row r="159">
      <c r="A159" s="16" t="s">
        <v>197</v>
      </c>
      <c r="B159" s="17" t="s">
        <v>52</v>
      </c>
      <c r="C159" s="9" t="s">
        <v>37</v>
      </c>
      <c r="D159" s="18">
        <v>288.0</v>
      </c>
      <c r="E159" s="19">
        <v>297.0</v>
      </c>
      <c r="F159" s="19">
        <v>240.0</v>
      </c>
      <c r="G159" s="19"/>
      <c r="H159" s="19"/>
      <c r="I159" s="9">
        <f t="shared" si="1"/>
        <v>825</v>
      </c>
      <c r="J159" s="9">
        <v>16.0</v>
      </c>
      <c r="K159" s="12">
        <v>158.0</v>
      </c>
    </row>
    <row r="160">
      <c r="A160" s="16" t="s">
        <v>198</v>
      </c>
      <c r="B160" s="17" t="s">
        <v>30</v>
      </c>
      <c r="C160" s="9" t="s">
        <v>42</v>
      </c>
      <c r="D160" s="18">
        <v>411.0</v>
      </c>
      <c r="E160" s="22"/>
      <c r="F160" s="19">
        <v>409.0</v>
      </c>
      <c r="G160" s="21"/>
      <c r="H160" s="21"/>
      <c r="I160" s="9">
        <f t="shared" si="1"/>
        <v>820</v>
      </c>
      <c r="J160" s="9">
        <v>11.0</v>
      </c>
      <c r="K160" s="9">
        <v>159.0</v>
      </c>
    </row>
    <row r="161">
      <c r="A161" s="16" t="s">
        <v>199</v>
      </c>
      <c r="B161" s="17" t="s">
        <v>93</v>
      </c>
      <c r="C161" s="9" t="s">
        <v>13</v>
      </c>
      <c r="D161" s="18">
        <v>400.0</v>
      </c>
      <c r="E161" s="19">
        <v>413.0</v>
      </c>
      <c r="F161" s="22"/>
      <c r="G161" s="19"/>
      <c r="H161" s="19"/>
      <c r="I161" s="9">
        <f t="shared" si="1"/>
        <v>813</v>
      </c>
      <c r="J161" s="9">
        <v>61.0</v>
      </c>
      <c r="K161" s="12">
        <v>160.0</v>
      </c>
    </row>
    <row r="162">
      <c r="A162" s="16" t="s">
        <v>200</v>
      </c>
      <c r="B162" s="17" t="s">
        <v>61</v>
      </c>
      <c r="C162" s="9" t="s">
        <v>13</v>
      </c>
      <c r="D162" s="18">
        <v>318.0</v>
      </c>
      <c r="E162" s="19">
        <v>260.0</v>
      </c>
      <c r="F162" s="19">
        <v>234.0</v>
      </c>
      <c r="G162" s="19"/>
      <c r="H162" s="19"/>
      <c r="I162" s="9">
        <f t="shared" si="1"/>
        <v>812</v>
      </c>
      <c r="J162" s="9">
        <v>62.0</v>
      </c>
      <c r="K162" s="9">
        <v>161.0</v>
      </c>
    </row>
    <row r="163">
      <c r="A163" s="10" t="s">
        <v>201</v>
      </c>
      <c r="B163" s="11" t="s">
        <v>93</v>
      </c>
      <c r="C163" s="12" t="s">
        <v>40</v>
      </c>
      <c r="D163" s="13">
        <v>284.0</v>
      </c>
      <c r="E163" s="14">
        <v>298.0</v>
      </c>
      <c r="F163" s="14">
        <v>223.0</v>
      </c>
      <c r="G163" s="25"/>
      <c r="H163" s="25"/>
      <c r="I163" s="9">
        <f t="shared" si="1"/>
        <v>805</v>
      </c>
      <c r="J163" s="12">
        <v>15.0</v>
      </c>
      <c r="K163" s="12">
        <v>162.0</v>
      </c>
    </row>
    <row r="164">
      <c r="A164" s="10" t="s">
        <v>202</v>
      </c>
      <c r="B164" s="11" t="s">
        <v>15</v>
      </c>
      <c r="C164" s="12" t="s">
        <v>57</v>
      </c>
      <c r="D164" s="13">
        <v>278.0</v>
      </c>
      <c r="E164" s="14">
        <v>277.0</v>
      </c>
      <c r="F164" s="14">
        <v>249.0</v>
      </c>
      <c r="G164" s="14"/>
      <c r="H164" s="14"/>
      <c r="I164" s="9">
        <f t="shared" si="1"/>
        <v>804</v>
      </c>
      <c r="J164" s="12">
        <v>9.0</v>
      </c>
      <c r="K164" s="9">
        <v>163.0</v>
      </c>
    </row>
    <row r="165">
      <c r="A165" s="10" t="s">
        <v>203</v>
      </c>
      <c r="B165" s="11" t="s">
        <v>12</v>
      </c>
      <c r="C165" s="12" t="s">
        <v>28</v>
      </c>
      <c r="D165" s="13">
        <v>398.0</v>
      </c>
      <c r="E165" s="14">
        <v>404.0</v>
      </c>
      <c r="F165" s="20"/>
      <c r="G165" s="14"/>
      <c r="H165" s="14"/>
      <c r="I165" s="9">
        <f t="shared" si="1"/>
        <v>802</v>
      </c>
      <c r="J165" s="12">
        <v>25.0</v>
      </c>
      <c r="K165" s="12">
        <v>164.0</v>
      </c>
    </row>
    <row r="166">
      <c r="A166" s="16" t="s">
        <v>204</v>
      </c>
      <c r="B166" s="17" t="s">
        <v>49</v>
      </c>
      <c r="C166" s="9" t="s">
        <v>37</v>
      </c>
      <c r="D166" s="18">
        <v>275.0</v>
      </c>
      <c r="E166" s="19">
        <v>286.0</v>
      </c>
      <c r="F166" s="19">
        <v>241.0</v>
      </c>
      <c r="G166" s="19"/>
      <c r="H166" s="19"/>
      <c r="I166" s="9">
        <f t="shared" si="1"/>
        <v>802</v>
      </c>
      <c r="J166" s="9">
        <v>17.0</v>
      </c>
      <c r="K166" s="9">
        <v>165.0</v>
      </c>
    </row>
    <row r="167">
      <c r="A167" s="10" t="s">
        <v>205</v>
      </c>
      <c r="B167" s="11" t="s">
        <v>61</v>
      </c>
      <c r="C167" s="12" t="s">
        <v>28</v>
      </c>
      <c r="D167" s="24"/>
      <c r="E167" s="14">
        <v>398.0</v>
      </c>
      <c r="F167" s="14">
        <v>402.0</v>
      </c>
      <c r="G167" s="14"/>
      <c r="H167" s="14"/>
      <c r="I167" s="9">
        <f t="shared" si="1"/>
        <v>800</v>
      </c>
      <c r="J167" s="12">
        <v>26.0</v>
      </c>
      <c r="K167" s="12">
        <v>166.0</v>
      </c>
    </row>
    <row r="168">
      <c r="A168" s="10" t="s">
        <v>206</v>
      </c>
      <c r="B168" s="11" t="s">
        <v>165</v>
      </c>
      <c r="C168" s="12" t="s">
        <v>37</v>
      </c>
      <c r="D168" s="13">
        <v>422.0</v>
      </c>
      <c r="E168" s="20"/>
      <c r="F168" s="14">
        <v>376.0</v>
      </c>
      <c r="G168" s="14"/>
      <c r="H168" s="14"/>
      <c r="I168" s="9">
        <f t="shared" si="1"/>
        <v>798</v>
      </c>
      <c r="J168" s="12">
        <v>18.0</v>
      </c>
      <c r="K168" s="9">
        <v>167.0</v>
      </c>
    </row>
    <row r="169">
      <c r="A169" s="10" t="s">
        <v>207</v>
      </c>
      <c r="B169" s="11" t="s">
        <v>61</v>
      </c>
      <c r="C169" s="12" t="s">
        <v>37</v>
      </c>
      <c r="D169" s="24"/>
      <c r="E169" s="14">
        <v>411.0</v>
      </c>
      <c r="F169" s="14">
        <v>387.0</v>
      </c>
      <c r="G169" s="25"/>
      <c r="H169" s="25"/>
      <c r="I169" s="9">
        <f t="shared" si="1"/>
        <v>798</v>
      </c>
      <c r="J169" s="12">
        <v>19.0</v>
      </c>
      <c r="K169" s="12">
        <v>168.0</v>
      </c>
    </row>
    <row r="170">
      <c r="A170" s="16" t="s">
        <v>208</v>
      </c>
      <c r="B170" s="17" t="s">
        <v>26</v>
      </c>
      <c r="C170" s="9" t="s">
        <v>42</v>
      </c>
      <c r="D170" s="18">
        <v>367.0</v>
      </c>
      <c r="E170" s="22"/>
      <c r="F170" s="19">
        <v>425.0</v>
      </c>
      <c r="G170" s="19"/>
      <c r="H170" s="19"/>
      <c r="I170" s="9">
        <f t="shared" si="1"/>
        <v>792</v>
      </c>
      <c r="J170" s="9">
        <v>12.0</v>
      </c>
      <c r="K170" s="9">
        <v>169.0</v>
      </c>
    </row>
    <row r="171">
      <c r="A171" s="10" t="s">
        <v>209</v>
      </c>
      <c r="B171" s="11" t="s">
        <v>19</v>
      </c>
      <c r="C171" s="12" t="s">
        <v>37</v>
      </c>
      <c r="D171" s="13">
        <v>269.0</v>
      </c>
      <c r="E171" s="14">
        <v>293.0</v>
      </c>
      <c r="F171" s="14">
        <v>228.0</v>
      </c>
      <c r="G171" s="14"/>
      <c r="H171" s="14"/>
      <c r="I171" s="9">
        <f t="shared" si="1"/>
        <v>790</v>
      </c>
      <c r="J171" s="12">
        <v>20.0</v>
      </c>
      <c r="K171" s="12">
        <v>170.0</v>
      </c>
    </row>
    <row r="172">
      <c r="A172" s="10" t="s">
        <v>210</v>
      </c>
      <c r="B172" s="11" t="s">
        <v>36</v>
      </c>
      <c r="C172" s="12" t="s">
        <v>37</v>
      </c>
      <c r="D172" s="13">
        <v>382.0</v>
      </c>
      <c r="E172" s="20"/>
      <c r="F172" s="14">
        <v>408.0</v>
      </c>
      <c r="G172" s="14"/>
      <c r="H172" s="14"/>
      <c r="I172" s="9">
        <f t="shared" si="1"/>
        <v>790</v>
      </c>
      <c r="J172" s="12">
        <v>21.0</v>
      </c>
      <c r="K172" s="9">
        <v>171.0</v>
      </c>
    </row>
    <row r="173">
      <c r="A173" s="16" t="s">
        <v>211</v>
      </c>
      <c r="B173" s="17" t="s">
        <v>17</v>
      </c>
      <c r="C173" s="9" t="s">
        <v>13</v>
      </c>
      <c r="D173" s="23"/>
      <c r="E173" s="19">
        <v>400.0</v>
      </c>
      <c r="F173" s="19">
        <v>388.0</v>
      </c>
      <c r="G173" s="21"/>
      <c r="H173" s="21"/>
      <c r="I173" s="9">
        <f t="shared" si="1"/>
        <v>788</v>
      </c>
      <c r="J173" s="9">
        <v>63.0</v>
      </c>
      <c r="K173" s="12">
        <v>172.0</v>
      </c>
    </row>
    <row r="174">
      <c r="A174" s="10" t="s">
        <v>212</v>
      </c>
      <c r="B174" s="11" t="s">
        <v>36</v>
      </c>
      <c r="C174" s="12" t="s">
        <v>22</v>
      </c>
      <c r="D174" s="24"/>
      <c r="E174" s="14">
        <v>387.0</v>
      </c>
      <c r="F174" s="14">
        <v>395.0</v>
      </c>
      <c r="G174" s="14"/>
      <c r="H174" s="14"/>
      <c r="I174" s="9">
        <f t="shared" si="1"/>
        <v>782</v>
      </c>
      <c r="J174" s="12">
        <v>27.0</v>
      </c>
      <c r="K174" s="9">
        <v>173.0</v>
      </c>
    </row>
    <row r="175">
      <c r="A175" s="10" t="s">
        <v>213</v>
      </c>
      <c r="B175" s="11" t="s">
        <v>21</v>
      </c>
      <c r="C175" s="12" t="s">
        <v>37</v>
      </c>
      <c r="D175" s="24"/>
      <c r="E175" s="14">
        <v>389.0</v>
      </c>
      <c r="F175" s="14">
        <v>393.0</v>
      </c>
      <c r="G175" s="14"/>
      <c r="H175" s="14"/>
      <c r="I175" s="9">
        <f t="shared" si="1"/>
        <v>782</v>
      </c>
      <c r="J175" s="12">
        <v>22.0</v>
      </c>
      <c r="K175" s="12">
        <v>174.0</v>
      </c>
    </row>
    <row r="176">
      <c r="A176" s="16" t="s">
        <v>214</v>
      </c>
      <c r="B176" s="17" t="s">
        <v>123</v>
      </c>
      <c r="C176" s="9" t="s">
        <v>40</v>
      </c>
      <c r="D176" s="23"/>
      <c r="E176" s="19">
        <v>420.0</v>
      </c>
      <c r="F176" s="19">
        <v>359.0</v>
      </c>
      <c r="G176" s="19"/>
      <c r="H176" s="19"/>
      <c r="I176" s="9">
        <f t="shared" si="1"/>
        <v>779</v>
      </c>
      <c r="J176" s="9">
        <v>16.0</v>
      </c>
      <c r="K176" s="9">
        <v>175.0</v>
      </c>
    </row>
    <row r="177">
      <c r="A177" s="10" t="s">
        <v>215</v>
      </c>
      <c r="B177" s="11" t="s">
        <v>61</v>
      </c>
      <c r="C177" s="12" t="s">
        <v>13</v>
      </c>
      <c r="D177" s="13">
        <v>283.0</v>
      </c>
      <c r="E177" s="14">
        <v>273.0</v>
      </c>
      <c r="F177" s="14">
        <v>215.0</v>
      </c>
      <c r="G177" s="14"/>
      <c r="H177" s="14"/>
      <c r="I177" s="9">
        <f t="shared" si="1"/>
        <v>771</v>
      </c>
      <c r="J177" s="12">
        <v>64.0</v>
      </c>
      <c r="K177" s="12">
        <v>176.0</v>
      </c>
    </row>
    <row r="178">
      <c r="A178" s="10" t="s">
        <v>216</v>
      </c>
      <c r="B178" s="11" t="s">
        <v>12</v>
      </c>
      <c r="C178" s="12" t="s">
        <v>37</v>
      </c>
      <c r="D178" s="13">
        <v>408.0</v>
      </c>
      <c r="E178" s="20"/>
      <c r="F178" s="14">
        <v>363.0</v>
      </c>
      <c r="G178" s="25"/>
      <c r="H178" s="25"/>
      <c r="I178" s="9">
        <f t="shared" si="1"/>
        <v>771</v>
      </c>
      <c r="J178" s="12">
        <v>23.0</v>
      </c>
      <c r="K178" s="9">
        <v>177.0</v>
      </c>
    </row>
    <row r="179">
      <c r="A179" s="16" t="s">
        <v>217</v>
      </c>
      <c r="B179" s="17" t="s">
        <v>52</v>
      </c>
      <c r="C179" s="9" t="s">
        <v>218</v>
      </c>
      <c r="D179" s="18">
        <v>271.0</v>
      </c>
      <c r="E179" s="19">
        <v>267.0</v>
      </c>
      <c r="F179" s="19">
        <v>231.0</v>
      </c>
      <c r="G179" s="19"/>
      <c r="H179" s="19"/>
      <c r="I179" s="9">
        <f t="shared" si="1"/>
        <v>769</v>
      </c>
      <c r="J179" s="9">
        <v>1.0</v>
      </c>
      <c r="K179" s="12">
        <v>178.0</v>
      </c>
    </row>
    <row r="180">
      <c r="A180" s="10" t="s">
        <v>219</v>
      </c>
      <c r="B180" s="11" t="s">
        <v>12</v>
      </c>
      <c r="C180" s="12" t="s">
        <v>37</v>
      </c>
      <c r="D180" s="13">
        <v>239.0</v>
      </c>
      <c r="E180" s="14">
        <v>284.0</v>
      </c>
      <c r="F180" s="14">
        <v>245.0</v>
      </c>
      <c r="G180" s="25"/>
      <c r="H180" s="25"/>
      <c r="I180" s="9">
        <f t="shared" si="1"/>
        <v>768</v>
      </c>
      <c r="J180" s="12">
        <v>24.0</v>
      </c>
      <c r="K180" s="9">
        <v>179.0</v>
      </c>
    </row>
    <row r="181">
      <c r="A181" s="10" t="s">
        <v>220</v>
      </c>
      <c r="B181" s="11" t="s">
        <v>17</v>
      </c>
      <c r="C181" s="12" t="s">
        <v>28</v>
      </c>
      <c r="D181" s="24"/>
      <c r="E181" s="14">
        <v>393.0</v>
      </c>
      <c r="F181" s="14">
        <v>369.0</v>
      </c>
      <c r="G181" s="14"/>
      <c r="H181" s="14"/>
      <c r="I181" s="9">
        <f t="shared" si="1"/>
        <v>762</v>
      </c>
      <c r="J181" s="12">
        <v>27.0</v>
      </c>
      <c r="K181" s="12">
        <v>180.0</v>
      </c>
    </row>
    <row r="182">
      <c r="A182" s="10" t="s">
        <v>221</v>
      </c>
      <c r="B182" s="11" t="s">
        <v>52</v>
      </c>
      <c r="C182" s="12" t="s">
        <v>13</v>
      </c>
      <c r="D182" s="24"/>
      <c r="E182" s="14">
        <v>375.0</v>
      </c>
      <c r="F182" s="14">
        <v>386.0</v>
      </c>
      <c r="G182" s="14"/>
      <c r="H182" s="14"/>
      <c r="I182" s="9">
        <f t="shared" si="1"/>
        <v>761</v>
      </c>
      <c r="J182" s="12">
        <v>65.0</v>
      </c>
      <c r="K182" s="9">
        <v>181.0</v>
      </c>
    </row>
    <row r="183">
      <c r="A183" s="10" t="s">
        <v>222</v>
      </c>
      <c r="B183" s="11" t="s">
        <v>21</v>
      </c>
      <c r="C183" s="12" t="s">
        <v>28</v>
      </c>
      <c r="D183" s="13">
        <v>285.0</v>
      </c>
      <c r="E183" s="14">
        <v>241.0</v>
      </c>
      <c r="F183" s="14">
        <v>232.0</v>
      </c>
      <c r="G183" s="14"/>
      <c r="H183" s="14"/>
      <c r="I183" s="9">
        <f t="shared" si="1"/>
        <v>758</v>
      </c>
      <c r="J183" s="12">
        <v>28.0</v>
      </c>
      <c r="K183" s="12">
        <v>182.0</v>
      </c>
    </row>
    <row r="184">
      <c r="A184" s="16" t="s">
        <v>223</v>
      </c>
      <c r="B184" s="17" t="s">
        <v>61</v>
      </c>
      <c r="C184" s="9" t="s">
        <v>22</v>
      </c>
      <c r="D184" s="18">
        <v>384.0</v>
      </c>
      <c r="E184" s="19">
        <v>373.0</v>
      </c>
      <c r="F184" s="22"/>
      <c r="G184" s="19"/>
      <c r="H184" s="19"/>
      <c r="I184" s="9">
        <f t="shared" si="1"/>
        <v>757</v>
      </c>
      <c r="J184" s="9">
        <v>28.0</v>
      </c>
      <c r="K184" s="9">
        <v>183.0</v>
      </c>
    </row>
    <row r="185">
      <c r="A185" s="16" t="s">
        <v>224</v>
      </c>
      <c r="B185" s="17" t="s">
        <v>30</v>
      </c>
      <c r="C185" s="9" t="s">
        <v>28</v>
      </c>
      <c r="D185" s="18">
        <v>252.0</v>
      </c>
      <c r="E185" s="19">
        <v>246.0</v>
      </c>
      <c r="F185" s="19">
        <v>257.0</v>
      </c>
      <c r="G185" s="19"/>
      <c r="H185" s="19"/>
      <c r="I185" s="9">
        <f t="shared" si="1"/>
        <v>755</v>
      </c>
      <c r="J185" s="9">
        <v>29.0</v>
      </c>
      <c r="K185" s="12">
        <v>184.0</v>
      </c>
    </row>
    <row r="186">
      <c r="A186" s="16" t="s">
        <v>225</v>
      </c>
      <c r="B186" s="17" t="s">
        <v>39</v>
      </c>
      <c r="C186" s="9" t="s">
        <v>37</v>
      </c>
      <c r="D186" s="18">
        <v>397.0</v>
      </c>
      <c r="E186" s="19">
        <v>357.0</v>
      </c>
      <c r="F186" s="22"/>
      <c r="G186" s="21"/>
      <c r="H186" s="21"/>
      <c r="I186" s="9">
        <f t="shared" si="1"/>
        <v>754</v>
      </c>
      <c r="J186" s="9">
        <v>25.0</v>
      </c>
      <c r="K186" s="9">
        <v>185.0</v>
      </c>
    </row>
    <row r="187">
      <c r="A187" s="10" t="s">
        <v>226</v>
      </c>
      <c r="B187" s="11" t="s">
        <v>88</v>
      </c>
      <c r="C187" s="12" t="s">
        <v>57</v>
      </c>
      <c r="D187" s="13">
        <v>272.0</v>
      </c>
      <c r="E187" s="14">
        <v>257.0</v>
      </c>
      <c r="F187" s="14">
        <v>224.0</v>
      </c>
      <c r="G187" s="14"/>
      <c r="H187" s="14"/>
      <c r="I187" s="9">
        <f t="shared" si="1"/>
        <v>753</v>
      </c>
      <c r="J187" s="12">
        <v>10.0</v>
      </c>
      <c r="K187" s="12">
        <v>186.0</v>
      </c>
    </row>
    <row r="188">
      <c r="A188" s="10" t="s">
        <v>227</v>
      </c>
      <c r="B188" s="11" t="s">
        <v>61</v>
      </c>
      <c r="C188" s="12" t="s">
        <v>37</v>
      </c>
      <c r="D188" s="13">
        <v>258.0</v>
      </c>
      <c r="E188" s="14">
        <v>269.0</v>
      </c>
      <c r="F188" s="14">
        <v>221.0</v>
      </c>
      <c r="G188" s="25"/>
      <c r="H188" s="25"/>
      <c r="I188" s="9">
        <f t="shared" si="1"/>
        <v>748</v>
      </c>
      <c r="J188" s="12">
        <v>26.0</v>
      </c>
      <c r="K188" s="9">
        <v>187.0</v>
      </c>
    </row>
    <row r="189">
      <c r="A189" s="10" t="s">
        <v>228</v>
      </c>
      <c r="B189" s="11" t="s">
        <v>90</v>
      </c>
      <c r="C189" s="12" t="s">
        <v>28</v>
      </c>
      <c r="D189" s="24"/>
      <c r="E189" s="14">
        <v>362.0</v>
      </c>
      <c r="F189" s="14">
        <v>385.0</v>
      </c>
      <c r="G189" s="14"/>
      <c r="H189" s="14"/>
      <c r="I189" s="9">
        <f t="shared" si="1"/>
        <v>747</v>
      </c>
      <c r="J189" s="12">
        <v>30.0</v>
      </c>
      <c r="K189" s="12">
        <v>188.0</v>
      </c>
    </row>
    <row r="190">
      <c r="A190" s="10" t="s">
        <v>229</v>
      </c>
      <c r="B190" s="11" t="s">
        <v>32</v>
      </c>
      <c r="C190" s="12" t="s">
        <v>13</v>
      </c>
      <c r="D190" s="13">
        <v>386.0</v>
      </c>
      <c r="E190" s="14">
        <v>360.0</v>
      </c>
      <c r="F190" s="20"/>
      <c r="G190" s="14"/>
      <c r="H190" s="14"/>
      <c r="I190" s="9">
        <f t="shared" si="1"/>
        <v>746</v>
      </c>
      <c r="J190" s="12">
        <v>66.0</v>
      </c>
      <c r="K190" s="9">
        <v>189.0</v>
      </c>
    </row>
    <row r="191">
      <c r="A191" s="10" t="s">
        <v>230</v>
      </c>
      <c r="B191" s="11" t="s">
        <v>39</v>
      </c>
      <c r="C191" s="12" t="s">
        <v>37</v>
      </c>
      <c r="D191" s="24"/>
      <c r="E191" s="14">
        <v>386.0</v>
      </c>
      <c r="F191" s="14">
        <v>360.0</v>
      </c>
      <c r="G191" s="14"/>
      <c r="H191" s="14"/>
      <c r="I191" s="9">
        <f t="shared" si="1"/>
        <v>746</v>
      </c>
      <c r="J191" s="12">
        <v>27.0</v>
      </c>
      <c r="K191" s="12">
        <v>190.0</v>
      </c>
    </row>
    <row r="192">
      <c r="A192" s="16" t="s">
        <v>231</v>
      </c>
      <c r="B192" s="17" t="s">
        <v>21</v>
      </c>
      <c r="C192" s="9" t="s">
        <v>13</v>
      </c>
      <c r="D192" s="18">
        <v>377.0</v>
      </c>
      <c r="E192" s="22"/>
      <c r="F192" s="19">
        <v>366.0</v>
      </c>
      <c r="G192" s="19"/>
      <c r="H192" s="19"/>
      <c r="I192" s="9">
        <f t="shared" si="1"/>
        <v>743</v>
      </c>
      <c r="J192" s="9">
        <v>67.0</v>
      </c>
      <c r="K192" s="9">
        <v>191.0</v>
      </c>
    </row>
    <row r="193">
      <c r="A193" s="10" t="s">
        <v>232</v>
      </c>
      <c r="B193" s="11" t="s">
        <v>39</v>
      </c>
      <c r="C193" s="12" t="s">
        <v>22</v>
      </c>
      <c r="D193" s="13">
        <v>405.0</v>
      </c>
      <c r="E193" s="14">
        <v>336.0</v>
      </c>
      <c r="F193" s="20"/>
      <c r="G193" s="25"/>
      <c r="H193" s="25"/>
      <c r="I193" s="9">
        <f t="shared" si="1"/>
        <v>741</v>
      </c>
      <c r="J193" s="12">
        <v>29.0</v>
      </c>
      <c r="K193" s="12">
        <v>192.0</v>
      </c>
    </row>
    <row r="194">
      <c r="A194" s="10" t="s">
        <v>233</v>
      </c>
      <c r="B194" s="11" t="s">
        <v>17</v>
      </c>
      <c r="C194" s="12" t="s">
        <v>13</v>
      </c>
      <c r="D194" s="13">
        <v>265.0</v>
      </c>
      <c r="E194" s="14">
        <v>255.0</v>
      </c>
      <c r="F194" s="14">
        <v>217.0</v>
      </c>
      <c r="G194" s="14"/>
      <c r="H194" s="14"/>
      <c r="I194" s="9">
        <f t="shared" si="1"/>
        <v>737</v>
      </c>
      <c r="J194" s="12">
        <v>68.0</v>
      </c>
      <c r="K194" s="9">
        <v>193.0</v>
      </c>
    </row>
    <row r="195">
      <c r="A195" s="16" t="s">
        <v>234</v>
      </c>
      <c r="B195" s="17" t="s">
        <v>32</v>
      </c>
      <c r="C195" s="9" t="s">
        <v>40</v>
      </c>
      <c r="D195" s="18">
        <v>361.0</v>
      </c>
      <c r="E195" s="19">
        <v>367.0</v>
      </c>
      <c r="F195" s="22"/>
      <c r="G195" s="19"/>
      <c r="H195" s="19"/>
      <c r="I195" s="9">
        <f t="shared" si="1"/>
        <v>728</v>
      </c>
      <c r="J195" s="9">
        <v>17.0</v>
      </c>
      <c r="K195" s="12">
        <v>194.0</v>
      </c>
    </row>
    <row r="196">
      <c r="A196" s="10" t="s">
        <v>235</v>
      </c>
      <c r="B196" s="11" t="s">
        <v>90</v>
      </c>
      <c r="C196" s="12" t="s">
        <v>28</v>
      </c>
      <c r="D196" s="24"/>
      <c r="E196" s="14">
        <v>405.0</v>
      </c>
      <c r="F196" s="14">
        <v>319.0</v>
      </c>
      <c r="G196" s="14"/>
      <c r="H196" s="14"/>
      <c r="I196" s="9">
        <f t="shared" si="1"/>
        <v>724</v>
      </c>
      <c r="J196" s="12">
        <v>31.0</v>
      </c>
      <c r="K196" s="9">
        <v>195.0</v>
      </c>
    </row>
    <row r="197">
      <c r="A197" s="10" t="s">
        <v>236</v>
      </c>
      <c r="B197" s="11" t="s">
        <v>107</v>
      </c>
      <c r="C197" s="12" t="s">
        <v>40</v>
      </c>
      <c r="D197" s="13">
        <v>259.0</v>
      </c>
      <c r="E197" s="14">
        <v>251.0</v>
      </c>
      <c r="F197" s="14">
        <v>213.0</v>
      </c>
      <c r="G197" s="25"/>
      <c r="H197" s="25"/>
      <c r="I197" s="9">
        <f t="shared" si="1"/>
        <v>723</v>
      </c>
      <c r="J197" s="12">
        <v>18.0</v>
      </c>
      <c r="K197" s="12">
        <v>196.0</v>
      </c>
    </row>
    <row r="198">
      <c r="A198" s="16" t="s">
        <v>237</v>
      </c>
      <c r="B198" s="17" t="s">
        <v>238</v>
      </c>
      <c r="C198" s="9" t="s">
        <v>13</v>
      </c>
      <c r="D198" s="18">
        <v>365.0</v>
      </c>
      <c r="E198" s="22"/>
      <c r="F198" s="19">
        <v>356.0</v>
      </c>
      <c r="G198" s="19"/>
      <c r="H198" s="19"/>
      <c r="I198" s="9">
        <f t="shared" si="1"/>
        <v>721</v>
      </c>
      <c r="J198" s="9">
        <v>69.0</v>
      </c>
      <c r="K198" s="9">
        <v>197.0</v>
      </c>
    </row>
    <row r="199">
      <c r="A199" s="10" t="s">
        <v>239</v>
      </c>
      <c r="B199" s="11" t="s">
        <v>12</v>
      </c>
      <c r="C199" s="12" t="s">
        <v>57</v>
      </c>
      <c r="D199" s="13">
        <v>263.0</v>
      </c>
      <c r="E199" s="14">
        <v>254.0</v>
      </c>
      <c r="F199" s="14">
        <v>202.0</v>
      </c>
      <c r="G199" s="14"/>
      <c r="H199" s="14"/>
      <c r="I199" s="9">
        <f t="shared" si="1"/>
        <v>719</v>
      </c>
      <c r="J199" s="12">
        <v>11.0</v>
      </c>
      <c r="K199" s="12">
        <v>198.0</v>
      </c>
    </row>
    <row r="200">
      <c r="A200" s="10" t="s">
        <v>240</v>
      </c>
      <c r="B200" s="11" t="s">
        <v>15</v>
      </c>
      <c r="C200" s="12" t="s">
        <v>13</v>
      </c>
      <c r="D200" s="24"/>
      <c r="E200" s="14">
        <v>342.0</v>
      </c>
      <c r="F200" s="14">
        <v>375.0</v>
      </c>
      <c r="G200" s="25"/>
      <c r="H200" s="25"/>
      <c r="I200" s="9">
        <f t="shared" si="1"/>
        <v>717</v>
      </c>
      <c r="J200" s="12">
        <v>70.0</v>
      </c>
      <c r="K200" s="9">
        <v>199.0</v>
      </c>
    </row>
    <row r="201">
      <c r="A201" s="10" t="s">
        <v>241</v>
      </c>
      <c r="B201" s="11" t="s">
        <v>93</v>
      </c>
      <c r="C201" s="12" t="s">
        <v>13</v>
      </c>
      <c r="D201" s="13">
        <v>345.0</v>
      </c>
      <c r="E201" s="20"/>
      <c r="F201" s="14">
        <v>368.0</v>
      </c>
      <c r="G201" s="25"/>
      <c r="H201" s="25"/>
      <c r="I201" s="9">
        <f t="shared" si="1"/>
        <v>713</v>
      </c>
      <c r="J201" s="12">
        <v>71.0</v>
      </c>
      <c r="K201" s="12">
        <v>200.0</v>
      </c>
    </row>
    <row r="202">
      <c r="A202" s="10" t="s">
        <v>242</v>
      </c>
      <c r="B202" s="11" t="s">
        <v>123</v>
      </c>
      <c r="C202" s="12" t="s">
        <v>13</v>
      </c>
      <c r="D202" s="13">
        <v>363.0</v>
      </c>
      <c r="E202" s="14">
        <v>349.0</v>
      </c>
      <c r="F202" s="20"/>
      <c r="G202" s="14"/>
      <c r="H202" s="14"/>
      <c r="I202" s="9">
        <f t="shared" si="1"/>
        <v>712</v>
      </c>
      <c r="J202" s="12">
        <v>72.0</v>
      </c>
      <c r="K202" s="9">
        <v>201.0</v>
      </c>
    </row>
    <row r="203">
      <c r="A203" s="16" t="s">
        <v>243</v>
      </c>
      <c r="B203" s="17" t="s">
        <v>15</v>
      </c>
      <c r="C203" s="9" t="s">
        <v>22</v>
      </c>
      <c r="D203" s="18">
        <v>255.0</v>
      </c>
      <c r="E203" s="19">
        <v>259.0</v>
      </c>
      <c r="F203" s="19">
        <v>197.0</v>
      </c>
      <c r="G203" s="19"/>
      <c r="H203" s="19"/>
      <c r="I203" s="9">
        <f t="shared" si="1"/>
        <v>711</v>
      </c>
      <c r="J203" s="9">
        <v>30.0</v>
      </c>
      <c r="K203" s="12">
        <v>202.0</v>
      </c>
    </row>
    <row r="204">
      <c r="A204" s="16" t="s">
        <v>244</v>
      </c>
      <c r="B204" s="17" t="s">
        <v>32</v>
      </c>
      <c r="C204" s="9" t="s">
        <v>22</v>
      </c>
      <c r="D204" s="23"/>
      <c r="E204" s="19">
        <v>370.0</v>
      </c>
      <c r="F204" s="19">
        <v>341.0</v>
      </c>
      <c r="G204" s="19"/>
      <c r="H204" s="19"/>
      <c r="I204" s="9">
        <f t="shared" si="1"/>
        <v>711</v>
      </c>
      <c r="J204" s="9">
        <v>31.0</v>
      </c>
      <c r="K204" s="9">
        <v>203.0</v>
      </c>
    </row>
    <row r="205">
      <c r="A205" s="10" t="s">
        <v>245</v>
      </c>
      <c r="B205" s="11" t="s">
        <v>15</v>
      </c>
      <c r="C205" s="12" t="s">
        <v>28</v>
      </c>
      <c r="D205" s="13">
        <v>342.0</v>
      </c>
      <c r="E205" s="14">
        <v>368.0</v>
      </c>
      <c r="F205" s="20"/>
      <c r="G205" s="25"/>
      <c r="H205" s="25"/>
      <c r="I205" s="9">
        <f t="shared" si="1"/>
        <v>710</v>
      </c>
      <c r="J205" s="12">
        <v>32.0</v>
      </c>
      <c r="K205" s="12">
        <v>204.0</v>
      </c>
    </row>
    <row r="206">
      <c r="A206" s="10" t="s">
        <v>246</v>
      </c>
      <c r="B206" s="11" t="s">
        <v>165</v>
      </c>
      <c r="C206" s="12" t="s">
        <v>28</v>
      </c>
      <c r="D206" s="13">
        <v>341.0</v>
      </c>
      <c r="E206" s="14">
        <v>365.0</v>
      </c>
      <c r="F206" s="20"/>
      <c r="G206" s="25"/>
      <c r="H206" s="25"/>
      <c r="I206" s="9">
        <f t="shared" si="1"/>
        <v>706</v>
      </c>
      <c r="J206" s="12">
        <v>33.0</v>
      </c>
      <c r="K206" s="9">
        <v>205.0</v>
      </c>
    </row>
    <row r="207">
      <c r="A207" s="16" t="s">
        <v>247</v>
      </c>
      <c r="B207" s="17" t="s">
        <v>52</v>
      </c>
      <c r="C207" s="9" t="s">
        <v>28</v>
      </c>
      <c r="D207" s="23"/>
      <c r="E207" s="19">
        <v>361.0</v>
      </c>
      <c r="F207" s="19">
        <v>344.0</v>
      </c>
      <c r="G207" s="21"/>
      <c r="H207" s="21"/>
      <c r="I207" s="9">
        <f t="shared" si="1"/>
        <v>705</v>
      </c>
      <c r="J207" s="9">
        <v>34.0</v>
      </c>
      <c r="K207" s="12">
        <v>206.0</v>
      </c>
    </row>
    <row r="208">
      <c r="A208" s="10" t="s">
        <v>248</v>
      </c>
      <c r="B208" s="11" t="s">
        <v>52</v>
      </c>
      <c r="C208" s="12" t="s">
        <v>57</v>
      </c>
      <c r="D208" s="13">
        <v>256.0</v>
      </c>
      <c r="E208" s="14">
        <v>258.0</v>
      </c>
      <c r="F208" s="14">
        <v>190.0</v>
      </c>
      <c r="G208" s="14"/>
      <c r="H208" s="14"/>
      <c r="I208" s="9">
        <f t="shared" si="1"/>
        <v>704</v>
      </c>
      <c r="J208" s="12">
        <v>12.0</v>
      </c>
      <c r="K208" s="12">
        <v>207.0</v>
      </c>
    </row>
    <row r="209">
      <c r="A209" s="16" t="s">
        <v>249</v>
      </c>
      <c r="B209" s="17" t="s">
        <v>30</v>
      </c>
      <c r="C209" s="9" t="s">
        <v>13</v>
      </c>
      <c r="D209" s="23"/>
      <c r="E209" s="19">
        <v>388.0</v>
      </c>
      <c r="F209" s="19">
        <v>312.0</v>
      </c>
      <c r="G209" s="19"/>
      <c r="H209" s="19"/>
      <c r="I209" s="9">
        <f t="shared" si="1"/>
        <v>700</v>
      </c>
      <c r="J209" s="9">
        <v>73.0</v>
      </c>
      <c r="K209" s="9">
        <v>208.0</v>
      </c>
    </row>
    <row r="210">
      <c r="A210" s="10" t="s">
        <v>250</v>
      </c>
      <c r="B210" s="11" t="s">
        <v>61</v>
      </c>
      <c r="C210" s="12" t="s">
        <v>13</v>
      </c>
      <c r="D210" s="24"/>
      <c r="E210" s="14">
        <v>351.0</v>
      </c>
      <c r="F210" s="14">
        <v>348.0</v>
      </c>
      <c r="G210" s="14"/>
      <c r="H210" s="14"/>
      <c r="I210" s="9">
        <f t="shared" si="1"/>
        <v>699</v>
      </c>
      <c r="J210" s="12">
        <v>74.0</v>
      </c>
      <c r="K210" s="12">
        <v>209.0</v>
      </c>
    </row>
    <row r="211">
      <c r="A211" s="16" t="s">
        <v>251</v>
      </c>
      <c r="B211" s="17" t="s">
        <v>34</v>
      </c>
      <c r="C211" s="9" t="s">
        <v>13</v>
      </c>
      <c r="D211" s="18">
        <v>339.0</v>
      </c>
      <c r="E211" s="22"/>
      <c r="F211" s="19">
        <v>357.0</v>
      </c>
      <c r="G211" s="19"/>
      <c r="H211" s="19"/>
      <c r="I211" s="9">
        <f t="shared" si="1"/>
        <v>696</v>
      </c>
      <c r="J211" s="9">
        <v>75.0</v>
      </c>
      <c r="K211" s="9">
        <v>210.0</v>
      </c>
    </row>
    <row r="212">
      <c r="A212" s="10" t="s">
        <v>252</v>
      </c>
      <c r="B212" s="11" t="s">
        <v>17</v>
      </c>
      <c r="C212" s="12" t="s">
        <v>40</v>
      </c>
      <c r="D212" s="13">
        <v>290.0</v>
      </c>
      <c r="E212" s="14">
        <v>272.0</v>
      </c>
      <c r="F212" s="14">
        <v>133.0</v>
      </c>
      <c r="G212" s="14"/>
      <c r="H212" s="14"/>
      <c r="I212" s="9">
        <f t="shared" si="1"/>
        <v>695</v>
      </c>
      <c r="J212" s="12">
        <v>19.0</v>
      </c>
      <c r="K212" s="12">
        <v>211.0</v>
      </c>
    </row>
    <row r="213">
      <c r="A213" s="10" t="s">
        <v>253</v>
      </c>
      <c r="B213" s="11" t="s">
        <v>93</v>
      </c>
      <c r="C213" s="12" t="s">
        <v>13</v>
      </c>
      <c r="D213" s="13">
        <v>332.0</v>
      </c>
      <c r="E213" s="14">
        <v>359.0</v>
      </c>
      <c r="F213" s="20"/>
      <c r="G213" s="14"/>
      <c r="H213" s="14"/>
      <c r="I213" s="9">
        <f t="shared" si="1"/>
        <v>691</v>
      </c>
      <c r="J213" s="12">
        <v>76.0</v>
      </c>
      <c r="K213" s="9">
        <v>212.0</v>
      </c>
    </row>
    <row r="214">
      <c r="A214" s="10" t="s">
        <v>254</v>
      </c>
      <c r="B214" s="11" t="s">
        <v>61</v>
      </c>
      <c r="C214" s="12" t="s">
        <v>37</v>
      </c>
      <c r="D214" s="13">
        <v>343.0</v>
      </c>
      <c r="E214" s="14">
        <v>348.0</v>
      </c>
      <c r="F214" s="20"/>
      <c r="G214" s="14"/>
      <c r="H214" s="14"/>
      <c r="I214" s="9">
        <f t="shared" si="1"/>
        <v>691</v>
      </c>
      <c r="J214" s="12">
        <v>28.0</v>
      </c>
      <c r="K214" s="12">
        <v>213.0</v>
      </c>
    </row>
    <row r="215">
      <c r="A215" s="10" t="s">
        <v>255</v>
      </c>
      <c r="B215" s="11" t="s">
        <v>93</v>
      </c>
      <c r="C215" s="12" t="s">
        <v>40</v>
      </c>
      <c r="D215" s="24"/>
      <c r="E215" s="14">
        <v>383.0</v>
      </c>
      <c r="F215" s="14">
        <v>306.0</v>
      </c>
      <c r="G215" s="14"/>
      <c r="H215" s="14"/>
      <c r="I215" s="9">
        <f t="shared" si="1"/>
        <v>689</v>
      </c>
      <c r="J215" s="12">
        <v>20.0</v>
      </c>
      <c r="K215" s="9">
        <v>214.0</v>
      </c>
    </row>
    <row r="216">
      <c r="A216" s="10" t="s">
        <v>256</v>
      </c>
      <c r="B216" s="11" t="s">
        <v>15</v>
      </c>
      <c r="C216" s="12" t="s">
        <v>57</v>
      </c>
      <c r="D216" s="13">
        <v>274.0</v>
      </c>
      <c r="E216" s="14">
        <v>239.0</v>
      </c>
      <c r="F216" s="14">
        <v>175.0</v>
      </c>
      <c r="G216" s="14"/>
      <c r="H216" s="14"/>
      <c r="I216" s="9">
        <f t="shared" si="1"/>
        <v>688</v>
      </c>
      <c r="J216" s="12">
        <v>13.0</v>
      </c>
      <c r="K216" s="12">
        <v>215.0</v>
      </c>
    </row>
    <row r="217">
      <c r="A217" s="16" t="s">
        <v>257</v>
      </c>
      <c r="B217" s="17" t="s">
        <v>52</v>
      </c>
      <c r="C217" s="9" t="s">
        <v>28</v>
      </c>
      <c r="D217" s="18">
        <v>347.0</v>
      </c>
      <c r="E217" s="19">
        <v>339.0</v>
      </c>
      <c r="F217" s="22"/>
      <c r="G217" s="21"/>
      <c r="H217" s="21"/>
      <c r="I217" s="9">
        <f t="shared" si="1"/>
        <v>686</v>
      </c>
      <c r="J217" s="9">
        <v>35.0</v>
      </c>
      <c r="K217" s="9">
        <v>216.0</v>
      </c>
    </row>
    <row r="218">
      <c r="A218" s="10" t="s">
        <v>258</v>
      </c>
      <c r="B218" s="11" t="s">
        <v>12</v>
      </c>
      <c r="C218" s="12" t="s">
        <v>28</v>
      </c>
      <c r="D218" s="13">
        <v>257.0</v>
      </c>
      <c r="E218" s="14">
        <v>253.0</v>
      </c>
      <c r="F218" s="14">
        <v>174.0</v>
      </c>
      <c r="G218" s="14"/>
      <c r="H218" s="14"/>
      <c r="I218" s="9">
        <f t="shared" si="1"/>
        <v>684</v>
      </c>
      <c r="J218" s="12">
        <v>36.0</v>
      </c>
      <c r="K218" s="12">
        <v>217.0</v>
      </c>
    </row>
    <row r="219">
      <c r="A219" s="16" t="s">
        <v>259</v>
      </c>
      <c r="B219" s="17" t="s">
        <v>39</v>
      </c>
      <c r="C219" s="9" t="s">
        <v>13</v>
      </c>
      <c r="D219" s="18">
        <v>354.0</v>
      </c>
      <c r="E219" s="22"/>
      <c r="F219" s="19">
        <v>327.0</v>
      </c>
      <c r="G219" s="19"/>
      <c r="H219" s="19"/>
      <c r="I219" s="9">
        <f t="shared" si="1"/>
        <v>681</v>
      </c>
      <c r="J219" s="9">
        <v>77.0</v>
      </c>
      <c r="K219" s="9">
        <v>218.0</v>
      </c>
    </row>
    <row r="220">
      <c r="A220" s="10" t="s">
        <v>260</v>
      </c>
      <c r="B220" s="11" t="s">
        <v>21</v>
      </c>
      <c r="C220" s="12" t="s">
        <v>28</v>
      </c>
      <c r="D220" s="24"/>
      <c r="E220" s="14">
        <v>358.0</v>
      </c>
      <c r="F220" s="14">
        <v>321.0</v>
      </c>
      <c r="G220" s="14"/>
      <c r="H220" s="14"/>
      <c r="I220" s="9">
        <f t="shared" si="1"/>
        <v>679</v>
      </c>
      <c r="J220" s="12">
        <v>37.0</v>
      </c>
      <c r="K220" s="12">
        <v>219.0</v>
      </c>
    </row>
    <row r="221">
      <c r="A221" s="10" t="s">
        <v>261</v>
      </c>
      <c r="B221" s="11" t="s">
        <v>90</v>
      </c>
      <c r="C221" s="12" t="s">
        <v>262</v>
      </c>
      <c r="D221" s="13">
        <v>228.0</v>
      </c>
      <c r="E221" s="14">
        <v>247.0</v>
      </c>
      <c r="F221" s="14">
        <v>203.0</v>
      </c>
      <c r="G221" s="14"/>
      <c r="H221" s="14"/>
      <c r="I221" s="9">
        <f t="shared" si="1"/>
        <v>678</v>
      </c>
      <c r="J221" s="12">
        <v>1.0</v>
      </c>
      <c r="K221" s="9">
        <v>220.0</v>
      </c>
    </row>
    <row r="222">
      <c r="A222" s="16" t="s">
        <v>263</v>
      </c>
      <c r="B222" s="17" t="s">
        <v>49</v>
      </c>
      <c r="C222" s="9" t="s">
        <v>13</v>
      </c>
      <c r="D222" s="23"/>
      <c r="E222" s="19">
        <v>325.0</v>
      </c>
      <c r="F222" s="19">
        <v>349.0</v>
      </c>
      <c r="G222" s="19"/>
      <c r="H222" s="19"/>
      <c r="I222" s="9">
        <f t="shared" si="1"/>
        <v>674</v>
      </c>
      <c r="J222" s="9">
        <v>78.0</v>
      </c>
      <c r="K222" s="12">
        <v>221.0</v>
      </c>
    </row>
    <row r="223">
      <c r="A223" s="10" t="s">
        <v>264</v>
      </c>
      <c r="B223" s="11" t="s">
        <v>36</v>
      </c>
      <c r="C223" s="12" t="s">
        <v>40</v>
      </c>
      <c r="D223" s="24"/>
      <c r="E223" s="14">
        <v>326.0</v>
      </c>
      <c r="F223" s="14">
        <v>347.0</v>
      </c>
      <c r="G223" s="14"/>
      <c r="H223" s="14"/>
      <c r="I223" s="9">
        <f t="shared" si="1"/>
        <v>673</v>
      </c>
      <c r="J223" s="12">
        <v>21.0</v>
      </c>
      <c r="K223" s="9">
        <v>222.0</v>
      </c>
    </row>
    <row r="224">
      <c r="A224" s="16" t="s">
        <v>265</v>
      </c>
      <c r="B224" s="17" t="s">
        <v>61</v>
      </c>
      <c r="C224" s="9" t="s">
        <v>22</v>
      </c>
      <c r="D224" s="18">
        <v>346.0</v>
      </c>
      <c r="E224" s="22"/>
      <c r="F224" s="19">
        <v>324.0</v>
      </c>
      <c r="G224" s="19"/>
      <c r="H224" s="19"/>
      <c r="I224" s="9">
        <f t="shared" si="1"/>
        <v>670</v>
      </c>
      <c r="J224" s="9">
        <v>32.0</v>
      </c>
      <c r="K224" s="12">
        <v>223.0</v>
      </c>
    </row>
    <row r="225">
      <c r="A225" s="10" t="s">
        <v>266</v>
      </c>
      <c r="B225" s="11" t="s">
        <v>36</v>
      </c>
      <c r="C225" s="12" t="s">
        <v>28</v>
      </c>
      <c r="D225" s="24"/>
      <c r="E225" s="14">
        <v>340.0</v>
      </c>
      <c r="F225" s="14">
        <v>328.0</v>
      </c>
      <c r="G225" s="14"/>
      <c r="H225" s="14"/>
      <c r="I225" s="9">
        <f t="shared" si="1"/>
        <v>668</v>
      </c>
      <c r="J225" s="12">
        <v>38.0</v>
      </c>
      <c r="K225" s="9">
        <v>224.0</v>
      </c>
    </row>
    <row r="226">
      <c r="A226" s="16" t="s">
        <v>267</v>
      </c>
      <c r="B226" s="17" t="s">
        <v>88</v>
      </c>
      <c r="C226" s="9" t="s">
        <v>37</v>
      </c>
      <c r="D226" s="18">
        <v>236.0</v>
      </c>
      <c r="E226" s="19">
        <v>244.0</v>
      </c>
      <c r="F226" s="19">
        <v>182.0</v>
      </c>
      <c r="G226" s="19"/>
      <c r="H226" s="19"/>
      <c r="I226" s="9">
        <f t="shared" si="1"/>
        <v>662</v>
      </c>
      <c r="J226" s="9">
        <v>29.0</v>
      </c>
      <c r="K226" s="12">
        <v>225.0</v>
      </c>
    </row>
    <row r="227">
      <c r="A227" s="16" t="s">
        <v>268</v>
      </c>
      <c r="B227" s="17" t="s">
        <v>32</v>
      </c>
      <c r="C227" s="9" t="s">
        <v>262</v>
      </c>
      <c r="D227" s="18">
        <v>331.0</v>
      </c>
      <c r="E227" s="19">
        <v>330.0</v>
      </c>
      <c r="F227" s="22"/>
      <c r="G227" s="19"/>
      <c r="H227" s="19"/>
      <c r="I227" s="9">
        <f t="shared" si="1"/>
        <v>661</v>
      </c>
      <c r="J227" s="9">
        <v>2.0</v>
      </c>
      <c r="K227" s="9">
        <v>226.0</v>
      </c>
    </row>
    <row r="228">
      <c r="A228" s="10" t="s">
        <v>269</v>
      </c>
      <c r="B228" s="11" t="s">
        <v>90</v>
      </c>
      <c r="C228" s="12" t="s">
        <v>13</v>
      </c>
      <c r="D228" s="24"/>
      <c r="E228" s="14">
        <v>344.0</v>
      </c>
      <c r="F228" s="14">
        <v>313.0</v>
      </c>
      <c r="G228" s="14"/>
      <c r="H228" s="14"/>
      <c r="I228" s="9">
        <f t="shared" si="1"/>
        <v>657</v>
      </c>
      <c r="J228" s="12">
        <v>79.0</v>
      </c>
      <c r="K228" s="12">
        <v>227.0</v>
      </c>
    </row>
    <row r="229">
      <c r="A229" s="10" t="s">
        <v>270</v>
      </c>
      <c r="B229" s="11" t="s">
        <v>61</v>
      </c>
      <c r="C229" s="12" t="s">
        <v>57</v>
      </c>
      <c r="D229" s="13">
        <v>246.0</v>
      </c>
      <c r="E229" s="14">
        <v>238.0</v>
      </c>
      <c r="F229" s="14">
        <v>169.0</v>
      </c>
      <c r="G229" s="14"/>
      <c r="H229" s="14"/>
      <c r="I229" s="9">
        <f t="shared" si="1"/>
        <v>653</v>
      </c>
      <c r="J229" s="12">
        <v>14.0</v>
      </c>
      <c r="K229" s="9">
        <v>228.0</v>
      </c>
    </row>
    <row r="230">
      <c r="A230" s="16" t="s">
        <v>271</v>
      </c>
      <c r="B230" s="17" t="s">
        <v>61</v>
      </c>
      <c r="C230" s="9" t="s">
        <v>28</v>
      </c>
      <c r="D230" s="18">
        <v>329.0</v>
      </c>
      <c r="E230" s="19">
        <v>323.0</v>
      </c>
      <c r="F230" s="22"/>
      <c r="G230" s="19"/>
      <c r="H230" s="19"/>
      <c r="I230" s="9">
        <f t="shared" si="1"/>
        <v>652</v>
      </c>
      <c r="J230" s="9">
        <v>39.0</v>
      </c>
      <c r="K230" s="12">
        <v>229.0</v>
      </c>
    </row>
    <row r="231">
      <c r="A231" s="16" t="s">
        <v>272</v>
      </c>
      <c r="B231" s="17" t="s">
        <v>39</v>
      </c>
      <c r="C231" s="9" t="s">
        <v>40</v>
      </c>
      <c r="D231" s="18">
        <v>240.0</v>
      </c>
      <c r="E231" s="19">
        <v>221.0</v>
      </c>
      <c r="F231" s="19">
        <v>191.0</v>
      </c>
      <c r="G231" s="19"/>
      <c r="H231" s="19"/>
      <c r="I231" s="9">
        <f t="shared" si="1"/>
        <v>652</v>
      </c>
      <c r="J231" s="9">
        <v>22.0</v>
      </c>
      <c r="K231" s="9">
        <v>230.0</v>
      </c>
    </row>
    <row r="232">
      <c r="A232" s="16" t="s">
        <v>273</v>
      </c>
      <c r="B232" s="17" t="s">
        <v>36</v>
      </c>
      <c r="C232" s="9" t="s">
        <v>262</v>
      </c>
      <c r="D232" s="23"/>
      <c r="E232" s="19">
        <v>317.0</v>
      </c>
      <c r="F232" s="19">
        <v>334.0</v>
      </c>
      <c r="G232" s="19"/>
      <c r="H232" s="19"/>
      <c r="I232" s="9">
        <f t="shared" si="1"/>
        <v>651</v>
      </c>
      <c r="J232" s="9">
        <v>3.0</v>
      </c>
      <c r="K232" s="12">
        <v>231.0</v>
      </c>
    </row>
    <row r="233">
      <c r="A233" s="10" t="s">
        <v>274</v>
      </c>
      <c r="B233" s="11" t="s">
        <v>68</v>
      </c>
      <c r="C233" s="12" t="s">
        <v>42</v>
      </c>
      <c r="D233" s="13">
        <v>225.0</v>
      </c>
      <c r="E233" s="14">
        <v>214.0</v>
      </c>
      <c r="F233" s="14">
        <v>207.0</v>
      </c>
      <c r="G233" s="14"/>
      <c r="H233" s="14"/>
      <c r="I233" s="9">
        <f t="shared" si="1"/>
        <v>646</v>
      </c>
      <c r="J233" s="12">
        <v>13.0</v>
      </c>
      <c r="K233" s="9">
        <v>232.0</v>
      </c>
    </row>
    <row r="234">
      <c r="A234" s="16" t="s">
        <v>275</v>
      </c>
      <c r="B234" s="17" t="s">
        <v>34</v>
      </c>
      <c r="C234" s="9" t="s">
        <v>262</v>
      </c>
      <c r="D234" s="23"/>
      <c r="E234" s="19">
        <v>308.0</v>
      </c>
      <c r="F234" s="19">
        <v>336.0</v>
      </c>
      <c r="G234" s="19"/>
      <c r="H234" s="19"/>
      <c r="I234" s="9">
        <f t="shared" si="1"/>
        <v>644</v>
      </c>
      <c r="J234" s="9">
        <v>4.0</v>
      </c>
      <c r="K234" s="12">
        <v>233.0</v>
      </c>
    </row>
    <row r="235">
      <c r="A235" s="16" t="s">
        <v>276</v>
      </c>
      <c r="B235" s="17" t="s">
        <v>52</v>
      </c>
      <c r="C235" s="9" t="s">
        <v>28</v>
      </c>
      <c r="D235" s="23"/>
      <c r="E235" s="19">
        <v>333.0</v>
      </c>
      <c r="F235" s="19">
        <v>309.0</v>
      </c>
      <c r="G235" s="19"/>
      <c r="H235" s="19"/>
      <c r="I235" s="9">
        <f t="shared" si="1"/>
        <v>642</v>
      </c>
      <c r="J235" s="9">
        <v>40.0</v>
      </c>
      <c r="K235" s="9">
        <v>234.0</v>
      </c>
    </row>
    <row r="236">
      <c r="A236" s="10" t="s">
        <v>277</v>
      </c>
      <c r="B236" s="11" t="s">
        <v>17</v>
      </c>
      <c r="C236" s="12" t="s">
        <v>37</v>
      </c>
      <c r="D236" s="13">
        <v>261.0</v>
      </c>
      <c r="E236" s="14">
        <v>202.0</v>
      </c>
      <c r="F236" s="14">
        <v>172.0</v>
      </c>
      <c r="G236" s="14"/>
      <c r="H236" s="14"/>
      <c r="I236" s="9">
        <f t="shared" si="1"/>
        <v>635</v>
      </c>
      <c r="J236" s="12">
        <v>30.0</v>
      </c>
      <c r="K236" s="12">
        <v>235.0</v>
      </c>
    </row>
    <row r="237">
      <c r="A237" s="10" t="s">
        <v>278</v>
      </c>
      <c r="B237" s="11" t="s">
        <v>30</v>
      </c>
      <c r="C237" s="12" t="s">
        <v>262</v>
      </c>
      <c r="D237" s="13">
        <v>232.0</v>
      </c>
      <c r="E237" s="14">
        <v>222.0</v>
      </c>
      <c r="F237" s="14">
        <v>181.0</v>
      </c>
      <c r="G237" s="14"/>
      <c r="H237" s="14"/>
      <c r="I237" s="9">
        <f t="shared" si="1"/>
        <v>635</v>
      </c>
      <c r="J237" s="12">
        <v>5.0</v>
      </c>
      <c r="K237" s="9">
        <v>236.0</v>
      </c>
    </row>
    <row r="238">
      <c r="A238" s="16" t="s">
        <v>279</v>
      </c>
      <c r="B238" s="17" t="s">
        <v>52</v>
      </c>
      <c r="C238" s="9" t="s">
        <v>37</v>
      </c>
      <c r="D238" s="23"/>
      <c r="E238" s="19">
        <v>314.0</v>
      </c>
      <c r="F238" s="19">
        <v>314.0</v>
      </c>
      <c r="G238" s="21"/>
      <c r="H238" s="21"/>
      <c r="I238" s="9">
        <f t="shared" si="1"/>
        <v>628</v>
      </c>
      <c r="J238" s="9">
        <v>31.0</v>
      </c>
      <c r="K238" s="12">
        <v>237.0</v>
      </c>
    </row>
    <row r="239">
      <c r="A239" s="10" t="s">
        <v>280</v>
      </c>
      <c r="B239" s="11" t="s">
        <v>90</v>
      </c>
      <c r="C239" s="12" t="s">
        <v>28</v>
      </c>
      <c r="D239" s="24"/>
      <c r="E239" s="14">
        <v>332.0</v>
      </c>
      <c r="F239" s="14">
        <v>292.0</v>
      </c>
      <c r="G239" s="25"/>
      <c r="H239" s="25"/>
      <c r="I239" s="9">
        <f t="shared" si="1"/>
        <v>624</v>
      </c>
      <c r="J239" s="12">
        <v>41.0</v>
      </c>
      <c r="K239" s="9">
        <v>238.0</v>
      </c>
    </row>
    <row r="240">
      <c r="A240" s="16" t="s">
        <v>281</v>
      </c>
      <c r="B240" s="17" t="s">
        <v>52</v>
      </c>
      <c r="C240" s="9" t="s">
        <v>57</v>
      </c>
      <c r="D240" s="23"/>
      <c r="E240" s="19">
        <v>334.0</v>
      </c>
      <c r="F240" s="19">
        <v>290.0</v>
      </c>
      <c r="G240" s="21"/>
      <c r="H240" s="21"/>
      <c r="I240" s="9">
        <f t="shared" si="1"/>
        <v>624</v>
      </c>
      <c r="J240" s="9">
        <v>15.0</v>
      </c>
      <c r="K240" s="12">
        <v>239.0</v>
      </c>
    </row>
    <row r="241">
      <c r="A241" s="10" t="s">
        <v>282</v>
      </c>
      <c r="B241" s="11" t="s">
        <v>19</v>
      </c>
      <c r="C241" s="12" t="s">
        <v>13</v>
      </c>
      <c r="D241" s="13">
        <v>359.0</v>
      </c>
      <c r="E241" s="20"/>
      <c r="F241" s="14">
        <v>260.0</v>
      </c>
      <c r="G241" s="14"/>
      <c r="H241" s="14"/>
      <c r="I241" s="9">
        <f t="shared" si="1"/>
        <v>619</v>
      </c>
      <c r="J241" s="12">
        <v>80.0</v>
      </c>
      <c r="K241" s="9">
        <v>240.0</v>
      </c>
    </row>
    <row r="242">
      <c r="A242" s="16" t="s">
        <v>283</v>
      </c>
      <c r="B242" s="17" t="s">
        <v>88</v>
      </c>
      <c r="C242" s="9" t="s">
        <v>13</v>
      </c>
      <c r="D242" s="18">
        <v>312.0</v>
      </c>
      <c r="E242" s="22"/>
      <c r="F242" s="19">
        <v>307.0</v>
      </c>
      <c r="G242" s="19"/>
      <c r="H242" s="19"/>
      <c r="I242" s="9">
        <f t="shared" si="1"/>
        <v>619</v>
      </c>
      <c r="J242" s="9">
        <v>81.0</v>
      </c>
      <c r="K242" s="12">
        <v>241.0</v>
      </c>
    </row>
    <row r="243">
      <c r="A243" s="16" t="s">
        <v>284</v>
      </c>
      <c r="B243" s="17" t="s">
        <v>19</v>
      </c>
      <c r="C243" s="9" t="s">
        <v>262</v>
      </c>
      <c r="D243" s="18">
        <v>333.0</v>
      </c>
      <c r="E243" s="22"/>
      <c r="F243" s="19">
        <v>283.0</v>
      </c>
      <c r="G243" s="19"/>
      <c r="H243" s="19"/>
      <c r="I243" s="9">
        <f t="shared" si="1"/>
        <v>616</v>
      </c>
      <c r="J243" s="9">
        <v>6.0</v>
      </c>
      <c r="K243" s="9">
        <v>242.0</v>
      </c>
    </row>
    <row r="244">
      <c r="A244" s="10" t="s">
        <v>285</v>
      </c>
      <c r="B244" s="11" t="s">
        <v>36</v>
      </c>
      <c r="C244" s="12" t="s">
        <v>218</v>
      </c>
      <c r="D244" s="13">
        <v>237.0</v>
      </c>
      <c r="E244" s="14">
        <v>217.0</v>
      </c>
      <c r="F244" s="14">
        <v>159.0</v>
      </c>
      <c r="G244" s="14"/>
      <c r="H244" s="14"/>
      <c r="I244" s="9">
        <f t="shared" si="1"/>
        <v>613</v>
      </c>
      <c r="J244" s="12">
        <v>2.0</v>
      </c>
      <c r="K244" s="12">
        <v>243.0</v>
      </c>
    </row>
    <row r="245">
      <c r="A245" s="10" t="s">
        <v>286</v>
      </c>
      <c r="B245" s="11" t="s">
        <v>15</v>
      </c>
      <c r="C245" s="12" t="s">
        <v>22</v>
      </c>
      <c r="D245" s="24"/>
      <c r="E245" s="14">
        <v>312.0</v>
      </c>
      <c r="F245" s="14">
        <v>296.0</v>
      </c>
      <c r="G245" s="14"/>
      <c r="H245" s="14"/>
      <c r="I245" s="9">
        <f t="shared" si="1"/>
        <v>608</v>
      </c>
      <c r="J245" s="12">
        <v>33.0</v>
      </c>
      <c r="K245" s="9">
        <v>244.0</v>
      </c>
    </row>
    <row r="246">
      <c r="A246" s="10" t="s">
        <v>287</v>
      </c>
      <c r="B246" s="11" t="s">
        <v>90</v>
      </c>
      <c r="C246" s="12" t="s">
        <v>28</v>
      </c>
      <c r="D246" s="24"/>
      <c r="E246" s="14">
        <v>327.0</v>
      </c>
      <c r="F246" s="14">
        <v>278.0</v>
      </c>
      <c r="G246" s="14"/>
      <c r="H246" s="14"/>
      <c r="I246" s="9">
        <f t="shared" si="1"/>
        <v>605</v>
      </c>
      <c r="J246" s="12">
        <v>42.0</v>
      </c>
      <c r="K246" s="12">
        <v>245.0</v>
      </c>
    </row>
    <row r="247">
      <c r="A247" s="16" t="s">
        <v>288</v>
      </c>
      <c r="B247" s="17" t="s">
        <v>21</v>
      </c>
      <c r="C247" s="9" t="s">
        <v>57</v>
      </c>
      <c r="D247" s="18">
        <v>203.0</v>
      </c>
      <c r="E247" s="19">
        <v>234.0</v>
      </c>
      <c r="F247" s="19">
        <v>166.0</v>
      </c>
      <c r="G247" s="19"/>
      <c r="H247" s="19"/>
      <c r="I247" s="9">
        <f t="shared" si="1"/>
        <v>603</v>
      </c>
      <c r="J247" s="9">
        <v>16.0</v>
      </c>
      <c r="K247" s="9">
        <v>246.0</v>
      </c>
    </row>
    <row r="248">
      <c r="A248" s="16" t="s">
        <v>289</v>
      </c>
      <c r="B248" s="17" t="s">
        <v>19</v>
      </c>
      <c r="C248" s="9" t="s">
        <v>37</v>
      </c>
      <c r="D248" s="23"/>
      <c r="E248" s="19">
        <v>264.0</v>
      </c>
      <c r="F248" s="19">
        <v>335.0</v>
      </c>
      <c r="G248" s="19"/>
      <c r="H248" s="19"/>
      <c r="I248" s="9">
        <f t="shared" si="1"/>
        <v>599</v>
      </c>
      <c r="J248" s="9">
        <v>32.0</v>
      </c>
      <c r="K248" s="12">
        <v>247.0</v>
      </c>
    </row>
    <row r="249">
      <c r="A249" s="10" t="s">
        <v>290</v>
      </c>
      <c r="B249" s="11" t="s">
        <v>52</v>
      </c>
      <c r="C249" s="12" t="s">
        <v>28</v>
      </c>
      <c r="D249" s="13">
        <v>328.0</v>
      </c>
      <c r="E249" s="20"/>
      <c r="F249" s="14">
        <v>269.0</v>
      </c>
      <c r="G249" s="14"/>
      <c r="H249" s="14"/>
      <c r="I249" s="9">
        <f t="shared" si="1"/>
        <v>597</v>
      </c>
      <c r="J249" s="12">
        <v>43.0</v>
      </c>
      <c r="K249" s="9">
        <v>248.0</v>
      </c>
    </row>
    <row r="250">
      <c r="A250" s="16" t="s">
        <v>291</v>
      </c>
      <c r="B250" s="17" t="s">
        <v>24</v>
      </c>
      <c r="C250" s="9" t="s">
        <v>40</v>
      </c>
      <c r="D250" s="18">
        <v>292.0</v>
      </c>
      <c r="E250" s="19">
        <v>300.0</v>
      </c>
      <c r="F250" s="22"/>
      <c r="G250" s="19"/>
      <c r="H250" s="19"/>
      <c r="I250" s="9">
        <f t="shared" si="1"/>
        <v>592</v>
      </c>
      <c r="J250" s="9">
        <v>23.0</v>
      </c>
      <c r="K250" s="12">
        <v>249.0</v>
      </c>
    </row>
    <row r="251">
      <c r="A251" s="10" t="s">
        <v>292</v>
      </c>
      <c r="B251" s="11" t="s">
        <v>19</v>
      </c>
      <c r="C251" s="12" t="s">
        <v>28</v>
      </c>
      <c r="D251" s="13">
        <v>319.0</v>
      </c>
      <c r="E251" s="14">
        <v>271.0</v>
      </c>
      <c r="F251" s="20"/>
      <c r="G251" s="14"/>
      <c r="H251" s="14"/>
      <c r="I251" s="9">
        <f t="shared" si="1"/>
        <v>590</v>
      </c>
      <c r="J251" s="12">
        <v>44.0</v>
      </c>
      <c r="K251" s="9">
        <v>250.0</v>
      </c>
    </row>
    <row r="252">
      <c r="A252" s="16" t="s">
        <v>293</v>
      </c>
      <c r="B252" s="17" t="s">
        <v>61</v>
      </c>
      <c r="C252" s="9" t="s">
        <v>37</v>
      </c>
      <c r="D252" s="18">
        <v>223.0</v>
      </c>
      <c r="E252" s="19">
        <v>205.0</v>
      </c>
      <c r="F252" s="19">
        <v>155.0</v>
      </c>
      <c r="G252" s="19"/>
      <c r="H252" s="19"/>
      <c r="I252" s="9">
        <f t="shared" si="1"/>
        <v>583</v>
      </c>
      <c r="J252" s="9">
        <v>33.0</v>
      </c>
      <c r="K252" s="12">
        <v>251.0</v>
      </c>
    </row>
    <row r="253">
      <c r="A253" s="16" t="s">
        <v>294</v>
      </c>
      <c r="B253" s="17" t="s">
        <v>93</v>
      </c>
      <c r="C253" s="9" t="s">
        <v>57</v>
      </c>
      <c r="D253" s="18">
        <v>198.0</v>
      </c>
      <c r="E253" s="19">
        <v>198.0</v>
      </c>
      <c r="F253" s="19">
        <v>187.0</v>
      </c>
      <c r="G253" s="19"/>
      <c r="H253" s="19"/>
      <c r="I253" s="9">
        <f t="shared" si="1"/>
        <v>583</v>
      </c>
      <c r="J253" s="9">
        <v>17.0</v>
      </c>
      <c r="K253" s="9">
        <v>252.0</v>
      </c>
    </row>
    <row r="254">
      <c r="A254" s="10" t="s">
        <v>295</v>
      </c>
      <c r="B254" s="11" t="s">
        <v>39</v>
      </c>
      <c r="C254" s="12" t="s">
        <v>22</v>
      </c>
      <c r="D254" s="13">
        <v>196.0</v>
      </c>
      <c r="E254" s="14">
        <v>215.0</v>
      </c>
      <c r="F254" s="14">
        <v>164.0</v>
      </c>
      <c r="G254" s="14"/>
      <c r="H254" s="14"/>
      <c r="I254" s="9">
        <f t="shared" si="1"/>
        <v>575</v>
      </c>
      <c r="J254" s="12">
        <v>34.0</v>
      </c>
      <c r="K254" s="12">
        <v>253.0</v>
      </c>
    </row>
    <row r="255">
      <c r="A255" s="10" t="s">
        <v>296</v>
      </c>
      <c r="B255" s="11" t="s">
        <v>15</v>
      </c>
      <c r="C255" s="12" t="s">
        <v>22</v>
      </c>
      <c r="D255" s="13">
        <v>205.0</v>
      </c>
      <c r="E255" s="14">
        <v>209.0</v>
      </c>
      <c r="F255" s="14">
        <v>160.0</v>
      </c>
      <c r="G255" s="14"/>
      <c r="H255" s="14"/>
      <c r="I255" s="9">
        <f t="shared" si="1"/>
        <v>574</v>
      </c>
      <c r="J255" s="12">
        <v>35.0</v>
      </c>
      <c r="K255" s="9">
        <v>254.0</v>
      </c>
    </row>
    <row r="256">
      <c r="A256" s="10" t="s">
        <v>297</v>
      </c>
      <c r="B256" s="11" t="s">
        <v>17</v>
      </c>
      <c r="C256" s="12" t="s">
        <v>37</v>
      </c>
      <c r="D256" s="13">
        <v>212.0</v>
      </c>
      <c r="E256" s="14">
        <v>201.0</v>
      </c>
      <c r="F256" s="14">
        <v>161.0</v>
      </c>
      <c r="G256" s="14"/>
      <c r="H256" s="14"/>
      <c r="I256" s="9">
        <f t="shared" si="1"/>
        <v>574</v>
      </c>
      <c r="J256" s="12">
        <v>34.0</v>
      </c>
      <c r="K256" s="12">
        <v>255.0</v>
      </c>
    </row>
    <row r="257">
      <c r="A257" s="16" t="s">
        <v>298</v>
      </c>
      <c r="B257" s="17" t="s">
        <v>49</v>
      </c>
      <c r="C257" s="9" t="s">
        <v>13</v>
      </c>
      <c r="D257" s="18">
        <v>181.0</v>
      </c>
      <c r="E257" s="19">
        <v>196.0</v>
      </c>
      <c r="F257" s="19">
        <v>192.0</v>
      </c>
      <c r="G257" s="19"/>
      <c r="H257" s="19"/>
      <c r="I257" s="9">
        <f t="shared" si="1"/>
        <v>569</v>
      </c>
      <c r="J257" s="9">
        <v>82.0</v>
      </c>
      <c r="K257" s="9">
        <v>256.0</v>
      </c>
    </row>
    <row r="258">
      <c r="A258" s="16" t="s">
        <v>299</v>
      </c>
      <c r="B258" s="17" t="s">
        <v>32</v>
      </c>
      <c r="C258" s="9" t="s">
        <v>40</v>
      </c>
      <c r="D258" s="18">
        <v>287.0</v>
      </c>
      <c r="E258" s="22"/>
      <c r="F258" s="19">
        <v>282.0</v>
      </c>
      <c r="G258" s="19"/>
      <c r="H258" s="19"/>
      <c r="I258" s="9">
        <f t="shared" si="1"/>
        <v>569</v>
      </c>
      <c r="J258" s="9">
        <v>24.0</v>
      </c>
      <c r="K258" s="12">
        <v>257.0</v>
      </c>
    </row>
    <row r="259">
      <c r="A259" s="10" t="s">
        <v>300</v>
      </c>
      <c r="B259" s="11" t="s">
        <v>32</v>
      </c>
      <c r="C259" s="12" t="s">
        <v>40</v>
      </c>
      <c r="D259" s="13">
        <v>301.0</v>
      </c>
      <c r="E259" s="20"/>
      <c r="F259" s="14">
        <v>262.0</v>
      </c>
      <c r="G259" s="25"/>
      <c r="H259" s="25"/>
      <c r="I259" s="9">
        <f t="shared" si="1"/>
        <v>563</v>
      </c>
      <c r="J259" s="12">
        <v>25.0</v>
      </c>
      <c r="K259" s="9">
        <v>258.0</v>
      </c>
    </row>
    <row r="260">
      <c r="A260" s="10" t="s">
        <v>301</v>
      </c>
      <c r="B260" s="11" t="s">
        <v>52</v>
      </c>
      <c r="C260" s="12" t="s">
        <v>13</v>
      </c>
      <c r="D260" s="24"/>
      <c r="E260" s="14">
        <v>296.0</v>
      </c>
      <c r="F260" s="14">
        <v>265.0</v>
      </c>
      <c r="G260" s="14"/>
      <c r="H260" s="14"/>
      <c r="I260" s="9">
        <f t="shared" si="1"/>
        <v>561</v>
      </c>
      <c r="J260" s="12">
        <v>83.0</v>
      </c>
      <c r="K260" s="12">
        <v>259.0</v>
      </c>
    </row>
    <row r="261">
      <c r="A261" s="16" t="s">
        <v>302</v>
      </c>
      <c r="B261" s="17" t="s">
        <v>90</v>
      </c>
      <c r="C261" s="9" t="s">
        <v>22</v>
      </c>
      <c r="D261" s="23"/>
      <c r="E261" s="19">
        <v>280.0</v>
      </c>
      <c r="F261" s="19">
        <v>281.0</v>
      </c>
      <c r="G261" s="21"/>
      <c r="H261" s="21"/>
      <c r="I261" s="9">
        <f t="shared" si="1"/>
        <v>561</v>
      </c>
      <c r="J261" s="9">
        <v>36.0</v>
      </c>
      <c r="K261" s="9">
        <v>260.0</v>
      </c>
    </row>
    <row r="262">
      <c r="A262" s="10" t="s">
        <v>303</v>
      </c>
      <c r="B262" s="11" t="s">
        <v>61</v>
      </c>
      <c r="C262" s="12" t="s">
        <v>262</v>
      </c>
      <c r="D262" s="24"/>
      <c r="E262" s="14">
        <v>285.0</v>
      </c>
      <c r="F262" s="14">
        <v>276.0</v>
      </c>
      <c r="G262" s="25"/>
      <c r="H262" s="25"/>
      <c r="I262" s="9">
        <f t="shared" si="1"/>
        <v>561</v>
      </c>
      <c r="J262" s="12">
        <v>7.0</v>
      </c>
      <c r="K262" s="12">
        <v>261.0</v>
      </c>
    </row>
    <row r="263">
      <c r="A263" s="10" t="s">
        <v>304</v>
      </c>
      <c r="B263" s="11" t="s">
        <v>26</v>
      </c>
      <c r="C263" s="12" t="s">
        <v>28</v>
      </c>
      <c r="D263" s="24"/>
      <c r="E263" s="14">
        <v>283.0</v>
      </c>
      <c r="F263" s="14">
        <v>272.0</v>
      </c>
      <c r="G263" s="14"/>
      <c r="H263" s="14"/>
      <c r="I263" s="9">
        <f t="shared" si="1"/>
        <v>555</v>
      </c>
      <c r="J263" s="12">
        <v>45.0</v>
      </c>
      <c r="K263" s="9">
        <v>262.0</v>
      </c>
    </row>
    <row r="264">
      <c r="A264" s="10" t="s">
        <v>305</v>
      </c>
      <c r="B264" s="11" t="s">
        <v>107</v>
      </c>
      <c r="C264" s="12" t="s">
        <v>37</v>
      </c>
      <c r="D264" s="13">
        <v>281.0</v>
      </c>
      <c r="E264" s="14">
        <v>274.0</v>
      </c>
      <c r="F264" s="20"/>
      <c r="G264" s="25"/>
      <c r="H264" s="25"/>
      <c r="I264" s="9">
        <f t="shared" si="1"/>
        <v>555</v>
      </c>
      <c r="J264" s="12">
        <v>35.0</v>
      </c>
      <c r="K264" s="12">
        <v>263.0</v>
      </c>
    </row>
    <row r="265">
      <c r="A265" s="16" t="s">
        <v>306</v>
      </c>
      <c r="B265" s="17" t="s">
        <v>88</v>
      </c>
      <c r="C265" s="9" t="s">
        <v>13</v>
      </c>
      <c r="D265" s="18">
        <v>267.0</v>
      </c>
      <c r="E265" s="19">
        <v>281.0</v>
      </c>
      <c r="F265" s="22"/>
      <c r="G265" s="19"/>
      <c r="H265" s="19"/>
      <c r="I265" s="9">
        <f t="shared" si="1"/>
        <v>548</v>
      </c>
      <c r="J265" s="9">
        <v>84.0</v>
      </c>
      <c r="K265" s="9">
        <v>264.0</v>
      </c>
    </row>
    <row r="266">
      <c r="A266" s="10" t="s">
        <v>307</v>
      </c>
      <c r="B266" s="11" t="s">
        <v>123</v>
      </c>
      <c r="C266" s="12" t="s">
        <v>13</v>
      </c>
      <c r="D266" s="13">
        <v>189.0</v>
      </c>
      <c r="E266" s="14">
        <v>206.0</v>
      </c>
      <c r="F266" s="14">
        <v>152.0</v>
      </c>
      <c r="G266" s="25"/>
      <c r="H266" s="25"/>
      <c r="I266" s="9">
        <f t="shared" si="1"/>
        <v>547</v>
      </c>
      <c r="J266" s="12">
        <v>85.0</v>
      </c>
      <c r="K266" s="12">
        <v>265.0</v>
      </c>
    </row>
    <row r="267">
      <c r="A267" s="10" t="s">
        <v>308</v>
      </c>
      <c r="B267" s="11" t="s">
        <v>39</v>
      </c>
      <c r="C267" s="12" t="s">
        <v>218</v>
      </c>
      <c r="D267" s="13">
        <v>194.0</v>
      </c>
      <c r="E267" s="14">
        <v>229.0</v>
      </c>
      <c r="F267" s="14">
        <v>120.0</v>
      </c>
      <c r="G267" s="25"/>
      <c r="H267" s="25"/>
      <c r="I267" s="9">
        <f t="shared" si="1"/>
        <v>543</v>
      </c>
      <c r="J267" s="12">
        <v>3.0</v>
      </c>
      <c r="K267" s="9">
        <v>266.0</v>
      </c>
    </row>
    <row r="268">
      <c r="A268" s="16" t="s">
        <v>309</v>
      </c>
      <c r="B268" s="17" t="s">
        <v>19</v>
      </c>
      <c r="C268" s="9" t="s">
        <v>22</v>
      </c>
      <c r="D268" s="18">
        <v>304.0</v>
      </c>
      <c r="E268" s="22"/>
      <c r="F268" s="19">
        <v>233.0</v>
      </c>
      <c r="G268" s="19"/>
      <c r="H268" s="19"/>
      <c r="I268" s="9">
        <f t="shared" si="1"/>
        <v>537</v>
      </c>
      <c r="J268" s="9">
        <v>37.0</v>
      </c>
      <c r="K268" s="12">
        <v>267.0</v>
      </c>
    </row>
    <row r="269">
      <c r="A269" s="16" t="s">
        <v>310</v>
      </c>
      <c r="B269" s="17" t="s">
        <v>93</v>
      </c>
      <c r="C269" s="9" t="s">
        <v>22</v>
      </c>
      <c r="D269" s="23"/>
      <c r="E269" s="19">
        <v>282.0</v>
      </c>
      <c r="F269" s="19">
        <v>253.0</v>
      </c>
      <c r="G269" s="19"/>
      <c r="H269" s="19"/>
      <c r="I269" s="9">
        <f t="shared" si="1"/>
        <v>535</v>
      </c>
      <c r="J269" s="9">
        <v>38.0</v>
      </c>
      <c r="K269" s="9">
        <v>268.0</v>
      </c>
    </row>
    <row r="270">
      <c r="A270" s="10" t="s">
        <v>311</v>
      </c>
      <c r="B270" s="11" t="s">
        <v>26</v>
      </c>
      <c r="C270" s="12" t="s">
        <v>42</v>
      </c>
      <c r="D270" s="24"/>
      <c r="E270" s="14">
        <v>265.0</v>
      </c>
      <c r="F270" s="14">
        <v>267.0</v>
      </c>
      <c r="G270" s="25"/>
      <c r="H270" s="25"/>
      <c r="I270" s="9">
        <f t="shared" si="1"/>
        <v>532</v>
      </c>
      <c r="J270" s="12">
        <v>14.0</v>
      </c>
      <c r="K270" s="12">
        <v>269.0</v>
      </c>
    </row>
    <row r="271">
      <c r="A271" s="10" t="s">
        <v>312</v>
      </c>
      <c r="B271" s="11" t="s">
        <v>19</v>
      </c>
      <c r="C271" s="12" t="s">
        <v>28</v>
      </c>
      <c r="D271" s="24"/>
      <c r="E271" s="14">
        <v>266.0</v>
      </c>
      <c r="F271" s="14">
        <v>266.0</v>
      </c>
      <c r="G271" s="25"/>
      <c r="H271" s="25"/>
      <c r="I271" s="9">
        <f t="shared" si="1"/>
        <v>532</v>
      </c>
      <c r="J271" s="12">
        <v>46.0</v>
      </c>
      <c r="K271" s="9">
        <v>270.0</v>
      </c>
    </row>
    <row r="272">
      <c r="A272" s="10" t="s">
        <v>313</v>
      </c>
      <c r="B272" s="11" t="s">
        <v>61</v>
      </c>
      <c r="C272" s="12" t="s">
        <v>262</v>
      </c>
      <c r="D272" s="13">
        <v>293.0</v>
      </c>
      <c r="E272" s="20"/>
      <c r="F272" s="14">
        <v>236.0</v>
      </c>
      <c r="G272" s="25"/>
      <c r="H272" s="25"/>
      <c r="I272" s="9">
        <f t="shared" si="1"/>
        <v>529</v>
      </c>
      <c r="J272" s="12">
        <v>8.0</v>
      </c>
      <c r="K272" s="12">
        <v>271.0</v>
      </c>
    </row>
    <row r="273">
      <c r="A273" s="10" t="s">
        <v>314</v>
      </c>
      <c r="B273" s="11" t="s">
        <v>238</v>
      </c>
      <c r="C273" s="12" t="s">
        <v>57</v>
      </c>
      <c r="D273" s="13">
        <v>295.0</v>
      </c>
      <c r="E273" s="20"/>
      <c r="F273" s="14">
        <v>230.0</v>
      </c>
      <c r="G273" s="25"/>
      <c r="H273" s="25"/>
      <c r="I273" s="9">
        <f t="shared" si="1"/>
        <v>525</v>
      </c>
      <c r="J273" s="12">
        <v>18.0</v>
      </c>
      <c r="K273" s="9">
        <v>272.0</v>
      </c>
    </row>
    <row r="274">
      <c r="A274" s="10" t="s">
        <v>315</v>
      </c>
      <c r="B274" s="11" t="s">
        <v>61</v>
      </c>
      <c r="C274" s="12" t="s">
        <v>22</v>
      </c>
      <c r="D274" s="13">
        <v>245.0</v>
      </c>
      <c r="E274" s="14">
        <v>279.0</v>
      </c>
      <c r="F274" s="20"/>
      <c r="G274" s="25"/>
      <c r="H274" s="25"/>
      <c r="I274" s="9">
        <f t="shared" si="1"/>
        <v>524</v>
      </c>
      <c r="J274" s="12">
        <v>39.0</v>
      </c>
      <c r="K274" s="12">
        <v>273.0</v>
      </c>
    </row>
    <row r="275">
      <c r="A275" s="16" t="s">
        <v>316</v>
      </c>
      <c r="B275" s="17" t="s">
        <v>21</v>
      </c>
      <c r="C275" s="9" t="s">
        <v>22</v>
      </c>
      <c r="D275" s="18">
        <v>279.0</v>
      </c>
      <c r="E275" s="22"/>
      <c r="F275" s="19">
        <v>244.0</v>
      </c>
      <c r="G275" s="21"/>
      <c r="H275" s="21"/>
      <c r="I275" s="9">
        <f t="shared" si="1"/>
        <v>523</v>
      </c>
      <c r="J275" s="9">
        <v>40.0</v>
      </c>
      <c r="K275" s="12">
        <v>274.0</v>
      </c>
    </row>
    <row r="276">
      <c r="A276" s="16" t="s">
        <v>317</v>
      </c>
      <c r="B276" s="17" t="s">
        <v>12</v>
      </c>
      <c r="C276" s="9" t="s">
        <v>22</v>
      </c>
      <c r="D276" s="23"/>
      <c r="E276" s="19">
        <v>256.0</v>
      </c>
      <c r="F276" s="19">
        <v>264.0</v>
      </c>
      <c r="G276" s="19"/>
      <c r="H276" s="19"/>
      <c r="I276" s="9">
        <f t="shared" si="1"/>
        <v>520</v>
      </c>
      <c r="J276" s="9">
        <v>41.0</v>
      </c>
      <c r="K276" s="12">
        <v>275.0</v>
      </c>
    </row>
    <row r="277">
      <c r="A277" s="10" t="s">
        <v>318</v>
      </c>
      <c r="B277" s="11" t="s">
        <v>17</v>
      </c>
      <c r="C277" s="12" t="s">
        <v>37</v>
      </c>
      <c r="D277" s="13">
        <v>178.0</v>
      </c>
      <c r="E277" s="14">
        <v>190.0</v>
      </c>
      <c r="F277" s="14">
        <v>149.0</v>
      </c>
      <c r="G277" s="14"/>
      <c r="H277" s="14"/>
      <c r="I277" s="9">
        <f t="shared" si="1"/>
        <v>517</v>
      </c>
      <c r="J277" s="12">
        <v>36.0</v>
      </c>
      <c r="K277" s="12">
        <v>276.0</v>
      </c>
    </row>
    <row r="278">
      <c r="A278" s="10" t="s">
        <v>319</v>
      </c>
      <c r="B278" s="11" t="s">
        <v>12</v>
      </c>
      <c r="C278" s="12" t="s">
        <v>13</v>
      </c>
      <c r="D278" s="24"/>
      <c r="E278" s="14">
        <v>276.0</v>
      </c>
      <c r="F278" s="14">
        <v>239.0</v>
      </c>
      <c r="G278" s="25"/>
      <c r="H278" s="25"/>
      <c r="I278" s="9">
        <f t="shared" si="1"/>
        <v>515</v>
      </c>
      <c r="J278" s="12">
        <v>86.0</v>
      </c>
      <c r="K278" s="12">
        <v>277.0</v>
      </c>
    </row>
    <row r="279">
      <c r="A279" s="10" t="s">
        <v>320</v>
      </c>
      <c r="B279" s="11" t="s">
        <v>93</v>
      </c>
      <c r="C279" s="12" t="s">
        <v>40</v>
      </c>
      <c r="D279" s="13">
        <v>276.0</v>
      </c>
      <c r="E279" s="20"/>
      <c r="F279" s="14">
        <v>238.0</v>
      </c>
      <c r="G279" s="14"/>
      <c r="H279" s="14"/>
      <c r="I279" s="9">
        <f t="shared" si="1"/>
        <v>514</v>
      </c>
      <c r="J279" s="12">
        <v>26.0</v>
      </c>
      <c r="K279" s="12">
        <v>278.0</v>
      </c>
    </row>
    <row r="280">
      <c r="A280" s="16" t="s">
        <v>321</v>
      </c>
      <c r="B280" s="17" t="s">
        <v>17</v>
      </c>
      <c r="C280" s="9" t="s">
        <v>37</v>
      </c>
      <c r="D280" s="18">
        <v>218.0</v>
      </c>
      <c r="E280" s="22"/>
      <c r="F280" s="19">
        <v>294.0</v>
      </c>
      <c r="G280" s="21"/>
      <c r="H280" s="21"/>
      <c r="I280" s="9">
        <f t="shared" si="1"/>
        <v>512</v>
      </c>
      <c r="J280" s="9">
        <v>37.0</v>
      </c>
      <c r="K280" s="12">
        <v>279.0</v>
      </c>
    </row>
    <row r="281">
      <c r="A281" s="16" t="s">
        <v>322</v>
      </c>
      <c r="B281" s="17" t="s">
        <v>17</v>
      </c>
      <c r="C281" s="9" t="s">
        <v>40</v>
      </c>
      <c r="D281" s="18">
        <v>268.0</v>
      </c>
      <c r="E281" s="22"/>
      <c r="F281" s="19">
        <v>243.0</v>
      </c>
      <c r="G281" s="21"/>
      <c r="H281" s="21"/>
      <c r="I281" s="9">
        <f t="shared" si="1"/>
        <v>511</v>
      </c>
      <c r="J281" s="9">
        <v>27.0</v>
      </c>
      <c r="K281" s="12">
        <v>280.0</v>
      </c>
    </row>
    <row r="282">
      <c r="A282" s="10" t="s">
        <v>323</v>
      </c>
      <c r="B282" s="11" t="s">
        <v>93</v>
      </c>
      <c r="C282" s="12" t="s">
        <v>218</v>
      </c>
      <c r="D282" s="13">
        <v>184.0</v>
      </c>
      <c r="E282" s="14">
        <v>192.0</v>
      </c>
      <c r="F282" s="14">
        <v>134.0</v>
      </c>
      <c r="G282" s="25"/>
      <c r="H282" s="25"/>
      <c r="I282" s="9">
        <f t="shared" si="1"/>
        <v>510</v>
      </c>
      <c r="J282" s="12">
        <v>4.0</v>
      </c>
      <c r="K282" s="12">
        <v>281.0</v>
      </c>
    </row>
    <row r="283">
      <c r="A283" s="10" t="s">
        <v>324</v>
      </c>
      <c r="B283" s="11" t="s">
        <v>49</v>
      </c>
      <c r="C283" s="12" t="s">
        <v>13</v>
      </c>
      <c r="D283" s="13">
        <v>322.0</v>
      </c>
      <c r="E283" s="14">
        <v>183.0</v>
      </c>
      <c r="F283" s="20"/>
      <c r="G283" s="14"/>
      <c r="H283" s="14"/>
      <c r="I283" s="9">
        <f t="shared" si="1"/>
        <v>505</v>
      </c>
      <c r="J283" s="12">
        <v>87.0</v>
      </c>
      <c r="K283" s="12">
        <v>282.0</v>
      </c>
    </row>
    <row r="284">
      <c r="A284" s="16" t="s">
        <v>325</v>
      </c>
      <c r="B284" s="17" t="s">
        <v>123</v>
      </c>
      <c r="C284" s="9" t="s">
        <v>13</v>
      </c>
      <c r="D284" s="23"/>
      <c r="E284" s="22"/>
      <c r="F284" s="19">
        <v>493.0</v>
      </c>
      <c r="G284" s="21"/>
      <c r="H284" s="21"/>
      <c r="I284" s="9">
        <f t="shared" si="1"/>
        <v>493</v>
      </c>
      <c r="J284" s="9">
        <v>88.0</v>
      </c>
      <c r="K284" s="12">
        <v>283.0</v>
      </c>
    </row>
    <row r="285">
      <c r="A285" s="16" t="s">
        <v>326</v>
      </c>
      <c r="B285" s="17" t="s">
        <v>34</v>
      </c>
      <c r="C285" s="9" t="s">
        <v>28</v>
      </c>
      <c r="D285" s="18">
        <v>491.0</v>
      </c>
      <c r="E285" s="22"/>
      <c r="F285" s="22"/>
      <c r="G285" s="21"/>
      <c r="H285" s="21"/>
      <c r="I285" s="9">
        <f t="shared" si="1"/>
        <v>491</v>
      </c>
      <c r="J285" s="9">
        <v>47.0</v>
      </c>
      <c r="K285" s="12">
        <v>284.0</v>
      </c>
    </row>
    <row r="286">
      <c r="A286" s="16" t="s">
        <v>327</v>
      </c>
      <c r="B286" s="17" t="s">
        <v>328</v>
      </c>
      <c r="C286" s="9" t="s">
        <v>28</v>
      </c>
      <c r="D286" s="18">
        <v>490.0</v>
      </c>
      <c r="E286" s="22"/>
      <c r="F286" s="22"/>
      <c r="G286" s="19"/>
      <c r="H286" s="19"/>
      <c r="I286" s="9">
        <f t="shared" si="1"/>
        <v>490</v>
      </c>
      <c r="J286" s="9">
        <v>48.0</v>
      </c>
      <c r="K286" s="12">
        <v>285.0</v>
      </c>
    </row>
    <row r="287">
      <c r="A287" s="16" t="s">
        <v>329</v>
      </c>
      <c r="B287" s="17" t="s">
        <v>68</v>
      </c>
      <c r="C287" s="9" t="s">
        <v>42</v>
      </c>
      <c r="D287" s="18"/>
      <c r="E287" s="22"/>
      <c r="F287" s="22">
        <v>489.0</v>
      </c>
      <c r="G287" s="19"/>
      <c r="H287" s="19"/>
      <c r="I287" s="9">
        <f t="shared" si="1"/>
        <v>489</v>
      </c>
      <c r="J287" s="9">
        <v>15.0</v>
      </c>
      <c r="K287" s="12">
        <v>286.0</v>
      </c>
    </row>
    <row r="288">
      <c r="A288" s="16" t="s">
        <v>330</v>
      </c>
      <c r="B288" s="17" t="s">
        <v>107</v>
      </c>
      <c r="C288" s="9" t="s">
        <v>218</v>
      </c>
      <c r="D288" s="18">
        <v>182.0</v>
      </c>
      <c r="E288" s="22">
        <v>182.0</v>
      </c>
      <c r="F288" s="22">
        <v>124.0</v>
      </c>
      <c r="G288" s="19"/>
      <c r="H288" s="19"/>
      <c r="I288" s="9">
        <f t="shared" si="1"/>
        <v>488</v>
      </c>
      <c r="J288" s="9">
        <v>5.0</v>
      </c>
      <c r="K288" s="12">
        <v>287.0</v>
      </c>
    </row>
    <row r="289">
      <c r="A289" s="16" t="s">
        <v>331</v>
      </c>
      <c r="B289" s="17" t="s">
        <v>49</v>
      </c>
      <c r="C289" s="9" t="s">
        <v>37</v>
      </c>
      <c r="D289" s="18">
        <v>243.0</v>
      </c>
      <c r="E289" s="22">
        <v>243.0</v>
      </c>
      <c r="F289" s="22"/>
      <c r="G289" s="19"/>
      <c r="H289" s="19"/>
      <c r="I289" s="9">
        <f t="shared" si="1"/>
        <v>486</v>
      </c>
      <c r="J289" s="9">
        <v>38.0</v>
      </c>
      <c r="K289" s="12">
        <v>288.0</v>
      </c>
    </row>
    <row r="290">
      <c r="A290" s="16" t="s">
        <v>332</v>
      </c>
      <c r="B290" s="17" t="s">
        <v>93</v>
      </c>
      <c r="C290" s="9" t="s">
        <v>40</v>
      </c>
      <c r="D290" s="18"/>
      <c r="E290" s="22">
        <v>261.0</v>
      </c>
      <c r="F290" s="22">
        <v>225.0</v>
      </c>
      <c r="G290" s="19"/>
      <c r="H290" s="19"/>
      <c r="I290" s="9">
        <f t="shared" si="1"/>
        <v>486</v>
      </c>
      <c r="J290" s="9">
        <v>28.0</v>
      </c>
      <c r="K290" s="12">
        <v>289.0</v>
      </c>
    </row>
    <row r="291">
      <c r="A291" s="16" t="s">
        <v>333</v>
      </c>
      <c r="B291" s="17" t="s">
        <v>15</v>
      </c>
      <c r="C291" s="9" t="s">
        <v>57</v>
      </c>
      <c r="D291" s="18">
        <v>244.0</v>
      </c>
      <c r="E291" s="22">
        <v>242.0</v>
      </c>
      <c r="F291" s="22"/>
      <c r="G291" s="19"/>
      <c r="H291" s="19"/>
      <c r="I291" s="9">
        <f t="shared" si="1"/>
        <v>486</v>
      </c>
      <c r="J291" s="9">
        <v>19.0</v>
      </c>
      <c r="K291" s="12">
        <v>290.0</v>
      </c>
    </row>
    <row r="292">
      <c r="A292" s="16" t="s">
        <v>334</v>
      </c>
      <c r="B292" s="17" t="s">
        <v>24</v>
      </c>
      <c r="C292" s="9" t="s">
        <v>13</v>
      </c>
      <c r="D292" s="18">
        <v>235.0</v>
      </c>
      <c r="E292" s="22">
        <v>250.0</v>
      </c>
      <c r="F292" s="22"/>
      <c r="G292" s="19"/>
      <c r="H292" s="19"/>
      <c r="I292" s="9">
        <f t="shared" si="1"/>
        <v>485</v>
      </c>
      <c r="J292" s="9">
        <v>89.0</v>
      </c>
      <c r="K292" s="12">
        <v>291.0</v>
      </c>
    </row>
    <row r="293">
      <c r="A293" s="16" t="s">
        <v>335</v>
      </c>
      <c r="B293" s="17" t="s">
        <v>17</v>
      </c>
      <c r="C293" s="9" t="s">
        <v>37</v>
      </c>
      <c r="D293" s="18"/>
      <c r="E293" s="22"/>
      <c r="F293" s="22">
        <v>483.0</v>
      </c>
      <c r="G293" s="19"/>
      <c r="H293" s="19"/>
      <c r="I293" s="9">
        <f t="shared" si="1"/>
        <v>483</v>
      </c>
      <c r="J293" s="9">
        <v>39.0</v>
      </c>
      <c r="K293" s="12">
        <v>292.0</v>
      </c>
    </row>
    <row r="294">
      <c r="A294" s="16" t="s">
        <v>336</v>
      </c>
      <c r="B294" s="17" t="s">
        <v>88</v>
      </c>
      <c r="C294" s="9" t="s">
        <v>13</v>
      </c>
      <c r="D294" s="18"/>
      <c r="E294" s="22">
        <v>252.0</v>
      </c>
      <c r="F294" s="22">
        <v>229.0</v>
      </c>
      <c r="G294" s="19"/>
      <c r="H294" s="19"/>
      <c r="I294" s="9">
        <f t="shared" si="1"/>
        <v>481</v>
      </c>
      <c r="J294" s="9">
        <v>90.0</v>
      </c>
      <c r="K294" s="12">
        <v>293.0</v>
      </c>
    </row>
    <row r="295">
      <c r="A295" s="16" t="s">
        <v>337</v>
      </c>
      <c r="B295" s="17" t="s">
        <v>24</v>
      </c>
      <c r="C295" s="9" t="s">
        <v>13</v>
      </c>
      <c r="D295" s="18">
        <v>260.0</v>
      </c>
      <c r="E295" s="22"/>
      <c r="F295" s="22">
        <v>220.0</v>
      </c>
      <c r="G295" s="19"/>
      <c r="H295" s="19"/>
      <c r="I295" s="9">
        <f t="shared" si="1"/>
        <v>480</v>
      </c>
      <c r="J295" s="9">
        <v>91.0</v>
      </c>
      <c r="K295" s="12">
        <v>294.0</v>
      </c>
    </row>
    <row r="296">
      <c r="A296" s="16" t="s">
        <v>338</v>
      </c>
      <c r="B296" s="17" t="s">
        <v>21</v>
      </c>
      <c r="C296" s="9" t="s">
        <v>339</v>
      </c>
      <c r="D296" s="18">
        <v>172.0</v>
      </c>
      <c r="E296" s="22">
        <v>186.0</v>
      </c>
      <c r="F296" s="22">
        <v>122.0</v>
      </c>
      <c r="G296" s="19"/>
      <c r="H296" s="19"/>
      <c r="I296" s="9">
        <f t="shared" si="1"/>
        <v>480</v>
      </c>
      <c r="J296" s="9">
        <v>1.0</v>
      </c>
      <c r="K296" s="12">
        <v>295.0</v>
      </c>
    </row>
    <row r="297">
      <c r="A297" s="16" t="s">
        <v>340</v>
      </c>
      <c r="B297" s="17" t="s">
        <v>165</v>
      </c>
      <c r="C297" s="9" t="s">
        <v>13</v>
      </c>
      <c r="D297" s="18"/>
      <c r="E297" s="22"/>
      <c r="F297" s="22">
        <v>478.0</v>
      </c>
      <c r="G297" s="19"/>
      <c r="H297" s="19"/>
      <c r="I297" s="9">
        <f t="shared" si="1"/>
        <v>478</v>
      </c>
      <c r="J297" s="9">
        <v>92.0</v>
      </c>
      <c r="K297" s="12">
        <v>296.0</v>
      </c>
    </row>
    <row r="298">
      <c r="A298" s="16" t="s">
        <v>341</v>
      </c>
      <c r="B298" s="17" t="s">
        <v>32</v>
      </c>
      <c r="C298" s="9" t="s">
        <v>42</v>
      </c>
      <c r="D298" s="18">
        <v>474.0</v>
      </c>
      <c r="E298" s="22"/>
      <c r="F298" s="22"/>
      <c r="G298" s="19"/>
      <c r="H298" s="19"/>
      <c r="I298" s="9">
        <f t="shared" si="1"/>
        <v>474</v>
      </c>
      <c r="J298" s="9">
        <v>16.0</v>
      </c>
      <c r="K298" s="12">
        <v>297.0</v>
      </c>
    </row>
    <row r="299">
      <c r="A299" s="16" t="s">
        <v>342</v>
      </c>
      <c r="B299" s="17" t="s">
        <v>21</v>
      </c>
      <c r="C299" s="9" t="s">
        <v>37</v>
      </c>
      <c r="D299" s="18"/>
      <c r="E299" s="22">
        <v>268.0</v>
      </c>
      <c r="F299" s="22">
        <v>206.0</v>
      </c>
      <c r="G299" s="19"/>
      <c r="H299" s="19"/>
      <c r="I299" s="9">
        <f t="shared" si="1"/>
        <v>474</v>
      </c>
      <c r="J299" s="9">
        <v>40.0</v>
      </c>
      <c r="K299" s="12">
        <v>298.0</v>
      </c>
    </row>
    <row r="300">
      <c r="A300" s="16" t="s">
        <v>343</v>
      </c>
      <c r="B300" s="17" t="s">
        <v>90</v>
      </c>
      <c r="C300" s="9" t="s">
        <v>13</v>
      </c>
      <c r="D300" s="18">
        <v>473.0</v>
      </c>
      <c r="E300" s="22"/>
      <c r="F300" s="22"/>
      <c r="G300" s="19"/>
      <c r="H300" s="19"/>
      <c r="I300" s="9">
        <f t="shared" si="1"/>
        <v>473</v>
      </c>
      <c r="J300" s="9">
        <v>93.0</v>
      </c>
      <c r="K300" s="12">
        <v>299.0</v>
      </c>
    </row>
    <row r="301">
      <c r="A301" s="16" t="s">
        <v>344</v>
      </c>
      <c r="B301" s="17" t="s">
        <v>32</v>
      </c>
      <c r="C301" s="9" t="s">
        <v>57</v>
      </c>
      <c r="D301" s="18">
        <v>250.0</v>
      </c>
      <c r="E301" s="22"/>
      <c r="F301" s="22">
        <v>222.0</v>
      </c>
      <c r="G301" s="19"/>
      <c r="H301" s="19"/>
      <c r="I301" s="9">
        <f t="shared" si="1"/>
        <v>472</v>
      </c>
      <c r="J301" s="9">
        <v>20.0</v>
      </c>
      <c r="K301" s="12">
        <v>300.0</v>
      </c>
    </row>
    <row r="302">
      <c r="A302" s="16" t="s">
        <v>345</v>
      </c>
      <c r="B302" s="17" t="s">
        <v>90</v>
      </c>
      <c r="C302" s="9" t="s">
        <v>22</v>
      </c>
      <c r="D302" s="18"/>
      <c r="E302" s="22">
        <v>470.0</v>
      </c>
      <c r="F302" s="22"/>
      <c r="G302" s="19"/>
      <c r="H302" s="19"/>
      <c r="I302" s="9">
        <f t="shared" si="1"/>
        <v>470</v>
      </c>
      <c r="J302" s="9">
        <v>42.0</v>
      </c>
      <c r="K302" s="12">
        <v>301.0</v>
      </c>
    </row>
    <row r="303">
      <c r="A303" s="16" t="s">
        <v>346</v>
      </c>
      <c r="B303" s="17" t="s">
        <v>93</v>
      </c>
      <c r="C303" s="9" t="s">
        <v>28</v>
      </c>
      <c r="D303" s="18"/>
      <c r="E303" s="22">
        <v>195.0</v>
      </c>
      <c r="F303" s="22">
        <v>275.0</v>
      </c>
      <c r="G303" s="19"/>
      <c r="H303" s="19"/>
      <c r="I303" s="9">
        <f t="shared" si="1"/>
        <v>470</v>
      </c>
      <c r="J303" s="9">
        <v>49.0</v>
      </c>
      <c r="K303" s="12">
        <v>302.0</v>
      </c>
    </row>
    <row r="304">
      <c r="A304" s="16" t="s">
        <v>347</v>
      </c>
      <c r="B304" s="17" t="s">
        <v>68</v>
      </c>
      <c r="C304" s="9" t="s">
        <v>28</v>
      </c>
      <c r="D304" s="18">
        <v>173.0</v>
      </c>
      <c r="E304" s="22">
        <v>176.0</v>
      </c>
      <c r="F304" s="22">
        <v>116.0</v>
      </c>
      <c r="G304" s="19"/>
      <c r="H304" s="19"/>
      <c r="I304" s="9">
        <f t="shared" si="1"/>
        <v>465</v>
      </c>
      <c r="J304" s="9">
        <v>50.0</v>
      </c>
      <c r="K304" s="12">
        <v>303.0</v>
      </c>
    </row>
    <row r="305">
      <c r="A305" s="16" t="s">
        <v>348</v>
      </c>
      <c r="B305" s="17" t="s">
        <v>61</v>
      </c>
      <c r="C305" s="9" t="s">
        <v>262</v>
      </c>
      <c r="D305" s="18">
        <v>174.0</v>
      </c>
      <c r="E305" s="22">
        <v>178.0</v>
      </c>
      <c r="F305" s="22">
        <v>113.0</v>
      </c>
      <c r="G305" s="19"/>
      <c r="H305" s="19"/>
      <c r="I305" s="9">
        <f t="shared" si="1"/>
        <v>465</v>
      </c>
      <c r="J305" s="9">
        <v>9.0</v>
      </c>
      <c r="K305" s="12">
        <v>304.0</v>
      </c>
    </row>
    <row r="306">
      <c r="A306" s="16" t="s">
        <v>349</v>
      </c>
      <c r="B306" s="17" t="s">
        <v>21</v>
      </c>
      <c r="C306" s="9" t="s">
        <v>37</v>
      </c>
      <c r="D306" s="18">
        <v>464.0</v>
      </c>
      <c r="E306" s="22"/>
      <c r="F306" s="22"/>
      <c r="G306" s="19"/>
      <c r="H306" s="19"/>
      <c r="I306" s="9">
        <f t="shared" si="1"/>
        <v>464</v>
      </c>
      <c r="J306" s="9">
        <v>41.0</v>
      </c>
      <c r="K306" s="12">
        <v>305.0</v>
      </c>
    </row>
    <row r="307">
      <c r="A307" s="16" t="s">
        <v>350</v>
      </c>
      <c r="B307" s="17" t="s">
        <v>52</v>
      </c>
      <c r="C307" s="9" t="s">
        <v>37</v>
      </c>
      <c r="D307" s="18"/>
      <c r="E307" s="22">
        <v>249.0</v>
      </c>
      <c r="F307" s="22">
        <v>214.0</v>
      </c>
      <c r="G307" s="19"/>
      <c r="H307" s="19"/>
      <c r="I307" s="9">
        <f t="shared" si="1"/>
        <v>463</v>
      </c>
      <c r="J307" s="9">
        <v>42.0</v>
      </c>
      <c r="K307" s="12">
        <v>306.0</v>
      </c>
    </row>
    <row r="308">
      <c r="A308" s="16" t="s">
        <v>351</v>
      </c>
      <c r="B308" s="17" t="s">
        <v>15</v>
      </c>
      <c r="C308" s="9" t="s">
        <v>218</v>
      </c>
      <c r="D308" s="18">
        <v>270.0</v>
      </c>
      <c r="E308" s="22"/>
      <c r="F308" s="22">
        <v>193.0</v>
      </c>
      <c r="G308" s="19"/>
      <c r="H308" s="19"/>
      <c r="I308" s="9">
        <f t="shared" si="1"/>
        <v>463</v>
      </c>
      <c r="J308" s="9">
        <v>6.0</v>
      </c>
      <c r="K308" s="12">
        <v>307.0</v>
      </c>
    </row>
    <row r="309">
      <c r="A309" s="16" t="s">
        <v>352</v>
      </c>
      <c r="B309" s="17" t="s">
        <v>19</v>
      </c>
      <c r="C309" s="9" t="s">
        <v>13</v>
      </c>
      <c r="D309" s="18"/>
      <c r="E309" s="22">
        <v>462.0</v>
      </c>
      <c r="F309" s="22"/>
      <c r="G309" s="19"/>
      <c r="H309" s="19"/>
      <c r="I309" s="9">
        <f t="shared" si="1"/>
        <v>462</v>
      </c>
      <c r="J309" s="9">
        <v>94.0</v>
      </c>
      <c r="K309" s="12">
        <v>308.0</v>
      </c>
    </row>
    <row r="310">
      <c r="A310" s="16" t="s">
        <v>353</v>
      </c>
      <c r="B310" s="17" t="s">
        <v>19</v>
      </c>
      <c r="C310" s="9" t="s">
        <v>42</v>
      </c>
      <c r="D310" s="18">
        <v>462.0</v>
      </c>
      <c r="E310" s="22"/>
      <c r="F310" s="22"/>
      <c r="G310" s="19"/>
      <c r="H310" s="19"/>
      <c r="I310" s="9">
        <f t="shared" si="1"/>
        <v>462</v>
      </c>
      <c r="J310" s="9">
        <v>17.0</v>
      </c>
      <c r="K310" s="12">
        <v>309.0</v>
      </c>
    </row>
    <row r="311">
      <c r="A311" s="16" t="s">
        <v>354</v>
      </c>
      <c r="B311" s="17" t="s">
        <v>107</v>
      </c>
      <c r="C311" s="9" t="s">
        <v>57</v>
      </c>
      <c r="D311" s="18">
        <v>264.0</v>
      </c>
      <c r="E311" s="22"/>
      <c r="F311" s="22">
        <v>198.0</v>
      </c>
      <c r="G311" s="19"/>
      <c r="H311" s="19"/>
      <c r="I311" s="9">
        <f t="shared" si="1"/>
        <v>462</v>
      </c>
      <c r="J311" s="9">
        <v>21.0</v>
      </c>
      <c r="K311" s="12">
        <v>310.0</v>
      </c>
    </row>
    <row r="312">
      <c r="A312" s="16" t="s">
        <v>355</v>
      </c>
      <c r="B312" s="17" t="s">
        <v>19</v>
      </c>
      <c r="C312" s="9" t="s">
        <v>13</v>
      </c>
      <c r="D312" s="18">
        <v>234.0</v>
      </c>
      <c r="E312" s="22">
        <v>227.0</v>
      </c>
      <c r="F312" s="22"/>
      <c r="G312" s="19"/>
      <c r="H312" s="19"/>
      <c r="I312" s="9">
        <f t="shared" si="1"/>
        <v>461</v>
      </c>
      <c r="J312" s="9">
        <v>95.0</v>
      </c>
      <c r="K312" s="12">
        <v>311.0</v>
      </c>
    </row>
    <row r="313">
      <c r="A313" s="16" t="s">
        <v>356</v>
      </c>
      <c r="B313" s="17" t="s">
        <v>17</v>
      </c>
      <c r="C313" s="9" t="s">
        <v>13</v>
      </c>
      <c r="D313" s="18"/>
      <c r="E313" s="22">
        <v>459.0</v>
      </c>
      <c r="F313" s="22"/>
      <c r="G313" s="19"/>
      <c r="H313" s="19"/>
      <c r="I313" s="9">
        <f t="shared" si="1"/>
        <v>459</v>
      </c>
      <c r="J313" s="9">
        <v>96.0</v>
      </c>
      <c r="K313" s="12">
        <v>312.0</v>
      </c>
    </row>
    <row r="314">
      <c r="A314" s="16" t="s">
        <v>357</v>
      </c>
      <c r="B314" s="17" t="s">
        <v>107</v>
      </c>
      <c r="C314" s="9" t="s">
        <v>40</v>
      </c>
      <c r="D314" s="18">
        <v>167.0</v>
      </c>
      <c r="E314" s="22">
        <v>179.0</v>
      </c>
      <c r="F314" s="22">
        <v>111.0</v>
      </c>
      <c r="G314" s="19"/>
      <c r="H314" s="19"/>
      <c r="I314" s="9">
        <f t="shared" si="1"/>
        <v>457</v>
      </c>
      <c r="J314" s="9">
        <v>29.0</v>
      </c>
      <c r="K314" s="12">
        <v>313.0</v>
      </c>
    </row>
    <row r="315">
      <c r="A315" s="16" t="s">
        <v>358</v>
      </c>
      <c r="B315" s="17" t="s">
        <v>90</v>
      </c>
      <c r="C315" s="9" t="s">
        <v>57</v>
      </c>
      <c r="D315" s="18"/>
      <c r="E315" s="22">
        <v>245.0</v>
      </c>
      <c r="F315" s="22">
        <v>211.0</v>
      </c>
      <c r="G315" s="19"/>
      <c r="H315" s="19"/>
      <c r="I315" s="9">
        <f t="shared" si="1"/>
        <v>456</v>
      </c>
      <c r="J315" s="9">
        <v>22.0</v>
      </c>
      <c r="K315" s="12">
        <v>314.0</v>
      </c>
    </row>
    <row r="316">
      <c r="A316" s="16" t="s">
        <v>359</v>
      </c>
      <c r="B316" s="17" t="s">
        <v>61</v>
      </c>
      <c r="C316" s="9" t="s">
        <v>13</v>
      </c>
      <c r="D316" s="18">
        <v>170.0</v>
      </c>
      <c r="E316" s="22">
        <v>177.0</v>
      </c>
      <c r="F316" s="22">
        <v>106.0</v>
      </c>
      <c r="G316" s="19"/>
      <c r="H316" s="19"/>
      <c r="I316" s="9">
        <f t="shared" si="1"/>
        <v>453</v>
      </c>
      <c r="J316" s="9">
        <v>97.0</v>
      </c>
      <c r="K316" s="12">
        <v>315.0</v>
      </c>
    </row>
    <row r="317">
      <c r="A317" s="16" t="s">
        <v>360</v>
      </c>
      <c r="B317" s="17" t="s">
        <v>15</v>
      </c>
      <c r="C317" s="9" t="s">
        <v>13</v>
      </c>
      <c r="D317" s="18"/>
      <c r="E317" s="22"/>
      <c r="F317" s="22">
        <v>453.0</v>
      </c>
      <c r="G317" s="19"/>
      <c r="H317" s="19"/>
      <c r="I317" s="9">
        <f t="shared" si="1"/>
        <v>453</v>
      </c>
      <c r="J317" s="9">
        <v>98.0</v>
      </c>
      <c r="K317" s="12">
        <v>316.0</v>
      </c>
    </row>
    <row r="318">
      <c r="A318" s="16" t="s">
        <v>361</v>
      </c>
      <c r="B318" s="17" t="s">
        <v>19</v>
      </c>
      <c r="C318" s="9" t="s">
        <v>22</v>
      </c>
      <c r="D318" s="18"/>
      <c r="E318" s="22"/>
      <c r="F318" s="22">
        <v>452.0</v>
      </c>
      <c r="G318" s="19"/>
      <c r="H318" s="19"/>
      <c r="I318" s="9">
        <f t="shared" si="1"/>
        <v>452</v>
      </c>
      <c r="J318" s="9">
        <v>43.0</v>
      </c>
      <c r="K318" s="12">
        <v>317.0</v>
      </c>
    </row>
    <row r="319">
      <c r="A319" s="16" t="s">
        <v>362</v>
      </c>
      <c r="B319" s="17" t="s">
        <v>61</v>
      </c>
      <c r="C319" s="9" t="s">
        <v>339</v>
      </c>
      <c r="D319" s="18">
        <v>168.0</v>
      </c>
      <c r="E319" s="22">
        <v>172.0</v>
      </c>
      <c r="F319" s="22">
        <v>112.0</v>
      </c>
      <c r="G319" s="19"/>
      <c r="H319" s="19"/>
      <c r="I319" s="9">
        <f t="shared" si="1"/>
        <v>452</v>
      </c>
      <c r="J319" s="9">
        <v>2.0</v>
      </c>
      <c r="K319" s="12">
        <v>318.0</v>
      </c>
    </row>
    <row r="320">
      <c r="A320" s="16" t="s">
        <v>363</v>
      </c>
      <c r="B320" s="17" t="s">
        <v>15</v>
      </c>
      <c r="C320" s="9" t="s">
        <v>13</v>
      </c>
      <c r="D320" s="18"/>
      <c r="E320" s="22"/>
      <c r="F320" s="22">
        <v>451.0</v>
      </c>
      <c r="G320" s="19"/>
      <c r="H320" s="19"/>
      <c r="I320" s="9">
        <f t="shared" si="1"/>
        <v>451</v>
      </c>
      <c r="J320" s="9">
        <v>99.0</v>
      </c>
      <c r="K320" s="12">
        <v>319.0</v>
      </c>
    </row>
    <row r="321">
      <c r="A321" s="16" t="s">
        <v>364</v>
      </c>
      <c r="B321" s="17" t="s">
        <v>15</v>
      </c>
      <c r="C321" s="9" t="s">
        <v>28</v>
      </c>
      <c r="D321" s="18"/>
      <c r="E321" s="22"/>
      <c r="F321" s="22">
        <v>450.0</v>
      </c>
      <c r="G321" s="19"/>
      <c r="H321" s="19"/>
      <c r="I321" s="9">
        <f t="shared" si="1"/>
        <v>450</v>
      </c>
      <c r="J321" s="9">
        <v>51.0</v>
      </c>
      <c r="K321" s="12">
        <v>320.0</v>
      </c>
    </row>
    <row r="322">
      <c r="A322" s="16" t="s">
        <v>365</v>
      </c>
      <c r="B322" s="17" t="s">
        <v>30</v>
      </c>
      <c r="C322" s="9" t="s">
        <v>22</v>
      </c>
      <c r="D322" s="18"/>
      <c r="E322" s="22">
        <v>446.0</v>
      </c>
      <c r="F322" s="22"/>
      <c r="G322" s="19"/>
      <c r="H322" s="19"/>
      <c r="I322" s="9">
        <f t="shared" si="1"/>
        <v>446</v>
      </c>
      <c r="J322" s="9">
        <v>44.0</v>
      </c>
      <c r="K322" s="12">
        <v>321.0</v>
      </c>
    </row>
    <row r="323">
      <c r="A323" s="16" t="s">
        <v>366</v>
      </c>
      <c r="B323" s="17" t="s">
        <v>52</v>
      </c>
      <c r="C323" s="9" t="s">
        <v>22</v>
      </c>
      <c r="D323" s="18"/>
      <c r="E323" s="22">
        <v>442.0</v>
      </c>
      <c r="F323" s="22"/>
      <c r="G323" s="19"/>
      <c r="H323" s="19"/>
      <c r="I323" s="9">
        <f t="shared" si="1"/>
        <v>442</v>
      </c>
      <c r="J323" s="9">
        <v>45.0</v>
      </c>
      <c r="K323" s="12">
        <v>322.0</v>
      </c>
    </row>
    <row r="324">
      <c r="A324" s="16" t="s">
        <v>367</v>
      </c>
      <c r="B324" s="17" t="s">
        <v>52</v>
      </c>
      <c r="C324" s="9" t="s">
        <v>22</v>
      </c>
      <c r="D324" s="18"/>
      <c r="E324" s="22"/>
      <c r="F324" s="22">
        <v>442.0</v>
      </c>
      <c r="G324" s="19"/>
      <c r="H324" s="19"/>
      <c r="I324" s="9">
        <f t="shared" si="1"/>
        <v>442</v>
      </c>
      <c r="J324" s="9">
        <v>46.0</v>
      </c>
      <c r="K324" s="12">
        <v>323.0</v>
      </c>
    </row>
    <row r="325">
      <c r="A325" s="16" t="s">
        <v>368</v>
      </c>
      <c r="B325" s="17" t="s">
        <v>165</v>
      </c>
      <c r="C325" s="9" t="s">
        <v>22</v>
      </c>
      <c r="D325" s="18">
        <v>215.0</v>
      </c>
      <c r="E325" s="22">
        <v>226.0</v>
      </c>
      <c r="F325" s="22"/>
      <c r="G325" s="19"/>
      <c r="H325" s="19"/>
      <c r="I325" s="9">
        <f t="shared" si="1"/>
        <v>441</v>
      </c>
      <c r="J325" s="9">
        <v>47.0</v>
      </c>
      <c r="K325" s="12">
        <v>324.0</v>
      </c>
    </row>
    <row r="326">
      <c r="A326" s="16" t="s">
        <v>369</v>
      </c>
      <c r="B326" s="17" t="s">
        <v>17</v>
      </c>
      <c r="C326" s="9" t="s">
        <v>28</v>
      </c>
      <c r="D326" s="18"/>
      <c r="E326" s="22"/>
      <c r="F326" s="22">
        <v>440.0</v>
      </c>
      <c r="G326" s="19"/>
      <c r="H326" s="19"/>
      <c r="I326" s="9">
        <f t="shared" si="1"/>
        <v>440</v>
      </c>
      <c r="J326" s="9">
        <v>52.0</v>
      </c>
      <c r="K326" s="12">
        <v>325.0</v>
      </c>
    </row>
    <row r="327">
      <c r="A327" s="16" t="s">
        <v>370</v>
      </c>
      <c r="B327" s="17" t="s">
        <v>24</v>
      </c>
      <c r="C327" s="9" t="s">
        <v>40</v>
      </c>
      <c r="D327" s="18">
        <v>217.0</v>
      </c>
      <c r="E327" s="22">
        <v>223.0</v>
      </c>
      <c r="F327" s="22"/>
      <c r="G327" s="19"/>
      <c r="H327" s="19"/>
      <c r="I327" s="9">
        <f t="shared" si="1"/>
        <v>440</v>
      </c>
      <c r="J327" s="9">
        <v>30.0</v>
      </c>
      <c r="K327" s="12">
        <v>326.0</v>
      </c>
    </row>
    <row r="328">
      <c r="A328" s="16" t="s">
        <v>371</v>
      </c>
      <c r="B328" s="17" t="s">
        <v>328</v>
      </c>
      <c r="C328" s="9" t="s">
        <v>13</v>
      </c>
      <c r="D328" s="18">
        <v>438.0</v>
      </c>
      <c r="E328" s="22"/>
      <c r="F328" s="22"/>
      <c r="G328" s="19"/>
      <c r="H328" s="19"/>
      <c r="I328" s="9">
        <f t="shared" si="1"/>
        <v>438</v>
      </c>
      <c r="J328" s="9">
        <v>100.0</v>
      </c>
      <c r="K328" s="12">
        <v>327.0</v>
      </c>
    </row>
    <row r="329">
      <c r="A329" s="16" t="s">
        <v>372</v>
      </c>
      <c r="B329" s="17" t="s">
        <v>17</v>
      </c>
      <c r="C329" s="9" t="s">
        <v>57</v>
      </c>
      <c r="D329" s="18">
        <v>224.0</v>
      </c>
      <c r="E329" s="22">
        <v>213.0</v>
      </c>
      <c r="F329" s="22"/>
      <c r="G329" s="19"/>
      <c r="H329" s="19"/>
      <c r="I329" s="9">
        <f t="shared" si="1"/>
        <v>437</v>
      </c>
      <c r="J329" s="9">
        <v>23.0</v>
      </c>
      <c r="K329" s="12">
        <v>328.0</v>
      </c>
    </row>
    <row r="330">
      <c r="A330" s="16" t="s">
        <v>373</v>
      </c>
      <c r="B330" s="17" t="s">
        <v>88</v>
      </c>
      <c r="C330" s="9" t="s">
        <v>57</v>
      </c>
      <c r="D330" s="18">
        <v>163.0</v>
      </c>
      <c r="E330" s="22">
        <v>170.0</v>
      </c>
      <c r="F330" s="22">
        <v>104.0</v>
      </c>
      <c r="G330" s="19"/>
      <c r="H330" s="19"/>
      <c r="I330" s="9">
        <f t="shared" si="1"/>
        <v>437</v>
      </c>
      <c r="J330" s="9">
        <v>24.0</v>
      </c>
      <c r="K330" s="12">
        <v>329.0</v>
      </c>
    </row>
    <row r="331">
      <c r="A331" s="16" t="s">
        <v>374</v>
      </c>
      <c r="B331" s="17" t="s">
        <v>39</v>
      </c>
      <c r="C331" s="9" t="s">
        <v>28</v>
      </c>
      <c r="D331" s="18">
        <v>166.0</v>
      </c>
      <c r="E331" s="22">
        <v>168.0</v>
      </c>
      <c r="F331" s="22">
        <v>102.0</v>
      </c>
      <c r="G331" s="19"/>
      <c r="H331" s="19"/>
      <c r="I331" s="9">
        <f t="shared" si="1"/>
        <v>436</v>
      </c>
      <c r="J331" s="9">
        <v>53.0</v>
      </c>
      <c r="K331" s="12">
        <v>330.0</v>
      </c>
    </row>
    <row r="332">
      <c r="A332" s="16" t="s">
        <v>375</v>
      </c>
      <c r="B332" s="17" t="s">
        <v>26</v>
      </c>
      <c r="C332" s="9" t="s">
        <v>37</v>
      </c>
      <c r="D332" s="18"/>
      <c r="E332" s="22"/>
      <c r="F332" s="22">
        <v>432.0</v>
      </c>
      <c r="G332" s="19"/>
      <c r="H332" s="19"/>
      <c r="I332" s="9">
        <f t="shared" si="1"/>
        <v>432</v>
      </c>
      <c r="J332" s="9">
        <v>43.0</v>
      </c>
      <c r="K332" s="12">
        <v>331.0</v>
      </c>
    </row>
    <row r="333">
      <c r="A333" s="16" t="s">
        <v>376</v>
      </c>
      <c r="B333" s="17" t="s">
        <v>90</v>
      </c>
      <c r="C333" s="9" t="s">
        <v>22</v>
      </c>
      <c r="D333" s="18"/>
      <c r="E333" s="22">
        <v>237.0</v>
      </c>
      <c r="F333" s="22">
        <v>194.0</v>
      </c>
      <c r="G333" s="19"/>
      <c r="H333" s="19"/>
      <c r="I333" s="9">
        <f t="shared" si="1"/>
        <v>431</v>
      </c>
      <c r="J333" s="9">
        <v>48.0</v>
      </c>
      <c r="K333" s="12">
        <v>332.0</v>
      </c>
    </row>
    <row r="334">
      <c r="A334" s="16" t="s">
        <v>377</v>
      </c>
      <c r="B334" s="17" t="s">
        <v>30</v>
      </c>
      <c r="C334" s="9" t="s">
        <v>28</v>
      </c>
      <c r="D334" s="18">
        <v>222.0</v>
      </c>
      <c r="E334" s="22">
        <v>208.0</v>
      </c>
      <c r="F334" s="22"/>
      <c r="G334" s="19"/>
      <c r="H334" s="19"/>
      <c r="I334" s="9">
        <f t="shared" si="1"/>
        <v>430</v>
      </c>
      <c r="J334" s="9">
        <v>54.0</v>
      </c>
      <c r="K334" s="12">
        <v>333.0</v>
      </c>
    </row>
    <row r="335">
      <c r="A335" s="16" t="s">
        <v>378</v>
      </c>
      <c r="B335" s="17" t="s">
        <v>52</v>
      </c>
      <c r="C335" s="9" t="s">
        <v>262</v>
      </c>
      <c r="D335" s="18">
        <v>249.0</v>
      </c>
      <c r="E335" s="22"/>
      <c r="F335" s="22">
        <v>180.0</v>
      </c>
      <c r="G335" s="19"/>
      <c r="H335" s="19"/>
      <c r="I335" s="9">
        <f t="shared" si="1"/>
        <v>429</v>
      </c>
      <c r="J335" s="9">
        <v>10.0</v>
      </c>
      <c r="K335" s="12">
        <v>334.0</v>
      </c>
    </row>
    <row r="336">
      <c r="A336" s="16" t="s">
        <v>379</v>
      </c>
      <c r="B336" s="17" t="s">
        <v>12</v>
      </c>
      <c r="C336" s="9" t="s">
        <v>40</v>
      </c>
      <c r="D336" s="18">
        <v>202.0</v>
      </c>
      <c r="E336" s="22">
        <v>224.0</v>
      </c>
      <c r="F336" s="22"/>
      <c r="G336" s="19"/>
      <c r="H336" s="19"/>
      <c r="I336" s="9">
        <f t="shared" si="1"/>
        <v>426</v>
      </c>
      <c r="J336" s="9">
        <v>31.0</v>
      </c>
      <c r="K336" s="12">
        <v>335.0</v>
      </c>
    </row>
    <row r="337">
      <c r="A337" s="16" t="s">
        <v>380</v>
      </c>
      <c r="B337" s="17" t="s">
        <v>52</v>
      </c>
      <c r="C337" s="9" t="s">
        <v>28</v>
      </c>
      <c r="D337" s="18">
        <v>207.0</v>
      </c>
      <c r="E337" s="22">
        <v>218.0</v>
      </c>
      <c r="F337" s="22"/>
      <c r="G337" s="19"/>
      <c r="H337" s="19"/>
      <c r="I337" s="9">
        <f t="shared" si="1"/>
        <v>425</v>
      </c>
      <c r="J337" s="9">
        <v>55.0</v>
      </c>
      <c r="K337" s="12">
        <v>336.0</v>
      </c>
    </row>
    <row r="338">
      <c r="A338" s="16" t="s">
        <v>381</v>
      </c>
      <c r="B338" s="17" t="s">
        <v>12</v>
      </c>
      <c r="C338" s="9" t="s">
        <v>13</v>
      </c>
      <c r="D338" s="18"/>
      <c r="E338" s="22"/>
      <c r="F338" s="22">
        <v>424.0</v>
      </c>
      <c r="G338" s="19"/>
      <c r="H338" s="19"/>
      <c r="I338" s="9">
        <f t="shared" si="1"/>
        <v>424</v>
      </c>
      <c r="J338" s="9">
        <v>101.0</v>
      </c>
      <c r="K338" s="12">
        <v>337.0</v>
      </c>
    </row>
    <row r="339">
      <c r="A339" s="16" t="s">
        <v>382</v>
      </c>
      <c r="B339" s="17" t="s">
        <v>93</v>
      </c>
      <c r="C339" s="9" t="s">
        <v>28</v>
      </c>
      <c r="D339" s="18">
        <v>423.0</v>
      </c>
      <c r="E339" s="22"/>
      <c r="F339" s="22"/>
      <c r="G339" s="19"/>
      <c r="H339" s="19"/>
      <c r="I339" s="9">
        <f t="shared" si="1"/>
        <v>423</v>
      </c>
      <c r="J339" s="9">
        <v>56.0</v>
      </c>
      <c r="K339" s="12">
        <v>338.0</v>
      </c>
    </row>
    <row r="340">
      <c r="A340" s="16" t="s">
        <v>383</v>
      </c>
      <c r="B340" s="17" t="s">
        <v>34</v>
      </c>
      <c r="C340" s="9" t="s">
        <v>13</v>
      </c>
      <c r="D340" s="18">
        <v>421.0</v>
      </c>
      <c r="E340" s="22"/>
      <c r="F340" s="22"/>
      <c r="G340" s="19"/>
      <c r="H340" s="19"/>
      <c r="I340" s="9">
        <f t="shared" si="1"/>
        <v>421</v>
      </c>
      <c r="J340" s="9">
        <v>102.0</v>
      </c>
      <c r="K340" s="12">
        <v>339.0</v>
      </c>
    </row>
    <row r="341">
      <c r="A341" s="16" t="s">
        <v>384</v>
      </c>
      <c r="B341" s="17" t="s">
        <v>123</v>
      </c>
      <c r="C341" s="9" t="s">
        <v>13</v>
      </c>
      <c r="D341" s="18"/>
      <c r="E341" s="22">
        <v>421.0</v>
      </c>
      <c r="F341" s="22"/>
      <c r="G341" s="19"/>
      <c r="H341" s="19"/>
      <c r="I341" s="9">
        <f t="shared" si="1"/>
        <v>421</v>
      </c>
      <c r="J341" s="9">
        <v>103.0</v>
      </c>
      <c r="K341" s="12">
        <v>340.0</v>
      </c>
    </row>
    <row r="342">
      <c r="A342" s="16" t="s">
        <v>385</v>
      </c>
      <c r="B342" s="17" t="s">
        <v>12</v>
      </c>
      <c r="C342" s="9" t="s">
        <v>37</v>
      </c>
      <c r="D342" s="18"/>
      <c r="E342" s="22"/>
      <c r="F342" s="22">
        <v>421.0</v>
      </c>
      <c r="G342" s="19"/>
      <c r="H342" s="19"/>
      <c r="I342" s="9">
        <f t="shared" si="1"/>
        <v>421</v>
      </c>
      <c r="J342" s="9">
        <v>44.0</v>
      </c>
      <c r="K342" s="12">
        <v>341.0</v>
      </c>
    </row>
    <row r="343">
      <c r="A343" s="16" t="s">
        <v>386</v>
      </c>
      <c r="B343" s="17" t="s">
        <v>15</v>
      </c>
      <c r="C343" s="9" t="s">
        <v>13</v>
      </c>
      <c r="D343" s="18"/>
      <c r="E343" s="22">
        <v>418.0</v>
      </c>
      <c r="F343" s="22"/>
      <c r="G343" s="19"/>
      <c r="H343" s="19"/>
      <c r="I343" s="9">
        <f t="shared" si="1"/>
        <v>418</v>
      </c>
      <c r="J343" s="9">
        <v>104.0</v>
      </c>
      <c r="K343" s="12">
        <v>342.0</v>
      </c>
    </row>
    <row r="344">
      <c r="A344" s="16" t="s">
        <v>387</v>
      </c>
      <c r="B344" s="17" t="s">
        <v>15</v>
      </c>
      <c r="C344" s="9" t="s">
        <v>57</v>
      </c>
      <c r="D344" s="18">
        <v>213.0</v>
      </c>
      <c r="E344" s="22">
        <v>204.0</v>
      </c>
      <c r="F344" s="22"/>
      <c r="G344" s="19"/>
      <c r="H344" s="19"/>
      <c r="I344" s="9">
        <f t="shared" si="1"/>
        <v>417</v>
      </c>
      <c r="J344" s="9">
        <v>25.0</v>
      </c>
      <c r="K344" s="12">
        <v>343.0</v>
      </c>
    </row>
    <row r="345">
      <c r="A345" s="16" t="s">
        <v>388</v>
      </c>
      <c r="B345" s="17" t="s">
        <v>52</v>
      </c>
      <c r="C345" s="9" t="s">
        <v>22</v>
      </c>
      <c r="D345" s="18">
        <v>238.0</v>
      </c>
      <c r="E345" s="22"/>
      <c r="F345" s="22">
        <v>178.0</v>
      </c>
      <c r="G345" s="19"/>
      <c r="H345" s="19"/>
      <c r="I345" s="9">
        <f t="shared" si="1"/>
        <v>416</v>
      </c>
      <c r="J345" s="9">
        <v>49.0</v>
      </c>
      <c r="K345" s="12">
        <v>344.0</v>
      </c>
    </row>
    <row r="346">
      <c r="A346" s="16" t="s">
        <v>389</v>
      </c>
      <c r="B346" s="17" t="s">
        <v>17</v>
      </c>
      <c r="C346" s="9" t="s">
        <v>40</v>
      </c>
      <c r="D346" s="18"/>
      <c r="E346" s="22">
        <v>233.0</v>
      </c>
      <c r="F346" s="22">
        <v>183.0</v>
      </c>
      <c r="G346" s="19"/>
      <c r="H346" s="19"/>
      <c r="I346" s="9">
        <f t="shared" si="1"/>
        <v>416</v>
      </c>
      <c r="J346" s="9">
        <v>32.0</v>
      </c>
      <c r="K346" s="12">
        <v>345.0</v>
      </c>
    </row>
    <row r="347">
      <c r="A347" s="16" t="s">
        <v>390</v>
      </c>
      <c r="B347" s="17" t="s">
        <v>61</v>
      </c>
      <c r="C347" s="9" t="s">
        <v>13</v>
      </c>
      <c r="D347" s="18"/>
      <c r="E347" s="22">
        <v>415.0</v>
      </c>
      <c r="F347" s="22"/>
      <c r="G347" s="19"/>
      <c r="H347" s="19"/>
      <c r="I347" s="9">
        <f t="shared" si="1"/>
        <v>415</v>
      </c>
      <c r="J347" s="9">
        <v>105.0</v>
      </c>
      <c r="K347" s="12">
        <v>346.0</v>
      </c>
    </row>
    <row r="348">
      <c r="A348" s="16" t="s">
        <v>391</v>
      </c>
      <c r="B348" s="17" t="s">
        <v>165</v>
      </c>
      <c r="C348" s="9" t="s">
        <v>13</v>
      </c>
      <c r="D348" s="18"/>
      <c r="E348" s="22">
        <v>414.0</v>
      </c>
      <c r="F348" s="22"/>
      <c r="G348" s="19"/>
      <c r="H348" s="19"/>
      <c r="I348" s="9">
        <f t="shared" si="1"/>
        <v>414</v>
      </c>
      <c r="J348" s="9">
        <v>106.0</v>
      </c>
      <c r="K348" s="12">
        <v>347.0</v>
      </c>
    </row>
    <row r="349">
      <c r="A349" s="16" t="s">
        <v>392</v>
      </c>
      <c r="B349" s="17" t="s">
        <v>93</v>
      </c>
      <c r="C349" s="9" t="s">
        <v>13</v>
      </c>
      <c r="D349" s="18"/>
      <c r="E349" s="22">
        <v>412.0</v>
      </c>
      <c r="F349" s="22"/>
      <c r="G349" s="19"/>
      <c r="H349" s="19"/>
      <c r="I349" s="9">
        <f t="shared" si="1"/>
        <v>412</v>
      </c>
      <c r="J349" s="9">
        <v>107.0</v>
      </c>
      <c r="K349" s="12">
        <v>348.0</v>
      </c>
    </row>
    <row r="350">
      <c r="A350" s="16" t="s">
        <v>393</v>
      </c>
      <c r="B350" s="17" t="s">
        <v>26</v>
      </c>
      <c r="C350" s="9" t="s">
        <v>22</v>
      </c>
      <c r="D350" s="18"/>
      <c r="E350" s="22"/>
      <c r="F350" s="22">
        <v>411.0</v>
      </c>
      <c r="G350" s="19"/>
      <c r="H350" s="19"/>
      <c r="I350" s="9">
        <f t="shared" si="1"/>
        <v>411</v>
      </c>
      <c r="J350" s="9">
        <v>50.0</v>
      </c>
      <c r="K350" s="12">
        <v>349.0</v>
      </c>
    </row>
    <row r="351">
      <c r="A351" s="16" t="s">
        <v>394</v>
      </c>
      <c r="B351" s="17" t="s">
        <v>61</v>
      </c>
      <c r="C351" s="9" t="s">
        <v>13</v>
      </c>
      <c r="D351" s="18">
        <v>409.0</v>
      </c>
      <c r="E351" s="22"/>
      <c r="F351" s="22"/>
      <c r="G351" s="19"/>
      <c r="H351" s="19"/>
      <c r="I351" s="9">
        <f t="shared" si="1"/>
        <v>409</v>
      </c>
      <c r="J351" s="9">
        <v>108.0</v>
      </c>
      <c r="K351" s="12">
        <v>350.0</v>
      </c>
    </row>
    <row r="352">
      <c r="A352" s="16" t="s">
        <v>395</v>
      </c>
      <c r="B352" s="17" t="s">
        <v>39</v>
      </c>
      <c r="C352" s="9" t="s">
        <v>13</v>
      </c>
      <c r="D352" s="18"/>
      <c r="E352" s="22"/>
      <c r="F352" s="22">
        <v>407.0</v>
      </c>
      <c r="G352" s="19"/>
      <c r="H352" s="19"/>
      <c r="I352" s="9">
        <f t="shared" si="1"/>
        <v>407</v>
      </c>
      <c r="J352" s="9">
        <v>109.0</v>
      </c>
      <c r="K352" s="12">
        <v>351.0</v>
      </c>
    </row>
    <row r="353">
      <c r="A353" s="16" t="s">
        <v>396</v>
      </c>
      <c r="B353" s="17" t="s">
        <v>30</v>
      </c>
      <c r="C353" s="9" t="s">
        <v>28</v>
      </c>
      <c r="D353" s="18">
        <v>407.0</v>
      </c>
      <c r="E353" s="22"/>
      <c r="F353" s="22"/>
      <c r="G353" s="19"/>
      <c r="H353" s="19"/>
      <c r="I353" s="9">
        <f t="shared" si="1"/>
        <v>407</v>
      </c>
      <c r="J353" s="9">
        <v>57.0</v>
      </c>
      <c r="K353" s="12">
        <v>352.0</v>
      </c>
    </row>
    <row r="354">
      <c r="A354" s="16" t="s">
        <v>397</v>
      </c>
      <c r="B354" s="17" t="s">
        <v>123</v>
      </c>
      <c r="C354" s="9" t="s">
        <v>28</v>
      </c>
      <c r="D354" s="18">
        <v>231.0</v>
      </c>
      <c r="E354" s="22"/>
      <c r="F354" s="22">
        <v>176.0</v>
      </c>
      <c r="G354" s="19"/>
      <c r="H354" s="19"/>
      <c r="I354" s="9">
        <f t="shared" si="1"/>
        <v>407</v>
      </c>
      <c r="J354" s="9">
        <v>58.0</v>
      </c>
      <c r="K354" s="12">
        <v>353.0</v>
      </c>
    </row>
    <row r="355">
      <c r="A355" s="16" t="s">
        <v>398</v>
      </c>
      <c r="B355" s="17" t="s">
        <v>17</v>
      </c>
      <c r="C355" s="9" t="s">
        <v>37</v>
      </c>
      <c r="D355" s="18"/>
      <c r="E355" s="22">
        <v>407.0</v>
      </c>
      <c r="F355" s="22"/>
      <c r="G355" s="19"/>
      <c r="H355" s="19"/>
      <c r="I355" s="9">
        <f t="shared" si="1"/>
        <v>407</v>
      </c>
      <c r="J355" s="9">
        <v>45.0</v>
      </c>
      <c r="K355" s="12">
        <v>354.0</v>
      </c>
    </row>
    <row r="356">
      <c r="A356" s="16" t="s">
        <v>399</v>
      </c>
      <c r="B356" s="17" t="s">
        <v>88</v>
      </c>
      <c r="C356" s="9" t="s">
        <v>42</v>
      </c>
      <c r="D356" s="18">
        <v>220.0</v>
      </c>
      <c r="E356" s="22"/>
      <c r="F356" s="22">
        <v>186.0</v>
      </c>
      <c r="G356" s="19"/>
      <c r="H356" s="19"/>
      <c r="I356" s="9">
        <f t="shared" si="1"/>
        <v>406</v>
      </c>
      <c r="J356" s="9">
        <v>18.0</v>
      </c>
      <c r="K356" s="12">
        <v>355.0</v>
      </c>
    </row>
    <row r="357">
      <c r="A357" s="16" t="s">
        <v>400</v>
      </c>
      <c r="B357" s="17" t="s">
        <v>165</v>
      </c>
      <c r="C357" s="9" t="s">
        <v>22</v>
      </c>
      <c r="D357" s="18"/>
      <c r="E357" s="22"/>
      <c r="F357" s="22">
        <v>404.0</v>
      </c>
      <c r="G357" s="19"/>
      <c r="H357" s="19"/>
      <c r="I357" s="9">
        <f t="shared" si="1"/>
        <v>404</v>
      </c>
      <c r="J357" s="9">
        <v>51.0</v>
      </c>
      <c r="K357" s="12">
        <v>356.0</v>
      </c>
    </row>
    <row r="358">
      <c r="A358" s="16" t="s">
        <v>401</v>
      </c>
      <c r="B358" s="17" t="s">
        <v>15</v>
      </c>
      <c r="C358" s="9" t="s">
        <v>37</v>
      </c>
      <c r="D358" s="18">
        <v>404.0</v>
      </c>
      <c r="E358" s="22"/>
      <c r="F358" s="22"/>
      <c r="G358" s="19"/>
      <c r="H358" s="19"/>
      <c r="I358" s="9">
        <f t="shared" si="1"/>
        <v>404</v>
      </c>
      <c r="J358" s="9">
        <v>46.0</v>
      </c>
      <c r="K358" s="12">
        <v>357.0</v>
      </c>
    </row>
    <row r="359">
      <c r="A359" s="16" t="s">
        <v>402</v>
      </c>
      <c r="B359" s="17" t="s">
        <v>12</v>
      </c>
      <c r="C359" s="9" t="s">
        <v>22</v>
      </c>
      <c r="D359" s="18">
        <v>403.0</v>
      </c>
      <c r="E359" s="22"/>
      <c r="F359" s="22"/>
      <c r="G359" s="19"/>
      <c r="H359" s="19"/>
      <c r="I359" s="9">
        <f t="shared" si="1"/>
        <v>403</v>
      </c>
      <c r="J359" s="9">
        <v>52.0</v>
      </c>
      <c r="K359" s="12">
        <v>358.0</v>
      </c>
    </row>
    <row r="360">
      <c r="A360" s="16" t="s">
        <v>403</v>
      </c>
      <c r="B360" s="17" t="s">
        <v>123</v>
      </c>
      <c r="C360" s="9" t="s">
        <v>22</v>
      </c>
      <c r="D360" s="18"/>
      <c r="E360" s="22">
        <v>402.0</v>
      </c>
      <c r="F360" s="22"/>
      <c r="G360" s="19"/>
      <c r="H360" s="19"/>
      <c r="I360" s="9">
        <f t="shared" si="1"/>
        <v>402</v>
      </c>
      <c r="J360" s="9">
        <v>53.0</v>
      </c>
      <c r="K360" s="12">
        <v>359.0</v>
      </c>
    </row>
    <row r="361">
      <c r="A361" s="16" t="s">
        <v>404</v>
      </c>
      <c r="B361" s="17" t="s">
        <v>123</v>
      </c>
      <c r="C361" s="9" t="s">
        <v>37</v>
      </c>
      <c r="D361" s="18"/>
      <c r="E361" s="22">
        <v>399.0</v>
      </c>
      <c r="F361" s="22"/>
      <c r="G361" s="19"/>
      <c r="H361" s="19"/>
      <c r="I361" s="9">
        <f t="shared" si="1"/>
        <v>399</v>
      </c>
      <c r="J361" s="9">
        <v>47.0</v>
      </c>
      <c r="K361" s="12">
        <v>360.0</v>
      </c>
    </row>
    <row r="362">
      <c r="A362" s="16" t="s">
        <v>405</v>
      </c>
      <c r="B362" s="17" t="s">
        <v>165</v>
      </c>
      <c r="C362" s="9" t="s">
        <v>13</v>
      </c>
      <c r="D362" s="18"/>
      <c r="E362" s="22"/>
      <c r="F362" s="22">
        <v>398.0</v>
      </c>
      <c r="G362" s="19"/>
      <c r="H362" s="19"/>
      <c r="I362" s="9">
        <f t="shared" si="1"/>
        <v>398</v>
      </c>
      <c r="J362" s="9">
        <v>110.0</v>
      </c>
      <c r="K362" s="12">
        <v>361.0</v>
      </c>
    </row>
    <row r="363">
      <c r="A363" s="16" t="s">
        <v>406</v>
      </c>
      <c r="B363" s="17" t="s">
        <v>90</v>
      </c>
      <c r="C363" s="9" t="s">
        <v>13</v>
      </c>
      <c r="D363" s="18"/>
      <c r="E363" s="22"/>
      <c r="F363" s="22">
        <v>397.0</v>
      </c>
      <c r="G363" s="19"/>
      <c r="H363" s="19"/>
      <c r="I363" s="9">
        <f t="shared" si="1"/>
        <v>397</v>
      </c>
      <c r="J363" s="9">
        <v>111.0</v>
      </c>
      <c r="K363" s="12">
        <v>362.0</v>
      </c>
    </row>
    <row r="364">
      <c r="A364" s="16" t="s">
        <v>407</v>
      </c>
      <c r="B364" s="17" t="s">
        <v>17</v>
      </c>
      <c r="C364" s="9" t="s">
        <v>22</v>
      </c>
      <c r="D364" s="18"/>
      <c r="E364" s="22">
        <v>396.0</v>
      </c>
      <c r="F364" s="22"/>
      <c r="G364" s="19"/>
      <c r="H364" s="19"/>
      <c r="I364" s="9">
        <f t="shared" si="1"/>
        <v>396</v>
      </c>
      <c r="J364" s="9">
        <v>54.0</v>
      </c>
      <c r="K364" s="12">
        <v>363.0</v>
      </c>
    </row>
    <row r="365">
      <c r="A365" s="16" t="s">
        <v>408</v>
      </c>
      <c r="B365" s="17" t="s">
        <v>19</v>
      </c>
      <c r="C365" s="9" t="s">
        <v>22</v>
      </c>
      <c r="D365" s="18"/>
      <c r="E365" s="22"/>
      <c r="F365" s="22">
        <v>396.0</v>
      </c>
      <c r="G365" s="19"/>
      <c r="H365" s="19"/>
      <c r="I365" s="9">
        <f t="shared" si="1"/>
        <v>396</v>
      </c>
      <c r="J365" s="9">
        <v>55.0</v>
      </c>
      <c r="K365" s="12">
        <v>364.0</v>
      </c>
    </row>
    <row r="366">
      <c r="A366" s="16" t="s">
        <v>409</v>
      </c>
      <c r="B366" s="17" t="s">
        <v>21</v>
      </c>
      <c r="C366" s="9" t="s">
        <v>57</v>
      </c>
      <c r="D366" s="18"/>
      <c r="E366" s="22">
        <v>219.0</v>
      </c>
      <c r="F366" s="22">
        <v>177.0</v>
      </c>
      <c r="G366" s="19"/>
      <c r="H366" s="19"/>
      <c r="I366" s="9">
        <f t="shared" si="1"/>
        <v>396</v>
      </c>
      <c r="J366" s="9">
        <v>26.0</v>
      </c>
      <c r="K366" s="12">
        <v>365.0</v>
      </c>
    </row>
    <row r="367">
      <c r="A367" s="16" t="s">
        <v>410</v>
      </c>
      <c r="B367" s="17" t="s">
        <v>32</v>
      </c>
      <c r="C367" s="9" t="s">
        <v>262</v>
      </c>
      <c r="D367" s="18">
        <v>200.0</v>
      </c>
      <c r="E367" s="22">
        <v>194.0</v>
      </c>
      <c r="F367" s="22"/>
      <c r="G367" s="19"/>
      <c r="H367" s="19"/>
      <c r="I367" s="9">
        <f t="shared" si="1"/>
        <v>394</v>
      </c>
      <c r="J367" s="9">
        <v>11.0</v>
      </c>
      <c r="K367" s="12">
        <v>366.0</v>
      </c>
    </row>
    <row r="368">
      <c r="A368" s="16" t="s">
        <v>411</v>
      </c>
      <c r="B368" s="17" t="s">
        <v>328</v>
      </c>
      <c r="C368" s="9" t="s">
        <v>13</v>
      </c>
      <c r="D368" s="18">
        <v>393.0</v>
      </c>
      <c r="E368" s="22"/>
      <c r="F368" s="22"/>
      <c r="G368" s="19"/>
      <c r="H368" s="19"/>
      <c r="I368" s="9">
        <f t="shared" si="1"/>
        <v>393</v>
      </c>
      <c r="J368" s="9">
        <v>112.0</v>
      </c>
      <c r="K368" s="12">
        <v>367.0</v>
      </c>
    </row>
    <row r="369">
      <c r="A369" s="16" t="s">
        <v>412</v>
      </c>
      <c r="B369" s="17" t="s">
        <v>19</v>
      </c>
      <c r="C369" s="9" t="s">
        <v>13</v>
      </c>
      <c r="D369" s="18">
        <v>193.0</v>
      </c>
      <c r="E369" s="22">
        <v>199.0</v>
      </c>
      <c r="F369" s="22"/>
      <c r="G369" s="19"/>
      <c r="H369" s="19"/>
      <c r="I369" s="9">
        <f t="shared" si="1"/>
        <v>392</v>
      </c>
      <c r="J369" s="9">
        <v>113.0</v>
      </c>
      <c r="K369" s="12">
        <v>368.0</v>
      </c>
    </row>
    <row r="370">
      <c r="A370" s="16" t="s">
        <v>413</v>
      </c>
      <c r="B370" s="17" t="s">
        <v>15</v>
      </c>
      <c r="C370" s="9" t="s">
        <v>22</v>
      </c>
      <c r="D370" s="18">
        <v>230.0</v>
      </c>
      <c r="E370" s="22"/>
      <c r="F370" s="22">
        <v>162.0</v>
      </c>
      <c r="G370" s="19"/>
      <c r="H370" s="19"/>
      <c r="I370" s="9">
        <f t="shared" si="1"/>
        <v>392</v>
      </c>
      <c r="J370" s="9">
        <v>56.0</v>
      </c>
      <c r="K370" s="12">
        <v>369.0</v>
      </c>
    </row>
    <row r="371">
      <c r="A371" s="16" t="s">
        <v>414</v>
      </c>
      <c r="B371" s="17" t="s">
        <v>19</v>
      </c>
      <c r="C371" s="9" t="s">
        <v>40</v>
      </c>
      <c r="D371" s="18"/>
      <c r="E371" s="22"/>
      <c r="F371" s="22">
        <v>391.0</v>
      </c>
      <c r="G371" s="19"/>
      <c r="H371" s="19"/>
      <c r="I371" s="9">
        <f t="shared" si="1"/>
        <v>391</v>
      </c>
      <c r="J371" s="9">
        <v>33.0</v>
      </c>
      <c r="K371" s="12">
        <v>370.0</v>
      </c>
    </row>
    <row r="372">
      <c r="A372" s="16" t="s">
        <v>415</v>
      </c>
      <c r="B372" s="17" t="s">
        <v>123</v>
      </c>
      <c r="C372" s="9" t="s">
        <v>22</v>
      </c>
      <c r="D372" s="18"/>
      <c r="E372" s="22">
        <v>390.0</v>
      </c>
      <c r="F372" s="22"/>
      <c r="G372" s="19"/>
      <c r="H372" s="19"/>
      <c r="I372" s="9">
        <f t="shared" si="1"/>
        <v>390</v>
      </c>
      <c r="J372" s="9">
        <v>57.0</v>
      </c>
      <c r="K372" s="12">
        <v>371.0</v>
      </c>
    </row>
    <row r="373">
      <c r="A373" s="16" t="s">
        <v>416</v>
      </c>
      <c r="B373" s="17" t="s">
        <v>165</v>
      </c>
      <c r="C373" s="9" t="s">
        <v>28</v>
      </c>
      <c r="D373" s="18">
        <v>390.0</v>
      </c>
      <c r="E373" s="22"/>
      <c r="F373" s="22"/>
      <c r="G373" s="19"/>
      <c r="H373" s="19"/>
      <c r="I373" s="9">
        <f t="shared" si="1"/>
        <v>390</v>
      </c>
      <c r="J373" s="9">
        <v>59.0</v>
      </c>
      <c r="K373" s="12">
        <v>372.0</v>
      </c>
    </row>
    <row r="374">
      <c r="A374" s="16" t="s">
        <v>417</v>
      </c>
      <c r="B374" s="17" t="s">
        <v>24</v>
      </c>
      <c r="C374" s="9" t="s">
        <v>57</v>
      </c>
      <c r="D374" s="18">
        <v>221.0</v>
      </c>
      <c r="E374" s="22"/>
      <c r="F374" s="22">
        <v>168.0</v>
      </c>
      <c r="G374" s="19"/>
      <c r="H374" s="19"/>
      <c r="I374" s="9">
        <f t="shared" si="1"/>
        <v>389</v>
      </c>
      <c r="J374" s="9">
        <v>27.0</v>
      </c>
      <c r="K374" s="12">
        <v>373.0</v>
      </c>
    </row>
    <row r="375">
      <c r="A375" s="16" t="s">
        <v>418</v>
      </c>
      <c r="B375" s="17" t="s">
        <v>328</v>
      </c>
      <c r="C375" s="9" t="s">
        <v>37</v>
      </c>
      <c r="D375" s="18">
        <v>388.0</v>
      </c>
      <c r="E375" s="22"/>
      <c r="F375" s="22"/>
      <c r="G375" s="19"/>
      <c r="H375" s="19"/>
      <c r="I375" s="9">
        <f t="shared" si="1"/>
        <v>388</v>
      </c>
      <c r="J375" s="9">
        <v>48.0</v>
      </c>
      <c r="K375" s="12">
        <v>374.0</v>
      </c>
    </row>
    <row r="376">
      <c r="A376" s="16" t="s">
        <v>419</v>
      </c>
      <c r="B376" s="17" t="s">
        <v>90</v>
      </c>
      <c r="C376" s="9" t="s">
        <v>37</v>
      </c>
      <c r="D376" s="18"/>
      <c r="E376" s="22">
        <v>384.0</v>
      </c>
      <c r="F376" s="22"/>
      <c r="G376" s="19"/>
      <c r="H376" s="19"/>
      <c r="I376" s="9">
        <f t="shared" si="1"/>
        <v>384</v>
      </c>
      <c r="J376" s="9">
        <v>49.0</v>
      </c>
      <c r="K376" s="12">
        <v>375.0</v>
      </c>
    </row>
    <row r="377">
      <c r="A377" s="16" t="s">
        <v>420</v>
      </c>
      <c r="B377" s="17" t="s">
        <v>93</v>
      </c>
      <c r="C377" s="9" t="s">
        <v>40</v>
      </c>
      <c r="D377" s="18"/>
      <c r="E377" s="22"/>
      <c r="F377" s="22">
        <v>384.0</v>
      </c>
      <c r="G377" s="19"/>
      <c r="H377" s="19"/>
      <c r="I377" s="9">
        <f t="shared" si="1"/>
        <v>384</v>
      </c>
      <c r="J377" s="9">
        <v>34.0</v>
      </c>
      <c r="K377" s="12">
        <v>376.0</v>
      </c>
    </row>
    <row r="378">
      <c r="A378" s="16" t="s">
        <v>421</v>
      </c>
      <c r="B378" s="17" t="s">
        <v>90</v>
      </c>
      <c r="C378" s="9" t="s">
        <v>13</v>
      </c>
      <c r="D378" s="18"/>
      <c r="E378" s="22">
        <v>381.0</v>
      </c>
      <c r="F378" s="22"/>
      <c r="G378" s="19"/>
      <c r="H378" s="19"/>
      <c r="I378" s="9">
        <f t="shared" si="1"/>
        <v>381</v>
      </c>
      <c r="J378" s="9">
        <v>114.0</v>
      </c>
      <c r="K378" s="12">
        <v>377.0</v>
      </c>
    </row>
    <row r="379">
      <c r="A379" s="16" t="s">
        <v>422</v>
      </c>
      <c r="B379" s="17" t="s">
        <v>24</v>
      </c>
      <c r="C379" s="9" t="s">
        <v>22</v>
      </c>
      <c r="D379" s="18"/>
      <c r="E379" s="22"/>
      <c r="F379" s="22">
        <v>381.0</v>
      </c>
      <c r="G379" s="19"/>
      <c r="H379" s="19"/>
      <c r="I379" s="9">
        <f t="shared" si="1"/>
        <v>381</v>
      </c>
      <c r="J379" s="9">
        <v>58.0</v>
      </c>
      <c r="K379" s="12">
        <v>378.0</v>
      </c>
    </row>
    <row r="380">
      <c r="A380" s="16" t="s">
        <v>423</v>
      </c>
      <c r="B380" s="17" t="s">
        <v>123</v>
      </c>
      <c r="C380" s="9" t="s">
        <v>40</v>
      </c>
      <c r="D380" s="18"/>
      <c r="E380" s="22">
        <v>212.0</v>
      </c>
      <c r="F380" s="22">
        <v>167.0</v>
      </c>
      <c r="G380" s="19"/>
      <c r="H380" s="19"/>
      <c r="I380" s="9">
        <f t="shared" si="1"/>
        <v>379</v>
      </c>
      <c r="J380" s="9">
        <v>35.0</v>
      </c>
      <c r="K380" s="12">
        <v>379.0</v>
      </c>
    </row>
    <row r="381">
      <c r="A381" s="16" t="s">
        <v>424</v>
      </c>
      <c r="B381" s="17" t="s">
        <v>34</v>
      </c>
      <c r="C381" s="9" t="s">
        <v>218</v>
      </c>
      <c r="D381" s="18">
        <v>379.0</v>
      </c>
      <c r="E381" s="22"/>
      <c r="F381" s="22"/>
      <c r="G381" s="19"/>
      <c r="H381" s="19"/>
      <c r="I381" s="9">
        <f t="shared" si="1"/>
        <v>379</v>
      </c>
      <c r="J381" s="9">
        <v>7.0</v>
      </c>
      <c r="K381" s="12">
        <v>380.0</v>
      </c>
    </row>
    <row r="382">
      <c r="A382" s="16" t="s">
        <v>425</v>
      </c>
      <c r="B382" s="17" t="s">
        <v>32</v>
      </c>
      <c r="C382" s="9" t="s">
        <v>13</v>
      </c>
      <c r="D382" s="18"/>
      <c r="E382" s="22"/>
      <c r="F382" s="22">
        <v>378.0</v>
      </c>
      <c r="G382" s="19"/>
      <c r="H382" s="19"/>
      <c r="I382" s="9">
        <f t="shared" si="1"/>
        <v>378</v>
      </c>
      <c r="J382" s="9">
        <v>115.0</v>
      </c>
      <c r="K382" s="12">
        <v>381.0</v>
      </c>
    </row>
    <row r="383">
      <c r="A383" s="16" t="s">
        <v>426</v>
      </c>
      <c r="B383" s="17" t="s">
        <v>93</v>
      </c>
      <c r="C383" s="9" t="s">
        <v>40</v>
      </c>
      <c r="D383" s="18"/>
      <c r="E383" s="22">
        <v>207.0</v>
      </c>
      <c r="F383" s="22">
        <v>171.0</v>
      </c>
      <c r="G383" s="19"/>
      <c r="H383" s="19"/>
      <c r="I383" s="9">
        <f t="shared" si="1"/>
        <v>378</v>
      </c>
      <c r="J383" s="9">
        <v>36.0</v>
      </c>
      <c r="K383" s="12">
        <v>382.0</v>
      </c>
    </row>
    <row r="384">
      <c r="A384" s="16" t="s">
        <v>427</v>
      </c>
      <c r="B384" s="17" t="s">
        <v>52</v>
      </c>
      <c r="C384" s="9" t="s">
        <v>13</v>
      </c>
      <c r="D384" s="18"/>
      <c r="E384" s="22">
        <v>377.0</v>
      </c>
      <c r="F384" s="22"/>
      <c r="G384" s="19"/>
      <c r="H384" s="19"/>
      <c r="I384" s="9">
        <f t="shared" si="1"/>
        <v>377</v>
      </c>
      <c r="J384" s="9">
        <v>116.0</v>
      </c>
      <c r="K384" s="12">
        <v>383.0</v>
      </c>
    </row>
    <row r="385">
      <c r="A385" s="16" t="s">
        <v>428</v>
      </c>
      <c r="B385" s="17" t="s">
        <v>90</v>
      </c>
      <c r="C385" s="9" t="s">
        <v>42</v>
      </c>
      <c r="D385" s="18">
        <v>375.0</v>
      </c>
      <c r="E385" s="22"/>
      <c r="F385" s="22"/>
      <c r="G385" s="19"/>
      <c r="H385" s="19"/>
      <c r="I385" s="9">
        <f t="shared" si="1"/>
        <v>375</v>
      </c>
      <c r="J385" s="9">
        <v>19.0</v>
      </c>
      <c r="K385" s="12">
        <v>384.0</v>
      </c>
    </row>
    <row r="386">
      <c r="A386" s="16" t="s">
        <v>429</v>
      </c>
      <c r="B386" s="17" t="s">
        <v>61</v>
      </c>
      <c r="C386" s="9" t="s">
        <v>13</v>
      </c>
      <c r="D386" s="18"/>
      <c r="E386" s="22"/>
      <c r="F386" s="22">
        <v>374.0</v>
      </c>
      <c r="G386" s="19"/>
      <c r="H386" s="19"/>
      <c r="I386" s="9">
        <f t="shared" si="1"/>
        <v>374</v>
      </c>
      <c r="J386" s="9">
        <v>117.0</v>
      </c>
      <c r="K386" s="12">
        <v>385.0</v>
      </c>
    </row>
    <row r="387">
      <c r="A387" s="16" t="s">
        <v>430</v>
      </c>
      <c r="B387" s="17" t="s">
        <v>24</v>
      </c>
      <c r="C387" s="9" t="s">
        <v>28</v>
      </c>
      <c r="D387" s="18">
        <v>188.0</v>
      </c>
      <c r="E387" s="22">
        <v>184.0</v>
      </c>
      <c r="F387" s="22"/>
      <c r="G387" s="19"/>
      <c r="H387" s="19"/>
      <c r="I387" s="9">
        <f t="shared" si="1"/>
        <v>372</v>
      </c>
      <c r="J387" s="9">
        <v>60.0</v>
      </c>
      <c r="K387" s="12">
        <v>386.0</v>
      </c>
    </row>
    <row r="388">
      <c r="A388" s="16" t="s">
        <v>431</v>
      </c>
      <c r="B388" s="17" t="s">
        <v>24</v>
      </c>
      <c r="C388" s="9" t="s">
        <v>37</v>
      </c>
      <c r="D388" s="18">
        <v>372.0</v>
      </c>
      <c r="E388" s="22"/>
      <c r="F388" s="22"/>
      <c r="G388" s="19"/>
      <c r="H388" s="19"/>
      <c r="I388" s="9">
        <f t="shared" si="1"/>
        <v>372</v>
      </c>
      <c r="J388" s="9">
        <v>50.0</v>
      </c>
      <c r="K388" s="12">
        <v>387.0</v>
      </c>
    </row>
    <row r="389">
      <c r="A389" s="16" t="s">
        <v>432</v>
      </c>
      <c r="B389" s="17" t="s">
        <v>32</v>
      </c>
      <c r="C389" s="9" t="s">
        <v>13</v>
      </c>
      <c r="D389" s="18"/>
      <c r="E389" s="22"/>
      <c r="F389" s="22">
        <v>371.0</v>
      </c>
      <c r="G389" s="19"/>
      <c r="H389" s="19"/>
      <c r="I389" s="9">
        <f t="shared" si="1"/>
        <v>371</v>
      </c>
      <c r="J389" s="9">
        <v>118.0</v>
      </c>
      <c r="K389" s="12">
        <v>388.0</v>
      </c>
    </row>
    <row r="390">
      <c r="A390" s="16" t="s">
        <v>433</v>
      </c>
      <c r="B390" s="17" t="s">
        <v>90</v>
      </c>
      <c r="C390" s="9" t="s">
        <v>22</v>
      </c>
      <c r="D390" s="18"/>
      <c r="E390" s="22">
        <v>371.0</v>
      </c>
      <c r="F390" s="22"/>
      <c r="G390" s="19"/>
      <c r="H390" s="19"/>
      <c r="I390" s="9">
        <f t="shared" si="1"/>
        <v>371</v>
      </c>
      <c r="J390" s="9">
        <v>59.0</v>
      </c>
      <c r="K390" s="12">
        <v>389.0</v>
      </c>
    </row>
    <row r="391">
      <c r="A391" s="16" t="s">
        <v>434</v>
      </c>
      <c r="B391" s="17" t="s">
        <v>88</v>
      </c>
      <c r="C391" s="9" t="s">
        <v>13</v>
      </c>
      <c r="D391" s="18"/>
      <c r="E391" s="22">
        <v>369.0</v>
      </c>
      <c r="F391" s="22"/>
      <c r="G391" s="19"/>
      <c r="H391" s="19"/>
      <c r="I391" s="9">
        <f t="shared" si="1"/>
        <v>369</v>
      </c>
      <c r="J391" s="9">
        <v>119.0</v>
      </c>
      <c r="K391" s="12">
        <v>390.0</v>
      </c>
    </row>
    <row r="392">
      <c r="A392" s="16" t="s">
        <v>435</v>
      </c>
      <c r="B392" s="17" t="s">
        <v>39</v>
      </c>
      <c r="C392" s="9" t="s">
        <v>13</v>
      </c>
      <c r="D392" s="18">
        <v>211.0</v>
      </c>
      <c r="E392" s="22"/>
      <c r="F392" s="22">
        <v>157.0</v>
      </c>
      <c r="G392" s="19"/>
      <c r="H392" s="19"/>
      <c r="I392" s="9">
        <f t="shared" si="1"/>
        <v>368</v>
      </c>
      <c r="J392" s="9">
        <v>120.0</v>
      </c>
      <c r="K392" s="12">
        <v>391.0</v>
      </c>
    </row>
    <row r="393">
      <c r="A393" s="16" t="s">
        <v>436</v>
      </c>
      <c r="B393" s="17" t="s">
        <v>21</v>
      </c>
      <c r="C393" s="9" t="s">
        <v>28</v>
      </c>
      <c r="D393" s="18"/>
      <c r="E393" s="22"/>
      <c r="F393" s="22">
        <v>367.0</v>
      </c>
      <c r="G393" s="19"/>
      <c r="H393" s="19"/>
      <c r="I393" s="9">
        <f t="shared" si="1"/>
        <v>367</v>
      </c>
      <c r="J393" s="9">
        <v>61.0</v>
      </c>
      <c r="K393" s="12">
        <v>392.0</v>
      </c>
    </row>
    <row r="394">
      <c r="A394" s="16" t="s">
        <v>437</v>
      </c>
      <c r="B394" s="17" t="s">
        <v>21</v>
      </c>
      <c r="C394" s="9" t="s">
        <v>22</v>
      </c>
      <c r="D394" s="18"/>
      <c r="E394" s="22">
        <v>203.0</v>
      </c>
      <c r="F394" s="22">
        <v>163.0</v>
      </c>
      <c r="G394" s="19"/>
      <c r="H394" s="19"/>
      <c r="I394" s="9">
        <f t="shared" si="1"/>
        <v>366</v>
      </c>
      <c r="J394" s="9">
        <v>60.0</v>
      </c>
      <c r="K394" s="12">
        <v>393.0</v>
      </c>
    </row>
    <row r="395">
      <c r="A395" s="16" t="s">
        <v>438</v>
      </c>
      <c r="B395" s="17" t="s">
        <v>19</v>
      </c>
      <c r="C395" s="9" t="s">
        <v>13</v>
      </c>
      <c r="D395" s="18"/>
      <c r="E395" s="22"/>
      <c r="F395" s="22">
        <v>364.0</v>
      </c>
      <c r="G395" s="19"/>
      <c r="H395" s="19"/>
      <c r="I395" s="9">
        <f t="shared" si="1"/>
        <v>364</v>
      </c>
      <c r="J395" s="9">
        <v>121.0</v>
      </c>
      <c r="K395" s="12">
        <v>394.0</v>
      </c>
    </row>
    <row r="396">
      <c r="A396" s="16" t="s">
        <v>439</v>
      </c>
      <c r="B396" s="17" t="s">
        <v>93</v>
      </c>
      <c r="C396" s="9" t="s">
        <v>28</v>
      </c>
      <c r="D396" s="18">
        <v>364.0</v>
      </c>
      <c r="E396" s="22"/>
      <c r="F396" s="22"/>
      <c r="G396" s="19"/>
      <c r="H396" s="19"/>
      <c r="I396" s="9">
        <f t="shared" si="1"/>
        <v>364</v>
      </c>
      <c r="J396" s="9">
        <v>62.0</v>
      </c>
      <c r="K396" s="12">
        <v>395.0</v>
      </c>
    </row>
    <row r="397">
      <c r="A397" s="16" t="s">
        <v>440</v>
      </c>
      <c r="B397" s="17" t="s">
        <v>15</v>
      </c>
      <c r="C397" s="9" t="s">
        <v>37</v>
      </c>
      <c r="D397" s="18"/>
      <c r="E397" s="22">
        <v>364.0</v>
      </c>
      <c r="F397" s="22"/>
      <c r="G397" s="19"/>
      <c r="H397" s="19"/>
      <c r="I397" s="9">
        <f t="shared" si="1"/>
        <v>364</v>
      </c>
      <c r="J397" s="9">
        <v>51.0</v>
      </c>
      <c r="K397" s="12">
        <v>396.0</v>
      </c>
    </row>
    <row r="398">
      <c r="A398" s="16" t="s">
        <v>441</v>
      </c>
      <c r="B398" s="17" t="s">
        <v>15</v>
      </c>
      <c r="C398" s="9" t="s">
        <v>37</v>
      </c>
      <c r="D398" s="18">
        <v>362.0</v>
      </c>
      <c r="E398" s="22"/>
      <c r="F398" s="22"/>
      <c r="G398" s="19"/>
      <c r="H398" s="19"/>
      <c r="I398" s="9">
        <f t="shared" si="1"/>
        <v>362</v>
      </c>
      <c r="J398" s="9">
        <v>52.0</v>
      </c>
      <c r="K398" s="12">
        <v>397.0</v>
      </c>
    </row>
    <row r="399">
      <c r="A399" s="16" t="s">
        <v>442</v>
      </c>
      <c r="B399" s="17" t="s">
        <v>93</v>
      </c>
      <c r="C399" s="9" t="s">
        <v>13</v>
      </c>
      <c r="D399" s="18"/>
      <c r="E399" s="22"/>
      <c r="F399" s="22">
        <v>361.0</v>
      </c>
      <c r="G399" s="19"/>
      <c r="H399" s="19"/>
      <c r="I399" s="9">
        <f t="shared" si="1"/>
        <v>361</v>
      </c>
      <c r="J399" s="9">
        <v>122.0</v>
      </c>
      <c r="K399" s="12">
        <v>398.0</v>
      </c>
    </row>
    <row r="400">
      <c r="A400" s="16" t="s">
        <v>443</v>
      </c>
      <c r="B400" s="17" t="s">
        <v>19</v>
      </c>
      <c r="C400" s="9" t="s">
        <v>28</v>
      </c>
      <c r="D400" s="18">
        <v>360.0</v>
      </c>
      <c r="E400" s="22"/>
      <c r="F400" s="22"/>
      <c r="G400" s="19"/>
      <c r="H400" s="19"/>
      <c r="I400" s="9">
        <f t="shared" si="1"/>
        <v>360</v>
      </c>
      <c r="J400" s="9">
        <v>63.0</v>
      </c>
      <c r="K400" s="12">
        <v>399.0</v>
      </c>
    </row>
    <row r="401">
      <c r="A401" s="16" t="s">
        <v>444</v>
      </c>
      <c r="B401" s="17" t="s">
        <v>15</v>
      </c>
      <c r="C401" s="9" t="s">
        <v>13</v>
      </c>
      <c r="D401" s="18">
        <v>175.0</v>
      </c>
      <c r="E401" s="22">
        <v>181.0</v>
      </c>
      <c r="F401" s="22"/>
      <c r="G401" s="19"/>
      <c r="H401" s="19"/>
      <c r="I401" s="9">
        <f t="shared" si="1"/>
        <v>356</v>
      </c>
      <c r="J401" s="9">
        <v>123.0</v>
      </c>
      <c r="K401" s="12">
        <v>400.0</v>
      </c>
    </row>
    <row r="402">
      <c r="A402" s="16" t="s">
        <v>445</v>
      </c>
      <c r="B402" s="17" t="s">
        <v>15</v>
      </c>
      <c r="C402" s="9" t="s">
        <v>57</v>
      </c>
      <c r="D402" s="18"/>
      <c r="E402" s="22"/>
      <c r="F402" s="22">
        <v>355.0</v>
      </c>
      <c r="G402" s="19"/>
      <c r="H402" s="19"/>
      <c r="I402" s="9">
        <f t="shared" si="1"/>
        <v>355</v>
      </c>
      <c r="J402" s="9">
        <v>28.0</v>
      </c>
      <c r="K402" s="12">
        <v>401.0</v>
      </c>
    </row>
    <row r="403">
      <c r="A403" s="16" t="s">
        <v>446</v>
      </c>
      <c r="B403" s="17" t="s">
        <v>36</v>
      </c>
      <c r="C403" s="9" t="s">
        <v>40</v>
      </c>
      <c r="D403" s="18"/>
      <c r="E403" s="22"/>
      <c r="F403" s="22">
        <v>354.0</v>
      </c>
      <c r="G403" s="19"/>
      <c r="H403" s="19"/>
      <c r="I403" s="9">
        <f t="shared" si="1"/>
        <v>354</v>
      </c>
      <c r="J403" s="9">
        <v>37.0</v>
      </c>
      <c r="K403" s="12">
        <v>402.0</v>
      </c>
    </row>
    <row r="404">
      <c r="A404" s="16" t="s">
        <v>447</v>
      </c>
      <c r="B404" s="17" t="s">
        <v>17</v>
      </c>
      <c r="C404" s="9" t="s">
        <v>218</v>
      </c>
      <c r="D404" s="18">
        <v>201.0</v>
      </c>
      <c r="E404" s="22"/>
      <c r="F404" s="22">
        <v>153.0</v>
      </c>
      <c r="G404" s="19"/>
      <c r="H404" s="19"/>
      <c r="I404" s="9">
        <f t="shared" si="1"/>
        <v>354</v>
      </c>
      <c r="J404" s="9">
        <v>8.0</v>
      </c>
      <c r="K404" s="12">
        <v>403.0</v>
      </c>
    </row>
    <row r="405">
      <c r="A405" s="16" t="s">
        <v>448</v>
      </c>
      <c r="B405" s="17" t="s">
        <v>19</v>
      </c>
      <c r="C405" s="9" t="s">
        <v>13</v>
      </c>
      <c r="D405" s="18">
        <v>352.0</v>
      </c>
      <c r="E405" s="22"/>
      <c r="F405" s="22"/>
      <c r="G405" s="19"/>
      <c r="H405" s="19"/>
      <c r="I405" s="9">
        <f t="shared" si="1"/>
        <v>352</v>
      </c>
      <c r="J405" s="9">
        <v>124.0</v>
      </c>
      <c r="K405" s="12">
        <v>404.0</v>
      </c>
    </row>
    <row r="406">
      <c r="A406" s="16" t="s">
        <v>449</v>
      </c>
      <c r="B406" s="17" t="s">
        <v>19</v>
      </c>
      <c r="C406" s="9" t="s">
        <v>28</v>
      </c>
      <c r="D406" s="18">
        <v>351.0</v>
      </c>
      <c r="E406" s="22"/>
      <c r="F406" s="22"/>
      <c r="G406" s="19"/>
      <c r="H406" s="19"/>
      <c r="I406" s="9">
        <f t="shared" si="1"/>
        <v>351</v>
      </c>
      <c r="J406" s="9">
        <v>64.0</v>
      </c>
      <c r="K406" s="12">
        <v>405.0</v>
      </c>
    </row>
    <row r="407">
      <c r="A407" s="16" t="s">
        <v>450</v>
      </c>
      <c r="B407" s="17" t="s">
        <v>61</v>
      </c>
      <c r="C407" s="9" t="s">
        <v>22</v>
      </c>
      <c r="D407" s="18">
        <v>349.0</v>
      </c>
      <c r="E407" s="22"/>
      <c r="F407" s="22"/>
      <c r="G407" s="19"/>
      <c r="H407" s="19"/>
      <c r="I407" s="9">
        <f t="shared" si="1"/>
        <v>349</v>
      </c>
      <c r="J407" s="9">
        <v>61.0</v>
      </c>
      <c r="K407" s="12">
        <v>406.0</v>
      </c>
    </row>
    <row r="408">
      <c r="A408" s="16" t="s">
        <v>451</v>
      </c>
      <c r="B408" s="17" t="s">
        <v>24</v>
      </c>
      <c r="C408" s="9" t="s">
        <v>42</v>
      </c>
      <c r="D408" s="18"/>
      <c r="E408" s="22"/>
      <c r="F408" s="22">
        <v>346.0</v>
      </c>
      <c r="G408" s="19"/>
      <c r="H408" s="19"/>
      <c r="I408" s="9">
        <f t="shared" si="1"/>
        <v>346</v>
      </c>
      <c r="J408" s="9">
        <v>20.0</v>
      </c>
      <c r="K408" s="12">
        <v>407.0</v>
      </c>
    </row>
    <row r="409">
      <c r="A409" s="16" t="s">
        <v>452</v>
      </c>
      <c r="B409" s="17" t="s">
        <v>24</v>
      </c>
      <c r="C409" s="9" t="s">
        <v>37</v>
      </c>
      <c r="D409" s="18">
        <v>344.0</v>
      </c>
      <c r="E409" s="22"/>
      <c r="F409" s="22"/>
      <c r="G409" s="19"/>
      <c r="H409" s="19"/>
      <c r="I409" s="9">
        <f t="shared" si="1"/>
        <v>344</v>
      </c>
      <c r="J409" s="9">
        <v>53.0</v>
      </c>
      <c r="K409" s="12">
        <v>408.0</v>
      </c>
    </row>
    <row r="410">
      <c r="A410" s="16" t="s">
        <v>453</v>
      </c>
      <c r="B410" s="17" t="s">
        <v>61</v>
      </c>
      <c r="C410" s="9" t="s">
        <v>37</v>
      </c>
      <c r="D410" s="18"/>
      <c r="E410" s="22"/>
      <c r="F410" s="22">
        <v>343.0</v>
      </c>
      <c r="G410" s="19"/>
      <c r="H410" s="19"/>
      <c r="I410" s="9">
        <f t="shared" si="1"/>
        <v>343</v>
      </c>
      <c r="J410" s="9">
        <v>54.0</v>
      </c>
      <c r="K410" s="12">
        <v>409.0</v>
      </c>
    </row>
    <row r="411">
      <c r="A411" s="16" t="s">
        <v>454</v>
      </c>
      <c r="B411" s="17" t="s">
        <v>19</v>
      </c>
      <c r="C411" s="9" t="s">
        <v>22</v>
      </c>
      <c r="D411" s="18"/>
      <c r="E411" s="22"/>
      <c r="F411" s="22">
        <v>342.0</v>
      </c>
      <c r="G411" s="19"/>
      <c r="H411" s="19"/>
      <c r="I411" s="9">
        <f t="shared" si="1"/>
        <v>342</v>
      </c>
      <c r="J411" s="9">
        <v>62.0</v>
      </c>
      <c r="K411" s="12">
        <v>410.0</v>
      </c>
    </row>
    <row r="412">
      <c r="A412" s="16" t="s">
        <v>455</v>
      </c>
      <c r="B412" s="17" t="s">
        <v>30</v>
      </c>
      <c r="C412" s="9" t="s">
        <v>218</v>
      </c>
      <c r="D412" s="18">
        <v>195.0</v>
      </c>
      <c r="E412" s="22"/>
      <c r="F412" s="22">
        <v>146.0</v>
      </c>
      <c r="G412" s="19"/>
      <c r="H412" s="19"/>
      <c r="I412" s="9">
        <f t="shared" si="1"/>
        <v>341</v>
      </c>
      <c r="J412" s="9">
        <v>9.0</v>
      </c>
      <c r="K412" s="12">
        <v>411.0</v>
      </c>
    </row>
    <row r="413">
      <c r="A413" s="16" t="s">
        <v>456</v>
      </c>
      <c r="B413" s="17" t="s">
        <v>90</v>
      </c>
      <c r="C413" s="9" t="s">
        <v>22</v>
      </c>
      <c r="D413" s="18"/>
      <c r="E413" s="22"/>
      <c r="F413" s="22">
        <v>337.0</v>
      </c>
      <c r="G413" s="19"/>
      <c r="H413" s="19"/>
      <c r="I413" s="9">
        <f t="shared" si="1"/>
        <v>337</v>
      </c>
      <c r="J413" s="9">
        <v>63.0</v>
      </c>
      <c r="K413" s="12">
        <v>412.0</v>
      </c>
    </row>
    <row r="414">
      <c r="A414" s="16" t="s">
        <v>457</v>
      </c>
      <c r="B414" s="17" t="s">
        <v>328</v>
      </c>
      <c r="C414" s="9" t="s">
        <v>40</v>
      </c>
      <c r="D414" s="18">
        <v>337.0</v>
      </c>
      <c r="E414" s="22"/>
      <c r="F414" s="22"/>
      <c r="G414" s="19"/>
      <c r="H414" s="19"/>
      <c r="I414" s="9">
        <f t="shared" si="1"/>
        <v>337</v>
      </c>
      <c r="J414" s="9">
        <v>38.0</v>
      </c>
      <c r="K414" s="12">
        <v>413.0</v>
      </c>
    </row>
    <row r="415">
      <c r="A415" s="16" t="s">
        <v>458</v>
      </c>
      <c r="B415" s="17" t="s">
        <v>52</v>
      </c>
      <c r="C415" s="9" t="s">
        <v>218</v>
      </c>
      <c r="D415" s="18">
        <v>165.0</v>
      </c>
      <c r="E415" s="22">
        <v>171.0</v>
      </c>
      <c r="F415" s="22"/>
      <c r="G415" s="19"/>
      <c r="H415" s="19"/>
      <c r="I415" s="9">
        <f t="shared" si="1"/>
        <v>336</v>
      </c>
      <c r="J415" s="9">
        <v>10.0</v>
      </c>
      <c r="K415" s="12">
        <v>414.0</v>
      </c>
    </row>
    <row r="416">
      <c r="A416" s="16" t="s">
        <v>459</v>
      </c>
      <c r="B416" s="17" t="s">
        <v>30</v>
      </c>
      <c r="C416" s="9" t="s">
        <v>37</v>
      </c>
      <c r="D416" s="18"/>
      <c r="E416" s="22">
        <v>335.0</v>
      </c>
      <c r="F416" s="22"/>
      <c r="G416" s="19"/>
      <c r="H416" s="19"/>
      <c r="I416" s="9">
        <f t="shared" si="1"/>
        <v>335</v>
      </c>
      <c r="J416" s="9">
        <v>55.0</v>
      </c>
      <c r="K416" s="12">
        <v>415.0</v>
      </c>
    </row>
    <row r="417">
      <c r="A417" s="16" t="s">
        <v>460</v>
      </c>
      <c r="B417" s="17" t="s">
        <v>17</v>
      </c>
      <c r="C417" s="9" t="s">
        <v>40</v>
      </c>
      <c r="D417" s="18">
        <v>190.0</v>
      </c>
      <c r="E417" s="22"/>
      <c r="F417" s="22">
        <v>145.0</v>
      </c>
      <c r="G417" s="19"/>
      <c r="H417" s="19"/>
      <c r="I417" s="9">
        <f t="shared" si="1"/>
        <v>335</v>
      </c>
      <c r="J417" s="9">
        <v>39.0</v>
      </c>
      <c r="K417" s="12">
        <v>416.0</v>
      </c>
    </row>
    <row r="418">
      <c r="A418" s="16" t="s">
        <v>461</v>
      </c>
      <c r="B418" s="17" t="s">
        <v>36</v>
      </c>
      <c r="C418" s="9" t="s">
        <v>28</v>
      </c>
      <c r="D418" s="18"/>
      <c r="E418" s="22"/>
      <c r="F418" s="22">
        <v>331.0</v>
      </c>
      <c r="G418" s="19"/>
      <c r="H418" s="19"/>
      <c r="I418" s="9">
        <f t="shared" si="1"/>
        <v>331</v>
      </c>
      <c r="J418" s="9">
        <v>65.0</v>
      </c>
      <c r="K418" s="12">
        <v>417.0</v>
      </c>
    </row>
    <row r="419">
      <c r="A419" s="16" t="s">
        <v>462</v>
      </c>
      <c r="B419" s="17" t="s">
        <v>26</v>
      </c>
      <c r="C419" s="9" t="s">
        <v>28</v>
      </c>
      <c r="D419" s="18"/>
      <c r="E419" s="22">
        <v>193.0</v>
      </c>
      <c r="F419" s="22">
        <v>136.0</v>
      </c>
      <c r="G419" s="19"/>
      <c r="H419" s="19"/>
      <c r="I419" s="9">
        <f t="shared" si="1"/>
        <v>329</v>
      </c>
      <c r="J419" s="9">
        <v>66.0</v>
      </c>
      <c r="K419" s="12">
        <v>418.0</v>
      </c>
    </row>
    <row r="420">
      <c r="A420" s="16" t="s">
        <v>463</v>
      </c>
      <c r="B420" s="17" t="s">
        <v>93</v>
      </c>
      <c r="C420" s="9" t="s">
        <v>28</v>
      </c>
      <c r="D420" s="18"/>
      <c r="E420" s="22"/>
      <c r="F420" s="22">
        <v>326.0</v>
      </c>
      <c r="G420" s="19"/>
      <c r="H420" s="19"/>
      <c r="I420" s="9">
        <f t="shared" si="1"/>
        <v>326</v>
      </c>
      <c r="J420" s="9">
        <v>67.0</v>
      </c>
      <c r="K420" s="12">
        <v>419.0</v>
      </c>
    </row>
    <row r="421">
      <c r="A421" s="16" t="s">
        <v>464</v>
      </c>
      <c r="B421" s="17" t="s">
        <v>61</v>
      </c>
      <c r="C421" s="9" t="s">
        <v>13</v>
      </c>
      <c r="D421" s="18"/>
      <c r="E421" s="22"/>
      <c r="F421" s="22">
        <v>325.0</v>
      </c>
      <c r="G421" s="19"/>
      <c r="H421" s="19"/>
      <c r="I421" s="9">
        <f t="shared" si="1"/>
        <v>325</v>
      </c>
      <c r="J421" s="9">
        <v>125.0</v>
      </c>
      <c r="K421" s="12">
        <v>420.0</v>
      </c>
    </row>
    <row r="422">
      <c r="A422" s="16" t="s">
        <v>465</v>
      </c>
      <c r="B422" s="17" t="s">
        <v>15</v>
      </c>
      <c r="C422" s="9" t="s">
        <v>339</v>
      </c>
      <c r="D422" s="18"/>
      <c r="E422" s="22">
        <v>197.0</v>
      </c>
      <c r="F422" s="22">
        <v>128.0</v>
      </c>
      <c r="G422" s="19"/>
      <c r="H422" s="19"/>
      <c r="I422" s="9">
        <f t="shared" si="1"/>
        <v>325</v>
      </c>
      <c r="J422" s="9">
        <v>3.0</v>
      </c>
      <c r="K422" s="12">
        <v>421.0</v>
      </c>
    </row>
    <row r="423">
      <c r="A423" s="16" t="s">
        <v>466</v>
      </c>
      <c r="B423" s="17" t="s">
        <v>90</v>
      </c>
      <c r="C423" s="9" t="s">
        <v>262</v>
      </c>
      <c r="D423" s="18"/>
      <c r="E423" s="22">
        <v>324.0</v>
      </c>
      <c r="F423" s="22"/>
      <c r="G423" s="19"/>
      <c r="H423" s="19"/>
      <c r="I423" s="9">
        <f t="shared" si="1"/>
        <v>324</v>
      </c>
      <c r="J423" s="9">
        <v>12.0</v>
      </c>
      <c r="K423" s="12">
        <v>422.0</v>
      </c>
    </row>
    <row r="424">
      <c r="A424" s="16" t="s">
        <v>467</v>
      </c>
      <c r="B424" s="17" t="s">
        <v>238</v>
      </c>
      <c r="C424" s="9" t="s">
        <v>28</v>
      </c>
      <c r="D424" s="18">
        <v>323.0</v>
      </c>
      <c r="E424" s="22"/>
      <c r="F424" s="22"/>
      <c r="G424" s="19"/>
      <c r="H424" s="19"/>
      <c r="I424" s="9">
        <f t="shared" si="1"/>
        <v>323</v>
      </c>
      <c r="J424" s="9">
        <v>68.0</v>
      </c>
      <c r="K424" s="12">
        <v>423.0</v>
      </c>
    </row>
    <row r="425">
      <c r="A425" s="16" t="s">
        <v>468</v>
      </c>
      <c r="B425" s="17" t="s">
        <v>52</v>
      </c>
      <c r="C425" s="9" t="s">
        <v>57</v>
      </c>
      <c r="D425" s="18"/>
      <c r="E425" s="22">
        <v>188.0</v>
      </c>
      <c r="F425" s="22">
        <v>135.0</v>
      </c>
      <c r="G425" s="19"/>
      <c r="H425" s="19"/>
      <c r="I425" s="9">
        <f t="shared" si="1"/>
        <v>323</v>
      </c>
      <c r="J425" s="9">
        <v>29.0</v>
      </c>
      <c r="K425" s="12">
        <v>424.0</v>
      </c>
    </row>
    <row r="426">
      <c r="A426" s="16" t="s">
        <v>469</v>
      </c>
      <c r="B426" s="17" t="s">
        <v>32</v>
      </c>
      <c r="C426" s="9" t="s">
        <v>37</v>
      </c>
      <c r="D426" s="18"/>
      <c r="E426" s="22">
        <v>322.0</v>
      </c>
      <c r="F426" s="22"/>
      <c r="G426" s="19"/>
      <c r="H426" s="19"/>
      <c r="I426" s="9">
        <f t="shared" si="1"/>
        <v>322</v>
      </c>
      <c r="J426" s="9">
        <v>56.0</v>
      </c>
      <c r="K426" s="12">
        <v>425.0</v>
      </c>
    </row>
    <row r="427">
      <c r="A427" s="16" t="s">
        <v>470</v>
      </c>
      <c r="B427" s="17" t="s">
        <v>471</v>
      </c>
      <c r="C427" s="9" t="s">
        <v>40</v>
      </c>
      <c r="D427" s="18"/>
      <c r="E427" s="22"/>
      <c r="F427" s="22">
        <v>322.0</v>
      </c>
      <c r="G427" s="19"/>
      <c r="H427" s="19"/>
      <c r="I427" s="9">
        <f t="shared" si="1"/>
        <v>322</v>
      </c>
      <c r="J427" s="9">
        <v>40.0</v>
      </c>
      <c r="K427" s="12">
        <v>426.0</v>
      </c>
    </row>
    <row r="428">
      <c r="A428" s="16" t="s">
        <v>472</v>
      </c>
      <c r="B428" s="17" t="s">
        <v>32</v>
      </c>
      <c r="C428" s="9" t="s">
        <v>57</v>
      </c>
      <c r="D428" s="18"/>
      <c r="E428" s="22">
        <v>189.0</v>
      </c>
      <c r="F428" s="22">
        <v>132.0</v>
      </c>
      <c r="G428" s="19"/>
      <c r="H428" s="19"/>
      <c r="I428" s="9">
        <f t="shared" si="1"/>
        <v>321</v>
      </c>
      <c r="J428" s="9">
        <v>30.0</v>
      </c>
      <c r="K428" s="12">
        <v>427.0</v>
      </c>
    </row>
    <row r="429">
      <c r="A429" s="16" t="s">
        <v>473</v>
      </c>
      <c r="B429" s="17" t="s">
        <v>19</v>
      </c>
      <c r="C429" s="9" t="s">
        <v>13</v>
      </c>
      <c r="D429" s="18"/>
      <c r="E429" s="22"/>
      <c r="F429" s="22">
        <v>320.0</v>
      </c>
      <c r="G429" s="19"/>
      <c r="H429" s="19"/>
      <c r="I429" s="9">
        <f t="shared" si="1"/>
        <v>320</v>
      </c>
      <c r="J429" s="9">
        <v>126.0</v>
      </c>
      <c r="K429" s="12">
        <v>428.0</v>
      </c>
    </row>
    <row r="430">
      <c r="A430" s="16" t="s">
        <v>474</v>
      </c>
      <c r="B430" s="17" t="s">
        <v>32</v>
      </c>
      <c r="C430" s="9" t="s">
        <v>22</v>
      </c>
      <c r="D430" s="18"/>
      <c r="E430" s="22"/>
      <c r="F430" s="22">
        <v>318.0</v>
      </c>
      <c r="G430" s="19"/>
      <c r="H430" s="19"/>
      <c r="I430" s="9">
        <f t="shared" si="1"/>
        <v>318</v>
      </c>
      <c r="J430" s="9">
        <v>64.0</v>
      </c>
      <c r="K430" s="12">
        <v>429.0</v>
      </c>
    </row>
    <row r="431">
      <c r="A431" s="16" t="s">
        <v>475</v>
      </c>
      <c r="B431" s="17" t="s">
        <v>123</v>
      </c>
      <c r="C431" s="9" t="s">
        <v>40</v>
      </c>
      <c r="D431" s="18">
        <v>317.0</v>
      </c>
      <c r="E431" s="22"/>
      <c r="F431" s="22"/>
      <c r="G431" s="19"/>
      <c r="H431" s="19"/>
      <c r="I431" s="9">
        <f t="shared" si="1"/>
        <v>317</v>
      </c>
      <c r="J431" s="9">
        <v>41.0</v>
      </c>
      <c r="K431" s="12">
        <v>430.0</v>
      </c>
    </row>
    <row r="432">
      <c r="A432" s="16" t="s">
        <v>476</v>
      </c>
      <c r="B432" s="17" t="s">
        <v>90</v>
      </c>
      <c r="C432" s="9" t="s">
        <v>13</v>
      </c>
      <c r="D432" s="18">
        <v>316.0</v>
      </c>
      <c r="E432" s="22"/>
      <c r="F432" s="22"/>
      <c r="G432" s="19"/>
      <c r="H432" s="19"/>
      <c r="I432" s="9">
        <f t="shared" si="1"/>
        <v>316</v>
      </c>
      <c r="J432" s="9">
        <v>127.0</v>
      </c>
      <c r="K432" s="12">
        <v>431.0</v>
      </c>
    </row>
    <row r="433">
      <c r="A433" s="16" t="s">
        <v>477</v>
      </c>
      <c r="B433" s="17" t="s">
        <v>15</v>
      </c>
      <c r="C433" s="9" t="s">
        <v>22</v>
      </c>
      <c r="D433" s="18"/>
      <c r="E433" s="22">
        <v>187.0</v>
      </c>
      <c r="F433" s="22">
        <v>129.0</v>
      </c>
      <c r="G433" s="19"/>
      <c r="H433" s="19"/>
      <c r="I433" s="9">
        <f t="shared" si="1"/>
        <v>316</v>
      </c>
      <c r="J433" s="9">
        <v>65.0</v>
      </c>
      <c r="K433" s="12">
        <v>432.0</v>
      </c>
    </row>
    <row r="434">
      <c r="A434" s="16" t="s">
        <v>478</v>
      </c>
      <c r="B434" s="17" t="s">
        <v>36</v>
      </c>
      <c r="C434" s="9" t="s">
        <v>40</v>
      </c>
      <c r="D434" s="18">
        <v>315.0</v>
      </c>
      <c r="E434" s="22"/>
      <c r="F434" s="22"/>
      <c r="G434" s="19"/>
      <c r="H434" s="19"/>
      <c r="I434" s="9">
        <f t="shared" si="1"/>
        <v>315</v>
      </c>
      <c r="J434" s="9">
        <v>42.0</v>
      </c>
      <c r="K434" s="12">
        <v>433.0</v>
      </c>
    </row>
    <row r="435">
      <c r="A435" s="16" t="s">
        <v>479</v>
      </c>
      <c r="B435" s="17" t="s">
        <v>19</v>
      </c>
      <c r="C435" s="9" t="s">
        <v>57</v>
      </c>
      <c r="D435" s="18">
        <v>186.0</v>
      </c>
      <c r="E435" s="22"/>
      <c r="F435" s="22">
        <v>127.0</v>
      </c>
      <c r="G435" s="19"/>
      <c r="H435" s="19"/>
      <c r="I435" s="9">
        <f t="shared" si="1"/>
        <v>313</v>
      </c>
      <c r="J435" s="9">
        <v>31.0</v>
      </c>
      <c r="K435" s="12">
        <v>434.0</v>
      </c>
    </row>
    <row r="436">
      <c r="A436" s="16" t="s">
        <v>480</v>
      </c>
      <c r="B436" s="17" t="s">
        <v>61</v>
      </c>
      <c r="C436" s="9" t="s">
        <v>339</v>
      </c>
      <c r="D436" s="18">
        <v>187.0</v>
      </c>
      <c r="E436" s="22"/>
      <c r="F436" s="22">
        <v>126.0</v>
      </c>
      <c r="G436" s="19"/>
      <c r="H436" s="19"/>
      <c r="I436" s="9">
        <f t="shared" si="1"/>
        <v>313</v>
      </c>
      <c r="J436" s="9">
        <v>4.0</v>
      </c>
      <c r="K436" s="12">
        <v>435.0</v>
      </c>
    </row>
    <row r="437">
      <c r="A437" s="16" t="s">
        <v>481</v>
      </c>
      <c r="B437" s="17" t="s">
        <v>165</v>
      </c>
      <c r="C437" s="9" t="s">
        <v>57</v>
      </c>
      <c r="D437" s="18">
        <v>311.0</v>
      </c>
      <c r="E437" s="22"/>
      <c r="F437" s="22"/>
      <c r="G437" s="19"/>
      <c r="H437" s="19"/>
      <c r="I437" s="9">
        <f t="shared" si="1"/>
        <v>311</v>
      </c>
      <c r="J437" s="9">
        <v>32.0</v>
      </c>
      <c r="K437" s="12">
        <v>436.0</v>
      </c>
    </row>
    <row r="438">
      <c r="A438" s="16" t="s">
        <v>482</v>
      </c>
      <c r="B438" s="17" t="s">
        <v>90</v>
      </c>
      <c r="C438" s="9" t="s">
        <v>28</v>
      </c>
      <c r="D438" s="18"/>
      <c r="E438" s="22">
        <v>309.0</v>
      </c>
      <c r="F438" s="22"/>
      <c r="G438" s="19"/>
      <c r="H438" s="19"/>
      <c r="I438" s="9">
        <f t="shared" si="1"/>
        <v>309</v>
      </c>
      <c r="J438" s="9">
        <v>69.0</v>
      </c>
      <c r="K438" s="12">
        <v>437.0</v>
      </c>
    </row>
    <row r="439">
      <c r="A439" s="16" t="s">
        <v>483</v>
      </c>
      <c r="B439" s="17" t="s">
        <v>61</v>
      </c>
      <c r="C439" s="9" t="s">
        <v>28</v>
      </c>
      <c r="D439" s="18">
        <v>307.0</v>
      </c>
      <c r="E439" s="22"/>
      <c r="F439" s="22"/>
      <c r="G439" s="19"/>
      <c r="H439" s="19"/>
      <c r="I439" s="9">
        <f t="shared" si="1"/>
        <v>307</v>
      </c>
      <c r="J439" s="9">
        <v>70.0</v>
      </c>
      <c r="K439" s="12">
        <v>438.0</v>
      </c>
    </row>
    <row r="440">
      <c r="A440" s="16" t="s">
        <v>484</v>
      </c>
      <c r="B440" s="17" t="s">
        <v>12</v>
      </c>
      <c r="C440" s="9" t="s">
        <v>57</v>
      </c>
      <c r="D440" s="18">
        <v>305.0</v>
      </c>
      <c r="E440" s="22"/>
      <c r="F440" s="22"/>
      <c r="G440" s="19"/>
      <c r="H440" s="19"/>
      <c r="I440" s="9">
        <f t="shared" si="1"/>
        <v>305</v>
      </c>
      <c r="J440" s="9">
        <v>33.0</v>
      </c>
      <c r="K440" s="12">
        <v>439.0</v>
      </c>
    </row>
    <row r="441">
      <c r="A441" s="16" t="s">
        <v>485</v>
      </c>
      <c r="B441" s="17" t="s">
        <v>19</v>
      </c>
      <c r="C441" s="9" t="s">
        <v>13</v>
      </c>
      <c r="D441" s="18">
        <v>183.0</v>
      </c>
      <c r="E441" s="22"/>
      <c r="F441" s="22">
        <v>121.0</v>
      </c>
      <c r="G441" s="19"/>
      <c r="H441" s="19"/>
      <c r="I441" s="9">
        <f t="shared" si="1"/>
        <v>304</v>
      </c>
      <c r="J441" s="9">
        <v>128.0</v>
      </c>
      <c r="K441" s="12">
        <v>440.0</v>
      </c>
    </row>
    <row r="442">
      <c r="A442" s="16" t="s">
        <v>486</v>
      </c>
      <c r="B442" s="17" t="s">
        <v>26</v>
      </c>
      <c r="C442" s="9" t="s">
        <v>22</v>
      </c>
      <c r="D442" s="18"/>
      <c r="E442" s="22"/>
      <c r="F442" s="22">
        <v>304.0</v>
      </c>
      <c r="G442" s="19"/>
      <c r="H442" s="19"/>
      <c r="I442" s="9">
        <f t="shared" si="1"/>
        <v>304</v>
      </c>
      <c r="J442" s="9">
        <v>66.0</v>
      </c>
      <c r="K442" s="12">
        <v>441.0</v>
      </c>
    </row>
    <row r="443">
      <c r="A443" s="16" t="s">
        <v>487</v>
      </c>
      <c r="B443" s="17" t="s">
        <v>52</v>
      </c>
      <c r="C443" s="9" t="s">
        <v>37</v>
      </c>
      <c r="D443" s="18"/>
      <c r="E443" s="22">
        <v>304.0</v>
      </c>
      <c r="F443" s="22"/>
      <c r="G443" s="19"/>
      <c r="H443" s="19"/>
      <c r="I443" s="9">
        <f t="shared" si="1"/>
        <v>304</v>
      </c>
      <c r="J443" s="9">
        <v>57.0</v>
      </c>
      <c r="K443" s="12">
        <v>442.0</v>
      </c>
    </row>
    <row r="444">
      <c r="A444" s="16" t="s">
        <v>488</v>
      </c>
      <c r="B444" s="17" t="s">
        <v>165</v>
      </c>
      <c r="C444" s="9" t="s">
        <v>37</v>
      </c>
      <c r="D444" s="18">
        <v>302.0</v>
      </c>
      <c r="E444" s="22"/>
      <c r="F444" s="22"/>
      <c r="G444" s="19"/>
      <c r="H444" s="19"/>
      <c r="I444" s="9">
        <f t="shared" si="1"/>
        <v>302</v>
      </c>
      <c r="J444" s="9">
        <v>58.0</v>
      </c>
      <c r="K444" s="12">
        <v>443.0</v>
      </c>
    </row>
    <row r="445">
      <c r="A445" s="16" t="s">
        <v>489</v>
      </c>
      <c r="B445" s="17" t="s">
        <v>93</v>
      </c>
      <c r="C445" s="9" t="s">
        <v>22</v>
      </c>
      <c r="D445" s="18"/>
      <c r="E445" s="22">
        <v>299.0</v>
      </c>
      <c r="F445" s="22"/>
      <c r="G445" s="19"/>
      <c r="H445" s="19"/>
      <c r="I445" s="9">
        <f t="shared" si="1"/>
        <v>299</v>
      </c>
      <c r="J445" s="9">
        <v>67.0</v>
      </c>
      <c r="K445" s="12">
        <v>444.0</v>
      </c>
    </row>
    <row r="446">
      <c r="A446" s="16" t="s">
        <v>490</v>
      </c>
      <c r="B446" s="17" t="s">
        <v>88</v>
      </c>
      <c r="C446" s="9" t="s">
        <v>40</v>
      </c>
      <c r="D446" s="18">
        <v>177.0</v>
      </c>
      <c r="E446" s="22"/>
      <c r="F446" s="22">
        <v>119.0</v>
      </c>
      <c r="G446" s="19"/>
      <c r="H446" s="19"/>
      <c r="I446" s="9">
        <f t="shared" si="1"/>
        <v>296</v>
      </c>
      <c r="J446" s="9">
        <v>43.0</v>
      </c>
      <c r="K446" s="12">
        <v>445.0</v>
      </c>
    </row>
    <row r="447">
      <c r="A447" s="16" t="s">
        <v>491</v>
      </c>
      <c r="B447" s="17" t="s">
        <v>17</v>
      </c>
      <c r="C447" s="9" t="s">
        <v>13</v>
      </c>
      <c r="D447" s="18">
        <v>294.0</v>
      </c>
      <c r="E447" s="22"/>
      <c r="F447" s="22"/>
      <c r="G447" s="19"/>
      <c r="H447" s="19"/>
      <c r="I447" s="9">
        <f t="shared" si="1"/>
        <v>294</v>
      </c>
      <c r="J447" s="9">
        <v>129.0</v>
      </c>
      <c r="K447" s="12">
        <v>446.0</v>
      </c>
    </row>
    <row r="448">
      <c r="A448" s="16" t="s">
        <v>492</v>
      </c>
      <c r="B448" s="17" t="s">
        <v>68</v>
      </c>
      <c r="C448" s="9" t="s">
        <v>42</v>
      </c>
      <c r="D448" s="18"/>
      <c r="E448" s="22">
        <v>292.0</v>
      </c>
      <c r="F448" s="22"/>
      <c r="G448" s="19"/>
      <c r="H448" s="19"/>
      <c r="I448" s="9">
        <f t="shared" si="1"/>
        <v>292</v>
      </c>
      <c r="J448" s="9">
        <v>21.0</v>
      </c>
      <c r="K448" s="12">
        <v>447.0</v>
      </c>
    </row>
    <row r="449">
      <c r="A449" s="16" t="s">
        <v>493</v>
      </c>
      <c r="B449" s="17" t="s">
        <v>36</v>
      </c>
      <c r="C449" s="9" t="s">
        <v>57</v>
      </c>
      <c r="D449" s="18"/>
      <c r="E449" s="22"/>
      <c r="F449" s="22">
        <v>288.0</v>
      </c>
      <c r="G449" s="19"/>
      <c r="H449" s="19"/>
      <c r="I449" s="9">
        <f t="shared" si="1"/>
        <v>288</v>
      </c>
      <c r="J449" s="9">
        <v>34.0</v>
      </c>
      <c r="K449" s="12">
        <v>448.0</v>
      </c>
    </row>
    <row r="450">
      <c r="A450" s="16" t="s">
        <v>494</v>
      </c>
      <c r="B450" s="17" t="s">
        <v>12</v>
      </c>
      <c r="C450" s="9" t="s">
        <v>13</v>
      </c>
      <c r="D450" s="18">
        <v>286.0</v>
      </c>
      <c r="E450" s="22"/>
      <c r="F450" s="22"/>
      <c r="G450" s="19"/>
      <c r="H450" s="19"/>
      <c r="I450" s="9">
        <f t="shared" si="1"/>
        <v>286</v>
      </c>
      <c r="J450" s="9">
        <v>130.0</v>
      </c>
      <c r="K450" s="12">
        <v>449.0</v>
      </c>
    </row>
    <row r="451">
      <c r="A451" s="16" t="s">
        <v>495</v>
      </c>
      <c r="B451" s="17" t="s">
        <v>12</v>
      </c>
      <c r="C451" s="9" t="s">
        <v>13</v>
      </c>
      <c r="D451" s="18"/>
      <c r="E451" s="22"/>
      <c r="F451" s="22">
        <v>286.0</v>
      </c>
      <c r="G451" s="19"/>
      <c r="H451" s="19"/>
      <c r="I451" s="9">
        <f t="shared" si="1"/>
        <v>286</v>
      </c>
      <c r="J451" s="9">
        <v>131.0</v>
      </c>
      <c r="K451" s="12">
        <v>450.0</v>
      </c>
    </row>
    <row r="452">
      <c r="A452" s="16" t="s">
        <v>496</v>
      </c>
      <c r="B452" s="17" t="s">
        <v>52</v>
      </c>
      <c r="C452" s="9" t="s">
        <v>13</v>
      </c>
      <c r="D452" s="18"/>
      <c r="E452" s="22"/>
      <c r="F452" s="22">
        <v>285.0</v>
      </c>
      <c r="G452" s="19"/>
      <c r="H452" s="19"/>
      <c r="I452" s="9">
        <f t="shared" si="1"/>
        <v>285</v>
      </c>
      <c r="J452" s="9">
        <v>132.0</v>
      </c>
      <c r="K452" s="12">
        <v>451.0</v>
      </c>
    </row>
    <row r="453">
      <c r="A453" s="16" t="s">
        <v>497</v>
      </c>
      <c r="B453" s="17" t="s">
        <v>17</v>
      </c>
      <c r="C453" s="9" t="s">
        <v>22</v>
      </c>
      <c r="D453" s="18">
        <v>171.0</v>
      </c>
      <c r="E453" s="22"/>
      <c r="F453" s="22">
        <v>114.0</v>
      </c>
      <c r="G453" s="19"/>
      <c r="H453" s="19"/>
      <c r="I453" s="9">
        <f t="shared" si="1"/>
        <v>285</v>
      </c>
      <c r="J453" s="9">
        <v>68.0</v>
      </c>
      <c r="K453" s="12">
        <v>452.0</v>
      </c>
    </row>
    <row r="454">
      <c r="A454" s="16" t="s">
        <v>498</v>
      </c>
      <c r="B454" s="17" t="s">
        <v>90</v>
      </c>
      <c r="C454" s="9" t="s">
        <v>22</v>
      </c>
      <c r="D454" s="18"/>
      <c r="E454" s="22"/>
      <c r="F454" s="22">
        <v>284.0</v>
      </c>
      <c r="G454" s="19"/>
      <c r="H454" s="19"/>
      <c r="I454" s="9">
        <f t="shared" si="1"/>
        <v>284</v>
      </c>
      <c r="J454" s="9">
        <v>69.0</v>
      </c>
      <c r="K454" s="12">
        <v>453.0</v>
      </c>
    </row>
    <row r="455">
      <c r="A455" s="16" t="s">
        <v>499</v>
      </c>
      <c r="B455" s="17" t="s">
        <v>52</v>
      </c>
      <c r="C455" s="9" t="s">
        <v>22</v>
      </c>
      <c r="D455" s="18"/>
      <c r="E455" s="22">
        <v>174.0</v>
      </c>
      <c r="F455" s="22">
        <v>108.0</v>
      </c>
      <c r="G455" s="19"/>
      <c r="H455" s="19"/>
      <c r="I455" s="9">
        <f t="shared" si="1"/>
        <v>282</v>
      </c>
      <c r="J455" s="9">
        <v>70.0</v>
      </c>
      <c r="K455" s="12">
        <v>454.0</v>
      </c>
    </row>
    <row r="456">
      <c r="A456" s="16" t="s">
        <v>500</v>
      </c>
      <c r="B456" s="17" t="s">
        <v>93</v>
      </c>
      <c r="C456" s="9" t="s">
        <v>28</v>
      </c>
      <c r="D456" s="18">
        <v>282.0</v>
      </c>
      <c r="E456" s="22"/>
      <c r="F456" s="22"/>
      <c r="G456" s="19"/>
      <c r="H456" s="19"/>
      <c r="I456" s="9">
        <f t="shared" si="1"/>
        <v>282</v>
      </c>
      <c r="J456" s="9">
        <v>71.0</v>
      </c>
      <c r="K456" s="12">
        <v>455.0</v>
      </c>
    </row>
    <row r="457">
      <c r="A457" s="16" t="s">
        <v>501</v>
      </c>
      <c r="B457" s="17" t="s">
        <v>17</v>
      </c>
      <c r="C457" s="9" t="s">
        <v>13</v>
      </c>
      <c r="D457" s="18"/>
      <c r="E457" s="22">
        <v>173.0</v>
      </c>
      <c r="F457" s="22">
        <v>105.0</v>
      </c>
      <c r="G457" s="19"/>
      <c r="H457" s="19"/>
      <c r="I457" s="9">
        <f t="shared" si="1"/>
        <v>278</v>
      </c>
      <c r="J457" s="9">
        <v>133.0</v>
      </c>
      <c r="K457" s="12">
        <v>456.0</v>
      </c>
    </row>
    <row r="458">
      <c r="A458" s="16" t="s">
        <v>502</v>
      </c>
      <c r="B458" s="17" t="s">
        <v>32</v>
      </c>
      <c r="C458" s="9" t="s">
        <v>37</v>
      </c>
      <c r="D458" s="18"/>
      <c r="E458" s="22">
        <v>278.0</v>
      </c>
      <c r="F458" s="22"/>
      <c r="G458" s="19"/>
      <c r="H458" s="19"/>
      <c r="I458" s="9">
        <f t="shared" si="1"/>
        <v>278</v>
      </c>
      <c r="J458" s="9">
        <v>59.0</v>
      </c>
      <c r="K458" s="12">
        <v>457.0</v>
      </c>
    </row>
    <row r="459">
      <c r="A459" s="16" t="s">
        <v>503</v>
      </c>
      <c r="B459" s="17" t="s">
        <v>30</v>
      </c>
      <c r="C459" s="9" t="s">
        <v>40</v>
      </c>
      <c r="D459" s="18"/>
      <c r="E459" s="22"/>
      <c r="F459" s="22">
        <v>277.0</v>
      </c>
      <c r="G459" s="19"/>
      <c r="H459" s="19"/>
      <c r="I459" s="9">
        <f t="shared" si="1"/>
        <v>277</v>
      </c>
      <c r="J459" s="9">
        <v>44.0</v>
      </c>
      <c r="K459" s="12">
        <v>458.0</v>
      </c>
    </row>
    <row r="460">
      <c r="A460" s="16" t="s">
        <v>504</v>
      </c>
      <c r="B460" s="17" t="s">
        <v>15</v>
      </c>
      <c r="C460" s="9" t="s">
        <v>40</v>
      </c>
      <c r="D460" s="18"/>
      <c r="E460" s="22">
        <v>275.0</v>
      </c>
      <c r="F460" s="22"/>
      <c r="G460" s="19"/>
      <c r="H460" s="19"/>
      <c r="I460" s="9">
        <f t="shared" si="1"/>
        <v>275</v>
      </c>
      <c r="J460" s="9">
        <v>45.0</v>
      </c>
      <c r="K460" s="12">
        <v>459.0</v>
      </c>
    </row>
    <row r="461">
      <c r="A461" s="16" t="s">
        <v>505</v>
      </c>
      <c r="B461" s="17" t="s">
        <v>52</v>
      </c>
      <c r="C461" s="9" t="s">
        <v>13</v>
      </c>
      <c r="D461" s="18"/>
      <c r="E461" s="22"/>
      <c r="F461" s="22">
        <v>273.0</v>
      </c>
      <c r="G461" s="19"/>
      <c r="H461" s="19"/>
      <c r="I461" s="9">
        <f t="shared" si="1"/>
        <v>273</v>
      </c>
      <c r="J461" s="9">
        <v>134.0</v>
      </c>
      <c r="K461" s="12">
        <v>460.0</v>
      </c>
    </row>
    <row r="462">
      <c r="A462" s="16" t="s">
        <v>506</v>
      </c>
      <c r="B462" s="17" t="s">
        <v>88</v>
      </c>
      <c r="C462" s="9" t="s">
        <v>37</v>
      </c>
      <c r="D462" s="18">
        <v>164.0</v>
      </c>
      <c r="E462" s="22"/>
      <c r="F462" s="22">
        <v>107.0</v>
      </c>
      <c r="G462" s="19"/>
      <c r="H462" s="19"/>
      <c r="I462" s="9">
        <f t="shared" si="1"/>
        <v>271</v>
      </c>
      <c r="J462" s="9">
        <v>60.0</v>
      </c>
      <c r="K462" s="12">
        <v>461.0</v>
      </c>
    </row>
    <row r="463">
      <c r="A463" s="16" t="s">
        <v>507</v>
      </c>
      <c r="B463" s="17" t="s">
        <v>17</v>
      </c>
      <c r="C463" s="9" t="s">
        <v>57</v>
      </c>
      <c r="D463" s="18"/>
      <c r="E463" s="22">
        <v>270.0</v>
      </c>
      <c r="F463" s="22"/>
      <c r="G463" s="19"/>
      <c r="H463" s="19"/>
      <c r="I463" s="9">
        <f t="shared" si="1"/>
        <v>270</v>
      </c>
      <c r="J463" s="9">
        <v>35.0</v>
      </c>
      <c r="K463" s="12">
        <v>462.0</v>
      </c>
    </row>
    <row r="464">
      <c r="A464" s="16" t="s">
        <v>508</v>
      </c>
      <c r="B464" s="17" t="s">
        <v>12</v>
      </c>
      <c r="C464" s="9" t="s">
        <v>262</v>
      </c>
      <c r="D464" s="18">
        <v>266.0</v>
      </c>
      <c r="E464" s="22"/>
      <c r="F464" s="22"/>
      <c r="G464" s="19"/>
      <c r="H464" s="19"/>
      <c r="I464" s="9">
        <f t="shared" si="1"/>
        <v>266</v>
      </c>
      <c r="J464" s="9">
        <v>13.0</v>
      </c>
      <c r="K464" s="12">
        <v>463.0</v>
      </c>
    </row>
    <row r="465">
      <c r="A465" s="16" t="s">
        <v>509</v>
      </c>
      <c r="B465" s="17" t="s">
        <v>12</v>
      </c>
      <c r="C465" s="9" t="s">
        <v>339</v>
      </c>
      <c r="D465" s="18">
        <v>162.0</v>
      </c>
      <c r="E465" s="22"/>
      <c r="F465" s="22">
        <v>103.0</v>
      </c>
      <c r="G465" s="19"/>
      <c r="H465" s="19"/>
      <c r="I465" s="9">
        <f t="shared" si="1"/>
        <v>265</v>
      </c>
      <c r="J465" s="9">
        <v>5.0</v>
      </c>
      <c r="K465" s="12">
        <v>464.0</v>
      </c>
    </row>
    <row r="466">
      <c r="A466" s="16" t="s">
        <v>510</v>
      </c>
      <c r="B466" s="17" t="s">
        <v>15</v>
      </c>
      <c r="C466" s="9" t="s">
        <v>28</v>
      </c>
      <c r="D466" s="18"/>
      <c r="E466" s="22"/>
      <c r="F466" s="22">
        <v>263.0</v>
      </c>
      <c r="G466" s="19"/>
      <c r="H466" s="19"/>
      <c r="I466" s="9">
        <f t="shared" si="1"/>
        <v>263</v>
      </c>
      <c r="J466" s="9">
        <v>72.0</v>
      </c>
      <c r="K466" s="12">
        <v>465.0</v>
      </c>
    </row>
    <row r="467">
      <c r="A467" s="16" t="s">
        <v>511</v>
      </c>
      <c r="B467" s="17" t="s">
        <v>39</v>
      </c>
      <c r="C467" s="9" t="s">
        <v>37</v>
      </c>
      <c r="D467" s="18"/>
      <c r="E467" s="22">
        <v>263.0</v>
      </c>
      <c r="F467" s="22"/>
      <c r="G467" s="19"/>
      <c r="H467" s="19"/>
      <c r="I467" s="9">
        <f t="shared" si="1"/>
        <v>263</v>
      </c>
      <c r="J467" s="9">
        <v>61.0</v>
      </c>
      <c r="K467" s="12">
        <v>466.0</v>
      </c>
    </row>
    <row r="468">
      <c r="A468" s="16" t="s">
        <v>512</v>
      </c>
      <c r="B468" s="17" t="s">
        <v>32</v>
      </c>
      <c r="C468" s="9" t="s">
        <v>262</v>
      </c>
      <c r="D468" s="18"/>
      <c r="E468" s="22"/>
      <c r="F468" s="22">
        <v>255.0</v>
      </c>
      <c r="G468" s="19"/>
      <c r="H468" s="19"/>
      <c r="I468" s="9">
        <f t="shared" si="1"/>
        <v>255</v>
      </c>
      <c r="J468" s="9">
        <v>14.0</v>
      </c>
      <c r="K468" s="12">
        <v>467.0</v>
      </c>
    </row>
    <row r="469">
      <c r="A469" s="16" t="s">
        <v>513</v>
      </c>
      <c r="B469" s="17" t="s">
        <v>36</v>
      </c>
      <c r="C469" s="9" t="s">
        <v>37</v>
      </c>
      <c r="D469" s="18">
        <v>254.0</v>
      </c>
      <c r="E469" s="22"/>
      <c r="F469" s="22"/>
      <c r="G469" s="19"/>
      <c r="H469" s="19"/>
      <c r="I469" s="9">
        <f t="shared" si="1"/>
        <v>254</v>
      </c>
      <c r="J469" s="9">
        <v>62.0</v>
      </c>
      <c r="K469" s="12">
        <v>468.0</v>
      </c>
    </row>
    <row r="470">
      <c r="A470" s="16" t="s">
        <v>514</v>
      </c>
      <c r="B470" s="17" t="s">
        <v>61</v>
      </c>
      <c r="C470" s="9" t="s">
        <v>40</v>
      </c>
      <c r="D470" s="18"/>
      <c r="E470" s="22"/>
      <c r="F470" s="22">
        <v>254.0</v>
      </c>
      <c r="G470" s="19"/>
      <c r="H470" s="19"/>
      <c r="I470" s="9">
        <f t="shared" si="1"/>
        <v>254</v>
      </c>
      <c r="J470" s="9">
        <v>46.0</v>
      </c>
      <c r="K470" s="12">
        <v>469.0</v>
      </c>
    </row>
    <row r="471">
      <c r="A471" s="16" t="s">
        <v>515</v>
      </c>
      <c r="B471" s="17" t="s">
        <v>93</v>
      </c>
      <c r="C471" s="9" t="s">
        <v>28</v>
      </c>
      <c r="D471" s="18">
        <v>253.0</v>
      </c>
      <c r="E471" s="22"/>
      <c r="F471" s="22"/>
      <c r="G471" s="19"/>
      <c r="H471" s="19"/>
      <c r="I471" s="9">
        <f t="shared" si="1"/>
        <v>253</v>
      </c>
      <c r="J471" s="9">
        <v>73.0</v>
      </c>
      <c r="K471" s="12">
        <v>470.0</v>
      </c>
    </row>
    <row r="472">
      <c r="A472" s="16" t="s">
        <v>516</v>
      </c>
      <c r="B472" s="17" t="s">
        <v>21</v>
      </c>
      <c r="C472" s="9" t="s">
        <v>13</v>
      </c>
      <c r="D472" s="18"/>
      <c r="E472" s="22"/>
      <c r="F472" s="22">
        <v>252.0</v>
      </c>
      <c r="G472" s="19"/>
      <c r="H472" s="19"/>
      <c r="I472" s="9">
        <f t="shared" si="1"/>
        <v>252</v>
      </c>
      <c r="J472" s="9">
        <v>135.0</v>
      </c>
      <c r="K472" s="12">
        <v>471.0</v>
      </c>
    </row>
    <row r="473">
      <c r="A473" s="16" t="s">
        <v>517</v>
      </c>
      <c r="B473" s="17" t="s">
        <v>36</v>
      </c>
      <c r="C473" s="9" t="s">
        <v>13</v>
      </c>
      <c r="D473" s="18">
        <v>251.0</v>
      </c>
      <c r="E473" s="22"/>
      <c r="F473" s="22"/>
      <c r="G473" s="19"/>
      <c r="H473" s="19"/>
      <c r="I473" s="9">
        <f t="shared" si="1"/>
        <v>251</v>
      </c>
      <c r="J473" s="9">
        <v>136.0</v>
      </c>
      <c r="K473" s="12">
        <v>472.0</v>
      </c>
    </row>
    <row r="474">
      <c r="A474" s="16" t="s">
        <v>518</v>
      </c>
      <c r="B474" s="17" t="s">
        <v>93</v>
      </c>
      <c r="C474" s="9" t="s">
        <v>28</v>
      </c>
      <c r="D474" s="18"/>
      <c r="E474" s="22"/>
      <c r="F474" s="22">
        <v>250.0</v>
      </c>
      <c r="G474" s="19"/>
      <c r="H474" s="19"/>
      <c r="I474" s="9">
        <f t="shared" si="1"/>
        <v>250</v>
      </c>
      <c r="J474" s="9">
        <v>74.0</v>
      </c>
      <c r="K474" s="12">
        <v>473.0</v>
      </c>
    </row>
    <row r="475">
      <c r="A475" s="16" t="s">
        <v>519</v>
      </c>
      <c r="B475" s="17" t="s">
        <v>36</v>
      </c>
      <c r="C475" s="9" t="s">
        <v>28</v>
      </c>
      <c r="D475" s="18">
        <v>248.0</v>
      </c>
      <c r="E475" s="22"/>
      <c r="F475" s="22"/>
      <c r="G475" s="19"/>
      <c r="H475" s="19"/>
      <c r="I475" s="9">
        <f t="shared" si="1"/>
        <v>248</v>
      </c>
      <c r="J475" s="9">
        <v>75.0</v>
      </c>
      <c r="K475" s="12">
        <v>474.0</v>
      </c>
    </row>
    <row r="476">
      <c r="A476" s="16" t="s">
        <v>520</v>
      </c>
      <c r="B476" s="17" t="s">
        <v>19</v>
      </c>
      <c r="C476" s="9" t="s">
        <v>40</v>
      </c>
      <c r="D476" s="18"/>
      <c r="E476" s="22">
        <v>248.0</v>
      </c>
      <c r="F476" s="22"/>
      <c r="G476" s="19"/>
      <c r="H476" s="19"/>
      <c r="I476" s="9">
        <f t="shared" si="1"/>
        <v>248</v>
      </c>
      <c r="J476" s="9">
        <v>47.0</v>
      </c>
      <c r="K476" s="12">
        <v>475.0</v>
      </c>
    </row>
    <row r="477">
      <c r="A477" s="16" t="s">
        <v>521</v>
      </c>
      <c r="B477" s="17" t="s">
        <v>90</v>
      </c>
      <c r="C477" s="9" t="s">
        <v>57</v>
      </c>
      <c r="D477" s="18"/>
      <c r="E477" s="22"/>
      <c r="F477" s="22">
        <v>248.0</v>
      </c>
      <c r="G477" s="19"/>
      <c r="H477" s="19"/>
      <c r="I477" s="9">
        <f t="shared" si="1"/>
        <v>248</v>
      </c>
      <c r="J477" s="9">
        <v>36.0</v>
      </c>
      <c r="K477" s="12">
        <v>476.0</v>
      </c>
    </row>
    <row r="478">
      <c r="A478" s="16" t="s">
        <v>522</v>
      </c>
      <c r="B478" s="17" t="s">
        <v>30</v>
      </c>
      <c r="C478" s="9" t="s">
        <v>13</v>
      </c>
      <c r="D478" s="18">
        <v>247.0</v>
      </c>
      <c r="E478" s="22"/>
      <c r="F478" s="22"/>
      <c r="G478" s="19"/>
      <c r="H478" s="19"/>
      <c r="I478" s="9">
        <f t="shared" si="1"/>
        <v>247</v>
      </c>
      <c r="J478" s="9">
        <v>137.0</v>
      </c>
      <c r="K478" s="12">
        <v>477.0</v>
      </c>
    </row>
    <row r="479">
      <c r="A479" s="16" t="s">
        <v>523</v>
      </c>
      <c r="B479" s="17" t="s">
        <v>19</v>
      </c>
      <c r="C479" s="9" t="s">
        <v>28</v>
      </c>
      <c r="D479" s="18"/>
      <c r="E479" s="22"/>
      <c r="F479" s="22">
        <v>246.0</v>
      </c>
      <c r="G479" s="19"/>
      <c r="H479" s="19"/>
      <c r="I479" s="9">
        <f t="shared" si="1"/>
        <v>246</v>
      </c>
      <c r="J479" s="9">
        <v>76.0</v>
      </c>
      <c r="K479" s="12">
        <v>478.0</v>
      </c>
    </row>
    <row r="480">
      <c r="A480" s="16" t="s">
        <v>524</v>
      </c>
      <c r="B480" s="17" t="s">
        <v>88</v>
      </c>
      <c r="C480" s="9" t="s">
        <v>40</v>
      </c>
      <c r="D480" s="18">
        <v>242.0</v>
      </c>
      <c r="E480" s="22"/>
      <c r="F480" s="22"/>
      <c r="G480" s="19"/>
      <c r="H480" s="19"/>
      <c r="I480" s="9">
        <f t="shared" si="1"/>
        <v>242</v>
      </c>
      <c r="J480" s="9">
        <v>48.0</v>
      </c>
      <c r="K480" s="12">
        <v>479.0</v>
      </c>
    </row>
    <row r="481">
      <c r="A481" s="16" t="s">
        <v>525</v>
      </c>
      <c r="B481" s="17" t="s">
        <v>328</v>
      </c>
      <c r="C481" s="9" t="s">
        <v>40</v>
      </c>
      <c r="D481" s="18">
        <v>241.0</v>
      </c>
      <c r="E481" s="22"/>
      <c r="F481" s="22"/>
      <c r="G481" s="19"/>
      <c r="H481" s="19"/>
      <c r="I481" s="9">
        <f t="shared" si="1"/>
        <v>241</v>
      </c>
      <c r="J481" s="9">
        <v>49.0</v>
      </c>
      <c r="K481" s="12">
        <v>480.0</v>
      </c>
    </row>
    <row r="482">
      <c r="A482" s="16" t="s">
        <v>526</v>
      </c>
      <c r="B482" s="17" t="s">
        <v>49</v>
      </c>
      <c r="C482" s="9" t="s">
        <v>28</v>
      </c>
      <c r="D482" s="18"/>
      <c r="E482" s="22">
        <v>240.0</v>
      </c>
      <c r="F482" s="22"/>
      <c r="G482" s="19"/>
      <c r="H482" s="19"/>
      <c r="I482" s="9">
        <f t="shared" si="1"/>
        <v>240</v>
      </c>
      <c r="J482" s="9">
        <v>77.0</v>
      </c>
      <c r="K482" s="12">
        <v>481.0</v>
      </c>
    </row>
    <row r="483">
      <c r="A483" s="16" t="s">
        <v>527</v>
      </c>
      <c r="B483" s="17" t="s">
        <v>61</v>
      </c>
      <c r="C483" s="9" t="s">
        <v>22</v>
      </c>
      <c r="D483" s="18"/>
      <c r="E483" s="22"/>
      <c r="F483" s="22">
        <v>237.0</v>
      </c>
      <c r="G483" s="19"/>
      <c r="H483" s="19"/>
      <c r="I483" s="9">
        <f t="shared" si="1"/>
        <v>237</v>
      </c>
      <c r="J483" s="9">
        <v>71.0</v>
      </c>
      <c r="K483" s="12">
        <v>482.0</v>
      </c>
    </row>
    <row r="484">
      <c r="A484" s="16" t="s">
        <v>528</v>
      </c>
      <c r="B484" s="17" t="s">
        <v>32</v>
      </c>
      <c r="C484" s="9" t="s">
        <v>40</v>
      </c>
      <c r="D484" s="18"/>
      <c r="E484" s="22">
        <v>236.0</v>
      </c>
      <c r="F484" s="22"/>
      <c r="G484" s="19"/>
      <c r="H484" s="19"/>
      <c r="I484" s="9">
        <f t="shared" si="1"/>
        <v>236</v>
      </c>
      <c r="J484" s="9">
        <v>50.0</v>
      </c>
      <c r="K484" s="12">
        <v>483.0</v>
      </c>
    </row>
    <row r="485">
      <c r="A485" s="16" t="s">
        <v>529</v>
      </c>
      <c r="B485" s="17" t="s">
        <v>19</v>
      </c>
      <c r="C485" s="9" t="s">
        <v>13</v>
      </c>
      <c r="D485" s="18"/>
      <c r="E485" s="22">
        <v>235.0</v>
      </c>
      <c r="F485" s="22"/>
      <c r="G485" s="19"/>
      <c r="H485" s="19"/>
      <c r="I485" s="9">
        <f t="shared" si="1"/>
        <v>235</v>
      </c>
      <c r="J485" s="9">
        <v>138.0</v>
      </c>
      <c r="K485" s="12">
        <v>484.0</v>
      </c>
    </row>
    <row r="486">
      <c r="A486" s="16" t="s">
        <v>530</v>
      </c>
      <c r="B486" s="17" t="s">
        <v>19</v>
      </c>
      <c r="C486" s="9" t="s">
        <v>37</v>
      </c>
      <c r="D486" s="18"/>
      <c r="E486" s="22"/>
      <c r="F486" s="22">
        <v>235.0</v>
      </c>
      <c r="G486" s="19"/>
      <c r="H486" s="19"/>
      <c r="I486" s="9">
        <f t="shared" si="1"/>
        <v>235</v>
      </c>
      <c r="J486" s="9">
        <v>63.0</v>
      </c>
      <c r="K486" s="12">
        <v>485.0</v>
      </c>
    </row>
    <row r="487">
      <c r="A487" s="16" t="s">
        <v>531</v>
      </c>
      <c r="B487" s="17" t="s">
        <v>328</v>
      </c>
      <c r="C487" s="9" t="s">
        <v>22</v>
      </c>
      <c r="D487" s="18">
        <v>233.0</v>
      </c>
      <c r="E487" s="22"/>
      <c r="F487" s="22"/>
      <c r="G487" s="19"/>
      <c r="H487" s="19"/>
      <c r="I487" s="9">
        <f t="shared" si="1"/>
        <v>233</v>
      </c>
      <c r="J487" s="9">
        <v>72.0</v>
      </c>
      <c r="K487" s="12">
        <v>486.0</v>
      </c>
    </row>
    <row r="488">
      <c r="A488" s="16" t="s">
        <v>532</v>
      </c>
      <c r="B488" s="17" t="s">
        <v>123</v>
      </c>
      <c r="C488" s="9" t="s">
        <v>37</v>
      </c>
      <c r="D488" s="18"/>
      <c r="E488" s="22">
        <v>232.0</v>
      </c>
      <c r="F488" s="22"/>
      <c r="G488" s="19"/>
      <c r="H488" s="19"/>
      <c r="I488" s="9">
        <f t="shared" si="1"/>
        <v>232</v>
      </c>
      <c r="J488" s="9">
        <v>64.0</v>
      </c>
      <c r="K488" s="12">
        <v>487.0</v>
      </c>
    </row>
    <row r="489">
      <c r="A489" s="16" t="s">
        <v>533</v>
      </c>
      <c r="B489" s="17" t="s">
        <v>21</v>
      </c>
      <c r="C489" s="9" t="s">
        <v>40</v>
      </c>
      <c r="D489" s="18"/>
      <c r="E489" s="22">
        <v>231.0</v>
      </c>
      <c r="F489" s="22"/>
      <c r="G489" s="19"/>
      <c r="H489" s="19"/>
      <c r="I489" s="9">
        <f t="shared" si="1"/>
        <v>231</v>
      </c>
      <c r="J489" s="9">
        <v>51.0</v>
      </c>
      <c r="K489" s="12">
        <v>488.0</v>
      </c>
    </row>
    <row r="490">
      <c r="A490" s="16" t="s">
        <v>180</v>
      </c>
      <c r="B490" s="17" t="s">
        <v>12</v>
      </c>
      <c r="C490" s="9" t="s">
        <v>40</v>
      </c>
      <c r="D490" s="18"/>
      <c r="E490" s="22">
        <v>230.0</v>
      </c>
      <c r="F490" s="22"/>
      <c r="G490" s="19"/>
      <c r="H490" s="19"/>
      <c r="I490" s="9">
        <f t="shared" si="1"/>
        <v>230</v>
      </c>
      <c r="J490" s="9">
        <v>52.0</v>
      </c>
      <c r="K490" s="12">
        <v>489.0</v>
      </c>
    </row>
    <row r="491">
      <c r="A491" s="16" t="s">
        <v>534</v>
      </c>
      <c r="B491" s="17" t="s">
        <v>88</v>
      </c>
      <c r="C491" s="9" t="s">
        <v>28</v>
      </c>
      <c r="D491" s="18">
        <v>229.0</v>
      </c>
      <c r="E491" s="22"/>
      <c r="F491" s="22"/>
      <c r="G491" s="19"/>
      <c r="H491" s="19"/>
      <c r="I491" s="9">
        <f t="shared" si="1"/>
        <v>229</v>
      </c>
      <c r="J491" s="9">
        <v>78.0</v>
      </c>
      <c r="K491" s="12">
        <v>490.0</v>
      </c>
    </row>
    <row r="492">
      <c r="A492" s="16" t="s">
        <v>535</v>
      </c>
      <c r="B492" s="17" t="s">
        <v>36</v>
      </c>
      <c r="C492" s="9" t="s">
        <v>22</v>
      </c>
      <c r="D492" s="18"/>
      <c r="E492" s="22">
        <v>228.0</v>
      </c>
      <c r="F492" s="22"/>
      <c r="G492" s="19"/>
      <c r="H492" s="19"/>
      <c r="I492" s="9">
        <f t="shared" si="1"/>
        <v>228</v>
      </c>
      <c r="J492" s="9">
        <v>73.0</v>
      </c>
      <c r="K492" s="12">
        <v>491.0</v>
      </c>
    </row>
    <row r="493">
      <c r="A493" s="16" t="s">
        <v>536</v>
      </c>
      <c r="B493" s="17" t="s">
        <v>90</v>
      </c>
      <c r="C493" s="9" t="s">
        <v>42</v>
      </c>
      <c r="D493" s="18">
        <v>227.0</v>
      </c>
      <c r="E493" s="22"/>
      <c r="F493" s="22"/>
      <c r="G493" s="19"/>
      <c r="H493" s="19"/>
      <c r="I493" s="9">
        <f t="shared" si="1"/>
        <v>227</v>
      </c>
      <c r="J493" s="9">
        <v>22.0</v>
      </c>
      <c r="K493" s="12">
        <v>492.0</v>
      </c>
    </row>
    <row r="494">
      <c r="A494" s="16" t="s">
        <v>537</v>
      </c>
      <c r="B494" s="17" t="s">
        <v>24</v>
      </c>
      <c r="C494" s="9" t="s">
        <v>22</v>
      </c>
      <c r="D494" s="18"/>
      <c r="E494" s="22"/>
      <c r="F494" s="22">
        <v>227.0</v>
      </c>
      <c r="G494" s="19"/>
      <c r="H494" s="19"/>
      <c r="I494" s="9">
        <f t="shared" si="1"/>
        <v>227</v>
      </c>
      <c r="J494" s="9">
        <v>74.0</v>
      </c>
      <c r="K494" s="12">
        <v>493.0</v>
      </c>
    </row>
    <row r="495">
      <c r="A495" s="16" t="s">
        <v>538</v>
      </c>
      <c r="B495" s="17" t="s">
        <v>30</v>
      </c>
      <c r="C495" s="9" t="s">
        <v>13</v>
      </c>
      <c r="D495" s="18"/>
      <c r="E495" s="22"/>
      <c r="F495" s="22">
        <v>226.0</v>
      </c>
      <c r="G495" s="19"/>
      <c r="H495" s="19"/>
      <c r="I495" s="9">
        <f t="shared" si="1"/>
        <v>226</v>
      </c>
      <c r="J495" s="9">
        <v>139.0</v>
      </c>
      <c r="K495" s="12">
        <v>494.0</v>
      </c>
    </row>
    <row r="496">
      <c r="A496" s="16" t="s">
        <v>539</v>
      </c>
      <c r="B496" s="17" t="s">
        <v>90</v>
      </c>
      <c r="C496" s="9" t="s">
        <v>28</v>
      </c>
      <c r="D496" s="18">
        <v>226.0</v>
      </c>
      <c r="E496" s="22"/>
      <c r="F496" s="22"/>
      <c r="G496" s="19"/>
      <c r="H496" s="19"/>
      <c r="I496" s="9">
        <f t="shared" si="1"/>
        <v>226</v>
      </c>
      <c r="J496" s="9">
        <v>79.0</v>
      </c>
      <c r="K496" s="12">
        <v>495.0</v>
      </c>
    </row>
    <row r="497">
      <c r="A497" s="16" t="s">
        <v>540</v>
      </c>
      <c r="B497" s="17" t="s">
        <v>88</v>
      </c>
      <c r="C497" s="9" t="s">
        <v>22</v>
      </c>
      <c r="D497" s="18"/>
      <c r="E497" s="22">
        <v>225.0</v>
      </c>
      <c r="F497" s="22"/>
      <c r="G497" s="19"/>
      <c r="H497" s="19"/>
      <c r="I497" s="9">
        <f t="shared" si="1"/>
        <v>225</v>
      </c>
      <c r="J497" s="9">
        <v>75.0</v>
      </c>
      <c r="K497" s="12">
        <v>496.0</v>
      </c>
    </row>
    <row r="498">
      <c r="A498" s="16" t="s">
        <v>541</v>
      </c>
      <c r="B498" s="17" t="s">
        <v>24</v>
      </c>
      <c r="C498" s="9" t="s">
        <v>37</v>
      </c>
      <c r="D498" s="18"/>
      <c r="E498" s="22">
        <v>220.0</v>
      </c>
      <c r="F498" s="22"/>
      <c r="G498" s="19"/>
      <c r="H498" s="19"/>
      <c r="I498" s="9">
        <f t="shared" si="1"/>
        <v>220</v>
      </c>
      <c r="J498" s="9">
        <v>65.0</v>
      </c>
      <c r="K498" s="12">
        <v>497.0</v>
      </c>
    </row>
    <row r="499">
      <c r="A499" s="16" t="s">
        <v>542</v>
      </c>
      <c r="B499" s="17" t="s">
        <v>123</v>
      </c>
      <c r="C499" s="9" t="s">
        <v>13</v>
      </c>
      <c r="D499" s="18"/>
      <c r="E499" s="22"/>
      <c r="F499" s="22">
        <v>219.0</v>
      </c>
      <c r="G499" s="19"/>
      <c r="H499" s="19"/>
      <c r="I499" s="9">
        <f t="shared" si="1"/>
        <v>219</v>
      </c>
      <c r="J499" s="9">
        <v>140.0</v>
      </c>
      <c r="K499" s="12">
        <v>498.0</v>
      </c>
    </row>
    <row r="500">
      <c r="A500" s="16" t="s">
        <v>543</v>
      </c>
      <c r="B500" s="17" t="s">
        <v>238</v>
      </c>
      <c r="C500" s="9" t="s">
        <v>218</v>
      </c>
      <c r="D500" s="18">
        <v>219.0</v>
      </c>
      <c r="E500" s="22"/>
      <c r="F500" s="22"/>
      <c r="G500" s="19"/>
      <c r="H500" s="19"/>
      <c r="I500" s="9">
        <f t="shared" si="1"/>
        <v>219</v>
      </c>
      <c r="J500" s="9">
        <v>11.0</v>
      </c>
      <c r="K500" s="12">
        <v>499.0</v>
      </c>
    </row>
    <row r="501">
      <c r="A501" s="16" t="s">
        <v>544</v>
      </c>
      <c r="B501" s="17" t="s">
        <v>545</v>
      </c>
      <c r="C501" s="9" t="s">
        <v>40</v>
      </c>
      <c r="D501" s="18"/>
      <c r="E501" s="22"/>
      <c r="F501" s="22">
        <v>218.0</v>
      </c>
      <c r="G501" s="19"/>
      <c r="H501" s="19"/>
      <c r="I501" s="9">
        <f t="shared" si="1"/>
        <v>218</v>
      </c>
      <c r="J501" s="9">
        <v>53.0</v>
      </c>
      <c r="K501" s="12">
        <v>500.0</v>
      </c>
    </row>
    <row r="502">
      <c r="A502" s="16" t="s">
        <v>546</v>
      </c>
      <c r="B502" s="17" t="s">
        <v>21</v>
      </c>
      <c r="C502" s="9" t="s">
        <v>13</v>
      </c>
      <c r="D502" s="18"/>
      <c r="E502" s="22">
        <v>216.0</v>
      </c>
      <c r="F502" s="22"/>
      <c r="G502" s="19"/>
      <c r="H502" s="19"/>
      <c r="I502" s="9">
        <f t="shared" si="1"/>
        <v>216</v>
      </c>
      <c r="J502" s="9">
        <v>141.0</v>
      </c>
      <c r="K502" s="12">
        <v>501.0</v>
      </c>
    </row>
    <row r="503">
      <c r="A503" s="16" t="s">
        <v>547</v>
      </c>
      <c r="B503" s="17" t="s">
        <v>17</v>
      </c>
      <c r="C503" s="9" t="s">
        <v>22</v>
      </c>
      <c r="D503" s="18"/>
      <c r="E503" s="22"/>
      <c r="F503" s="22">
        <v>216.0</v>
      </c>
      <c r="G503" s="19"/>
      <c r="H503" s="19"/>
      <c r="I503" s="9">
        <f t="shared" si="1"/>
        <v>216</v>
      </c>
      <c r="J503" s="9">
        <v>76.0</v>
      </c>
      <c r="K503" s="12">
        <v>502.0</v>
      </c>
    </row>
    <row r="504">
      <c r="A504" s="16" t="s">
        <v>548</v>
      </c>
      <c r="B504" s="17" t="s">
        <v>61</v>
      </c>
      <c r="C504" s="9" t="s">
        <v>13</v>
      </c>
      <c r="D504" s="18">
        <v>214.0</v>
      </c>
      <c r="E504" s="22"/>
      <c r="F504" s="22"/>
      <c r="G504" s="19"/>
      <c r="H504" s="19"/>
      <c r="I504" s="9">
        <f t="shared" si="1"/>
        <v>214</v>
      </c>
      <c r="J504" s="9">
        <v>142.0</v>
      </c>
      <c r="K504" s="12">
        <v>503.0</v>
      </c>
    </row>
    <row r="505">
      <c r="A505" s="16" t="s">
        <v>549</v>
      </c>
      <c r="B505" s="17" t="s">
        <v>32</v>
      </c>
      <c r="C505" s="9" t="s">
        <v>218</v>
      </c>
      <c r="D505" s="18"/>
      <c r="E505" s="22"/>
      <c r="F505" s="22">
        <v>212.0</v>
      </c>
      <c r="G505" s="19"/>
      <c r="H505" s="19"/>
      <c r="I505" s="9">
        <f t="shared" si="1"/>
        <v>212</v>
      </c>
      <c r="J505" s="9">
        <v>12.0</v>
      </c>
      <c r="K505" s="12">
        <v>504.0</v>
      </c>
    </row>
    <row r="506">
      <c r="A506" s="16" t="s">
        <v>550</v>
      </c>
      <c r="B506" s="17" t="s">
        <v>12</v>
      </c>
      <c r="C506" s="9" t="s">
        <v>22</v>
      </c>
      <c r="D506" s="18"/>
      <c r="E506" s="22">
        <v>211.0</v>
      </c>
      <c r="F506" s="22"/>
      <c r="G506" s="19"/>
      <c r="H506" s="19"/>
      <c r="I506" s="9">
        <f t="shared" si="1"/>
        <v>211</v>
      </c>
      <c r="J506" s="9">
        <v>77.0</v>
      </c>
      <c r="K506" s="12">
        <v>505.0</v>
      </c>
    </row>
    <row r="507">
      <c r="A507" s="16" t="s">
        <v>551</v>
      </c>
      <c r="B507" s="17" t="s">
        <v>107</v>
      </c>
      <c r="C507" s="9" t="s">
        <v>22</v>
      </c>
      <c r="D507" s="18"/>
      <c r="E507" s="22"/>
      <c r="F507" s="22">
        <v>210.0</v>
      </c>
      <c r="G507" s="19"/>
      <c r="H507" s="19"/>
      <c r="I507" s="9">
        <f t="shared" si="1"/>
        <v>210</v>
      </c>
      <c r="J507" s="9">
        <v>78.0</v>
      </c>
      <c r="K507" s="12">
        <v>506.0</v>
      </c>
    </row>
    <row r="508">
      <c r="A508" s="16" t="s">
        <v>552</v>
      </c>
      <c r="B508" s="17" t="s">
        <v>107</v>
      </c>
      <c r="C508" s="9" t="s">
        <v>37</v>
      </c>
      <c r="D508" s="18"/>
      <c r="E508" s="22">
        <v>210.0</v>
      </c>
      <c r="F508" s="22"/>
      <c r="G508" s="19"/>
      <c r="H508" s="19"/>
      <c r="I508" s="9">
        <f t="shared" si="1"/>
        <v>210</v>
      </c>
      <c r="J508" s="9">
        <v>66.0</v>
      </c>
      <c r="K508" s="12">
        <v>507.0</v>
      </c>
    </row>
    <row r="509">
      <c r="A509" s="16" t="s">
        <v>553</v>
      </c>
      <c r="B509" s="17" t="s">
        <v>24</v>
      </c>
      <c r="C509" s="9" t="s">
        <v>262</v>
      </c>
      <c r="D509" s="18">
        <v>210.0</v>
      </c>
      <c r="E509" s="22"/>
      <c r="F509" s="22"/>
      <c r="G509" s="19"/>
      <c r="H509" s="19"/>
      <c r="I509" s="9">
        <f t="shared" si="1"/>
        <v>210</v>
      </c>
      <c r="J509" s="9">
        <v>15.0</v>
      </c>
      <c r="K509" s="12">
        <v>508.0</v>
      </c>
    </row>
    <row r="510">
      <c r="A510" s="16" t="s">
        <v>554</v>
      </c>
      <c r="B510" s="17" t="s">
        <v>21</v>
      </c>
      <c r="C510" s="9" t="s">
        <v>22</v>
      </c>
      <c r="D510" s="18">
        <v>209.0</v>
      </c>
      <c r="E510" s="22"/>
      <c r="F510" s="22"/>
      <c r="G510" s="19"/>
      <c r="H510" s="19"/>
      <c r="I510" s="9">
        <f t="shared" si="1"/>
        <v>209</v>
      </c>
      <c r="J510" s="9">
        <v>79.0</v>
      </c>
      <c r="K510" s="12">
        <v>509.0</v>
      </c>
    </row>
    <row r="511">
      <c r="A511" s="16" t="s">
        <v>555</v>
      </c>
      <c r="B511" s="17" t="s">
        <v>61</v>
      </c>
      <c r="C511" s="9" t="s">
        <v>262</v>
      </c>
      <c r="D511" s="18"/>
      <c r="E511" s="22"/>
      <c r="F511" s="22">
        <v>209.0</v>
      </c>
      <c r="G511" s="19"/>
      <c r="H511" s="19"/>
      <c r="I511" s="9">
        <f t="shared" si="1"/>
        <v>209</v>
      </c>
      <c r="J511" s="9">
        <v>16.0</v>
      </c>
      <c r="K511" s="12">
        <v>510.0</v>
      </c>
    </row>
    <row r="512">
      <c r="A512" s="16" t="s">
        <v>556</v>
      </c>
      <c r="B512" s="17" t="s">
        <v>12</v>
      </c>
      <c r="C512" s="9" t="s">
        <v>40</v>
      </c>
      <c r="D512" s="18"/>
      <c r="E512" s="22"/>
      <c r="F512" s="22">
        <v>208.0</v>
      </c>
      <c r="G512" s="19"/>
      <c r="H512" s="19"/>
      <c r="I512" s="9">
        <f t="shared" si="1"/>
        <v>208</v>
      </c>
      <c r="J512" s="9">
        <v>54.0</v>
      </c>
      <c r="K512" s="12">
        <v>511.0</v>
      </c>
    </row>
    <row r="513">
      <c r="A513" s="16" t="s">
        <v>557</v>
      </c>
      <c r="B513" s="17" t="s">
        <v>61</v>
      </c>
      <c r="C513" s="9" t="s">
        <v>262</v>
      </c>
      <c r="D513" s="18">
        <v>208.0</v>
      </c>
      <c r="E513" s="22"/>
      <c r="F513" s="22"/>
      <c r="G513" s="19"/>
      <c r="H513" s="19"/>
      <c r="I513" s="9">
        <f t="shared" si="1"/>
        <v>208</v>
      </c>
      <c r="J513" s="9">
        <v>17.0</v>
      </c>
      <c r="K513" s="12">
        <v>512.0</v>
      </c>
    </row>
    <row r="514">
      <c r="A514" s="16" t="s">
        <v>558</v>
      </c>
      <c r="B514" s="17" t="s">
        <v>19</v>
      </c>
      <c r="C514" s="9" t="s">
        <v>37</v>
      </c>
      <c r="D514" s="18">
        <v>206.0</v>
      </c>
      <c r="E514" s="22"/>
      <c r="F514" s="22"/>
      <c r="G514" s="19"/>
      <c r="H514" s="19"/>
      <c r="I514" s="9">
        <f t="shared" si="1"/>
        <v>206</v>
      </c>
      <c r="J514" s="9">
        <v>67.0</v>
      </c>
      <c r="K514" s="12">
        <v>513.0</v>
      </c>
    </row>
    <row r="515">
      <c r="A515" s="16" t="s">
        <v>559</v>
      </c>
      <c r="B515" s="17" t="s">
        <v>545</v>
      </c>
      <c r="C515" s="9" t="s">
        <v>37</v>
      </c>
      <c r="D515" s="18"/>
      <c r="E515" s="22"/>
      <c r="F515" s="22">
        <v>205.0</v>
      </c>
      <c r="G515" s="19"/>
      <c r="H515" s="19"/>
      <c r="I515" s="9">
        <f t="shared" si="1"/>
        <v>205</v>
      </c>
      <c r="J515" s="9">
        <v>68.0</v>
      </c>
      <c r="K515" s="12">
        <v>514.0</v>
      </c>
    </row>
    <row r="516">
      <c r="A516" s="16" t="s">
        <v>560</v>
      </c>
      <c r="B516" s="17" t="s">
        <v>90</v>
      </c>
      <c r="C516" s="9" t="s">
        <v>13</v>
      </c>
      <c r="D516" s="18">
        <v>204.0</v>
      </c>
      <c r="E516" s="22"/>
      <c r="F516" s="22"/>
      <c r="G516" s="19"/>
      <c r="H516" s="19"/>
      <c r="I516" s="9">
        <f t="shared" si="1"/>
        <v>204</v>
      </c>
      <c r="J516" s="9">
        <v>143.0</v>
      </c>
      <c r="K516" s="12">
        <v>515.0</v>
      </c>
    </row>
    <row r="517">
      <c r="A517" s="16" t="s">
        <v>561</v>
      </c>
      <c r="B517" s="17" t="s">
        <v>17</v>
      </c>
      <c r="C517" s="9" t="s">
        <v>57</v>
      </c>
      <c r="D517" s="18"/>
      <c r="E517" s="22"/>
      <c r="F517" s="22">
        <v>204.0</v>
      </c>
      <c r="G517" s="19"/>
      <c r="H517" s="19"/>
      <c r="I517" s="9">
        <f t="shared" si="1"/>
        <v>204</v>
      </c>
      <c r="J517" s="9">
        <v>37.0</v>
      </c>
      <c r="K517" s="12">
        <v>516.0</v>
      </c>
    </row>
    <row r="518">
      <c r="A518" s="16" t="s">
        <v>562</v>
      </c>
      <c r="B518" s="17" t="s">
        <v>12</v>
      </c>
      <c r="C518" s="9" t="s">
        <v>262</v>
      </c>
      <c r="D518" s="18"/>
      <c r="E518" s="22"/>
      <c r="F518" s="22">
        <v>201.0</v>
      </c>
      <c r="G518" s="19"/>
      <c r="H518" s="19"/>
      <c r="I518" s="9">
        <f t="shared" si="1"/>
        <v>201</v>
      </c>
      <c r="J518" s="9">
        <v>18.0</v>
      </c>
      <c r="K518" s="12">
        <v>517.0</v>
      </c>
    </row>
    <row r="519">
      <c r="A519" s="16" t="s">
        <v>563</v>
      </c>
      <c r="B519" s="17" t="s">
        <v>32</v>
      </c>
      <c r="C519" s="9" t="s">
        <v>28</v>
      </c>
      <c r="D519" s="18"/>
      <c r="E519" s="22"/>
      <c r="F519" s="22">
        <v>200.0</v>
      </c>
      <c r="G519" s="19"/>
      <c r="H519" s="19"/>
      <c r="I519" s="9">
        <f t="shared" si="1"/>
        <v>200</v>
      </c>
      <c r="J519" s="9">
        <v>80.0</v>
      </c>
      <c r="K519" s="12">
        <v>518.0</v>
      </c>
    </row>
    <row r="520">
      <c r="A520" s="16" t="s">
        <v>564</v>
      </c>
      <c r="B520" s="17" t="s">
        <v>93</v>
      </c>
      <c r="C520" s="9" t="s">
        <v>262</v>
      </c>
      <c r="D520" s="18"/>
      <c r="E520" s="22">
        <v>200.0</v>
      </c>
      <c r="F520" s="22"/>
      <c r="G520" s="19"/>
      <c r="H520" s="19"/>
      <c r="I520" s="9">
        <f t="shared" si="1"/>
        <v>200</v>
      </c>
      <c r="J520" s="9">
        <v>19.0</v>
      </c>
      <c r="K520" s="12">
        <v>519.0</v>
      </c>
    </row>
    <row r="521">
      <c r="A521" s="16" t="s">
        <v>565</v>
      </c>
      <c r="B521" s="17" t="s">
        <v>61</v>
      </c>
      <c r="C521" s="9" t="s">
        <v>28</v>
      </c>
      <c r="D521" s="18">
        <v>199.0</v>
      </c>
      <c r="E521" s="22"/>
      <c r="F521" s="22"/>
      <c r="G521" s="19"/>
      <c r="H521" s="19"/>
      <c r="I521" s="9">
        <f t="shared" si="1"/>
        <v>199</v>
      </c>
      <c r="J521" s="9">
        <v>81.0</v>
      </c>
      <c r="K521" s="12">
        <v>520.0</v>
      </c>
    </row>
    <row r="522">
      <c r="A522" s="16" t="s">
        <v>566</v>
      </c>
      <c r="B522" s="17" t="s">
        <v>90</v>
      </c>
      <c r="C522" s="9" t="s">
        <v>262</v>
      </c>
      <c r="D522" s="18"/>
      <c r="E522" s="22"/>
      <c r="F522" s="22">
        <v>199.0</v>
      </c>
      <c r="G522" s="19"/>
      <c r="H522" s="19"/>
      <c r="I522" s="9">
        <f t="shared" si="1"/>
        <v>199</v>
      </c>
      <c r="J522" s="9">
        <v>20.0</v>
      </c>
      <c r="K522" s="12">
        <v>521.0</v>
      </c>
    </row>
    <row r="523">
      <c r="A523" s="16" t="s">
        <v>567</v>
      </c>
      <c r="B523" s="17" t="s">
        <v>165</v>
      </c>
      <c r="C523" s="9" t="s">
        <v>22</v>
      </c>
      <c r="D523" s="18">
        <v>197.0</v>
      </c>
      <c r="E523" s="22"/>
      <c r="F523" s="22"/>
      <c r="G523" s="19"/>
      <c r="H523" s="19"/>
      <c r="I523" s="9">
        <f t="shared" si="1"/>
        <v>197</v>
      </c>
      <c r="J523" s="9">
        <v>80.0</v>
      </c>
      <c r="K523" s="12">
        <v>522.0</v>
      </c>
    </row>
    <row r="524">
      <c r="A524" s="16" t="s">
        <v>568</v>
      </c>
      <c r="B524" s="17" t="s">
        <v>52</v>
      </c>
      <c r="C524" s="9" t="s">
        <v>28</v>
      </c>
      <c r="D524" s="18"/>
      <c r="E524" s="22"/>
      <c r="F524" s="22">
        <v>196.0</v>
      </c>
      <c r="G524" s="19"/>
      <c r="H524" s="19"/>
      <c r="I524" s="9">
        <f t="shared" si="1"/>
        <v>196</v>
      </c>
      <c r="J524" s="9">
        <v>82.0</v>
      </c>
      <c r="K524" s="12">
        <v>523.0</v>
      </c>
    </row>
    <row r="525">
      <c r="A525" s="16" t="s">
        <v>569</v>
      </c>
      <c r="B525" s="17" t="s">
        <v>88</v>
      </c>
      <c r="C525" s="9" t="s">
        <v>13</v>
      </c>
      <c r="D525" s="18"/>
      <c r="E525" s="22"/>
      <c r="F525" s="22">
        <v>195.0</v>
      </c>
      <c r="G525" s="19"/>
      <c r="H525" s="19"/>
      <c r="I525" s="9">
        <f t="shared" si="1"/>
        <v>195</v>
      </c>
      <c r="J525" s="9">
        <v>144.0</v>
      </c>
      <c r="K525" s="12">
        <v>524.0</v>
      </c>
    </row>
    <row r="526">
      <c r="A526" s="16" t="s">
        <v>570</v>
      </c>
      <c r="B526" s="17" t="s">
        <v>93</v>
      </c>
      <c r="C526" s="9" t="s">
        <v>262</v>
      </c>
      <c r="D526" s="18">
        <v>192.0</v>
      </c>
      <c r="E526" s="22"/>
      <c r="F526" s="22"/>
      <c r="G526" s="19"/>
      <c r="H526" s="19"/>
      <c r="I526" s="9">
        <f t="shared" si="1"/>
        <v>192</v>
      </c>
      <c r="J526" s="9">
        <v>21.0</v>
      </c>
      <c r="K526" s="12">
        <v>525.0</v>
      </c>
    </row>
    <row r="527">
      <c r="A527" s="16" t="s">
        <v>571</v>
      </c>
      <c r="B527" s="17" t="s">
        <v>61</v>
      </c>
      <c r="C527" s="9" t="s">
        <v>28</v>
      </c>
      <c r="D527" s="18"/>
      <c r="E527" s="22">
        <v>191.0</v>
      </c>
      <c r="F527" s="22"/>
      <c r="G527" s="19"/>
      <c r="H527" s="19"/>
      <c r="I527" s="9">
        <f t="shared" si="1"/>
        <v>191</v>
      </c>
      <c r="J527" s="9">
        <v>83.0</v>
      </c>
      <c r="K527" s="12">
        <v>526.0</v>
      </c>
    </row>
    <row r="528">
      <c r="A528" s="16" t="s">
        <v>572</v>
      </c>
      <c r="B528" s="17" t="s">
        <v>12</v>
      </c>
      <c r="C528" s="9" t="s">
        <v>37</v>
      </c>
      <c r="D528" s="18">
        <v>191.0</v>
      </c>
      <c r="E528" s="22"/>
      <c r="F528" s="22"/>
      <c r="G528" s="19"/>
      <c r="H528" s="19"/>
      <c r="I528" s="9">
        <f t="shared" si="1"/>
        <v>191</v>
      </c>
      <c r="J528" s="9">
        <v>69.0</v>
      </c>
      <c r="K528" s="12">
        <v>527.0</v>
      </c>
    </row>
    <row r="529">
      <c r="A529" s="16" t="s">
        <v>573</v>
      </c>
      <c r="B529" s="17" t="s">
        <v>19</v>
      </c>
      <c r="C529" s="9" t="s">
        <v>13</v>
      </c>
      <c r="D529" s="18"/>
      <c r="E529" s="22"/>
      <c r="F529" s="22">
        <v>189.0</v>
      </c>
      <c r="G529" s="19"/>
      <c r="H529" s="19"/>
      <c r="I529" s="9">
        <f t="shared" si="1"/>
        <v>189</v>
      </c>
      <c r="J529" s="9">
        <v>145.0</v>
      </c>
      <c r="K529" s="12">
        <v>528.0</v>
      </c>
    </row>
    <row r="530">
      <c r="A530" s="16" t="s">
        <v>574</v>
      </c>
      <c r="B530" s="17" t="s">
        <v>61</v>
      </c>
      <c r="C530" s="9" t="s">
        <v>40</v>
      </c>
      <c r="D530" s="18"/>
      <c r="E530" s="22"/>
      <c r="F530" s="22">
        <v>188.0</v>
      </c>
      <c r="G530" s="19"/>
      <c r="H530" s="19"/>
      <c r="I530" s="9">
        <f t="shared" si="1"/>
        <v>188</v>
      </c>
      <c r="J530" s="9">
        <v>55.0</v>
      </c>
      <c r="K530" s="12">
        <v>529.0</v>
      </c>
    </row>
    <row r="531">
      <c r="A531" s="16" t="s">
        <v>575</v>
      </c>
      <c r="B531" s="17" t="s">
        <v>21</v>
      </c>
      <c r="C531" s="9" t="s">
        <v>13</v>
      </c>
      <c r="D531" s="18"/>
      <c r="E531" s="22"/>
      <c r="F531" s="22">
        <v>185.0</v>
      </c>
      <c r="G531" s="19"/>
      <c r="H531" s="19"/>
      <c r="I531" s="9">
        <f t="shared" si="1"/>
        <v>185</v>
      </c>
      <c r="J531" s="9">
        <v>146.0</v>
      </c>
      <c r="K531" s="12">
        <v>530.0</v>
      </c>
    </row>
    <row r="532">
      <c r="A532" s="16" t="s">
        <v>576</v>
      </c>
      <c r="B532" s="17" t="s">
        <v>15</v>
      </c>
      <c r="C532" s="9" t="s">
        <v>42</v>
      </c>
      <c r="D532" s="18"/>
      <c r="E532" s="22">
        <v>185.0</v>
      </c>
      <c r="F532" s="22"/>
      <c r="G532" s="19"/>
      <c r="H532" s="19"/>
      <c r="I532" s="9">
        <f t="shared" si="1"/>
        <v>185</v>
      </c>
      <c r="J532" s="9">
        <v>23.0</v>
      </c>
      <c r="K532" s="12">
        <v>531.0</v>
      </c>
    </row>
    <row r="533">
      <c r="A533" s="16" t="s">
        <v>577</v>
      </c>
      <c r="B533" s="17" t="s">
        <v>15</v>
      </c>
      <c r="C533" s="9" t="s">
        <v>37</v>
      </c>
      <c r="D533" s="18">
        <v>185.0</v>
      </c>
      <c r="E533" s="22"/>
      <c r="F533" s="22"/>
      <c r="G533" s="19"/>
      <c r="H533" s="19"/>
      <c r="I533" s="9">
        <f t="shared" si="1"/>
        <v>185</v>
      </c>
      <c r="J533" s="9">
        <v>70.0</v>
      </c>
      <c r="K533" s="12">
        <v>532.0</v>
      </c>
    </row>
    <row r="534">
      <c r="A534" s="16" t="s">
        <v>578</v>
      </c>
      <c r="B534" s="17" t="s">
        <v>30</v>
      </c>
      <c r="C534" s="9" t="s">
        <v>22</v>
      </c>
      <c r="D534" s="18"/>
      <c r="E534" s="22"/>
      <c r="F534" s="22">
        <v>184.0</v>
      </c>
      <c r="G534" s="19"/>
      <c r="H534" s="19"/>
      <c r="I534" s="9">
        <f t="shared" si="1"/>
        <v>184</v>
      </c>
      <c r="J534" s="9">
        <v>81.0</v>
      </c>
      <c r="K534" s="12">
        <v>533.0</v>
      </c>
    </row>
    <row r="535">
      <c r="A535" s="16" t="s">
        <v>579</v>
      </c>
      <c r="B535" s="17" t="s">
        <v>24</v>
      </c>
      <c r="C535" s="9" t="s">
        <v>13</v>
      </c>
      <c r="D535" s="18"/>
      <c r="E535" s="22">
        <v>180.0</v>
      </c>
      <c r="F535" s="22"/>
      <c r="G535" s="19"/>
      <c r="H535" s="19"/>
      <c r="I535" s="9">
        <f t="shared" si="1"/>
        <v>180</v>
      </c>
      <c r="J535" s="9">
        <v>147.0</v>
      </c>
      <c r="K535" s="12">
        <v>534.0</v>
      </c>
    </row>
    <row r="536">
      <c r="A536" s="16" t="s">
        <v>580</v>
      </c>
      <c r="B536" s="17" t="s">
        <v>15</v>
      </c>
      <c r="C536" s="9" t="s">
        <v>57</v>
      </c>
      <c r="D536" s="18">
        <v>180.0</v>
      </c>
      <c r="E536" s="22"/>
      <c r="F536" s="22"/>
      <c r="G536" s="19"/>
      <c r="H536" s="19"/>
      <c r="I536" s="9">
        <f t="shared" si="1"/>
        <v>180</v>
      </c>
      <c r="J536" s="9">
        <v>38.0</v>
      </c>
      <c r="K536" s="12">
        <v>535.0</v>
      </c>
    </row>
    <row r="537">
      <c r="A537" s="16" t="s">
        <v>581</v>
      </c>
      <c r="B537" s="17" t="s">
        <v>107</v>
      </c>
      <c r="C537" s="9" t="s">
        <v>13</v>
      </c>
      <c r="D537" s="18"/>
      <c r="E537" s="22"/>
      <c r="F537" s="22">
        <v>179.0</v>
      </c>
      <c r="G537" s="19"/>
      <c r="H537" s="19"/>
      <c r="I537" s="9">
        <f t="shared" si="1"/>
        <v>179</v>
      </c>
      <c r="J537" s="9">
        <v>148.0</v>
      </c>
      <c r="K537" s="12">
        <v>536.0</v>
      </c>
    </row>
    <row r="538">
      <c r="A538" s="16" t="s">
        <v>582</v>
      </c>
      <c r="B538" s="17" t="s">
        <v>21</v>
      </c>
      <c r="C538" s="9" t="s">
        <v>28</v>
      </c>
      <c r="D538" s="18">
        <v>179.0</v>
      </c>
      <c r="E538" s="22"/>
      <c r="F538" s="22"/>
      <c r="G538" s="19"/>
      <c r="H538" s="19"/>
      <c r="I538" s="9">
        <f t="shared" si="1"/>
        <v>179</v>
      </c>
      <c r="J538" s="9">
        <v>84.0</v>
      </c>
      <c r="K538" s="12">
        <v>537.0</v>
      </c>
    </row>
    <row r="539">
      <c r="A539" s="16" t="s">
        <v>583</v>
      </c>
      <c r="B539" s="17" t="s">
        <v>90</v>
      </c>
      <c r="C539" s="9" t="s">
        <v>37</v>
      </c>
      <c r="D539" s="18">
        <v>176.0</v>
      </c>
      <c r="E539" s="22"/>
      <c r="F539" s="22"/>
      <c r="G539" s="19"/>
      <c r="H539" s="19"/>
      <c r="I539" s="9">
        <f t="shared" si="1"/>
        <v>176</v>
      </c>
      <c r="J539" s="9">
        <v>71.0</v>
      </c>
      <c r="K539" s="12">
        <v>538.0</v>
      </c>
    </row>
    <row r="540">
      <c r="A540" s="16" t="s">
        <v>584</v>
      </c>
      <c r="B540" s="17" t="s">
        <v>52</v>
      </c>
      <c r="C540" s="9" t="s">
        <v>40</v>
      </c>
      <c r="D540" s="18"/>
      <c r="E540" s="22">
        <v>175.0</v>
      </c>
      <c r="F540" s="22"/>
      <c r="G540" s="19"/>
      <c r="H540" s="19"/>
      <c r="I540" s="9">
        <f t="shared" si="1"/>
        <v>175</v>
      </c>
      <c r="J540" s="9">
        <v>56.0</v>
      </c>
      <c r="K540" s="12">
        <v>539.0</v>
      </c>
    </row>
    <row r="541">
      <c r="A541" s="16" t="s">
        <v>585</v>
      </c>
      <c r="B541" s="17" t="s">
        <v>88</v>
      </c>
      <c r="C541" s="9" t="s">
        <v>262</v>
      </c>
      <c r="D541" s="18"/>
      <c r="E541" s="22"/>
      <c r="F541" s="22">
        <v>173.0</v>
      </c>
      <c r="G541" s="19"/>
      <c r="H541" s="19"/>
      <c r="I541" s="9">
        <f t="shared" si="1"/>
        <v>173</v>
      </c>
      <c r="J541" s="9">
        <v>22.0</v>
      </c>
      <c r="K541" s="12">
        <v>540.0</v>
      </c>
    </row>
    <row r="542">
      <c r="A542" s="16" t="s">
        <v>586</v>
      </c>
      <c r="B542" s="17" t="s">
        <v>587</v>
      </c>
      <c r="C542" s="9" t="s">
        <v>22</v>
      </c>
      <c r="D542" s="18"/>
      <c r="E542" s="22"/>
      <c r="F542" s="22">
        <v>170.0</v>
      </c>
      <c r="G542" s="19"/>
      <c r="H542" s="19"/>
      <c r="I542" s="9">
        <f t="shared" si="1"/>
        <v>170</v>
      </c>
      <c r="J542" s="9">
        <v>82.0</v>
      </c>
      <c r="K542" s="12">
        <v>541.0</v>
      </c>
    </row>
    <row r="543">
      <c r="A543" s="16" t="s">
        <v>588</v>
      </c>
      <c r="B543" s="17" t="s">
        <v>52</v>
      </c>
      <c r="C543" s="9" t="s">
        <v>13</v>
      </c>
      <c r="D543" s="18"/>
      <c r="E543" s="22">
        <v>169.0</v>
      </c>
      <c r="F543" s="22"/>
      <c r="G543" s="19"/>
      <c r="H543" s="19"/>
      <c r="I543" s="9">
        <f t="shared" si="1"/>
        <v>169</v>
      </c>
      <c r="J543" s="9">
        <v>149.0</v>
      </c>
      <c r="K543" s="12">
        <v>542.0</v>
      </c>
    </row>
    <row r="544">
      <c r="A544" s="16" t="s">
        <v>589</v>
      </c>
      <c r="B544" s="17" t="s">
        <v>90</v>
      </c>
      <c r="C544" s="9" t="s">
        <v>262</v>
      </c>
      <c r="D544" s="18">
        <v>169.0</v>
      </c>
      <c r="E544" s="22"/>
      <c r="F544" s="22"/>
      <c r="G544" s="19"/>
      <c r="H544" s="19"/>
      <c r="I544" s="9">
        <f t="shared" si="1"/>
        <v>169</v>
      </c>
      <c r="J544" s="9">
        <v>23.0</v>
      </c>
      <c r="K544" s="12">
        <v>543.0</v>
      </c>
    </row>
    <row r="545">
      <c r="A545" s="16" t="s">
        <v>590</v>
      </c>
      <c r="B545" s="17" t="s">
        <v>39</v>
      </c>
      <c r="C545" s="9" t="s">
        <v>13</v>
      </c>
      <c r="D545" s="18"/>
      <c r="E545" s="22"/>
      <c r="F545" s="22">
        <v>165.0</v>
      </c>
      <c r="G545" s="19"/>
      <c r="H545" s="19"/>
      <c r="I545" s="9">
        <f t="shared" si="1"/>
        <v>165</v>
      </c>
      <c r="J545" s="9">
        <v>150.0</v>
      </c>
      <c r="K545" s="12">
        <v>544.0</v>
      </c>
    </row>
    <row r="546">
      <c r="A546" s="16" t="s">
        <v>591</v>
      </c>
      <c r="B546" s="17" t="s">
        <v>15</v>
      </c>
      <c r="C546" s="9" t="s">
        <v>57</v>
      </c>
      <c r="D546" s="18"/>
      <c r="E546" s="22"/>
      <c r="F546" s="22">
        <v>158.0</v>
      </c>
      <c r="G546" s="19"/>
      <c r="H546" s="19"/>
      <c r="I546" s="9">
        <f t="shared" si="1"/>
        <v>158</v>
      </c>
      <c r="J546" s="9">
        <v>39.0</v>
      </c>
      <c r="K546" s="12">
        <v>545.0</v>
      </c>
    </row>
    <row r="547">
      <c r="A547" s="16" t="s">
        <v>592</v>
      </c>
      <c r="B547" s="17" t="s">
        <v>61</v>
      </c>
      <c r="C547" s="9" t="s">
        <v>28</v>
      </c>
      <c r="D547" s="18"/>
      <c r="E547" s="22"/>
      <c r="F547" s="22">
        <v>156.0</v>
      </c>
      <c r="G547" s="19"/>
      <c r="H547" s="19"/>
      <c r="I547" s="9">
        <f t="shared" si="1"/>
        <v>156</v>
      </c>
      <c r="J547" s="9">
        <v>85.0</v>
      </c>
      <c r="K547" s="12">
        <v>546.0</v>
      </c>
    </row>
    <row r="548">
      <c r="A548" s="16" t="s">
        <v>593</v>
      </c>
      <c r="B548" s="17" t="s">
        <v>12</v>
      </c>
      <c r="C548" s="9" t="s">
        <v>37</v>
      </c>
      <c r="D548" s="18"/>
      <c r="E548" s="22"/>
      <c r="F548" s="22">
        <v>154.0</v>
      </c>
      <c r="G548" s="19"/>
      <c r="H548" s="19"/>
      <c r="I548" s="9">
        <f t="shared" si="1"/>
        <v>154</v>
      </c>
      <c r="J548" s="9">
        <v>72.0</v>
      </c>
      <c r="K548" s="12">
        <v>547.0</v>
      </c>
    </row>
    <row r="549">
      <c r="A549" s="16" t="s">
        <v>594</v>
      </c>
      <c r="B549" s="17" t="s">
        <v>17</v>
      </c>
      <c r="C549" s="9" t="s">
        <v>57</v>
      </c>
      <c r="D549" s="18"/>
      <c r="E549" s="22"/>
      <c r="F549" s="22">
        <v>151.0</v>
      </c>
      <c r="G549" s="19"/>
      <c r="H549" s="19"/>
      <c r="I549" s="9">
        <f t="shared" si="1"/>
        <v>151</v>
      </c>
      <c r="J549" s="9">
        <v>40.0</v>
      </c>
      <c r="K549" s="12">
        <v>548.0</v>
      </c>
    </row>
    <row r="550">
      <c r="A550" s="16" t="s">
        <v>595</v>
      </c>
      <c r="B550" s="17" t="s">
        <v>93</v>
      </c>
      <c r="C550" s="9" t="s">
        <v>40</v>
      </c>
      <c r="D550" s="18"/>
      <c r="E550" s="22"/>
      <c r="F550" s="22">
        <v>150.0</v>
      </c>
      <c r="G550" s="19"/>
      <c r="H550" s="19"/>
      <c r="I550" s="9">
        <f t="shared" si="1"/>
        <v>150</v>
      </c>
      <c r="J550" s="9">
        <v>57.0</v>
      </c>
      <c r="K550" s="12">
        <v>549.0</v>
      </c>
    </row>
    <row r="551">
      <c r="A551" s="16" t="s">
        <v>596</v>
      </c>
      <c r="B551" s="17" t="s">
        <v>123</v>
      </c>
      <c r="C551" s="9" t="s">
        <v>13</v>
      </c>
      <c r="D551" s="18"/>
      <c r="E551" s="22"/>
      <c r="F551" s="22">
        <v>148.0</v>
      </c>
      <c r="G551" s="19"/>
      <c r="H551" s="19"/>
      <c r="I551" s="9">
        <f t="shared" si="1"/>
        <v>148</v>
      </c>
      <c r="J551" s="9">
        <v>151.0</v>
      </c>
      <c r="K551" s="12">
        <v>550.0</v>
      </c>
    </row>
    <row r="552">
      <c r="A552" s="16" t="s">
        <v>597</v>
      </c>
      <c r="B552" s="17" t="s">
        <v>12</v>
      </c>
      <c r="C552" s="9" t="s">
        <v>40</v>
      </c>
      <c r="D552" s="18"/>
      <c r="E552" s="22"/>
      <c r="F552" s="22">
        <v>147.0</v>
      </c>
      <c r="G552" s="19"/>
      <c r="H552" s="19"/>
      <c r="I552" s="9">
        <f t="shared" si="1"/>
        <v>147</v>
      </c>
      <c r="J552" s="9">
        <v>58.0</v>
      </c>
      <c r="K552" s="12">
        <v>551.0</v>
      </c>
    </row>
    <row r="553">
      <c r="A553" s="16" t="s">
        <v>598</v>
      </c>
      <c r="B553" s="17" t="s">
        <v>32</v>
      </c>
      <c r="C553" s="9" t="s">
        <v>57</v>
      </c>
      <c r="D553" s="18"/>
      <c r="E553" s="22"/>
      <c r="F553" s="22">
        <v>144.0</v>
      </c>
      <c r="G553" s="19"/>
      <c r="H553" s="19"/>
      <c r="I553" s="9">
        <f t="shared" si="1"/>
        <v>144</v>
      </c>
      <c r="J553" s="9">
        <v>41.0</v>
      </c>
      <c r="K553" s="12">
        <v>552.0</v>
      </c>
    </row>
    <row r="554">
      <c r="A554" s="16" t="s">
        <v>599</v>
      </c>
      <c r="B554" s="17" t="s">
        <v>17</v>
      </c>
      <c r="C554" s="9" t="s">
        <v>13</v>
      </c>
      <c r="D554" s="18"/>
      <c r="E554" s="22"/>
      <c r="F554" s="22">
        <v>143.0</v>
      </c>
      <c r="G554" s="19"/>
      <c r="H554" s="19"/>
      <c r="I554" s="9">
        <f t="shared" si="1"/>
        <v>143</v>
      </c>
      <c r="J554" s="9">
        <v>152.0</v>
      </c>
      <c r="K554" s="12">
        <v>553.0</v>
      </c>
    </row>
    <row r="555">
      <c r="A555" s="16" t="s">
        <v>600</v>
      </c>
      <c r="B555" s="17" t="s">
        <v>32</v>
      </c>
      <c r="C555" s="9" t="s">
        <v>262</v>
      </c>
      <c r="D555" s="18"/>
      <c r="E555" s="22"/>
      <c r="F555" s="22">
        <v>142.0</v>
      </c>
      <c r="G555" s="19"/>
      <c r="H555" s="19"/>
      <c r="I555" s="9">
        <f t="shared" si="1"/>
        <v>142</v>
      </c>
      <c r="J555" s="9">
        <v>24.0</v>
      </c>
      <c r="K555" s="12">
        <v>554.0</v>
      </c>
    </row>
    <row r="556">
      <c r="A556" s="16" t="s">
        <v>601</v>
      </c>
      <c r="B556" s="17" t="s">
        <v>107</v>
      </c>
      <c r="C556" s="9" t="s">
        <v>262</v>
      </c>
      <c r="D556" s="18"/>
      <c r="E556" s="22"/>
      <c r="F556" s="22">
        <v>141.0</v>
      </c>
      <c r="G556" s="19"/>
      <c r="H556" s="19"/>
      <c r="I556" s="9">
        <f t="shared" si="1"/>
        <v>141</v>
      </c>
      <c r="J556" s="9">
        <v>25.0</v>
      </c>
      <c r="K556" s="12">
        <v>555.0</v>
      </c>
    </row>
    <row r="557">
      <c r="A557" s="16" t="s">
        <v>602</v>
      </c>
      <c r="B557" s="17" t="s">
        <v>12</v>
      </c>
      <c r="C557" s="9" t="s">
        <v>28</v>
      </c>
      <c r="D557" s="18"/>
      <c r="E557" s="22"/>
      <c r="F557" s="22">
        <v>140.0</v>
      </c>
      <c r="G557" s="19"/>
      <c r="H557" s="19"/>
      <c r="I557" s="9">
        <f t="shared" si="1"/>
        <v>140</v>
      </c>
      <c r="J557" s="9">
        <v>86.0</v>
      </c>
      <c r="K557" s="12">
        <v>556.0</v>
      </c>
    </row>
    <row r="558">
      <c r="A558" s="16" t="s">
        <v>603</v>
      </c>
      <c r="B558" s="17" t="s">
        <v>12</v>
      </c>
      <c r="C558" s="9" t="s">
        <v>28</v>
      </c>
      <c r="D558" s="18"/>
      <c r="E558" s="22"/>
      <c r="F558" s="22">
        <v>139.0</v>
      </c>
      <c r="G558" s="19"/>
      <c r="H558" s="19"/>
      <c r="I558" s="9">
        <f t="shared" si="1"/>
        <v>139</v>
      </c>
      <c r="J558" s="9">
        <v>87.0</v>
      </c>
      <c r="K558" s="12">
        <v>557.0</v>
      </c>
    </row>
    <row r="559">
      <c r="A559" s="16" t="s">
        <v>604</v>
      </c>
      <c r="B559" s="17" t="s">
        <v>24</v>
      </c>
      <c r="C559" s="9" t="s">
        <v>13</v>
      </c>
      <c r="D559" s="18"/>
      <c r="E559" s="22"/>
      <c r="F559" s="22">
        <v>138.0</v>
      </c>
      <c r="G559" s="19"/>
      <c r="H559" s="19"/>
      <c r="I559" s="9">
        <f t="shared" si="1"/>
        <v>138</v>
      </c>
      <c r="J559" s="9">
        <v>153.0</v>
      </c>
      <c r="K559" s="12">
        <v>558.0</v>
      </c>
    </row>
    <row r="560">
      <c r="A560" s="16" t="s">
        <v>605</v>
      </c>
      <c r="B560" s="17" t="s">
        <v>39</v>
      </c>
      <c r="C560" s="9" t="s">
        <v>40</v>
      </c>
      <c r="D560" s="18"/>
      <c r="E560" s="22"/>
      <c r="F560" s="22">
        <v>137.0</v>
      </c>
      <c r="G560" s="19"/>
      <c r="H560" s="19"/>
      <c r="I560" s="9">
        <f t="shared" si="1"/>
        <v>137</v>
      </c>
      <c r="J560" s="9">
        <v>59.0</v>
      </c>
      <c r="K560" s="12">
        <v>559.0</v>
      </c>
    </row>
    <row r="561">
      <c r="A561" s="16" t="s">
        <v>606</v>
      </c>
      <c r="B561" s="17" t="s">
        <v>107</v>
      </c>
      <c r="C561" s="9" t="s">
        <v>218</v>
      </c>
      <c r="D561" s="18"/>
      <c r="E561" s="22"/>
      <c r="F561" s="22">
        <v>131.0</v>
      </c>
      <c r="G561" s="19"/>
      <c r="H561" s="19"/>
      <c r="I561" s="9">
        <f t="shared" si="1"/>
        <v>131</v>
      </c>
      <c r="J561" s="9">
        <v>13.0</v>
      </c>
      <c r="K561" s="12">
        <v>560.0</v>
      </c>
    </row>
    <row r="562">
      <c r="A562" s="16" t="s">
        <v>607</v>
      </c>
      <c r="B562" s="17" t="s">
        <v>61</v>
      </c>
      <c r="C562" s="9" t="s">
        <v>218</v>
      </c>
      <c r="D562" s="18"/>
      <c r="E562" s="22"/>
      <c r="F562" s="22">
        <v>130.0</v>
      </c>
      <c r="G562" s="19"/>
      <c r="H562" s="19"/>
      <c r="I562" s="9">
        <f t="shared" si="1"/>
        <v>130</v>
      </c>
      <c r="J562" s="9">
        <v>14.0</v>
      </c>
      <c r="K562" s="12">
        <v>561.0</v>
      </c>
    </row>
    <row r="563">
      <c r="A563" s="16" t="s">
        <v>608</v>
      </c>
      <c r="B563" s="17" t="s">
        <v>90</v>
      </c>
      <c r="C563" s="9" t="s">
        <v>57</v>
      </c>
      <c r="D563" s="18"/>
      <c r="E563" s="22"/>
      <c r="F563" s="22">
        <v>125.0</v>
      </c>
      <c r="G563" s="19"/>
      <c r="H563" s="19"/>
      <c r="I563" s="9">
        <f t="shared" si="1"/>
        <v>125</v>
      </c>
      <c r="J563" s="9">
        <v>42.0</v>
      </c>
      <c r="K563" s="12">
        <v>562.0</v>
      </c>
    </row>
    <row r="564">
      <c r="A564" s="16" t="s">
        <v>609</v>
      </c>
      <c r="B564" s="17" t="s">
        <v>88</v>
      </c>
      <c r="C564" s="9" t="s">
        <v>262</v>
      </c>
      <c r="D564" s="18"/>
      <c r="E564" s="22"/>
      <c r="F564" s="22">
        <v>123.0</v>
      </c>
      <c r="G564" s="19"/>
      <c r="H564" s="19"/>
      <c r="I564" s="9">
        <f t="shared" si="1"/>
        <v>123</v>
      </c>
      <c r="J564" s="9">
        <v>26.0</v>
      </c>
      <c r="K564" s="12">
        <v>563.0</v>
      </c>
    </row>
    <row r="565">
      <c r="A565" s="16" t="s">
        <v>610</v>
      </c>
      <c r="B565" s="17" t="s">
        <v>15</v>
      </c>
      <c r="C565" s="9" t="s">
        <v>57</v>
      </c>
      <c r="D565" s="18"/>
      <c r="E565" s="22"/>
      <c r="F565" s="22">
        <v>118.0</v>
      </c>
      <c r="G565" s="19"/>
      <c r="H565" s="19"/>
      <c r="I565" s="9">
        <f t="shared" si="1"/>
        <v>118</v>
      </c>
      <c r="J565" s="9">
        <v>43.0</v>
      </c>
      <c r="K565" s="12">
        <v>564.0</v>
      </c>
    </row>
    <row r="566">
      <c r="A566" s="16" t="s">
        <v>611</v>
      </c>
      <c r="B566" s="17" t="s">
        <v>24</v>
      </c>
      <c r="C566" s="9" t="s">
        <v>57</v>
      </c>
      <c r="D566" s="18"/>
      <c r="E566" s="22"/>
      <c r="F566" s="22">
        <v>117.0</v>
      </c>
      <c r="G566" s="19"/>
      <c r="H566" s="19"/>
      <c r="I566" s="9">
        <f t="shared" si="1"/>
        <v>117</v>
      </c>
      <c r="J566" s="9">
        <v>44.0</v>
      </c>
      <c r="K566" s="12">
        <v>565.0</v>
      </c>
    </row>
    <row r="567">
      <c r="A567" s="16" t="s">
        <v>612</v>
      </c>
      <c r="B567" s="17" t="s">
        <v>19</v>
      </c>
      <c r="C567" s="9" t="s">
        <v>13</v>
      </c>
      <c r="D567" s="18"/>
      <c r="E567" s="22"/>
      <c r="F567" s="22">
        <v>115.0</v>
      </c>
      <c r="G567" s="19"/>
      <c r="H567" s="19"/>
      <c r="I567" s="9">
        <f t="shared" si="1"/>
        <v>115</v>
      </c>
      <c r="J567" s="9">
        <v>154.0</v>
      </c>
      <c r="K567" s="12">
        <v>566.0</v>
      </c>
    </row>
    <row r="568">
      <c r="A568" s="16" t="s">
        <v>613</v>
      </c>
      <c r="B568" s="17" t="s">
        <v>15</v>
      </c>
      <c r="C568" s="9" t="s">
        <v>28</v>
      </c>
      <c r="D568" s="18"/>
      <c r="E568" s="22"/>
      <c r="F568" s="22">
        <v>110.0</v>
      </c>
      <c r="G568" s="19"/>
      <c r="H568" s="19"/>
      <c r="I568" s="9">
        <f t="shared" si="1"/>
        <v>110</v>
      </c>
      <c r="J568" s="9">
        <v>88.0</v>
      </c>
      <c r="K568" s="12">
        <v>567.0</v>
      </c>
    </row>
    <row r="569">
      <c r="A569" s="16" t="s">
        <v>614</v>
      </c>
      <c r="B569" s="17" t="s">
        <v>15</v>
      </c>
      <c r="C569" s="9" t="s">
        <v>218</v>
      </c>
      <c r="D569" s="18"/>
      <c r="E569" s="22"/>
      <c r="F569" s="22">
        <v>109.0</v>
      </c>
      <c r="G569" s="19"/>
      <c r="H569" s="19"/>
      <c r="I569" s="9">
        <f t="shared" si="1"/>
        <v>109</v>
      </c>
      <c r="J569" s="9">
        <v>15.0</v>
      </c>
      <c r="K569" s="12">
        <v>568.0</v>
      </c>
    </row>
  </sheetData>
  <conditionalFormatting sqref="A1:K569">
    <cfRule type="expression" dxfId="0" priority="1">
      <formula>if($B1="BADGERS",True)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8.88"/>
    <col customWidth="1" min="2" max="2" width="25.5"/>
    <col customWidth="1" min="3" max="3" width="8.25"/>
    <col customWidth="1" min="4" max="8" width="12.63"/>
    <col customWidth="1" min="9" max="9" width="15.13"/>
    <col customWidth="1" min="10" max="10" width="9.38"/>
    <col customWidth="1" min="11" max="11" width="12.88"/>
  </cols>
  <sheetData>
    <row r="1" ht="22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3" t="s">
        <v>10</v>
      </c>
    </row>
    <row r="2">
      <c r="A2" s="4" t="s">
        <v>615</v>
      </c>
      <c r="B2" s="5" t="s">
        <v>17</v>
      </c>
      <c r="C2" s="6" t="s">
        <v>616</v>
      </c>
      <c r="D2" s="7">
        <v>500.0</v>
      </c>
      <c r="E2" s="8">
        <v>499.0</v>
      </c>
      <c r="F2" s="8">
        <v>499.0</v>
      </c>
      <c r="G2" s="8"/>
      <c r="H2" s="8"/>
      <c r="I2" s="9">
        <f t="shared" ref="I2:I445" si="1">if(COUNTA(D2:H2)&lt;5,sum(D2:H2),(large(D2:H2,1)+large(D2:H2,2)+large(D2:H2,3)+large(D2:H2,4)))</f>
        <v>1498</v>
      </c>
      <c r="J2" s="6">
        <v>1.0</v>
      </c>
      <c r="K2" s="6">
        <v>1.0</v>
      </c>
    </row>
    <row r="3">
      <c r="A3" s="10" t="s">
        <v>617</v>
      </c>
      <c r="B3" s="11" t="s">
        <v>32</v>
      </c>
      <c r="C3" s="12" t="s">
        <v>618</v>
      </c>
      <c r="D3" s="13">
        <v>499.0</v>
      </c>
      <c r="E3" s="14">
        <v>498.0</v>
      </c>
      <c r="F3" s="14">
        <v>498.0</v>
      </c>
      <c r="G3" s="14"/>
      <c r="H3" s="14"/>
      <c r="I3" s="9">
        <f t="shared" si="1"/>
        <v>1495</v>
      </c>
      <c r="J3" s="15">
        <v>2.0</v>
      </c>
      <c r="K3" s="9">
        <v>1.0</v>
      </c>
    </row>
    <row r="4">
      <c r="A4" s="16" t="s">
        <v>619</v>
      </c>
      <c r="B4" s="17" t="s">
        <v>90</v>
      </c>
      <c r="C4" s="9" t="s">
        <v>616</v>
      </c>
      <c r="D4" s="18">
        <v>498.0</v>
      </c>
      <c r="E4" s="19">
        <v>496.0</v>
      </c>
      <c r="F4" s="19">
        <v>496.0</v>
      </c>
      <c r="G4" s="19"/>
      <c r="H4" s="19"/>
      <c r="I4" s="9">
        <f t="shared" si="1"/>
        <v>1490</v>
      </c>
      <c r="J4" s="9">
        <v>3.0</v>
      </c>
      <c r="K4" s="12">
        <v>2.0</v>
      </c>
    </row>
    <row r="5">
      <c r="A5" s="16" t="s">
        <v>620</v>
      </c>
      <c r="B5" s="17" t="s">
        <v>26</v>
      </c>
      <c r="C5" s="9" t="s">
        <v>616</v>
      </c>
      <c r="D5" s="18">
        <v>497.0</v>
      </c>
      <c r="E5" s="19">
        <v>495.0</v>
      </c>
      <c r="F5" s="19">
        <v>495.0</v>
      </c>
      <c r="G5" s="19"/>
      <c r="H5" s="19"/>
      <c r="I5" s="9">
        <f t="shared" si="1"/>
        <v>1487</v>
      </c>
      <c r="J5" s="9">
        <v>4.0</v>
      </c>
      <c r="K5" s="9">
        <v>3.0</v>
      </c>
    </row>
    <row r="6">
      <c r="A6" s="10" t="s">
        <v>621</v>
      </c>
      <c r="B6" s="11" t="s">
        <v>19</v>
      </c>
      <c r="C6" s="12" t="s">
        <v>618</v>
      </c>
      <c r="D6" s="13">
        <v>496.0</v>
      </c>
      <c r="E6" s="14">
        <v>494.0</v>
      </c>
      <c r="F6" s="14">
        <v>493.0</v>
      </c>
      <c r="G6" s="14"/>
      <c r="H6" s="14"/>
      <c r="I6" s="9">
        <f t="shared" si="1"/>
        <v>1483</v>
      </c>
      <c r="J6" s="12">
        <v>5.0</v>
      </c>
      <c r="K6" s="12">
        <v>2.0</v>
      </c>
    </row>
    <row r="7">
      <c r="A7" s="10" t="s">
        <v>622</v>
      </c>
      <c r="B7" s="11" t="s">
        <v>68</v>
      </c>
      <c r="C7" s="12" t="s">
        <v>616</v>
      </c>
      <c r="D7" s="13">
        <v>495.0</v>
      </c>
      <c r="E7" s="14">
        <v>493.0</v>
      </c>
      <c r="F7" s="14">
        <v>494.0</v>
      </c>
      <c r="G7" s="14"/>
      <c r="H7" s="14"/>
      <c r="I7" s="9">
        <f t="shared" si="1"/>
        <v>1482</v>
      </c>
      <c r="J7" s="12">
        <v>6.0</v>
      </c>
      <c r="K7" s="9">
        <v>4.0</v>
      </c>
    </row>
    <row r="8">
      <c r="A8" s="16" t="s">
        <v>623</v>
      </c>
      <c r="B8" s="17" t="s">
        <v>93</v>
      </c>
      <c r="C8" s="9" t="s">
        <v>616</v>
      </c>
      <c r="D8" s="18">
        <v>489.0</v>
      </c>
      <c r="E8" s="19">
        <v>490.0</v>
      </c>
      <c r="F8" s="19">
        <v>490.0</v>
      </c>
      <c r="G8" s="19"/>
      <c r="H8" s="19"/>
      <c r="I8" s="9">
        <f t="shared" si="1"/>
        <v>1469</v>
      </c>
      <c r="J8" s="9">
        <v>7.0</v>
      </c>
      <c r="K8" s="12">
        <v>5.0</v>
      </c>
    </row>
    <row r="9">
      <c r="A9" s="16" t="s">
        <v>624</v>
      </c>
      <c r="B9" s="17" t="s">
        <v>61</v>
      </c>
      <c r="C9" s="9" t="s">
        <v>625</v>
      </c>
      <c r="D9" s="18">
        <v>486.0</v>
      </c>
      <c r="E9" s="19">
        <v>488.0</v>
      </c>
      <c r="F9" s="19">
        <v>488.0</v>
      </c>
      <c r="G9" s="19"/>
      <c r="H9" s="19"/>
      <c r="I9" s="9">
        <f t="shared" si="1"/>
        <v>1462</v>
      </c>
      <c r="J9" s="9">
        <v>8.0</v>
      </c>
      <c r="K9" s="9">
        <v>1.0</v>
      </c>
    </row>
    <row r="10">
      <c r="A10" s="16" t="s">
        <v>626</v>
      </c>
      <c r="B10" s="17" t="s">
        <v>36</v>
      </c>
      <c r="C10" s="9" t="s">
        <v>616</v>
      </c>
      <c r="D10" s="18">
        <v>477.0</v>
      </c>
      <c r="E10" s="19">
        <v>483.0</v>
      </c>
      <c r="F10" s="19">
        <v>487.0</v>
      </c>
      <c r="G10" s="19"/>
      <c r="H10" s="19"/>
      <c r="I10" s="9">
        <f t="shared" si="1"/>
        <v>1447</v>
      </c>
      <c r="J10" s="9">
        <v>9.0</v>
      </c>
      <c r="K10" s="9">
        <v>6.0</v>
      </c>
    </row>
    <row r="11">
      <c r="A11" s="16" t="s">
        <v>627</v>
      </c>
      <c r="B11" s="17" t="s">
        <v>61</v>
      </c>
      <c r="C11" s="9" t="s">
        <v>616</v>
      </c>
      <c r="D11" s="18">
        <v>483.0</v>
      </c>
      <c r="E11" s="19">
        <v>486.0</v>
      </c>
      <c r="F11" s="19">
        <v>477.0</v>
      </c>
      <c r="G11" s="19"/>
      <c r="H11" s="19"/>
      <c r="I11" s="9">
        <f t="shared" si="1"/>
        <v>1446</v>
      </c>
      <c r="J11" s="9">
        <v>10.0</v>
      </c>
      <c r="K11" s="9">
        <v>7.0</v>
      </c>
    </row>
    <row r="12">
      <c r="A12" s="10" t="s">
        <v>628</v>
      </c>
      <c r="B12" s="11" t="s">
        <v>19</v>
      </c>
      <c r="C12" s="12" t="s">
        <v>616</v>
      </c>
      <c r="D12" s="13">
        <v>480.0</v>
      </c>
      <c r="E12" s="14">
        <v>482.0</v>
      </c>
      <c r="F12" s="14">
        <v>478.0</v>
      </c>
      <c r="G12" s="14"/>
      <c r="H12" s="14"/>
      <c r="I12" s="9">
        <f t="shared" si="1"/>
        <v>1440</v>
      </c>
      <c r="J12" s="12">
        <v>11.0</v>
      </c>
      <c r="K12" s="12">
        <v>8.0</v>
      </c>
    </row>
    <row r="13">
      <c r="A13" s="10" t="s">
        <v>629</v>
      </c>
      <c r="B13" s="11" t="s">
        <v>12</v>
      </c>
      <c r="C13" s="12" t="s">
        <v>630</v>
      </c>
      <c r="D13" s="13">
        <v>481.0</v>
      </c>
      <c r="E13" s="14">
        <v>479.0</v>
      </c>
      <c r="F13" s="14">
        <v>475.0</v>
      </c>
      <c r="G13" s="14"/>
      <c r="H13" s="14"/>
      <c r="I13" s="9">
        <f t="shared" si="1"/>
        <v>1435</v>
      </c>
      <c r="J13" s="12">
        <v>12.0</v>
      </c>
      <c r="K13" s="9">
        <v>1.0</v>
      </c>
    </row>
    <row r="14">
      <c r="A14" s="16" t="s">
        <v>631</v>
      </c>
      <c r="B14" s="17" t="s">
        <v>61</v>
      </c>
      <c r="C14" s="9" t="s">
        <v>632</v>
      </c>
      <c r="D14" s="18">
        <v>482.0</v>
      </c>
      <c r="E14" s="19">
        <v>484.0</v>
      </c>
      <c r="F14" s="19">
        <v>467.0</v>
      </c>
      <c r="G14" s="19"/>
      <c r="H14" s="19"/>
      <c r="I14" s="9">
        <f t="shared" si="1"/>
        <v>1433</v>
      </c>
      <c r="J14" s="9">
        <v>13.0</v>
      </c>
      <c r="K14" s="9">
        <v>1.0</v>
      </c>
    </row>
    <row r="15">
      <c r="A15" s="16" t="s">
        <v>633</v>
      </c>
      <c r="B15" s="17" t="s">
        <v>15</v>
      </c>
      <c r="C15" s="9" t="s">
        <v>616</v>
      </c>
      <c r="D15" s="18">
        <v>473.0</v>
      </c>
      <c r="E15" s="19">
        <v>478.0</v>
      </c>
      <c r="F15" s="19">
        <v>468.0</v>
      </c>
      <c r="G15" s="19"/>
      <c r="H15" s="19"/>
      <c r="I15" s="9">
        <f t="shared" si="1"/>
        <v>1419</v>
      </c>
      <c r="J15" s="9">
        <v>14.0</v>
      </c>
      <c r="K15" s="9">
        <v>9.0</v>
      </c>
    </row>
    <row r="16">
      <c r="A16" s="10" t="s">
        <v>634</v>
      </c>
      <c r="B16" s="11" t="s">
        <v>26</v>
      </c>
      <c r="C16" s="12" t="s">
        <v>616</v>
      </c>
      <c r="D16" s="13">
        <v>471.0</v>
      </c>
      <c r="E16" s="14">
        <v>481.0</v>
      </c>
      <c r="F16" s="14">
        <v>454.0</v>
      </c>
      <c r="G16" s="14"/>
      <c r="H16" s="14"/>
      <c r="I16" s="9">
        <f t="shared" si="1"/>
        <v>1406</v>
      </c>
      <c r="J16" s="12">
        <v>15.0</v>
      </c>
      <c r="K16" s="12">
        <v>10.0</v>
      </c>
    </row>
    <row r="17">
      <c r="A17" s="10" t="s">
        <v>635</v>
      </c>
      <c r="B17" s="11" t="s">
        <v>30</v>
      </c>
      <c r="C17" s="12" t="s">
        <v>630</v>
      </c>
      <c r="D17" s="13">
        <v>466.0</v>
      </c>
      <c r="E17" s="14">
        <v>473.0</v>
      </c>
      <c r="F17" s="14">
        <v>465.0</v>
      </c>
      <c r="G17" s="14"/>
      <c r="H17" s="14"/>
      <c r="I17" s="9">
        <f t="shared" si="1"/>
        <v>1404</v>
      </c>
      <c r="J17" s="12">
        <v>16.0</v>
      </c>
      <c r="K17" s="9">
        <v>2.0</v>
      </c>
    </row>
    <row r="18">
      <c r="A18" s="10" t="s">
        <v>636</v>
      </c>
      <c r="B18" s="11" t="s">
        <v>32</v>
      </c>
      <c r="C18" s="12" t="s">
        <v>630</v>
      </c>
      <c r="D18" s="13">
        <v>470.0</v>
      </c>
      <c r="E18" s="14">
        <v>469.0</v>
      </c>
      <c r="F18" s="14">
        <v>461.0</v>
      </c>
      <c r="G18" s="14"/>
      <c r="H18" s="14"/>
      <c r="I18" s="9">
        <f t="shared" si="1"/>
        <v>1400</v>
      </c>
      <c r="J18" s="12">
        <v>17.0</v>
      </c>
      <c r="K18" s="9">
        <v>3.0</v>
      </c>
    </row>
    <row r="19">
      <c r="A19" s="16" t="s">
        <v>637</v>
      </c>
      <c r="B19" s="17" t="s">
        <v>15</v>
      </c>
      <c r="C19" s="9" t="s">
        <v>616</v>
      </c>
      <c r="D19" s="18">
        <v>455.0</v>
      </c>
      <c r="E19" s="19">
        <v>476.0</v>
      </c>
      <c r="F19" s="19">
        <v>464.0</v>
      </c>
      <c r="G19" s="19"/>
      <c r="H19" s="19"/>
      <c r="I19" s="9">
        <f t="shared" si="1"/>
        <v>1395</v>
      </c>
      <c r="J19" s="9">
        <v>18.0</v>
      </c>
      <c r="K19" s="9">
        <v>11.0</v>
      </c>
    </row>
    <row r="20">
      <c r="A20" s="16" t="s">
        <v>638</v>
      </c>
      <c r="B20" s="17" t="s">
        <v>61</v>
      </c>
      <c r="C20" s="9" t="s">
        <v>625</v>
      </c>
      <c r="D20" s="18">
        <v>469.0</v>
      </c>
      <c r="E20" s="19">
        <v>472.0</v>
      </c>
      <c r="F20" s="19">
        <v>451.0</v>
      </c>
      <c r="G20" s="19"/>
      <c r="H20" s="19"/>
      <c r="I20" s="9">
        <f t="shared" si="1"/>
        <v>1392</v>
      </c>
      <c r="J20" s="9">
        <v>19.0</v>
      </c>
      <c r="K20" s="12">
        <v>2.0</v>
      </c>
    </row>
    <row r="21">
      <c r="A21" s="16" t="s">
        <v>639</v>
      </c>
      <c r="B21" s="17" t="s">
        <v>52</v>
      </c>
      <c r="C21" s="9" t="s">
        <v>640</v>
      </c>
      <c r="D21" s="18">
        <v>467.0</v>
      </c>
      <c r="E21" s="19">
        <v>468.0</v>
      </c>
      <c r="F21" s="19">
        <v>457.0</v>
      </c>
      <c r="G21" s="19"/>
      <c r="H21" s="19"/>
      <c r="I21" s="9">
        <f t="shared" si="1"/>
        <v>1392</v>
      </c>
      <c r="J21" s="9">
        <v>20.0</v>
      </c>
      <c r="K21" s="9">
        <v>1.0</v>
      </c>
    </row>
    <row r="22">
      <c r="A22" s="10" t="s">
        <v>641</v>
      </c>
      <c r="B22" s="11" t="s">
        <v>90</v>
      </c>
      <c r="C22" s="12" t="s">
        <v>616</v>
      </c>
      <c r="D22" s="13">
        <v>448.0</v>
      </c>
      <c r="E22" s="14">
        <v>471.0</v>
      </c>
      <c r="F22" s="14">
        <v>466.0</v>
      </c>
      <c r="G22" s="14"/>
      <c r="H22" s="14"/>
      <c r="I22" s="9">
        <f t="shared" si="1"/>
        <v>1385</v>
      </c>
      <c r="J22" s="12">
        <v>21.0</v>
      </c>
      <c r="K22" s="9">
        <v>12.0</v>
      </c>
    </row>
    <row r="23">
      <c r="A23" s="10" t="s">
        <v>642</v>
      </c>
      <c r="B23" s="11" t="s">
        <v>61</v>
      </c>
      <c r="C23" s="12" t="s">
        <v>625</v>
      </c>
      <c r="D23" s="13">
        <v>458.0</v>
      </c>
      <c r="E23" s="14">
        <v>461.0</v>
      </c>
      <c r="F23" s="14">
        <v>462.0</v>
      </c>
      <c r="G23" s="14"/>
      <c r="H23" s="14"/>
      <c r="I23" s="9">
        <f t="shared" si="1"/>
        <v>1381</v>
      </c>
      <c r="J23" s="12">
        <v>22.0</v>
      </c>
      <c r="K23" s="9">
        <v>3.0</v>
      </c>
    </row>
    <row r="24">
      <c r="A24" s="10" t="s">
        <v>643</v>
      </c>
      <c r="B24" s="11" t="s">
        <v>24</v>
      </c>
      <c r="C24" s="12" t="s">
        <v>625</v>
      </c>
      <c r="D24" s="13">
        <v>459.0</v>
      </c>
      <c r="E24" s="14">
        <v>464.0</v>
      </c>
      <c r="F24" s="14">
        <v>445.0</v>
      </c>
      <c r="G24" s="14"/>
      <c r="H24" s="14"/>
      <c r="I24" s="9">
        <f t="shared" si="1"/>
        <v>1368</v>
      </c>
      <c r="J24" s="12">
        <v>23.0</v>
      </c>
      <c r="K24" s="12">
        <v>4.0</v>
      </c>
    </row>
    <row r="25">
      <c r="A25" s="10" t="s">
        <v>644</v>
      </c>
      <c r="B25" s="11" t="s">
        <v>39</v>
      </c>
      <c r="C25" s="12" t="s">
        <v>618</v>
      </c>
      <c r="D25" s="13">
        <v>465.0</v>
      </c>
      <c r="E25" s="14">
        <v>456.0</v>
      </c>
      <c r="F25" s="14">
        <v>436.0</v>
      </c>
      <c r="G25" s="14"/>
      <c r="H25" s="14"/>
      <c r="I25" s="9">
        <f t="shared" si="1"/>
        <v>1357</v>
      </c>
      <c r="J25" s="12">
        <v>24.0</v>
      </c>
      <c r="K25" s="9">
        <v>3.0</v>
      </c>
    </row>
    <row r="26">
      <c r="A26" s="10" t="s">
        <v>645</v>
      </c>
      <c r="B26" s="11" t="s">
        <v>61</v>
      </c>
      <c r="C26" s="12" t="s">
        <v>640</v>
      </c>
      <c r="D26" s="13">
        <v>456.0</v>
      </c>
      <c r="E26" s="14">
        <v>455.0</v>
      </c>
      <c r="F26" s="14">
        <v>446.0</v>
      </c>
      <c r="G26" s="14"/>
      <c r="H26" s="14"/>
      <c r="I26" s="9">
        <f t="shared" si="1"/>
        <v>1357</v>
      </c>
      <c r="J26" s="12">
        <v>25.0</v>
      </c>
      <c r="K26" s="9">
        <v>2.0</v>
      </c>
    </row>
    <row r="27">
      <c r="A27" s="10" t="s">
        <v>646</v>
      </c>
      <c r="B27" s="11" t="s">
        <v>165</v>
      </c>
      <c r="C27" s="12" t="s">
        <v>630</v>
      </c>
      <c r="D27" s="13">
        <v>460.0</v>
      </c>
      <c r="E27" s="14">
        <v>452.0</v>
      </c>
      <c r="F27" s="14">
        <v>443.0</v>
      </c>
      <c r="G27" s="14"/>
      <c r="H27" s="14"/>
      <c r="I27" s="9">
        <f t="shared" si="1"/>
        <v>1355</v>
      </c>
      <c r="J27" s="12">
        <v>26.0</v>
      </c>
      <c r="K27" s="9">
        <v>4.0</v>
      </c>
    </row>
    <row r="28">
      <c r="A28" s="10" t="s">
        <v>647</v>
      </c>
      <c r="B28" s="11" t="s">
        <v>17</v>
      </c>
      <c r="C28" s="12" t="s">
        <v>616</v>
      </c>
      <c r="D28" s="13">
        <v>452.0</v>
      </c>
      <c r="E28" s="14">
        <v>451.0</v>
      </c>
      <c r="F28" s="14">
        <v>450.0</v>
      </c>
      <c r="G28" s="14"/>
      <c r="H28" s="14"/>
      <c r="I28" s="9">
        <f t="shared" si="1"/>
        <v>1353</v>
      </c>
      <c r="J28" s="12">
        <v>27.0</v>
      </c>
      <c r="K28" s="12">
        <v>13.0</v>
      </c>
    </row>
    <row r="29">
      <c r="A29" s="16" t="s">
        <v>648</v>
      </c>
      <c r="B29" s="17" t="s">
        <v>39</v>
      </c>
      <c r="C29" s="9" t="s">
        <v>640</v>
      </c>
      <c r="D29" s="18">
        <v>468.0</v>
      </c>
      <c r="E29" s="19">
        <v>463.0</v>
      </c>
      <c r="F29" s="19">
        <v>421.0</v>
      </c>
      <c r="G29" s="19"/>
      <c r="H29" s="19"/>
      <c r="I29" s="9">
        <f t="shared" si="1"/>
        <v>1352</v>
      </c>
      <c r="J29" s="9">
        <v>28.0</v>
      </c>
      <c r="K29" s="9">
        <v>3.0</v>
      </c>
    </row>
    <row r="30">
      <c r="A30" s="10" t="s">
        <v>649</v>
      </c>
      <c r="B30" s="11" t="s">
        <v>17</v>
      </c>
      <c r="C30" s="12" t="s">
        <v>630</v>
      </c>
      <c r="D30" s="13">
        <v>449.0</v>
      </c>
      <c r="E30" s="14">
        <v>460.0</v>
      </c>
      <c r="F30" s="14">
        <v>425.0</v>
      </c>
      <c r="G30" s="14"/>
      <c r="H30" s="14"/>
      <c r="I30" s="9">
        <f t="shared" si="1"/>
        <v>1334</v>
      </c>
      <c r="J30" s="12">
        <v>29.0</v>
      </c>
      <c r="K30" s="12">
        <v>5.0</v>
      </c>
    </row>
    <row r="31">
      <c r="A31" s="10" t="s">
        <v>650</v>
      </c>
      <c r="B31" s="11" t="s">
        <v>93</v>
      </c>
      <c r="C31" s="12" t="s">
        <v>651</v>
      </c>
      <c r="D31" s="13">
        <v>451.0</v>
      </c>
      <c r="E31" s="14">
        <v>441.0</v>
      </c>
      <c r="F31" s="14">
        <v>442.0</v>
      </c>
      <c r="G31" s="14"/>
      <c r="H31" s="14"/>
      <c r="I31" s="9">
        <f t="shared" si="1"/>
        <v>1334</v>
      </c>
      <c r="J31" s="12">
        <v>30.0</v>
      </c>
      <c r="K31" s="12">
        <v>1.0</v>
      </c>
    </row>
    <row r="32">
      <c r="A32" s="16" t="s">
        <v>652</v>
      </c>
      <c r="B32" s="17" t="s">
        <v>24</v>
      </c>
      <c r="C32" s="9" t="s">
        <v>616</v>
      </c>
      <c r="D32" s="18">
        <v>446.0</v>
      </c>
      <c r="E32" s="19">
        <v>445.0</v>
      </c>
      <c r="F32" s="19">
        <v>441.0</v>
      </c>
      <c r="G32" s="19"/>
      <c r="H32" s="19"/>
      <c r="I32" s="9">
        <f t="shared" si="1"/>
        <v>1332</v>
      </c>
      <c r="J32" s="9">
        <v>31.0</v>
      </c>
      <c r="K32" s="9">
        <v>14.0</v>
      </c>
    </row>
    <row r="33">
      <c r="A33" s="10" t="s">
        <v>653</v>
      </c>
      <c r="B33" s="11" t="s">
        <v>24</v>
      </c>
      <c r="C33" s="12" t="s">
        <v>625</v>
      </c>
      <c r="D33" s="13">
        <v>439.0</v>
      </c>
      <c r="E33" s="14">
        <v>449.0</v>
      </c>
      <c r="F33" s="14">
        <v>440.0</v>
      </c>
      <c r="G33" s="14"/>
      <c r="H33" s="14"/>
      <c r="I33" s="9">
        <f t="shared" si="1"/>
        <v>1328</v>
      </c>
      <c r="J33" s="12">
        <v>32.0</v>
      </c>
      <c r="K33" s="12">
        <v>5.0</v>
      </c>
    </row>
    <row r="34">
      <c r="A34" s="16" t="s">
        <v>654</v>
      </c>
      <c r="B34" s="17" t="s">
        <v>90</v>
      </c>
      <c r="C34" s="9" t="s">
        <v>651</v>
      </c>
      <c r="D34" s="18">
        <v>453.0</v>
      </c>
      <c r="E34" s="19">
        <v>443.0</v>
      </c>
      <c r="F34" s="19">
        <v>431.0</v>
      </c>
      <c r="G34" s="19"/>
      <c r="H34" s="19"/>
      <c r="I34" s="9">
        <f t="shared" si="1"/>
        <v>1327</v>
      </c>
      <c r="J34" s="9">
        <v>33.0</v>
      </c>
      <c r="K34" s="9">
        <v>2.0</v>
      </c>
    </row>
    <row r="35">
      <c r="A35" s="10" t="s">
        <v>655</v>
      </c>
      <c r="B35" s="11" t="s">
        <v>68</v>
      </c>
      <c r="C35" s="12" t="s">
        <v>625</v>
      </c>
      <c r="D35" s="13">
        <v>444.0</v>
      </c>
      <c r="E35" s="14">
        <v>442.0</v>
      </c>
      <c r="F35" s="14">
        <v>426.0</v>
      </c>
      <c r="G35" s="14"/>
      <c r="H35" s="14"/>
      <c r="I35" s="9">
        <f t="shared" si="1"/>
        <v>1312</v>
      </c>
      <c r="J35" s="12">
        <v>34.0</v>
      </c>
      <c r="K35" s="12">
        <v>6.0</v>
      </c>
    </row>
    <row r="36">
      <c r="A36" s="10" t="s">
        <v>656</v>
      </c>
      <c r="B36" s="11" t="s">
        <v>12</v>
      </c>
      <c r="C36" s="12" t="s">
        <v>616</v>
      </c>
      <c r="D36" s="13">
        <v>416.0</v>
      </c>
      <c r="E36" s="14">
        <v>450.0</v>
      </c>
      <c r="F36" s="14">
        <v>437.0</v>
      </c>
      <c r="G36" s="14"/>
      <c r="H36" s="14"/>
      <c r="I36" s="9">
        <f t="shared" si="1"/>
        <v>1303</v>
      </c>
      <c r="J36" s="12">
        <v>35.0</v>
      </c>
      <c r="K36" s="9">
        <v>15.0</v>
      </c>
    </row>
    <row r="37">
      <c r="A37" s="16" t="s">
        <v>657</v>
      </c>
      <c r="B37" s="17" t="s">
        <v>12</v>
      </c>
      <c r="C37" s="9" t="s">
        <v>651</v>
      </c>
      <c r="D37" s="18">
        <v>447.0</v>
      </c>
      <c r="E37" s="19">
        <v>444.0</v>
      </c>
      <c r="F37" s="19">
        <v>411.0</v>
      </c>
      <c r="G37" s="19"/>
      <c r="H37" s="19"/>
      <c r="I37" s="9">
        <f t="shared" si="1"/>
        <v>1302</v>
      </c>
      <c r="J37" s="9">
        <v>36.0</v>
      </c>
      <c r="K37" s="12">
        <v>3.0</v>
      </c>
    </row>
    <row r="38">
      <c r="A38" s="10" t="s">
        <v>658</v>
      </c>
      <c r="B38" s="11" t="s">
        <v>19</v>
      </c>
      <c r="C38" s="12" t="s">
        <v>625</v>
      </c>
      <c r="D38" s="13">
        <v>443.0</v>
      </c>
      <c r="E38" s="14">
        <v>427.0</v>
      </c>
      <c r="F38" s="14">
        <v>413.0</v>
      </c>
      <c r="G38" s="14"/>
      <c r="H38" s="14"/>
      <c r="I38" s="9">
        <f t="shared" si="1"/>
        <v>1283</v>
      </c>
      <c r="J38" s="12">
        <v>37.0</v>
      </c>
      <c r="K38" s="9">
        <v>7.0</v>
      </c>
    </row>
    <row r="39">
      <c r="A39" s="16" t="s">
        <v>659</v>
      </c>
      <c r="B39" s="17" t="s">
        <v>12</v>
      </c>
      <c r="C39" s="9" t="s">
        <v>632</v>
      </c>
      <c r="D39" s="18">
        <v>435.0</v>
      </c>
      <c r="E39" s="19">
        <v>432.0</v>
      </c>
      <c r="F39" s="19">
        <v>416.0</v>
      </c>
      <c r="G39" s="19"/>
      <c r="H39" s="19"/>
      <c r="I39" s="9">
        <f t="shared" si="1"/>
        <v>1283</v>
      </c>
      <c r="J39" s="9">
        <v>38.0</v>
      </c>
      <c r="K39" s="12">
        <v>2.0</v>
      </c>
    </row>
    <row r="40">
      <c r="A40" s="10" t="s">
        <v>660</v>
      </c>
      <c r="B40" s="11" t="s">
        <v>21</v>
      </c>
      <c r="C40" s="12" t="s">
        <v>640</v>
      </c>
      <c r="D40" s="13">
        <v>436.0</v>
      </c>
      <c r="E40" s="14">
        <v>437.0</v>
      </c>
      <c r="F40" s="14">
        <v>404.0</v>
      </c>
      <c r="G40" s="14"/>
      <c r="H40" s="14"/>
      <c r="I40" s="9">
        <f t="shared" si="1"/>
        <v>1277</v>
      </c>
      <c r="J40" s="12">
        <v>39.0</v>
      </c>
      <c r="K40" s="9">
        <v>4.0</v>
      </c>
    </row>
    <row r="41">
      <c r="A41" s="10" t="s">
        <v>661</v>
      </c>
      <c r="B41" s="11" t="s">
        <v>32</v>
      </c>
      <c r="C41" s="12" t="s">
        <v>632</v>
      </c>
      <c r="D41" s="13">
        <v>432.0</v>
      </c>
      <c r="E41" s="14">
        <v>434.0</v>
      </c>
      <c r="F41" s="14">
        <v>405.0</v>
      </c>
      <c r="G41" s="14"/>
      <c r="H41" s="14"/>
      <c r="I41" s="9">
        <f t="shared" si="1"/>
        <v>1271</v>
      </c>
      <c r="J41" s="12">
        <v>40.0</v>
      </c>
      <c r="K41" s="12">
        <v>3.0</v>
      </c>
    </row>
    <row r="42">
      <c r="A42" s="10" t="s">
        <v>662</v>
      </c>
      <c r="B42" s="11" t="s">
        <v>36</v>
      </c>
      <c r="C42" s="12" t="s">
        <v>625</v>
      </c>
      <c r="D42" s="13">
        <v>434.0</v>
      </c>
      <c r="E42" s="14">
        <v>431.0</v>
      </c>
      <c r="F42" s="14">
        <v>398.0</v>
      </c>
      <c r="G42" s="14"/>
      <c r="H42" s="14"/>
      <c r="I42" s="9">
        <f t="shared" si="1"/>
        <v>1263</v>
      </c>
      <c r="J42" s="12">
        <v>41.0</v>
      </c>
      <c r="K42" s="9">
        <v>8.0</v>
      </c>
    </row>
    <row r="43">
      <c r="A43" s="16" t="s">
        <v>663</v>
      </c>
      <c r="B43" s="17" t="s">
        <v>165</v>
      </c>
      <c r="C43" s="9" t="s">
        <v>651</v>
      </c>
      <c r="D43" s="18">
        <v>429.0</v>
      </c>
      <c r="E43" s="19">
        <v>421.0</v>
      </c>
      <c r="F43" s="19">
        <v>402.0</v>
      </c>
      <c r="G43" s="19"/>
      <c r="H43" s="19"/>
      <c r="I43" s="9">
        <f t="shared" si="1"/>
        <v>1252</v>
      </c>
      <c r="J43" s="9">
        <v>42.0</v>
      </c>
      <c r="K43" s="12">
        <v>4.0</v>
      </c>
    </row>
    <row r="44">
      <c r="A44" s="10" t="s">
        <v>664</v>
      </c>
      <c r="B44" s="11" t="s">
        <v>68</v>
      </c>
      <c r="C44" s="12" t="s">
        <v>640</v>
      </c>
      <c r="D44" s="13">
        <v>438.0</v>
      </c>
      <c r="E44" s="14">
        <v>422.0</v>
      </c>
      <c r="F44" s="14">
        <v>376.0</v>
      </c>
      <c r="G44" s="14"/>
      <c r="H44" s="14"/>
      <c r="I44" s="9">
        <f t="shared" si="1"/>
        <v>1236</v>
      </c>
      <c r="J44" s="12">
        <v>43.0</v>
      </c>
      <c r="K44" s="9">
        <v>5.0</v>
      </c>
    </row>
    <row r="45">
      <c r="A45" s="10" t="s">
        <v>665</v>
      </c>
      <c r="B45" s="11" t="s">
        <v>24</v>
      </c>
      <c r="C45" s="12" t="s">
        <v>616</v>
      </c>
      <c r="D45" s="13">
        <v>422.0</v>
      </c>
      <c r="E45" s="14">
        <v>418.0</v>
      </c>
      <c r="F45" s="14">
        <v>391.0</v>
      </c>
      <c r="G45" s="14"/>
      <c r="H45" s="14"/>
      <c r="I45" s="9">
        <f t="shared" si="1"/>
        <v>1231</v>
      </c>
      <c r="J45" s="12">
        <v>44.0</v>
      </c>
      <c r="K45" s="9">
        <v>16.0</v>
      </c>
    </row>
    <row r="46">
      <c r="A46" s="16" t="s">
        <v>666</v>
      </c>
      <c r="B46" s="17" t="s">
        <v>52</v>
      </c>
      <c r="C46" s="9" t="s">
        <v>640</v>
      </c>
      <c r="D46" s="18">
        <v>425.0</v>
      </c>
      <c r="E46" s="19">
        <v>419.0</v>
      </c>
      <c r="F46" s="19">
        <v>374.0</v>
      </c>
      <c r="G46" s="19"/>
      <c r="H46" s="19"/>
      <c r="I46" s="9">
        <f t="shared" si="1"/>
        <v>1218</v>
      </c>
      <c r="J46" s="9">
        <v>45.0</v>
      </c>
      <c r="K46" s="12">
        <v>6.0</v>
      </c>
    </row>
    <row r="47">
      <c r="A47" s="10" t="s">
        <v>667</v>
      </c>
      <c r="B47" s="11" t="s">
        <v>15</v>
      </c>
      <c r="C47" s="12" t="s">
        <v>630</v>
      </c>
      <c r="D47" s="13">
        <v>426.0</v>
      </c>
      <c r="E47" s="14">
        <v>407.0</v>
      </c>
      <c r="F47" s="14">
        <v>381.0</v>
      </c>
      <c r="G47" s="14"/>
      <c r="H47" s="14"/>
      <c r="I47" s="9">
        <f t="shared" si="1"/>
        <v>1214</v>
      </c>
      <c r="J47" s="12">
        <v>46.0</v>
      </c>
      <c r="K47" s="12">
        <v>6.0</v>
      </c>
    </row>
    <row r="48">
      <c r="A48" s="10" t="s">
        <v>668</v>
      </c>
      <c r="B48" s="11" t="s">
        <v>36</v>
      </c>
      <c r="C48" s="12" t="s">
        <v>630</v>
      </c>
      <c r="D48" s="13">
        <v>411.0</v>
      </c>
      <c r="E48" s="14">
        <v>400.0</v>
      </c>
      <c r="F48" s="14">
        <v>389.0</v>
      </c>
      <c r="G48" s="14"/>
      <c r="H48" s="14"/>
      <c r="I48" s="9">
        <f t="shared" si="1"/>
        <v>1200</v>
      </c>
      <c r="J48" s="12">
        <v>47.0</v>
      </c>
      <c r="K48" s="9">
        <v>7.0</v>
      </c>
    </row>
    <row r="49">
      <c r="A49" s="16" t="s">
        <v>669</v>
      </c>
      <c r="B49" s="17" t="s">
        <v>36</v>
      </c>
      <c r="C49" s="9" t="s">
        <v>632</v>
      </c>
      <c r="D49" s="18">
        <v>421.0</v>
      </c>
      <c r="E49" s="19">
        <v>413.0</v>
      </c>
      <c r="F49" s="19">
        <v>366.0</v>
      </c>
      <c r="G49" s="19"/>
      <c r="H49" s="19"/>
      <c r="I49" s="9">
        <f t="shared" si="1"/>
        <v>1200</v>
      </c>
      <c r="J49" s="9">
        <v>48.0</v>
      </c>
      <c r="K49" s="12">
        <v>4.0</v>
      </c>
    </row>
    <row r="50">
      <c r="A50" s="10" t="s">
        <v>670</v>
      </c>
      <c r="B50" s="11" t="s">
        <v>52</v>
      </c>
      <c r="C50" s="12" t="s">
        <v>625</v>
      </c>
      <c r="D50" s="13">
        <v>414.0</v>
      </c>
      <c r="E50" s="14">
        <v>414.0</v>
      </c>
      <c r="F50" s="14">
        <v>369.0</v>
      </c>
      <c r="G50" s="14"/>
      <c r="H50" s="14"/>
      <c r="I50" s="9">
        <f t="shared" si="1"/>
        <v>1197</v>
      </c>
      <c r="J50" s="12">
        <v>49.0</v>
      </c>
      <c r="K50" s="12">
        <v>9.0</v>
      </c>
    </row>
    <row r="51">
      <c r="A51" s="10" t="s">
        <v>671</v>
      </c>
      <c r="B51" s="11" t="s">
        <v>39</v>
      </c>
      <c r="C51" s="12" t="s">
        <v>651</v>
      </c>
      <c r="D51" s="13">
        <v>410.0</v>
      </c>
      <c r="E51" s="14">
        <v>393.0</v>
      </c>
      <c r="F51" s="14">
        <v>393.0</v>
      </c>
      <c r="G51" s="14"/>
      <c r="H51" s="14"/>
      <c r="I51" s="9">
        <f t="shared" si="1"/>
        <v>1196</v>
      </c>
      <c r="J51" s="12">
        <v>50.0</v>
      </c>
      <c r="K51" s="12">
        <v>5.0</v>
      </c>
    </row>
    <row r="52">
      <c r="A52" s="16" t="s">
        <v>672</v>
      </c>
      <c r="B52" s="17" t="s">
        <v>30</v>
      </c>
      <c r="C52" s="9" t="s">
        <v>616</v>
      </c>
      <c r="D52" s="18">
        <v>392.0</v>
      </c>
      <c r="E52" s="19">
        <v>371.0</v>
      </c>
      <c r="F52" s="19">
        <v>428.0</v>
      </c>
      <c r="G52" s="19"/>
      <c r="H52" s="19"/>
      <c r="I52" s="9">
        <f t="shared" si="1"/>
        <v>1191</v>
      </c>
      <c r="J52" s="9">
        <v>51.0</v>
      </c>
      <c r="K52" s="9">
        <v>17.0</v>
      </c>
    </row>
    <row r="53">
      <c r="A53" s="10" t="s">
        <v>673</v>
      </c>
      <c r="B53" s="11" t="s">
        <v>88</v>
      </c>
      <c r="C53" s="12" t="s">
        <v>625</v>
      </c>
      <c r="D53" s="13">
        <v>409.0</v>
      </c>
      <c r="E53" s="14">
        <v>406.0</v>
      </c>
      <c r="F53" s="14">
        <v>370.0</v>
      </c>
      <c r="G53" s="14"/>
      <c r="H53" s="14"/>
      <c r="I53" s="9">
        <f t="shared" si="1"/>
        <v>1185</v>
      </c>
      <c r="J53" s="12">
        <v>52.0</v>
      </c>
      <c r="K53" s="12">
        <v>10.0</v>
      </c>
    </row>
    <row r="54">
      <c r="A54" s="10" t="s">
        <v>674</v>
      </c>
      <c r="B54" s="11" t="s">
        <v>21</v>
      </c>
      <c r="C54" s="12" t="s">
        <v>640</v>
      </c>
      <c r="D54" s="13">
        <v>405.0</v>
      </c>
      <c r="E54" s="14">
        <v>404.0</v>
      </c>
      <c r="F54" s="14">
        <v>368.0</v>
      </c>
      <c r="G54" s="14"/>
      <c r="H54" s="14"/>
      <c r="I54" s="9">
        <f t="shared" si="1"/>
        <v>1177</v>
      </c>
      <c r="J54" s="12">
        <v>53.0</v>
      </c>
      <c r="K54" s="9">
        <v>7.0</v>
      </c>
    </row>
    <row r="55">
      <c r="A55" s="16" t="s">
        <v>675</v>
      </c>
      <c r="B55" s="17" t="s">
        <v>15</v>
      </c>
      <c r="C55" s="9" t="s">
        <v>616</v>
      </c>
      <c r="D55" s="18">
        <v>387.0</v>
      </c>
      <c r="E55" s="19">
        <v>398.0</v>
      </c>
      <c r="F55" s="19">
        <v>379.0</v>
      </c>
      <c r="G55" s="19"/>
      <c r="H55" s="19"/>
      <c r="I55" s="9">
        <f t="shared" si="1"/>
        <v>1164</v>
      </c>
      <c r="J55" s="9">
        <v>54.0</v>
      </c>
      <c r="K55" s="12">
        <v>18.0</v>
      </c>
    </row>
    <row r="56">
      <c r="A56" s="10" t="s">
        <v>676</v>
      </c>
      <c r="B56" s="11" t="s">
        <v>52</v>
      </c>
      <c r="C56" s="12" t="s">
        <v>640</v>
      </c>
      <c r="D56" s="13">
        <v>396.0</v>
      </c>
      <c r="E56" s="14">
        <v>396.0</v>
      </c>
      <c r="F56" s="14">
        <v>371.0</v>
      </c>
      <c r="G56" s="14"/>
      <c r="H56" s="14"/>
      <c r="I56" s="9">
        <f t="shared" si="1"/>
        <v>1163</v>
      </c>
      <c r="J56" s="12">
        <v>55.0</v>
      </c>
      <c r="K56" s="9">
        <v>8.0</v>
      </c>
    </row>
    <row r="57">
      <c r="A57" s="16" t="s">
        <v>677</v>
      </c>
      <c r="B57" s="17" t="s">
        <v>90</v>
      </c>
      <c r="C57" s="9" t="s">
        <v>632</v>
      </c>
      <c r="D57" s="18">
        <v>384.0</v>
      </c>
      <c r="E57" s="19">
        <v>392.0</v>
      </c>
      <c r="F57" s="19">
        <v>360.0</v>
      </c>
      <c r="G57" s="19"/>
      <c r="H57" s="19"/>
      <c r="I57" s="9">
        <f t="shared" si="1"/>
        <v>1136</v>
      </c>
      <c r="J57" s="9">
        <v>56.0</v>
      </c>
      <c r="K57" s="12">
        <v>5.0</v>
      </c>
    </row>
    <row r="58">
      <c r="A58" s="16" t="s">
        <v>678</v>
      </c>
      <c r="B58" s="17" t="s">
        <v>123</v>
      </c>
      <c r="C58" s="9" t="s">
        <v>640</v>
      </c>
      <c r="D58" s="18">
        <v>404.0</v>
      </c>
      <c r="E58" s="19">
        <v>403.0</v>
      </c>
      <c r="F58" s="19">
        <v>323.0</v>
      </c>
      <c r="G58" s="19"/>
      <c r="H58" s="19"/>
      <c r="I58" s="9">
        <f t="shared" si="1"/>
        <v>1130</v>
      </c>
      <c r="J58" s="9">
        <v>57.0</v>
      </c>
      <c r="K58" s="9">
        <v>9.0</v>
      </c>
    </row>
    <row r="59">
      <c r="A59" s="10" t="s">
        <v>679</v>
      </c>
      <c r="B59" s="11" t="s">
        <v>61</v>
      </c>
      <c r="C59" s="12" t="s">
        <v>630</v>
      </c>
      <c r="D59" s="13">
        <v>362.0</v>
      </c>
      <c r="E59" s="14">
        <v>405.0</v>
      </c>
      <c r="F59" s="14">
        <v>363.0</v>
      </c>
      <c r="G59" s="14"/>
      <c r="H59" s="14"/>
      <c r="I59" s="9">
        <f t="shared" si="1"/>
        <v>1130</v>
      </c>
      <c r="J59" s="12">
        <v>58.0</v>
      </c>
      <c r="K59" s="12">
        <v>8.0</v>
      </c>
    </row>
    <row r="60">
      <c r="A60" s="10" t="s">
        <v>680</v>
      </c>
      <c r="B60" s="11" t="s">
        <v>19</v>
      </c>
      <c r="C60" s="12" t="s">
        <v>625</v>
      </c>
      <c r="D60" s="13">
        <v>379.0</v>
      </c>
      <c r="E60" s="14">
        <v>380.0</v>
      </c>
      <c r="F60" s="14">
        <v>355.0</v>
      </c>
      <c r="G60" s="14"/>
      <c r="H60" s="14"/>
      <c r="I60" s="9">
        <f t="shared" si="1"/>
        <v>1114</v>
      </c>
      <c r="J60" s="12">
        <v>59.0</v>
      </c>
      <c r="K60" s="9">
        <v>11.0</v>
      </c>
    </row>
    <row r="61">
      <c r="A61" s="10" t="s">
        <v>681</v>
      </c>
      <c r="B61" s="11" t="s">
        <v>17</v>
      </c>
      <c r="C61" s="12" t="s">
        <v>630</v>
      </c>
      <c r="D61" s="13">
        <v>388.0</v>
      </c>
      <c r="E61" s="14">
        <v>385.0</v>
      </c>
      <c r="F61" s="14">
        <v>341.0</v>
      </c>
      <c r="G61" s="14"/>
      <c r="H61" s="14"/>
      <c r="I61" s="9">
        <f t="shared" si="1"/>
        <v>1114</v>
      </c>
      <c r="J61" s="12">
        <v>60.0</v>
      </c>
      <c r="K61" s="12">
        <v>9.0</v>
      </c>
    </row>
    <row r="62">
      <c r="A62" s="16" t="s">
        <v>682</v>
      </c>
      <c r="B62" s="17" t="s">
        <v>12</v>
      </c>
      <c r="C62" s="9" t="s">
        <v>640</v>
      </c>
      <c r="D62" s="18">
        <v>397.0</v>
      </c>
      <c r="E62" s="19">
        <v>378.0</v>
      </c>
      <c r="F62" s="19">
        <v>337.0</v>
      </c>
      <c r="G62" s="19"/>
      <c r="H62" s="19"/>
      <c r="I62" s="9">
        <f t="shared" si="1"/>
        <v>1112</v>
      </c>
      <c r="J62" s="9">
        <v>61.0</v>
      </c>
      <c r="K62" s="9">
        <v>10.0</v>
      </c>
    </row>
    <row r="63">
      <c r="A63" s="10" t="s">
        <v>683</v>
      </c>
      <c r="B63" s="11" t="s">
        <v>36</v>
      </c>
      <c r="C63" s="12" t="s">
        <v>651</v>
      </c>
      <c r="D63" s="13">
        <v>390.0</v>
      </c>
      <c r="E63" s="14">
        <v>383.0</v>
      </c>
      <c r="F63" s="14">
        <v>338.0</v>
      </c>
      <c r="G63" s="14"/>
      <c r="H63" s="14"/>
      <c r="I63" s="9">
        <f t="shared" si="1"/>
        <v>1111</v>
      </c>
      <c r="J63" s="12">
        <v>62.0</v>
      </c>
      <c r="K63" s="12">
        <v>6.0</v>
      </c>
    </row>
    <row r="64">
      <c r="A64" s="10" t="s">
        <v>684</v>
      </c>
      <c r="B64" s="11" t="s">
        <v>88</v>
      </c>
      <c r="C64" s="12" t="s">
        <v>616</v>
      </c>
      <c r="D64" s="13">
        <v>395.0</v>
      </c>
      <c r="E64" s="14">
        <v>381.0</v>
      </c>
      <c r="F64" s="14">
        <v>332.0</v>
      </c>
      <c r="G64" s="14"/>
      <c r="H64" s="14"/>
      <c r="I64" s="9">
        <f t="shared" si="1"/>
        <v>1108</v>
      </c>
      <c r="J64" s="12">
        <v>63.0</v>
      </c>
      <c r="K64" s="9">
        <v>19.0</v>
      </c>
    </row>
    <row r="65">
      <c r="A65" s="10" t="s">
        <v>685</v>
      </c>
      <c r="B65" s="11" t="s">
        <v>15</v>
      </c>
      <c r="C65" s="12" t="s">
        <v>640</v>
      </c>
      <c r="D65" s="13">
        <v>382.0</v>
      </c>
      <c r="E65" s="14">
        <v>357.0</v>
      </c>
      <c r="F65" s="14">
        <v>365.0</v>
      </c>
      <c r="G65" s="14"/>
      <c r="H65" s="14"/>
      <c r="I65" s="9">
        <f t="shared" si="1"/>
        <v>1104</v>
      </c>
      <c r="J65" s="12">
        <v>64.0</v>
      </c>
      <c r="K65" s="12">
        <v>11.0</v>
      </c>
    </row>
    <row r="66">
      <c r="A66" s="16" t="s">
        <v>686</v>
      </c>
      <c r="B66" s="17" t="s">
        <v>88</v>
      </c>
      <c r="C66" s="9" t="s">
        <v>640</v>
      </c>
      <c r="D66" s="18">
        <v>378.0</v>
      </c>
      <c r="E66" s="19">
        <v>387.0</v>
      </c>
      <c r="F66" s="19">
        <v>335.0</v>
      </c>
      <c r="G66" s="19"/>
      <c r="H66" s="19"/>
      <c r="I66" s="9">
        <f t="shared" si="1"/>
        <v>1100</v>
      </c>
      <c r="J66" s="9">
        <v>65.0</v>
      </c>
      <c r="K66" s="9">
        <v>12.0</v>
      </c>
    </row>
    <row r="67">
      <c r="A67" s="10" t="s">
        <v>687</v>
      </c>
      <c r="B67" s="11" t="s">
        <v>15</v>
      </c>
      <c r="C67" s="12" t="s">
        <v>640</v>
      </c>
      <c r="D67" s="13">
        <v>406.0</v>
      </c>
      <c r="E67" s="14">
        <v>372.0</v>
      </c>
      <c r="F67" s="14">
        <v>301.0</v>
      </c>
      <c r="G67" s="14"/>
      <c r="H67" s="14"/>
      <c r="I67" s="9">
        <f t="shared" si="1"/>
        <v>1079</v>
      </c>
      <c r="J67" s="12">
        <v>66.0</v>
      </c>
      <c r="K67" s="12">
        <v>13.0</v>
      </c>
    </row>
    <row r="68">
      <c r="A68" s="16" t="s">
        <v>688</v>
      </c>
      <c r="B68" s="17" t="s">
        <v>19</v>
      </c>
      <c r="C68" s="9" t="s">
        <v>625</v>
      </c>
      <c r="D68" s="18">
        <v>365.0</v>
      </c>
      <c r="E68" s="19">
        <v>379.0</v>
      </c>
      <c r="F68" s="19">
        <v>319.0</v>
      </c>
      <c r="G68" s="19"/>
      <c r="H68" s="19"/>
      <c r="I68" s="9">
        <f t="shared" si="1"/>
        <v>1063</v>
      </c>
      <c r="J68" s="9">
        <v>67.0</v>
      </c>
      <c r="K68" s="9">
        <v>12.0</v>
      </c>
    </row>
    <row r="69">
      <c r="A69" s="16" t="s">
        <v>689</v>
      </c>
      <c r="B69" s="17" t="s">
        <v>24</v>
      </c>
      <c r="C69" s="9" t="s">
        <v>632</v>
      </c>
      <c r="D69" s="18">
        <v>348.0</v>
      </c>
      <c r="E69" s="19">
        <v>365.0</v>
      </c>
      <c r="F69" s="19">
        <v>348.0</v>
      </c>
      <c r="G69" s="19"/>
      <c r="H69" s="19"/>
      <c r="I69" s="9">
        <f t="shared" si="1"/>
        <v>1061</v>
      </c>
      <c r="J69" s="9">
        <v>68.0</v>
      </c>
      <c r="K69" s="12">
        <v>6.0</v>
      </c>
    </row>
    <row r="70">
      <c r="A70" s="10" t="s">
        <v>690</v>
      </c>
      <c r="B70" s="11" t="s">
        <v>19</v>
      </c>
      <c r="C70" s="12" t="s">
        <v>616</v>
      </c>
      <c r="D70" s="13">
        <v>370.0</v>
      </c>
      <c r="E70" s="14">
        <v>366.0</v>
      </c>
      <c r="F70" s="14">
        <v>322.0</v>
      </c>
      <c r="G70" s="14"/>
      <c r="H70" s="14"/>
      <c r="I70" s="9">
        <f t="shared" si="1"/>
        <v>1058</v>
      </c>
      <c r="J70" s="12">
        <v>69.0</v>
      </c>
      <c r="K70" s="9">
        <v>20.0</v>
      </c>
    </row>
    <row r="71">
      <c r="A71" s="16" t="s">
        <v>691</v>
      </c>
      <c r="B71" s="17" t="s">
        <v>19</v>
      </c>
      <c r="C71" s="9" t="s">
        <v>616</v>
      </c>
      <c r="D71" s="18">
        <v>366.0</v>
      </c>
      <c r="E71" s="19">
        <v>336.0</v>
      </c>
      <c r="F71" s="19">
        <v>350.0</v>
      </c>
      <c r="G71" s="19"/>
      <c r="H71" s="19"/>
      <c r="I71" s="9">
        <f t="shared" si="1"/>
        <v>1052</v>
      </c>
      <c r="J71" s="9">
        <v>70.0</v>
      </c>
      <c r="K71" s="12">
        <v>21.0</v>
      </c>
    </row>
    <row r="72">
      <c r="A72" s="16" t="s">
        <v>692</v>
      </c>
      <c r="B72" s="17" t="s">
        <v>39</v>
      </c>
      <c r="C72" s="9" t="s">
        <v>630</v>
      </c>
      <c r="D72" s="18">
        <v>355.0</v>
      </c>
      <c r="E72" s="19">
        <v>391.0</v>
      </c>
      <c r="F72" s="19">
        <v>303.0</v>
      </c>
      <c r="G72" s="19"/>
      <c r="H72" s="19"/>
      <c r="I72" s="9">
        <f t="shared" si="1"/>
        <v>1049</v>
      </c>
      <c r="J72" s="9">
        <v>71.0</v>
      </c>
      <c r="K72" s="9">
        <v>10.0</v>
      </c>
    </row>
    <row r="73">
      <c r="A73" s="16" t="s">
        <v>693</v>
      </c>
      <c r="B73" s="17" t="s">
        <v>17</v>
      </c>
      <c r="C73" s="9" t="s">
        <v>640</v>
      </c>
      <c r="D73" s="18">
        <v>385.0</v>
      </c>
      <c r="E73" s="19">
        <v>347.0</v>
      </c>
      <c r="F73" s="19">
        <v>313.0</v>
      </c>
      <c r="G73" s="19"/>
      <c r="H73" s="19"/>
      <c r="I73" s="9">
        <f t="shared" si="1"/>
        <v>1045</v>
      </c>
      <c r="J73" s="9">
        <v>72.0</v>
      </c>
      <c r="K73" s="12">
        <v>14.0</v>
      </c>
    </row>
    <row r="74">
      <c r="A74" s="10" t="s">
        <v>694</v>
      </c>
      <c r="B74" s="11" t="s">
        <v>19</v>
      </c>
      <c r="C74" s="12" t="s">
        <v>651</v>
      </c>
      <c r="D74" s="13">
        <v>358.0</v>
      </c>
      <c r="E74" s="14">
        <v>356.0</v>
      </c>
      <c r="F74" s="14">
        <v>328.0</v>
      </c>
      <c r="G74" s="14"/>
      <c r="H74" s="14"/>
      <c r="I74" s="9">
        <f t="shared" si="1"/>
        <v>1042</v>
      </c>
      <c r="J74" s="12">
        <v>73.0</v>
      </c>
      <c r="K74" s="9">
        <v>7.0</v>
      </c>
    </row>
    <row r="75">
      <c r="A75" s="16" t="s">
        <v>695</v>
      </c>
      <c r="B75" s="17" t="s">
        <v>52</v>
      </c>
      <c r="C75" s="9" t="s">
        <v>630</v>
      </c>
      <c r="D75" s="18">
        <v>356.0</v>
      </c>
      <c r="E75" s="19">
        <v>370.0</v>
      </c>
      <c r="F75" s="19">
        <v>310.0</v>
      </c>
      <c r="G75" s="19"/>
      <c r="H75" s="19"/>
      <c r="I75" s="9">
        <f t="shared" si="1"/>
        <v>1036</v>
      </c>
      <c r="J75" s="9">
        <v>74.0</v>
      </c>
      <c r="K75" s="12">
        <v>11.0</v>
      </c>
    </row>
    <row r="76">
      <c r="A76" s="10" t="s">
        <v>696</v>
      </c>
      <c r="B76" s="11" t="s">
        <v>17</v>
      </c>
      <c r="C76" s="12" t="s">
        <v>632</v>
      </c>
      <c r="D76" s="13">
        <v>344.0</v>
      </c>
      <c r="E76" s="14">
        <v>360.0</v>
      </c>
      <c r="F76" s="14">
        <v>326.0</v>
      </c>
      <c r="G76" s="14"/>
      <c r="H76" s="14"/>
      <c r="I76" s="9">
        <f t="shared" si="1"/>
        <v>1030</v>
      </c>
      <c r="J76" s="12">
        <v>75.0</v>
      </c>
      <c r="K76" s="9">
        <v>7.0</v>
      </c>
    </row>
    <row r="77">
      <c r="A77" s="16" t="s">
        <v>697</v>
      </c>
      <c r="B77" s="17" t="s">
        <v>17</v>
      </c>
      <c r="C77" s="9" t="s">
        <v>698</v>
      </c>
      <c r="D77" s="18">
        <v>367.0</v>
      </c>
      <c r="E77" s="19">
        <v>354.0</v>
      </c>
      <c r="F77" s="19">
        <v>309.0</v>
      </c>
      <c r="G77" s="19"/>
      <c r="H77" s="19"/>
      <c r="I77" s="9">
        <f t="shared" si="1"/>
        <v>1030</v>
      </c>
      <c r="J77" s="9">
        <v>76.0</v>
      </c>
      <c r="K77" s="12">
        <v>1.0</v>
      </c>
    </row>
    <row r="78">
      <c r="A78" s="10" t="s">
        <v>699</v>
      </c>
      <c r="B78" s="11" t="s">
        <v>36</v>
      </c>
      <c r="C78" s="12" t="s">
        <v>640</v>
      </c>
      <c r="D78" s="13">
        <v>353.0</v>
      </c>
      <c r="E78" s="14">
        <v>355.0</v>
      </c>
      <c r="F78" s="14">
        <v>321.0</v>
      </c>
      <c r="G78" s="14"/>
      <c r="H78" s="14"/>
      <c r="I78" s="9">
        <f t="shared" si="1"/>
        <v>1029</v>
      </c>
      <c r="J78" s="12">
        <v>77.0</v>
      </c>
      <c r="K78" s="9">
        <v>15.0</v>
      </c>
    </row>
    <row r="79">
      <c r="A79" s="16" t="s">
        <v>700</v>
      </c>
      <c r="B79" s="17" t="s">
        <v>19</v>
      </c>
      <c r="C79" s="9" t="s">
        <v>618</v>
      </c>
      <c r="D79" s="18">
        <v>324.0</v>
      </c>
      <c r="E79" s="19">
        <v>374.0</v>
      </c>
      <c r="F79" s="19">
        <v>329.0</v>
      </c>
      <c r="G79" s="19"/>
      <c r="H79" s="19"/>
      <c r="I79" s="9">
        <f t="shared" si="1"/>
        <v>1027</v>
      </c>
      <c r="J79" s="9">
        <v>78.0</v>
      </c>
      <c r="K79" s="12">
        <v>4.0</v>
      </c>
    </row>
    <row r="80">
      <c r="A80" s="10" t="s">
        <v>701</v>
      </c>
      <c r="B80" s="11" t="s">
        <v>52</v>
      </c>
      <c r="C80" s="12" t="s">
        <v>616</v>
      </c>
      <c r="D80" s="13">
        <v>374.0</v>
      </c>
      <c r="E80" s="14">
        <v>394.0</v>
      </c>
      <c r="F80" s="14">
        <v>251.0</v>
      </c>
      <c r="G80" s="14"/>
      <c r="H80" s="14"/>
      <c r="I80" s="9">
        <f t="shared" si="1"/>
        <v>1019</v>
      </c>
      <c r="J80" s="12">
        <v>79.0</v>
      </c>
      <c r="K80" s="9">
        <v>22.0</v>
      </c>
    </row>
    <row r="81">
      <c r="A81" s="10" t="s">
        <v>702</v>
      </c>
      <c r="B81" s="11" t="s">
        <v>17</v>
      </c>
      <c r="C81" s="12" t="s">
        <v>616</v>
      </c>
      <c r="D81" s="13">
        <v>345.0</v>
      </c>
      <c r="E81" s="14">
        <v>345.0</v>
      </c>
      <c r="F81" s="14">
        <v>314.0</v>
      </c>
      <c r="G81" s="14"/>
      <c r="H81" s="14"/>
      <c r="I81" s="9">
        <f t="shared" si="1"/>
        <v>1004</v>
      </c>
      <c r="J81" s="12">
        <v>80.0</v>
      </c>
      <c r="K81" s="12">
        <v>23.0</v>
      </c>
    </row>
    <row r="82">
      <c r="A82" s="16" t="s">
        <v>703</v>
      </c>
      <c r="B82" s="17" t="s">
        <v>34</v>
      </c>
      <c r="C82" s="9" t="s">
        <v>616</v>
      </c>
      <c r="D82" s="23"/>
      <c r="E82" s="19">
        <v>500.0</v>
      </c>
      <c r="F82" s="19">
        <v>500.0</v>
      </c>
      <c r="G82" s="19"/>
      <c r="H82" s="19"/>
      <c r="I82" s="9">
        <f t="shared" si="1"/>
        <v>1000</v>
      </c>
      <c r="J82" s="9">
        <v>81.0</v>
      </c>
      <c r="K82" s="12">
        <v>24.0</v>
      </c>
    </row>
    <row r="83">
      <c r="A83" s="16" t="s">
        <v>704</v>
      </c>
      <c r="B83" s="17" t="s">
        <v>17</v>
      </c>
      <c r="C83" s="9" t="s">
        <v>616</v>
      </c>
      <c r="D83" s="23"/>
      <c r="E83" s="19">
        <v>497.0</v>
      </c>
      <c r="F83" s="19">
        <v>497.0</v>
      </c>
      <c r="G83" s="19"/>
      <c r="H83" s="19"/>
      <c r="I83" s="9">
        <f t="shared" si="1"/>
        <v>994</v>
      </c>
      <c r="J83" s="9">
        <v>82.0</v>
      </c>
      <c r="K83" s="9">
        <v>25.0</v>
      </c>
    </row>
    <row r="84">
      <c r="A84" s="16" t="s">
        <v>705</v>
      </c>
      <c r="B84" s="17" t="s">
        <v>36</v>
      </c>
      <c r="C84" s="9" t="s">
        <v>640</v>
      </c>
      <c r="D84" s="18">
        <v>357.0</v>
      </c>
      <c r="E84" s="19">
        <v>352.0</v>
      </c>
      <c r="F84" s="19">
        <v>283.0</v>
      </c>
      <c r="G84" s="19"/>
      <c r="H84" s="19"/>
      <c r="I84" s="9">
        <f t="shared" si="1"/>
        <v>992</v>
      </c>
      <c r="J84" s="9">
        <v>83.0</v>
      </c>
      <c r="K84" s="9">
        <v>16.0</v>
      </c>
    </row>
    <row r="85">
      <c r="A85" s="16" t="s">
        <v>706</v>
      </c>
      <c r="B85" s="17" t="s">
        <v>88</v>
      </c>
      <c r="C85" s="9" t="s">
        <v>640</v>
      </c>
      <c r="D85" s="18">
        <v>347.0</v>
      </c>
      <c r="E85" s="19">
        <v>348.0</v>
      </c>
      <c r="F85" s="19">
        <v>294.0</v>
      </c>
      <c r="G85" s="19"/>
      <c r="H85" s="19"/>
      <c r="I85" s="9">
        <f t="shared" si="1"/>
        <v>989</v>
      </c>
      <c r="J85" s="9">
        <v>84.0</v>
      </c>
      <c r="K85" s="9">
        <v>17.0</v>
      </c>
    </row>
    <row r="86">
      <c r="A86" s="10" t="s">
        <v>707</v>
      </c>
      <c r="B86" s="11" t="s">
        <v>123</v>
      </c>
      <c r="C86" s="12" t="s">
        <v>616</v>
      </c>
      <c r="D86" s="13">
        <v>494.0</v>
      </c>
      <c r="E86" s="14">
        <v>492.0</v>
      </c>
      <c r="F86" s="20"/>
      <c r="G86" s="14"/>
      <c r="H86" s="14"/>
      <c r="I86" s="9">
        <f t="shared" si="1"/>
        <v>986</v>
      </c>
      <c r="J86" s="12">
        <v>85.0</v>
      </c>
      <c r="K86" s="9">
        <v>26.0</v>
      </c>
    </row>
    <row r="87">
      <c r="A87" s="16" t="s">
        <v>708</v>
      </c>
      <c r="B87" s="17" t="s">
        <v>21</v>
      </c>
      <c r="C87" s="9" t="s">
        <v>616</v>
      </c>
      <c r="D87" s="18">
        <v>492.0</v>
      </c>
      <c r="E87" s="22"/>
      <c r="F87" s="19">
        <v>492.0</v>
      </c>
      <c r="G87" s="19"/>
      <c r="H87" s="19"/>
      <c r="I87" s="9">
        <f t="shared" si="1"/>
        <v>984</v>
      </c>
      <c r="J87" s="9">
        <v>86.0</v>
      </c>
      <c r="K87" s="9">
        <v>27.0</v>
      </c>
    </row>
    <row r="88">
      <c r="A88" s="10" t="s">
        <v>709</v>
      </c>
      <c r="B88" s="11" t="s">
        <v>68</v>
      </c>
      <c r="C88" s="12" t="s">
        <v>616</v>
      </c>
      <c r="D88" s="13">
        <v>491.0</v>
      </c>
      <c r="E88" s="14">
        <v>491.0</v>
      </c>
      <c r="F88" s="20"/>
      <c r="G88" s="14"/>
      <c r="H88" s="14"/>
      <c r="I88" s="9">
        <f t="shared" si="1"/>
        <v>982</v>
      </c>
      <c r="J88" s="12">
        <v>87.0</v>
      </c>
      <c r="K88" s="9">
        <v>28.0</v>
      </c>
    </row>
    <row r="89">
      <c r="A89" s="10" t="s">
        <v>710</v>
      </c>
      <c r="B89" s="11" t="s">
        <v>24</v>
      </c>
      <c r="C89" s="12" t="s">
        <v>625</v>
      </c>
      <c r="D89" s="13">
        <v>490.0</v>
      </c>
      <c r="E89" s="14">
        <v>487.0</v>
      </c>
      <c r="F89" s="20"/>
      <c r="G89" s="14"/>
      <c r="H89" s="14"/>
      <c r="I89" s="9">
        <f t="shared" si="1"/>
        <v>977</v>
      </c>
      <c r="J89" s="12">
        <v>88.0</v>
      </c>
      <c r="K89" s="9">
        <v>13.0</v>
      </c>
    </row>
    <row r="90">
      <c r="A90" s="10" t="s">
        <v>711</v>
      </c>
      <c r="B90" s="11" t="s">
        <v>545</v>
      </c>
      <c r="C90" s="12" t="s">
        <v>618</v>
      </c>
      <c r="D90" s="13">
        <v>488.0</v>
      </c>
      <c r="E90" s="20"/>
      <c r="F90" s="14">
        <v>486.0</v>
      </c>
      <c r="G90" s="14"/>
      <c r="H90" s="14"/>
      <c r="I90" s="9">
        <f t="shared" si="1"/>
        <v>974</v>
      </c>
      <c r="J90" s="12">
        <v>89.0</v>
      </c>
      <c r="K90" s="9">
        <v>5.0</v>
      </c>
    </row>
    <row r="91">
      <c r="A91" s="16" t="s">
        <v>712</v>
      </c>
      <c r="B91" s="17" t="s">
        <v>15</v>
      </c>
      <c r="C91" s="9" t="s">
        <v>640</v>
      </c>
      <c r="D91" s="23"/>
      <c r="E91" s="19">
        <v>489.0</v>
      </c>
      <c r="F91" s="19">
        <v>482.0</v>
      </c>
      <c r="G91" s="19"/>
      <c r="H91" s="19"/>
      <c r="I91" s="9">
        <f t="shared" si="1"/>
        <v>971</v>
      </c>
      <c r="J91" s="9">
        <v>90.0</v>
      </c>
      <c r="K91" s="9">
        <v>18.0</v>
      </c>
    </row>
    <row r="92">
      <c r="A92" s="10" t="s">
        <v>713</v>
      </c>
      <c r="B92" s="11" t="s">
        <v>19</v>
      </c>
      <c r="C92" s="12" t="s">
        <v>625</v>
      </c>
      <c r="D92" s="13">
        <v>484.0</v>
      </c>
      <c r="E92" s="20"/>
      <c r="F92" s="14">
        <v>485.0</v>
      </c>
      <c r="G92" s="14"/>
      <c r="H92" s="14"/>
      <c r="I92" s="9">
        <f t="shared" si="1"/>
        <v>969</v>
      </c>
      <c r="J92" s="12">
        <v>91.0</v>
      </c>
      <c r="K92" s="9">
        <v>14.0</v>
      </c>
    </row>
    <row r="93">
      <c r="A93" s="10" t="s">
        <v>714</v>
      </c>
      <c r="B93" s="11" t="s">
        <v>17</v>
      </c>
      <c r="C93" s="12" t="s">
        <v>616</v>
      </c>
      <c r="D93" s="24"/>
      <c r="E93" s="14">
        <v>485.0</v>
      </c>
      <c r="F93" s="14">
        <v>483.0</v>
      </c>
      <c r="G93" s="14"/>
      <c r="H93" s="14"/>
      <c r="I93" s="9">
        <f t="shared" si="1"/>
        <v>968</v>
      </c>
      <c r="J93" s="12">
        <v>92.0</v>
      </c>
      <c r="K93" s="9">
        <v>29.0</v>
      </c>
    </row>
    <row r="94">
      <c r="A94" s="10" t="s">
        <v>715</v>
      </c>
      <c r="B94" s="11" t="s">
        <v>32</v>
      </c>
      <c r="C94" s="12" t="s">
        <v>651</v>
      </c>
      <c r="D94" s="13">
        <v>485.0</v>
      </c>
      <c r="E94" s="20"/>
      <c r="F94" s="14">
        <v>480.0</v>
      </c>
      <c r="G94" s="14"/>
      <c r="H94" s="14"/>
      <c r="I94" s="9">
        <f t="shared" si="1"/>
        <v>965</v>
      </c>
      <c r="J94" s="12">
        <v>93.0</v>
      </c>
      <c r="K94" s="9">
        <v>8.0</v>
      </c>
    </row>
    <row r="95">
      <c r="A95" s="16" t="s">
        <v>716</v>
      </c>
      <c r="B95" s="17" t="s">
        <v>30</v>
      </c>
      <c r="C95" s="9" t="s">
        <v>616</v>
      </c>
      <c r="D95" s="18">
        <v>476.0</v>
      </c>
      <c r="E95" s="22"/>
      <c r="F95" s="19">
        <v>481.0</v>
      </c>
      <c r="G95" s="19"/>
      <c r="H95" s="19"/>
      <c r="I95" s="9">
        <f t="shared" si="1"/>
        <v>957</v>
      </c>
      <c r="J95" s="9">
        <v>94.0</v>
      </c>
      <c r="K95" s="9">
        <v>30.0</v>
      </c>
    </row>
    <row r="96">
      <c r="A96" s="10" t="s">
        <v>717</v>
      </c>
      <c r="B96" s="11" t="s">
        <v>19</v>
      </c>
      <c r="C96" s="12" t="s">
        <v>625</v>
      </c>
      <c r="D96" s="13">
        <v>478.0</v>
      </c>
      <c r="E96" s="20"/>
      <c r="F96" s="14">
        <v>473.0</v>
      </c>
      <c r="G96" s="14"/>
      <c r="H96" s="14"/>
      <c r="I96" s="9">
        <f t="shared" si="1"/>
        <v>951</v>
      </c>
      <c r="J96" s="12">
        <v>95.0</v>
      </c>
      <c r="K96" s="9">
        <v>15.0</v>
      </c>
    </row>
    <row r="97">
      <c r="A97" s="10" t="s">
        <v>718</v>
      </c>
      <c r="B97" s="11" t="s">
        <v>52</v>
      </c>
      <c r="C97" s="12" t="s">
        <v>625</v>
      </c>
      <c r="D97" s="13">
        <v>333.0</v>
      </c>
      <c r="E97" s="14">
        <v>325.0</v>
      </c>
      <c r="F97" s="14">
        <v>292.0</v>
      </c>
      <c r="G97" s="14"/>
      <c r="H97" s="14"/>
      <c r="I97" s="9">
        <f t="shared" si="1"/>
        <v>950</v>
      </c>
      <c r="J97" s="12">
        <v>96.0</v>
      </c>
      <c r="K97" s="9">
        <v>16.0</v>
      </c>
    </row>
    <row r="98">
      <c r="A98" s="16" t="s">
        <v>719</v>
      </c>
      <c r="B98" s="17" t="s">
        <v>19</v>
      </c>
      <c r="C98" s="9" t="s">
        <v>616</v>
      </c>
      <c r="D98" s="18">
        <v>474.0</v>
      </c>
      <c r="E98" s="22"/>
      <c r="F98" s="19">
        <v>474.0</v>
      </c>
      <c r="G98" s="19"/>
      <c r="H98" s="19"/>
      <c r="I98" s="9">
        <f t="shared" si="1"/>
        <v>948</v>
      </c>
      <c r="J98" s="9">
        <v>97.0</v>
      </c>
      <c r="K98" s="9">
        <v>31.0</v>
      </c>
    </row>
    <row r="99">
      <c r="A99" s="10" t="s">
        <v>720</v>
      </c>
      <c r="B99" s="11" t="s">
        <v>32</v>
      </c>
      <c r="C99" s="12" t="s">
        <v>625</v>
      </c>
      <c r="D99" s="13">
        <v>475.0</v>
      </c>
      <c r="E99" s="20"/>
      <c r="F99" s="14">
        <v>470.0</v>
      </c>
      <c r="G99" s="14"/>
      <c r="H99" s="14"/>
      <c r="I99" s="9">
        <f t="shared" si="1"/>
        <v>945</v>
      </c>
      <c r="J99" s="12">
        <v>98.0</v>
      </c>
      <c r="K99" s="9">
        <v>17.0</v>
      </c>
    </row>
    <row r="100">
      <c r="A100" s="16" t="s">
        <v>721</v>
      </c>
      <c r="B100" s="17" t="s">
        <v>123</v>
      </c>
      <c r="C100" s="9" t="s">
        <v>630</v>
      </c>
      <c r="D100" s="18">
        <v>314.0</v>
      </c>
      <c r="E100" s="19">
        <v>335.0</v>
      </c>
      <c r="F100" s="19">
        <v>295.0</v>
      </c>
      <c r="G100" s="19"/>
      <c r="H100" s="19"/>
      <c r="I100" s="9">
        <f t="shared" si="1"/>
        <v>944</v>
      </c>
      <c r="J100" s="9">
        <v>99.0</v>
      </c>
      <c r="K100" s="9">
        <v>12.0</v>
      </c>
    </row>
    <row r="101">
      <c r="A101" s="10" t="s">
        <v>722</v>
      </c>
      <c r="B101" s="11" t="s">
        <v>93</v>
      </c>
      <c r="C101" s="12" t="s">
        <v>698</v>
      </c>
      <c r="D101" s="13">
        <v>341.0</v>
      </c>
      <c r="E101" s="14">
        <v>329.0</v>
      </c>
      <c r="F101" s="14">
        <v>268.0</v>
      </c>
      <c r="G101" s="14"/>
      <c r="H101" s="14"/>
      <c r="I101" s="9">
        <f t="shared" si="1"/>
        <v>938</v>
      </c>
      <c r="J101" s="12">
        <v>100.0</v>
      </c>
      <c r="K101" s="9">
        <v>2.0</v>
      </c>
    </row>
    <row r="102">
      <c r="A102" s="10" t="s">
        <v>723</v>
      </c>
      <c r="B102" s="11" t="s">
        <v>19</v>
      </c>
      <c r="C102" s="12" t="s">
        <v>616</v>
      </c>
      <c r="D102" s="24"/>
      <c r="E102" s="14">
        <v>475.0</v>
      </c>
      <c r="F102" s="14">
        <v>459.0</v>
      </c>
      <c r="G102" s="14"/>
      <c r="H102" s="14"/>
      <c r="I102" s="9">
        <f t="shared" si="1"/>
        <v>934</v>
      </c>
      <c r="J102" s="12">
        <v>101.0</v>
      </c>
      <c r="K102" s="9">
        <v>32.0</v>
      </c>
    </row>
    <row r="103">
      <c r="A103" s="10" t="s">
        <v>724</v>
      </c>
      <c r="B103" s="11" t="s">
        <v>36</v>
      </c>
      <c r="C103" s="12" t="s">
        <v>630</v>
      </c>
      <c r="D103" s="13">
        <v>472.0</v>
      </c>
      <c r="E103" s="14">
        <v>462.0</v>
      </c>
      <c r="F103" s="20"/>
      <c r="G103" s="14"/>
      <c r="H103" s="14"/>
      <c r="I103" s="9">
        <f t="shared" si="1"/>
        <v>934</v>
      </c>
      <c r="J103" s="12">
        <v>102.0</v>
      </c>
      <c r="K103" s="9">
        <v>13.0</v>
      </c>
    </row>
    <row r="104">
      <c r="A104" s="10" t="s">
        <v>725</v>
      </c>
      <c r="B104" s="11" t="s">
        <v>24</v>
      </c>
      <c r="C104" s="12" t="s">
        <v>640</v>
      </c>
      <c r="D104" s="13">
        <v>462.0</v>
      </c>
      <c r="E104" s="14">
        <v>470.0</v>
      </c>
      <c r="F104" s="20"/>
      <c r="G104" s="14"/>
      <c r="H104" s="14"/>
      <c r="I104" s="9">
        <f t="shared" si="1"/>
        <v>932</v>
      </c>
      <c r="J104" s="12">
        <v>103.0</v>
      </c>
      <c r="K104" s="9">
        <v>19.0</v>
      </c>
    </row>
    <row r="105">
      <c r="A105" s="10" t="s">
        <v>726</v>
      </c>
      <c r="B105" s="11" t="s">
        <v>15</v>
      </c>
      <c r="C105" s="12" t="s">
        <v>616</v>
      </c>
      <c r="D105" s="24"/>
      <c r="E105" s="14">
        <v>458.0</v>
      </c>
      <c r="F105" s="14">
        <v>472.0</v>
      </c>
      <c r="G105" s="14"/>
      <c r="H105" s="14"/>
      <c r="I105" s="9">
        <f t="shared" si="1"/>
        <v>930</v>
      </c>
      <c r="J105" s="12">
        <v>104.0</v>
      </c>
      <c r="K105" s="9">
        <v>33.0</v>
      </c>
    </row>
    <row r="106">
      <c r="A106" s="16" t="s">
        <v>727</v>
      </c>
      <c r="B106" s="17" t="s">
        <v>93</v>
      </c>
      <c r="C106" s="9" t="s">
        <v>640</v>
      </c>
      <c r="D106" s="18">
        <v>461.0</v>
      </c>
      <c r="E106" s="19">
        <v>465.0</v>
      </c>
      <c r="F106" s="22"/>
      <c r="G106" s="19"/>
      <c r="H106" s="19"/>
      <c r="I106" s="9">
        <f t="shared" si="1"/>
        <v>926</v>
      </c>
      <c r="J106" s="9">
        <v>105.0</v>
      </c>
      <c r="K106" s="9">
        <v>20.0</v>
      </c>
    </row>
    <row r="107">
      <c r="A107" s="10" t="s">
        <v>728</v>
      </c>
      <c r="B107" s="11" t="s">
        <v>17</v>
      </c>
      <c r="C107" s="12" t="s">
        <v>618</v>
      </c>
      <c r="D107" s="24"/>
      <c r="E107" s="14">
        <v>466.0</v>
      </c>
      <c r="F107" s="14">
        <v>456.0</v>
      </c>
      <c r="G107" s="14"/>
      <c r="H107" s="14"/>
      <c r="I107" s="9">
        <f t="shared" si="1"/>
        <v>922</v>
      </c>
      <c r="J107" s="12">
        <v>106.0</v>
      </c>
      <c r="K107" s="9">
        <v>6.0</v>
      </c>
    </row>
    <row r="108">
      <c r="A108" s="16" t="s">
        <v>729</v>
      </c>
      <c r="B108" s="17" t="s">
        <v>90</v>
      </c>
      <c r="C108" s="9" t="s">
        <v>630</v>
      </c>
      <c r="D108" s="18">
        <v>463.0</v>
      </c>
      <c r="E108" s="22"/>
      <c r="F108" s="19">
        <v>458.0</v>
      </c>
      <c r="G108" s="19"/>
      <c r="H108" s="19"/>
      <c r="I108" s="9">
        <f t="shared" si="1"/>
        <v>921</v>
      </c>
      <c r="J108" s="9">
        <v>107.0</v>
      </c>
      <c r="K108" s="9">
        <v>14.0</v>
      </c>
    </row>
    <row r="109">
      <c r="A109" s="10" t="s">
        <v>730</v>
      </c>
      <c r="B109" s="11" t="s">
        <v>26</v>
      </c>
      <c r="C109" s="12" t="s">
        <v>618</v>
      </c>
      <c r="D109" s="24"/>
      <c r="E109" s="14">
        <v>457.0</v>
      </c>
      <c r="F109" s="14">
        <v>463.0</v>
      </c>
      <c r="G109" s="14"/>
      <c r="H109" s="14"/>
      <c r="I109" s="9">
        <f t="shared" si="1"/>
        <v>920</v>
      </c>
      <c r="J109" s="12">
        <v>108.0</v>
      </c>
      <c r="K109" s="9">
        <v>7.0</v>
      </c>
    </row>
    <row r="110">
      <c r="A110" s="10" t="s">
        <v>731</v>
      </c>
      <c r="B110" s="11" t="s">
        <v>17</v>
      </c>
      <c r="C110" s="12" t="s">
        <v>625</v>
      </c>
      <c r="D110" s="13">
        <v>334.0</v>
      </c>
      <c r="E110" s="14">
        <v>318.0</v>
      </c>
      <c r="F110" s="14">
        <v>265.0</v>
      </c>
      <c r="G110" s="14"/>
      <c r="H110" s="14"/>
      <c r="I110" s="9">
        <f t="shared" si="1"/>
        <v>917</v>
      </c>
      <c r="J110" s="12">
        <v>109.0</v>
      </c>
      <c r="K110" s="9">
        <v>18.0</v>
      </c>
    </row>
    <row r="111">
      <c r="A111" s="16" t="s">
        <v>732</v>
      </c>
      <c r="B111" s="17" t="s">
        <v>49</v>
      </c>
      <c r="C111" s="9" t="s">
        <v>630</v>
      </c>
      <c r="D111" s="18">
        <v>346.0</v>
      </c>
      <c r="E111" s="19">
        <v>327.0</v>
      </c>
      <c r="F111" s="19">
        <v>239.0</v>
      </c>
      <c r="G111" s="19"/>
      <c r="H111" s="19"/>
      <c r="I111" s="9">
        <f t="shared" si="1"/>
        <v>912</v>
      </c>
      <c r="J111" s="9">
        <v>110.0</v>
      </c>
      <c r="K111" s="9">
        <v>15.0</v>
      </c>
    </row>
    <row r="112">
      <c r="A112" s="16" t="s">
        <v>733</v>
      </c>
      <c r="B112" s="17" t="s">
        <v>52</v>
      </c>
      <c r="C112" s="9" t="s">
        <v>640</v>
      </c>
      <c r="D112" s="18">
        <v>311.0</v>
      </c>
      <c r="E112" s="19">
        <v>316.0</v>
      </c>
      <c r="F112" s="19">
        <v>279.0</v>
      </c>
      <c r="G112" s="19"/>
      <c r="H112" s="19"/>
      <c r="I112" s="9">
        <f t="shared" si="1"/>
        <v>906</v>
      </c>
      <c r="J112" s="9">
        <v>111.0</v>
      </c>
      <c r="K112" s="9">
        <v>21.0</v>
      </c>
    </row>
    <row r="113">
      <c r="A113" s="10" t="s">
        <v>734</v>
      </c>
      <c r="B113" s="11" t="s">
        <v>61</v>
      </c>
      <c r="C113" s="12" t="s">
        <v>625</v>
      </c>
      <c r="D113" s="13">
        <v>308.0</v>
      </c>
      <c r="E113" s="14">
        <v>313.0</v>
      </c>
      <c r="F113" s="14">
        <v>284.0</v>
      </c>
      <c r="G113" s="14"/>
      <c r="H113" s="14"/>
      <c r="I113" s="9">
        <f t="shared" si="1"/>
        <v>905</v>
      </c>
      <c r="J113" s="12">
        <v>112.0</v>
      </c>
      <c r="K113" s="9">
        <v>19.0</v>
      </c>
    </row>
    <row r="114">
      <c r="A114" s="10" t="s">
        <v>735</v>
      </c>
      <c r="B114" s="11" t="s">
        <v>52</v>
      </c>
      <c r="C114" s="12" t="s">
        <v>625</v>
      </c>
      <c r="D114" s="13">
        <v>450.0</v>
      </c>
      <c r="E114" s="14">
        <v>454.0</v>
      </c>
      <c r="F114" s="20"/>
      <c r="G114" s="14"/>
      <c r="H114" s="14"/>
      <c r="I114" s="9">
        <f t="shared" si="1"/>
        <v>904</v>
      </c>
      <c r="J114" s="12">
        <v>113.0</v>
      </c>
      <c r="K114" s="9">
        <v>20.0</v>
      </c>
    </row>
    <row r="115">
      <c r="A115" s="10" t="s">
        <v>736</v>
      </c>
      <c r="B115" s="11" t="s">
        <v>39</v>
      </c>
      <c r="C115" s="12" t="s">
        <v>640</v>
      </c>
      <c r="D115" s="24"/>
      <c r="E115" s="14">
        <v>453.0</v>
      </c>
      <c r="F115" s="14">
        <v>448.0</v>
      </c>
      <c r="G115" s="14"/>
      <c r="H115" s="14"/>
      <c r="I115" s="9">
        <f t="shared" si="1"/>
        <v>901</v>
      </c>
      <c r="J115" s="12">
        <v>114.0</v>
      </c>
      <c r="K115" s="9">
        <v>22.0</v>
      </c>
    </row>
    <row r="116">
      <c r="A116" s="10" t="s">
        <v>737</v>
      </c>
      <c r="B116" s="11" t="s">
        <v>52</v>
      </c>
      <c r="C116" s="12" t="s">
        <v>625</v>
      </c>
      <c r="D116" s="24"/>
      <c r="E116" s="14">
        <v>467.0</v>
      </c>
      <c r="F116" s="14">
        <v>432.0</v>
      </c>
      <c r="G116" s="14"/>
      <c r="H116" s="14"/>
      <c r="I116" s="9">
        <f t="shared" si="1"/>
        <v>899</v>
      </c>
      <c r="J116" s="12">
        <v>115.0</v>
      </c>
      <c r="K116" s="9">
        <v>21.0</v>
      </c>
    </row>
    <row r="117">
      <c r="A117" s="16" t="s">
        <v>738</v>
      </c>
      <c r="B117" s="17" t="s">
        <v>12</v>
      </c>
      <c r="C117" s="9" t="s">
        <v>630</v>
      </c>
      <c r="D117" s="18">
        <v>307.0</v>
      </c>
      <c r="E117" s="19">
        <v>311.0</v>
      </c>
      <c r="F117" s="19">
        <v>276.0</v>
      </c>
      <c r="G117" s="19"/>
      <c r="H117" s="19"/>
      <c r="I117" s="9">
        <f t="shared" si="1"/>
        <v>894</v>
      </c>
      <c r="J117" s="9">
        <v>116.0</v>
      </c>
      <c r="K117" s="12">
        <v>16.0</v>
      </c>
    </row>
    <row r="118">
      <c r="A118" s="16" t="s">
        <v>739</v>
      </c>
      <c r="B118" s="17" t="s">
        <v>165</v>
      </c>
      <c r="C118" s="9" t="s">
        <v>630</v>
      </c>
      <c r="D118" s="18">
        <v>454.0</v>
      </c>
      <c r="E118" s="22"/>
      <c r="F118" s="19">
        <v>439.0</v>
      </c>
      <c r="G118" s="19"/>
      <c r="H118" s="19"/>
      <c r="I118" s="9">
        <f t="shared" si="1"/>
        <v>893</v>
      </c>
      <c r="J118" s="9">
        <v>117.0</v>
      </c>
      <c r="K118" s="9">
        <v>17.0</v>
      </c>
    </row>
    <row r="119">
      <c r="A119" s="10" t="s">
        <v>740</v>
      </c>
      <c r="B119" s="11" t="s">
        <v>30</v>
      </c>
      <c r="C119" s="12" t="s">
        <v>616</v>
      </c>
      <c r="D119" s="13">
        <v>323.0</v>
      </c>
      <c r="E119" s="14">
        <v>286.0</v>
      </c>
      <c r="F119" s="14">
        <v>280.0</v>
      </c>
      <c r="G119" s="14"/>
      <c r="H119" s="14"/>
      <c r="I119" s="9">
        <f t="shared" si="1"/>
        <v>889</v>
      </c>
      <c r="J119" s="12">
        <v>118.0</v>
      </c>
      <c r="K119" s="12">
        <v>34.0</v>
      </c>
    </row>
    <row r="120">
      <c r="A120" s="10" t="s">
        <v>741</v>
      </c>
      <c r="B120" s="11" t="s">
        <v>52</v>
      </c>
      <c r="C120" s="12" t="s">
        <v>640</v>
      </c>
      <c r="D120" s="13">
        <v>312.0</v>
      </c>
      <c r="E120" s="14">
        <v>315.0</v>
      </c>
      <c r="F120" s="14">
        <v>258.0</v>
      </c>
      <c r="G120" s="14"/>
      <c r="H120" s="14"/>
      <c r="I120" s="9">
        <f t="shared" si="1"/>
        <v>885</v>
      </c>
      <c r="J120" s="12">
        <v>119.0</v>
      </c>
      <c r="K120" s="9">
        <v>23.0</v>
      </c>
    </row>
    <row r="121">
      <c r="A121" s="16" t="s">
        <v>742</v>
      </c>
      <c r="B121" s="17" t="s">
        <v>93</v>
      </c>
      <c r="C121" s="9" t="s">
        <v>616</v>
      </c>
      <c r="D121" s="23"/>
      <c r="E121" s="19">
        <v>447.0</v>
      </c>
      <c r="F121" s="19">
        <v>435.0</v>
      </c>
      <c r="G121" s="19"/>
      <c r="H121" s="19"/>
      <c r="I121" s="9">
        <f t="shared" si="1"/>
        <v>882</v>
      </c>
      <c r="J121" s="9">
        <v>120.0</v>
      </c>
      <c r="K121" s="12">
        <v>35.0</v>
      </c>
    </row>
    <row r="122">
      <c r="A122" s="10" t="s">
        <v>743</v>
      </c>
      <c r="B122" s="11" t="s">
        <v>19</v>
      </c>
      <c r="C122" s="12" t="s">
        <v>630</v>
      </c>
      <c r="D122" s="13">
        <v>305.0</v>
      </c>
      <c r="E122" s="14">
        <v>301.0</v>
      </c>
      <c r="F122" s="14">
        <v>273.0</v>
      </c>
      <c r="G122" s="14"/>
      <c r="H122" s="14"/>
      <c r="I122" s="9">
        <f t="shared" si="1"/>
        <v>879</v>
      </c>
      <c r="J122" s="12">
        <v>121.0</v>
      </c>
      <c r="K122" s="9">
        <v>18.0</v>
      </c>
    </row>
    <row r="123">
      <c r="A123" s="10" t="s">
        <v>744</v>
      </c>
      <c r="B123" s="11" t="s">
        <v>12</v>
      </c>
      <c r="C123" s="12" t="s">
        <v>651</v>
      </c>
      <c r="D123" s="13">
        <v>441.0</v>
      </c>
      <c r="E123" s="14">
        <v>436.0</v>
      </c>
      <c r="F123" s="20"/>
      <c r="G123" s="14"/>
      <c r="H123" s="14"/>
      <c r="I123" s="9">
        <f t="shared" si="1"/>
        <v>877</v>
      </c>
      <c r="J123" s="12">
        <v>122.0</v>
      </c>
      <c r="K123" s="12">
        <v>9.0</v>
      </c>
    </row>
    <row r="124">
      <c r="A124" s="10" t="s">
        <v>745</v>
      </c>
      <c r="B124" s="11" t="s">
        <v>165</v>
      </c>
      <c r="C124" s="12" t="s">
        <v>632</v>
      </c>
      <c r="D124" s="13">
        <v>442.0</v>
      </c>
      <c r="E124" s="14">
        <v>429.0</v>
      </c>
      <c r="F124" s="20"/>
      <c r="G124" s="14"/>
      <c r="H124" s="14"/>
      <c r="I124" s="9">
        <f t="shared" si="1"/>
        <v>871</v>
      </c>
      <c r="J124" s="12">
        <v>123.0</v>
      </c>
      <c r="K124" s="9">
        <v>8.0</v>
      </c>
    </row>
    <row r="125">
      <c r="A125" s="10" t="s">
        <v>746</v>
      </c>
      <c r="B125" s="11" t="s">
        <v>12</v>
      </c>
      <c r="C125" s="12" t="s">
        <v>616</v>
      </c>
      <c r="D125" s="13">
        <v>310.0</v>
      </c>
      <c r="E125" s="14">
        <v>308.0</v>
      </c>
      <c r="F125" s="14">
        <v>247.0</v>
      </c>
      <c r="G125" s="14"/>
      <c r="H125" s="14"/>
      <c r="I125" s="9">
        <f t="shared" si="1"/>
        <v>865</v>
      </c>
      <c r="J125" s="12">
        <v>124.0</v>
      </c>
      <c r="K125" s="12">
        <v>36.0</v>
      </c>
    </row>
    <row r="126">
      <c r="A126" s="10" t="s">
        <v>747</v>
      </c>
      <c r="B126" s="11" t="s">
        <v>88</v>
      </c>
      <c r="C126" s="12" t="s">
        <v>640</v>
      </c>
      <c r="D126" s="13">
        <v>316.0</v>
      </c>
      <c r="E126" s="14">
        <v>293.0</v>
      </c>
      <c r="F126" s="14">
        <v>256.0</v>
      </c>
      <c r="G126" s="14"/>
      <c r="H126" s="14"/>
      <c r="I126" s="9">
        <f t="shared" si="1"/>
        <v>865</v>
      </c>
      <c r="J126" s="12">
        <v>125.0</v>
      </c>
      <c r="K126" s="9">
        <v>24.0</v>
      </c>
    </row>
    <row r="127">
      <c r="A127" s="10" t="s">
        <v>748</v>
      </c>
      <c r="B127" s="11" t="s">
        <v>36</v>
      </c>
      <c r="C127" s="12" t="s">
        <v>616</v>
      </c>
      <c r="D127" s="24"/>
      <c r="E127" s="14">
        <v>438.0</v>
      </c>
      <c r="F127" s="14">
        <v>420.0</v>
      </c>
      <c r="G127" s="14"/>
      <c r="H127" s="14"/>
      <c r="I127" s="9">
        <f t="shared" si="1"/>
        <v>858</v>
      </c>
      <c r="J127" s="12">
        <v>126.0</v>
      </c>
      <c r="K127" s="12">
        <v>37.0</v>
      </c>
    </row>
    <row r="128">
      <c r="A128" s="16" t="s">
        <v>749</v>
      </c>
      <c r="B128" s="17" t="s">
        <v>30</v>
      </c>
      <c r="C128" s="9" t="s">
        <v>640</v>
      </c>
      <c r="D128" s="23"/>
      <c r="E128" s="19">
        <v>446.0</v>
      </c>
      <c r="F128" s="19">
        <v>412.0</v>
      </c>
      <c r="G128" s="19"/>
      <c r="H128" s="19"/>
      <c r="I128" s="9">
        <f t="shared" si="1"/>
        <v>858</v>
      </c>
      <c r="J128" s="9">
        <v>127.0</v>
      </c>
      <c r="K128" s="9">
        <v>25.0</v>
      </c>
    </row>
    <row r="129">
      <c r="A129" s="10" t="s">
        <v>750</v>
      </c>
      <c r="B129" s="11" t="s">
        <v>52</v>
      </c>
      <c r="C129" s="12" t="s">
        <v>616</v>
      </c>
      <c r="D129" s="24"/>
      <c r="E129" s="14">
        <v>440.0</v>
      </c>
      <c r="F129" s="14">
        <v>417.0</v>
      </c>
      <c r="G129" s="14"/>
      <c r="H129" s="14"/>
      <c r="I129" s="9">
        <f t="shared" si="1"/>
        <v>857</v>
      </c>
      <c r="J129" s="12">
        <v>128.0</v>
      </c>
      <c r="K129" s="12">
        <v>38.0</v>
      </c>
    </row>
    <row r="130">
      <c r="A130" s="16" t="s">
        <v>751</v>
      </c>
      <c r="B130" s="17" t="s">
        <v>52</v>
      </c>
      <c r="C130" s="9" t="s">
        <v>640</v>
      </c>
      <c r="D130" s="18">
        <v>431.0</v>
      </c>
      <c r="E130" s="19">
        <v>425.0</v>
      </c>
      <c r="F130" s="22"/>
      <c r="G130" s="19"/>
      <c r="H130" s="19"/>
      <c r="I130" s="9">
        <f t="shared" si="1"/>
        <v>856</v>
      </c>
      <c r="J130" s="9">
        <v>129.0</v>
      </c>
      <c r="K130" s="9">
        <v>26.0</v>
      </c>
    </row>
    <row r="131">
      <c r="A131" s="10" t="s">
        <v>752</v>
      </c>
      <c r="B131" s="11" t="s">
        <v>30</v>
      </c>
      <c r="C131" s="12" t="s">
        <v>616</v>
      </c>
      <c r="D131" s="13">
        <v>297.0</v>
      </c>
      <c r="E131" s="14">
        <v>289.0</v>
      </c>
      <c r="F131" s="14">
        <v>269.0</v>
      </c>
      <c r="G131" s="14"/>
      <c r="H131" s="14"/>
      <c r="I131" s="9">
        <f t="shared" si="1"/>
        <v>855</v>
      </c>
      <c r="J131" s="12">
        <v>130.0</v>
      </c>
      <c r="K131" s="12">
        <v>39.0</v>
      </c>
    </row>
    <row r="132">
      <c r="A132" s="10" t="s">
        <v>753</v>
      </c>
      <c r="B132" s="11" t="s">
        <v>61</v>
      </c>
      <c r="C132" s="12" t="s">
        <v>616</v>
      </c>
      <c r="D132" s="24"/>
      <c r="E132" s="14">
        <v>428.0</v>
      </c>
      <c r="F132" s="14">
        <v>427.0</v>
      </c>
      <c r="G132" s="14"/>
      <c r="H132" s="14"/>
      <c r="I132" s="9">
        <f t="shared" si="1"/>
        <v>855</v>
      </c>
      <c r="J132" s="12">
        <v>131.0</v>
      </c>
      <c r="K132" s="9">
        <v>40.0</v>
      </c>
    </row>
    <row r="133">
      <c r="A133" s="10" t="s">
        <v>754</v>
      </c>
      <c r="B133" s="11" t="s">
        <v>15</v>
      </c>
      <c r="C133" s="12" t="s">
        <v>625</v>
      </c>
      <c r="D133" s="24"/>
      <c r="E133" s="14">
        <v>433.0</v>
      </c>
      <c r="F133" s="14">
        <v>422.0</v>
      </c>
      <c r="G133" s="14"/>
      <c r="H133" s="14"/>
      <c r="I133" s="9">
        <f t="shared" si="1"/>
        <v>855</v>
      </c>
      <c r="J133" s="12">
        <v>132.0</v>
      </c>
      <c r="K133" s="12">
        <v>22.0</v>
      </c>
    </row>
    <row r="134">
      <c r="A134" s="16" t="s">
        <v>755</v>
      </c>
      <c r="B134" s="17" t="s">
        <v>52</v>
      </c>
      <c r="C134" s="9" t="s">
        <v>632</v>
      </c>
      <c r="D134" s="18">
        <v>303.0</v>
      </c>
      <c r="E134" s="19">
        <v>299.0</v>
      </c>
      <c r="F134" s="19">
        <v>252.0</v>
      </c>
      <c r="G134" s="19"/>
      <c r="H134" s="19"/>
      <c r="I134" s="9">
        <f t="shared" si="1"/>
        <v>854</v>
      </c>
      <c r="J134" s="9">
        <v>133.0</v>
      </c>
      <c r="K134" s="9">
        <v>9.0</v>
      </c>
    </row>
    <row r="135">
      <c r="A135" s="10" t="s">
        <v>756</v>
      </c>
      <c r="B135" s="11" t="s">
        <v>12</v>
      </c>
      <c r="C135" s="12" t="s">
        <v>630</v>
      </c>
      <c r="D135" s="24"/>
      <c r="E135" s="14">
        <v>424.0</v>
      </c>
      <c r="F135" s="14">
        <v>429.0</v>
      </c>
      <c r="G135" s="14"/>
      <c r="H135" s="14"/>
      <c r="I135" s="9">
        <f t="shared" si="1"/>
        <v>853</v>
      </c>
      <c r="J135" s="12">
        <v>134.0</v>
      </c>
      <c r="K135" s="12">
        <v>19.0</v>
      </c>
    </row>
    <row r="136">
      <c r="A136" s="10" t="s">
        <v>757</v>
      </c>
      <c r="B136" s="11" t="s">
        <v>12</v>
      </c>
      <c r="C136" s="12" t="s">
        <v>651</v>
      </c>
      <c r="D136" s="13">
        <v>417.0</v>
      </c>
      <c r="E136" s="20"/>
      <c r="F136" s="14">
        <v>430.0</v>
      </c>
      <c r="G136" s="14"/>
      <c r="H136" s="14"/>
      <c r="I136" s="9">
        <f t="shared" si="1"/>
        <v>847</v>
      </c>
      <c r="J136" s="12">
        <v>135.0</v>
      </c>
      <c r="K136" s="9">
        <v>10.0</v>
      </c>
    </row>
    <row r="137">
      <c r="A137" s="16" t="s">
        <v>758</v>
      </c>
      <c r="B137" s="17" t="s">
        <v>24</v>
      </c>
      <c r="C137" s="9" t="s">
        <v>616</v>
      </c>
      <c r="D137" s="18">
        <v>420.0</v>
      </c>
      <c r="E137" s="22"/>
      <c r="F137" s="19">
        <v>424.0</v>
      </c>
      <c r="G137" s="19"/>
      <c r="H137" s="19"/>
      <c r="I137" s="9">
        <f t="shared" si="1"/>
        <v>844</v>
      </c>
      <c r="J137" s="9">
        <v>136.0</v>
      </c>
      <c r="K137" s="12">
        <v>41.0</v>
      </c>
    </row>
    <row r="138">
      <c r="A138" s="10" t="s">
        <v>759</v>
      </c>
      <c r="B138" s="11" t="s">
        <v>61</v>
      </c>
      <c r="C138" s="12" t="s">
        <v>651</v>
      </c>
      <c r="D138" s="24"/>
      <c r="E138" s="14">
        <v>430.0</v>
      </c>
      <c r="F138" s="14">
        <v>414.0</v>
      </c>
      <c r="G138" s="14"/>
      <c r="H138" s="14"/>
      <c r="I138" s="9">
        <f t="shared" si="1"/>
        <v>844</v>
      </c>
      <c r="J138" s="12">
        <v>137.0</v>
      </c>
      <c r="K138" s="9">
        <v>11.0</v>
      </c>
    </row>
    <row r="139">
      <c r="A139" s="10" t="s">
        <v>760</v>
      </c>
      <c r="B139" s="11" t="s">
        <v>19</v>
      </c>
      <c r="C139" s="12" t="s">
        <v>616</v>
      </c>
      <c r="D139" s="13">
        <v>302.0</v>
      </c>
      <c r="E139" s="14">
        <v>264.0</v>
      </c>
      <c r="F139" s="14">
        <v>277.0</v>
      </c>
      <c r="G139" s="14"/>
      <c r="H139" s="14"/>
      <c r="I139" s="9">
        <f t="shared" si="1"/>
        <v>843</v>
      </c>
      <c r="J139" s="12">
        <v>138.0</v>
      </c>
      <c r="K139" s="12">
        <v>42.0</v>
      </c>
    </row>
    <row r="140">
      <c r="A140" s="10" t="s">
        <v>761</v>
      </c>
      <c r="B140" s="11" t="s">
        <v>24</v>
      </c>
      <c r="C140" s="12" t="s">
        <v>640</v>
      </c>
      <c r="D140" s="13">
        <v>428.0</v>
      </c>
      <c r="E140" s="20"/>
      <c r="F140" s="14">
        <v>407.0</v>
      </c>
      <c r="G140" s="14"/>
      <c r="H140" s="14"/>
      <c r="I140" s="9">
        <f t="shared" si="1"/>
        <v>835</v>
      </c>
      <c r="J140" s="12">
        <v>139.0</v>
      </c>
      <c r="K140" s="9">
        <v>27.0</v>
      </c>
    </row>
    <row r="141">
      <c r="A141" s="10" t="s">
        <v>762</v>
      </c>
      <c r="B141" s="11" t="s">
        <v>52</v>
      </c>
      <c r="C141" s="12" t="s">
        <v>640</v>
      </c>
      <c r="D141" s="24"/>
      <c r="E141" s="14">
        <v>426.0</v>
      </c>
      <c r="F141" s="14">
        <v>408.0</v>
      </c>
      <c r="G141" s="14"/>
      <c r="H141" s="14"/>
      <c r="I141" s="9">
        <f t="shared" si="1"/>
        <v>834</v>
      </c>
      <c r="J141" s="12">
        <v>140.0</v>
      </c>
      <c r="K141" s="12">
        <v>28.0</v>
      </c>
    </row>
    <row r="142">
      <c r="A142" s="16" t="s">
        <v>763</v>
      </c>
      <c r="B142" s="17" t="s">
        <v>123</v>
      </c>
      <c r="C142" s="9" t="s">
        <v>625</v>
      </c>
      <c r="D142" s="23"/>
      <c r="E142" s="19">
        <v>435.0</v>
      </c>
      <c r="F142" s="19">
        <v>396.0</v>
      </c>
      <c r="G142" s="19"/>
      <c r="H142" s="19"/>
      <c r="I142" s="9">
        <f t="shared" si="1"/>
        <v>831</v>
      </c>
      <c r="J142" s="9">
        <v>141.0</v>
      </c>
      <c r="K142" s="9">
        <v>23.0</v>
      </c>
    </row>
    <row r="143">
      <c r="A143" s="16" t="s">
        <v>764</v>
      </c>
      <c r="B143" s="17" t="s">
        <v>17</v>
      </c>
      <c r="C143" s="9" t="s">
        <v>651</v>
      </c>
      <c r="D143" s="18">
        <v>298.0</v>
      </c>
      <c r="E143" s="19">
        <v>279.0</v>
      </c>
      <c r="F143" s="19">
        <v>250.0</v>
      </c>
      <c r="G143" s="19"/>
      <c r="H143" s="19"/>
      <c r="I143" s="9">
        <f t="shared" si="1"/>
        <v>827</v>
      </c>
      <c r="J143" s="9">
        <v>142.0</v>
      </c>
      <c r="K143" s="12">
        <v>12.0</v>
      </c>
    </row>
    <row r="144">
      <c r="A144" s="10" t="s">
        <v>765</v>
      </c>
      <c r="B144" s="11" t="s">
        <v>12</v>
      </c>
      <c r="C144" s="12" t="s">
        <v>616</v>
      </c>
      <c r="D144" s="24"/>
      <c r="E144" s="14">
        <v>415.0</v>
      </c>
      <c r="F144" s="14">
        <v>403.0</v>
      </c>
      <c r="G144" s="14"/>
      <c r="H144" s="14"/>
      <c r="I144" s="9">
        <f t="shared" si="1"/>
        <v>818</v>
      </c>
      <c r="J144" s="12">
        <v>143.0</v>
      </c>
      <c r="K144" s="9">
        <v>43.0</v>
      </c>
    </row>
    <row r="145">
      <c r="A145" s="16" t="s">
        <v>766</v>
      </c>
      <c r="B145" s="17" t="s">
        <v>123</v>
      </c>
      <c r="C145" s="9" t="s">
        <v>651</v>
      </c>
      <c r="D145" s="18">
        <v>287.0</v>
      </c>
      <c r="E145" s="19">
        <v>285.0</v>
      </c>
      <c r="F145" s="19">
        <v>246.0</v>
      </c>
      <c r="G145" s="19"/>
      <c r="H145" s="19"/>
      <c r="I145" s="9">
        <f t="shared" si="1"/>
        <v>818</v>
      </c>
      <c r="J145" s="9">
        <v>144.0</v>
      </c>
      <c r="K145" s="12">
        <v>13.0</v>
      </c>
    </row>
    <row r="146">
      <c r="A146" s="10" t="s">
        <v>767</v>
      </c>
      <c r="B146" s="11" t="s">
        <v>24</v>
      </c>
      <c r="C146" s="12" t="s">
        <v>640</v>
      </c>
      <c r="D146" s="13">
        <v>399.0</v>
      </c>
      <c r="E146" s="14">
        <v>416.0</v>
      </c>
      <c r="F146" s="20"/>
      <c r="G146" s="14"/>
      <c r="H146" s="14"/>
      <c r="I146" s="9">
        <f t="shared" si="1"/>
        <v>815</v>
      </c>
      <c r="J146" s="12">
        <v>145.0</v>
      </c>
      <c r="K146" s="12">
        <v>29.0</v>
      </c>
    </row>
    <row r="147">
      <c r="A147" s="16" t="s">
        <v>768</v>
      </c>
      <c r="B147" s="17" t="s">
        <v>88</v>
      </c>
      <c r="C147" s="9" t="s">
        <v>630</v>
      </c>
      <c r="D147" s="18">
        <v>295.0</v>
      </c>
      <c r="E147" s="19">
        <v>287.0</v>
      </c>
      <c r="F147" s="19">
        <v>232.0</v>
      </c>
      <c r="G147" s="19"/>
      <c r="H147" s="19"/>
      <c r="I147" s="9">
        <f t="shared" si="1"/>
        <v>814</v>
      </c>
      <c r="J147" s="9">
        <v>146.0</v>
      </c>
      <c r="K147" s="12">
        <v>20.0</v>
      </c>
    </row>
    <row r="148">
      <c r="A148" s="10" t="s">
        <v>769</v>
      </c>
      <c r="B148" s="11" t="s">
        <v>68</v>
      </c>
      <c r="C148" s="12" t="s">
        <v>616</v>
      </c>
      <c r="D148" s="24"/>
      <c r="E148" s="14">
        <v>417.0</v>
      </c>
      <c r="F148" s="14">
        <v>395.0</v>
      </c>
      <c r="G148" s="14"/>
      <c r="H148" s="14"/>
      <c r="I148" s="9">
        <f t="shared" si="1"/>
        <v>812</v>
      </c>
      <c r="J148" s="12">
        <v>147.0</v>
      </c>
      <c r="K148" s="9">
        <v>44.0</v>
      </c>
    </row>
    <row r="149">
      <c r="A149" s="10" t="s">
        <v>770</v>
      </c>
      <c r="B149" s="11" t="s">
        <v>93</v>
      </c>
      <c r="C149" s="12" t="s">
        <v>616</v>
      </c>
      <c r="D149" s="13">
        <v>423.0</v>
      </c>
      <c r="E149" s="20"/>
      <c r="F149" s="14">
        <v>388.0</v>
      </c>
      <c r="G149" s="14"/>
      <c r="H149" s="14"/>
      <c r="I149" s="9">
        <f t="shared" si="1"/>
        <v>811</v>
      </c>
      <c r="J149" s="12">
        <v>148.0</v>
      </c>
      <c r="K149" s="12">
        <v>45.0</v>
      </c>
    </row>
    <row r="150">
      <c r="A150" s="16" t="s">
        <v>771</v>
      </c>
      <c r="B150" s="17" t="s">
        <v>545</v>
      </c>
      <c r="C150" s="9" t="s">
        <v>640</v>
      </c>
      <c r="D150" s="23"/>
      <c r="E150" s="19">
        <v>411.0</v>
      </c>
      <c r="F150" s="19">
        <v>399.0</v>
      </c>
      <c r="G150" s="19"/>
      <c r="H150" s="19"/>
      <c r="I150" s="9">
        <f t="shared" si="1"/>
        <v>810</v>
      </c>
      <c r="J150" s="9">
        <v>149.0</v>
      </c>
      <c r="K150" s="9">
        <v>30.0</v>
      </c>
    </row>
    <row r="151">
      <c r="A151" s="10" t="s">
        <v>772</v>
      </c>
      <c r="B151" s="11" t="s">
        <v>107</v>
      </c>
      <c r="C151" s="12" t="s">
        <v>616</v>
      </c>
      <c r="D151" s="13">
        <v>280.0</v>
      </c>
      <c r="E151" s="14">
        <v>274.0</v>
      </c>
      <c r="F151" s="14">
        <v>249.0</v>
      </c>
      <c r="G151" s="14"/>
      <c r="H151" s="14"/>
      <c r="I151" s="9">
        <f t="shared" si="1"/>
        <v>803</v>
      </c>
      <c r="J151" s="12">
        <v>150.0</v>
      </c>
      <c r="K151" s="12">
        <v>46.0</v>
      </c>
    </row>
    <row r="152">
      <c r="A152" s="10" t="s">
        <v>773</v>
      </c>
      <c r="B152" s="11" t="s">
        <v>36</v>
      </c>
      <c r="C152" s="12" t="s">
        <v>616</v>
      </c>
      <c r="D152" s="13">
        <v>424.0</v>
      </c>
      <c r="E152" s="14">
        <v>373.0</v>
      </c>
      <c r="F152" s="20"/>
      <c r="G152" s="14"/>
      <c r="H152" s="14"/>
      <c r="I152" s="9">
        <f t="shared" si="1"/>
        <v>797</v>
      </c>
      <c r="J152" s="12">
        <v>151.0</v>
      </c>
      <c r="K152" s="9">
        <v>47.0</v>
      </c>
    </row>
    <row r="153">
      <c r="A153" s="10" t="s">
        <v>774</v>
      </c>
      <c r="B153" s="11" t="s">
        <v>90</v>
      </c>
      <c r="C153" s="12" t="s">
        <v>625</v>
      </c>
      <c r="D153" s="24"/>
      <c r="E153" s="14">
        <v>410.0</v>
      </c>
      <c r="F153" s="14">
        <v>383.0</v>
      </c>
      <c r="G153" s="14"/>
      <c r="H153" s="14"/>
      <c r="I153" s="9">
        <f t="shared" si="1"/>
        <v>793</v>
      </c>
      <c r="J153" s="12">
        <v>152.0</v>
      </c>
      <c r="K153" s="12">
        <v>24.0</v>
      </c>
    </row>
    <row r="154">
      <c r="A154" s="10" t="s">
        <v>775</v>
      </c>
      <c r="B154" s="11" t="s">
        <v>17</v>
      </c>
      <c r="C154" s="12" t="s">
        <v>616</v>
      </c>
      <c r="D154" s="13">
        <v>286.0</v>
      </c>
      <c r="E154" s="14">
        <v>277.0</v>
      </c>
      <c r="F154" s="14">
        <v>225.0</v>
      </c>
      <c r="G154" s="14"/>
      <c r="H154" s="14"/>
      <c r="I154" s="9">
        <f t="shared" si="1"/>
        <v>788</v>
      </c>
      <c r="J154" s="12">
        <v>153.0</v>
      </c>
      <c r="K154" s="9">
        <v>48.0</v>
      </c>
    </row>
    <row r="155">
      <c r="A155" s="10" t="s">
        <v>776</v>
      </c>
      <c r="B155" s="11" t="s">
        <v>107</v>
      </c>
      <c r="C155" s="12" t="s">
        <v>698</v>
      </c>
      <c r="D155" s="13">
        <v>413.0</v>
      </c>
      <c r="E155" s="20"/>
      <c r="F155" s="14">
        <v>375.0</v>
      </c>
      <c r="G155" s="14"/>
      <c r="H155" s="14"/>
      <c r="I155" s="9">
        <f t="shared" si="1"/>
        <v>788</v>
      </c>
      <c r="J155" s="12">
        <v>154.0</v>
      </c>
      <c r="K155" s="12">
        <v>3.0</v>
      </c>
    </row>
    <row r="156">
      <c r="A156" s="16" t="s">
        <v>777</v>
      </c>
      <c r="B156" s="17" t="s">
        <v>30</v>
      </c>
      <c r="C156" s="9" t="s">
        <v>625</v>
      </c>
      <c r="D156" s="18">
        <v>285.0</v>
      </c>
      <c r="E156" s="19">
        <v>271.0</v>
      </c>
      <c r="F156" s="19">
        <v>230.0</v>
      </c>
      <c r="G156" s="19"/>
      <c r="H156" s="19"/>
      <c r="I156" s="9">
        <f t="shared" si="1"/>
        <v>786</v>
      </c>
      <c r="J156" s="9">
        <v>155.0</v>
      </c>
      <c r="K156" s="9">
        <v>25.0</v>
      </c>
    </row>
    <row r="157">
      <c r="A157" s="16" t="s">
        <v>778</v>
      </c>
      <c r="B157" s="17" t="s">
        <v>32</v>
      </c>
      <c r="C157" s="9" t="s">
        <v>625</v>
      </c>
      <c r="D157" s="23"/>
      <c r="E157" s="19">
        <v>409.0</v>
      </c>
      <c r="F157" s="19">
        <v>373.0</v>
      </c>
      <c r="G157" s="19"/>
      <c r="H157" s="19"/>
      <c r="I157" s="9">
        <f t="shared" si="1"/>
        <v>782</v>
      </c>
      <c r="J157" s="9">
        <v>156.0</v>
      </c>
      <c r="K157" s="12">
        <v>26.0</v>
      </c>
    </row>
    <row r="158">
      <c r="A158" s="10" t="s">
        <v>779</v>
      </c>
      <c r="B158" s="11" t="s">
        <v>93</v>
      </c>
      <c r="C158" s="12" t="s">
        <v>616</v>
      </c>
      <c r="D158" s="13">
        <v>391.0</v>
      </c>
      <c r="E158" s="20"/>
      <c r="F158" s="14">
        <v>390.0</v>
      </c>
      <c r="G158" s="14"/>
      <c r="H158" s="14"/>
      <c r="I158" s="9">
        <f t="shared" si="1"/>
        <v>781</v>
      </c>
      <c r="J158" s="12">
        <v>157.0</v>
      </c>
      <c r="K158" s="9">
        <v>49.0</v>
      </c>
    </row>
    <row r="159">
      <c r="A159" s="16" t="s">
        <v>780</v>
      </c>
      <c r="B159" s="17" t="s">
        <v>21</v>
      </c>
      <c r="C159" s="9" t="s">
        <v>616</v>
      </c>
      <c r="D159" s="18">
        <v>407.0</v>
      </c>
      <c r="E159" s="22"/>
      <c r="F159" s="19">
        <v>372.0</v>
      </c>
      <c r="G159" s="19"/>
      <c r="H159" s="19"/>
      <c r="I159" s="9">
        <f t="shared" si="1"/>
        <v>779</v>
      </c>
      <c r="J159" s="9">
        <v>158.0</v>
      </c>
      <c r="K159" s="12">
        <v>50.0</v>
      </c>
    </row>
    <row r="160">
      <c r="A160" s="16" t="s">
        <v>781</v>
      </c>
      <c r="B160" s="17" t="s">
        <v>52</v>
      </c>
      <c r="C160" s="9" t="s">
        <v>630</v>
      </c>
      <c r="D160" s="23"/>
      <c r="E160" s="19">
        <v>397.0</v>
      </c>
      <c r="F160" s="19">
        <v>380.0</v>
      </c>
      <c r="G160" s="19"/>
      <c r="H160" s="19"/>
      <c r="I160" s="9">
        <f t="shared" si="1"/>
        <v>777</v>
      </c>
      <c r="J160" s="9">
        <v>159.0</v>
      </c>
      <c r="K160" s="9">
        <v>21.0</v>
      </c>
    </row>
    <row r="161">
      <c r="A161" s="16" t="s">
        <v>782</v>
      </c>
      <c r="B161" s="17" t="s">
        <v>19</v>
      </c>
      <c r="C161" s="9" t="s">
        <v>616</v>
      </c>
      <c r="D161" s="18">
        <v>383.0</v>
      </c>
      <c r="E161" s="19">
        <v>390.0</v>
      </c>
      <c r="F161" s="22"/>
      <c r="G161" s="19"/>
      <c r="H161" s="19"/>
      <c r="I161" s="9">
        <f t="shared" si="1"/>
        <v>773</v>
      </c>
      <c r="J161" s="9">
        <v>160.0</v>
      </c>
      <c r="K161" s="12">
        <v>51.0</v>
      </c>
    </row>
    <row r="162">
      <c r="A162" s="16" t="s">
        <v>783</v>
      </c>
      <c r="B162" s="17" t="s">
        <v>19</v>
      </c>
      <c r="C162" s="9" t="s">
        <v>784</v>
      </c>
      <c r="D162" s="18">
        <v>277.0</v>
      </c>
      <c r="E162" s="19">
        <v>268.0</v>
      </c>
      <c r="F162" s="19">
        <v>222.0</v>
      </c>
      <c r="G162" s="19"/>
      <c r="H162" s="19"/>
      <c r="I162" s="9">
        <f t="shared" si="1"/>
        <v>767</v>
      </c>
      <c r="J162" s="9">
        <v>161.0</v>
      </c>
      <c r="K162" s="9">
        <v>1.0</v>
      </c>
    </row>
    <row r="163">
      <c r="A163" s="10" t="s">
        <v>785</v>
      </c>
      <c r="B163" s="11" t="s">
        <v>88</v>
      </c>
      <c r="C163" s="12" t="s">
        <v>630</v>
      </c>
      <c r="D163" s="13">
        <v>403.0</v>
      </c>
      <c r="E163" s="20"/>
      <c r="F163" s="14">
        <v>361.0</v>
      </c>
      <c r="G163" s="14"/>
      <c r="H163" s="14"/>
      <c r="I163" s="9">
        <f t="shared" si="1"/>
        <v>764</v>
      </c>
      <c r="J163" s="12">
        <v>162.0</v>
      </c>
      <c r="K163" s="12">
        <v>22.0</v>
      </c>
    </row>
    <row r="164">
      <c r="A164" s="10" t="s">
        <v>786</v>
      </c>
      <c r="B164" s="11" t="s">
        <v>32</v>
      </c>
      <c r="C164" s="12" t="s">
        <v>616</v>
      </c>
      <c r="D164" s="24"/>
      <c r="E164" s="14">
        <v>408.0</v>
      </c>
      <c r="F164" s="14">
        <v>352.0</v>
      </c>
      <c r="G164" s="14"/>
      <c r="H164" s="14"/>
      <c r="I164" s="9">
        <f t="shared" si="1"/>
        <v>760</v>
      </c>
      <c r="J164" s="12">
        <v>163.0</v>
      </c>
      <c r="K164" s="9">
        <v>52.0</v>
      </c>
    </row>
    <row r="165">
      <c r="A165" s="10" t="s">
        <v>787</v>
      </c>
      <c r="B165" s="11" t="s">
        <v>32</v>
      </c>
      <c r="C165" s="12" t="s">
        <v>625</v>
      </c>
      <c r="D165" s="13">
        <v>369.0</v>
      </c>
      <c r="E165" s="14">
        <v>388.0</v>
      </c>
      <c r="F165" s="20"/>
      <c r="G165" s="14"/>
      <c r="H165" s="14"/>
      <c r="I165" s="9">
        <f t="shared" si="1"/>
        <v>757</v>
      </c>
      <c r="J165" s="12">
        <v>164.0</v>
      </c>
      <c r="K165" s="12">
        <v>27.0</v>
      </c>
    </row>
    <row r="166">
      <c r="A166" s="16" t="s">
        <v>788</v>
      </c>
      <c r="B166" s="17" t="s">
        <v>32</v>
      </c>
      <c r="C166" s="9" t="s">
        <v>651</v>
      </c>
      <c r="D166" s="18">
        <v>398.0</v>
      </c>
      <c r="E166" s="22"/>
      <c r="F166" s="19">
        <v>359.0</v>
      </c>
      <c r="G166" s="19"/>
      <c r="H166" s="19"/>
      <c r="I166" s="9">
        <f t="shared" si="1"/>
        <v>757</v>
      </c>
      <c r="J166" s="9">
        <v>165.0</v>
      </c>
      <c r="K166" s="9">
        <v>14.0</v>
      </c>
    </row>
    <row r="167">
      <c r="A167" s="10" t="s">
        <v>789</v>
      </c>
      <c r="B167" s="11" t="s">
        <v>165</v>
      </c>
      <c r="C167" s="12" t="s">
        <v>640</v>
      </c>
      <c r="D167" s="13">
        <v>394.0</v>
      </c>
      <c r="E167" s="20"/>
      <c r="F167" s="14">
        <v>362.0</v>
      </c>
      <c r="G167" s="14"/>
      <c r="H167" s="14"/>
      <c r="I167" s="9">
        <f t="shared" si="1"/>
        <v>756</v>
      </c>
      <c r="J167" s="12">
        <v>166.0</v>
      </c>
      <c r="K167" s="12">
        <v>31.0</v>
      </c>
    </row>
    <row r="168">
      <c r="A168" s="10" t="s">
        <v>790</v>
      </c>
      <c r="B168" s="11" t="s">
        <v>90</v>
      </c>
      <c r="C168" s="12" t="s">
        <v>640</v>
      </c>
      <c r="D168" s="24"/>
      <c r="E168" s="14">
        <v>377.0</v>
      </c>
      <c r="F168" s="14">
        <v>378.0</v>
      </c>
      <c r="G168" s="14"/>
      <c r="H168" s="14"/>
      <c r="I168" s="9">
        <f t="shared" si="1"/>
        <v>755</v>
      </c>
      <c r="J168" s="12">
        <v>167.0</v>
      </c>
      <c r="K168" s="9">
        <v>32.0</v>
      </c>
    </row>
    <row r="169">
      <c r="A169" s="10" t="s">
        <v>791</v>
      </c>
      <c r="B169" s="11" t="s">
        <v>36</v>
      </c>
      <c r="C169" s="12" t="s">
        <v>632</v>
      </c>
      <c r="D169" s="13">
        <v>400.0</v>
      </c>
      <c r="E169" s="20"/>
      <c r="F169" s="14">
        <v>354.0</v>
      </c>
      <c r="G169" s="14"/>
      <c r="H169" s="14"/>
      <c r="I169" s="9">
        <f t="shared" si="1"/>
        <v>754</v>
      </c>
      <c r="J169" s="12">
        <v>168.0</v>
      </c>
      <c r="K169" s="12">
        <v>10.0</v>
      </c>
    </row>
    <row r="170">
      <c r="A170" s="16" t="s">
        <v>792</v>
      </c>
      <c r="B170" s="17" t="s">
        <v>12</v>
      </c>
      <c r="C170" s="9" t="s">
        <v>651</v>
      </c>
      <c r="D170" s="18">
        <v>282.0</v>
      </c>
      <c r="E170" s="19">
        <v>263.0</v>
      </c>
      <c r="F170" s="19">
        <v>207.0</v>
      </c>
      <c r="G170" s="19"/>
      <c r="H170" s="19"/>
      <c r="I170" s="9">
        <f t="shared" si="1"/>
        <v>752</v>
      </c>
      <c r="J170" s="9">
        <v>169.0</v>
      </c>
      <c r="K170" s="9">
        <v>15.0</v>
      </c>
    </row>
    <row r="171">
      <c r="A171" s="10" t="s">
        <v>793</v>
      </c>
      <c r="B171" s="11" t="s">
        <v>36</v>
      </c>
      <c r="C171" s="12" t="s">
        <v>698</v>
      </c>
      <c r="D171" s="24"/>
      <c r="E171" s="14">
        <v>402.0</v>
      </c>
      <c r="F171" s="14">
        <v>349.0</v>
      </c>
      <c r="G171" s="14"/>
      <c r="H171" s="14"/>
      <c r="I171" s="9">
        <f t="shared" si="1"/>
        <v>751</v>
      </c>
      <c r="J171" s="12">
        <v>170.0</v>
      </c>
      <c r="K171" s="12">
        <v>4.0</v>
      </c>
    </row>
    <row r="172">
      <c r="A172" s="10" t="s">
        <v>794</v>
      </c>
      <c r="B172" s="11" t="s">
        <v>21</v>
      </c>
      <c r="C172" s="12" t="s">
        <v>630</v>
      </c>
      <c r="D172" s="13">
        <v>274.0</v>
      </c>
      <c r="E172" s="14">
        <v>259.0</v>
      </c>
      <c r="F172" s="14">
        <v>212.0</v>
      </c>
      <c r="G172" s="14"/>
      <c r="H172" s="14"/>
      <c r="I172" s="9">
        <f t="shared" si="1"/>
        <v>745</v>
      </c>
      <c r="J172" s="12">
        <v>171.0</v>
      </c>
      <c r="K172" s="9">
        <v>23.0</v>
      </c>
    </row>
    <row r="173">
      <c r="A173" s="16" t="s">
        <v>795</v>
      </c>
      <c r="B173" s="17" t="s">
        <v>15</v>
      </c>
      <c r="C173" s="9" t="s">
        <v>625</v>
      </c>
      <c r="D173" s="18">
        <v>376.0</v>
      </c>
      <c r="E173" s="19">
        <v>367.0</v>
      </c>
      <c r="F173" s="22"/>
      <c r="G173" s="19"/>
      <c r="H173" s="19"/>
      <c r="I173" s="9">
        <f t="shared" si="1"/>
        <v>743</v>
      </c>
      <c r="J173" s="9">
        <v>172.0</v>
      </c>
      <c r="K173" s="12">
        <v>28.0</v>
      </c>
    </row>
    <row r="174">
      <c r="A174" s="10" t="s">
        <v>796</v>
      </c>
      <c r="B174" s="11" t="s">
        <v>61</v>
      </c>
      <c r="C174" s="12" t="s">
        <v>698</v>
      </c>
      <c r="D174" s="13">
        <v>273.0</v>
      </c>
      <c r="E174" s="14">
        <v>253.0</v>
      </c>
      <c r="F174" s="14">
        <v>210.0</v>
      </c>
      <c r="G174" s="14"/>
      <c r="H174" s="14"/>
      <c r="I174" s="9">
        <f t="shared" si="1"/>
        <v>736</v>
      </c>
      <c r="J174" s="12">
        <v>173.0</v>
      </c>
      <c r="K174" s="9">
        <v>5.0</v>
      </c>
    </row>
    <row r="175">
      <c r="A175" s="10" t="s">
        <v>797</v>
      </c>
      <c r="B175" s="11" t="s">
        <v>88</v>
      </c>
      <c r="C175" s="12" t="s">
        <v>625</v>
      </c>
      <c r="D175" s="24"/>
      <c r="E175" s="14">
        <v>389.0</v>
      </c>
      <c r="F175" s="14">
        <v>343.0</v>
      </c>
      <c r="G175" s="14"/>
      <c r="H175" s="14"/>
      <c r="I175" s="9">
        <f t="shared" si="1"/>
        <v>732</v>
      </c>
      <c r="J175" s="12">
        <v>174.0</v>
      </c>
      <c r="K175" s="12">
        <v>29.0</v>
      </c>
    </row>
    <row r="176">
      <c r="A176" s="16" t="s">
        <v>798</v>
      </c>
      <c r="B176" s="17" t="s">
        <v>32</v>
      </c>
      <c r="C176" s="9" t="s">
        <v>630</v>
      </c>
      <c r="D176" s="18">
        <v>389.0</v>
      </c>
      <c r="E176" s="19">
        <v>343.0</v>
      </c>
      <c r="F176" s="22"/>
      <c r="G176" s="19"/>
      <c r="H176" s="19"/>
      <c r="I176" s="9">
        <f t="shared" si="1"/>
        <v>732</v>
      </c>
      <c r="J176" s="9">
        <v>175.0</v>
      </c>
      <c r="K176" s="9">
        <v>24.0</v>
      </c>
    </row>
    <row r="177">
      <c r="A177" s="10" t="s">
        <v>799</v>
      </c>
      <c r="B177" s="11" t="s">
        <v>39</v>
      </c>
      <c r="C177" s="12" t="s">
        <v>625</v>
      </c>
      <c r="D177" s="24"/>
      <c r="E177" s="14">
        <v>382.0</v>
      </c>
      <c r="F177" s="14">
        <v>344.0</v>
      </c>
      <c r="G177" s="14"/>
      <c r="H177" s="14"/>
      <c r="I177" s="9">
        <f t="shared" si="1"/>
        <v>726</v>
      </c>
      <c r="J177" s="12">
        <v>176.0</v>
      </c>
      <c r="K177" s="12">
        <v>30.0</v>
      </c>
    </row>
    <row r="178">
      <c r="A178" s="10" t="s">
        <v>800</v>
      </c>
      <c r="B178" s="11" t="s">
        <v>15</v>
      </c>
      <c r="C178" s="12" t="s">
        <v>630</v>
      </c>
      <c r="D178" s="13">
        <v>352.0</v>
      </c>
      <c r="E178" s="20"/>
      <c r="F178" s="14">
        <v>367.0</v>
      </c>
      <c r="G178" s="14"/>
      <c r="H178" s="14"/>
      <c r="I178" s="9">
        <f t="shared" si="1"/>
        <v>719</v>
      </c>
      <c r="J178" s="12">
        <v>177.0</v>
      </c>
      <c r="K178" s="9">
        <v>25.0</v>
      </c>
    </row>
    <row r="179">
      <c r="A179" s="16" t="s">
        <v>801</v>
      </c>
      <c r="B179" s="17" t="s">
        <v>68</v>
      </c>
      <c r="C179" s="9" t="s">
        <v>625</v>
      </c>
      <c r="D179" s="23"/>
      <c r="E179" s="19">
        <v>369.0</v>
      </c>
      <c r="F179" s="19">
        <v>346.0</v>
      </c>
      <c r="G179" s="19"/>
      <c r="H179" s="19"/>
      <c r="I179" s="9">
        <f t="shared" si="1"/>
        <v>715</v>
      </c>
      <c r="J179" s="9">
        <v>178.0</v>
      </c>
      <c r="K179" s="12">
        <v>31.0</v>
      </c>
    </row>
    <row r="180">
      <c r="A180" s="10" t="s">
        <v>802</v>
      </c>
      <c r="B180" s="11" t="s">
        <v>36</v>
      </c>
      <c r="C180" s="12" t="s">
        <v>630</v>
      </c>
      <c r="D180" s="24"/>
      <c r="E180" s="14">
        <v>368.0</v>
      </c>
      <c r="F180" s="14">
        <v>345.0</v>
      </c>
      <c r="G180" s="14"/>
      <c r="H180" s="14"/>
      <c r="I180" s="9">
        <f t="shared" si="1"/>
        <v>713</v>
      </c>
      <c r="J180" s="12">
        <v>179.0</v>
      </c>
      <c r="K180" s="9">
        <v>26.0</v>
      </c>
    </row>
    <row r="181">
      <c r="A181" s="10" t="s">
        <v>803</v>
      </c>
      <c r="B181" s="11" t="s">
        <v>15</v>
      </c>
      <c r="C181" s="12" t="s">
        <v>625</v>
      </c>
      <c r="D181" s="13">
        <v>268.0</v>
      </c>
      <c r="E181" s="14">
        <v>245.0</v>
      </c>
      <c r="F181" s="14">
        <v>199.0</v>
      </c>
      <c r="G181" s="14"/>
      <c r="H181" s="14"/>
      <c r="I181" s="9">
        <f t="shared" si="1"/>
        <v>712</v>
      </c>
      <c r="J181" s="12">
        <v>180.0</v>
      </c>
      <c r="K181" s="12">
        <v>32.0</v>
      </c>
    </row>
    <row r="182">
      <c r="A182" s="10" t="s">
        <v>804</v>
      </c>
      <c r="B182" s="11" t="s">
        <v>68</v>
      </c>
      <c r="C182" s="12" t="s">
        <v>651</v>
      </c>
      <c r="D182" s="13">
        <v>371.0</v>
      </c>
      <c r="E182" s="20"/>
      <c r="F182" s="14">
        <v>340.0</v>
      </c>
      <c r="G182" s="14"/>
      <c r="H182" s="14"/>
      <c r="I182" s="9">
        <f t="shared" si="1"/>
        <v>711</v>
      </c>
      <c r="J182" s="12">
        <v>181.0</v>
      </c>
      <c r="K182" s="9">
        <v>16.0</v>
      </c>
    </row>
    <row r="183">
      <c r="A183" s="10" t="s">
        <v>805</v>
      </c>
      <c r="B183" s="11" t="s">
        <v>12</v>
      </c>
      <c r="C183" s="12" t="s">
        <v>651</v>
      </c>
      <c r="D183" s="13">
        <v>267.0</v>
      </c>
      <c r="E183" s="14">
        <v>241.0</v>
      </c>
      <c r="F183" s="14">
        <v>198.0</v>
      </c>
      <c r="G183" s="14"/>
      <c r="H183" s="14"/>
      <c r="I183" s="9">
        <f t="shared" si="1"/>
        <v>706</v>
      </c>
      <c r="J183" s="12">
        <v>182.0</v>
      </c>
      <c r="K183" s="12">
        <v>17.0</v>
      </c>
    </row>
    <row r="184">
      <c r="A184" s="16" t="s">
        <v>806</v>
      </c>
      <c r="B184" s="17" t="s">
        <v>19</v>
      </c>
      <c r="C184" s="9" t="s">
        <v>630</v>
      </c>
      <c r="D184" s="18">
        <v>377.0</v>
      </c>
      <c r="E184" s="22"/>
      <c r="F184" s="19">
        <v>327.0</v>
      </c>
      <c r="G184" s="19"/>
      <c r="H184" s="19"/>
      <c r="I184" s="9">
        <f t="shared" si="1"/>
        <v>704</v>
      </c>
      <c r="J184" s="9">
        <v>183.0</v>
      </c>
      <c r="K184" s="9">
        <v>27.0</v>
      </c>
    </row>
    <row r="185">
      <c r="A185" s="16" t="s">
        <v>807</v>
      </c>
      <c r="B185" s="17" t="s">
        <v>15</v>
      </c>
      <c r="C185" s="9" t="s">
        <v>618</v>
      </c>
      <c r="D185" s="18">
        <v>351.0</v>
      </c>
      <c r="E185" s="19">
        <v>350.0</v>
      </c>
      <c r="F185" s="22"/>
      <c r="G185" s="19"/>
      <c r="H185" s="19"/>
      <c r="I185" s="9">
        <f t="shared" si="1"/>
        <v>701</v>
      </c>
      <c r="J185" s="9">
        <v>184.0</v>
      </c>
      <c r="K185" s="12">
        <v>8.0</v>
      </c>
    </row>
    <row r="186">
      <c r="A186" s="16" t="s">
        <v>808</v>
      </c>
      <c r="B186" s="17" t="s">
        <v>93</v>
      </c>
      <c r="C186" s="9" t="s">
        <v>651</v>
      </c>
      <c r="D186" s="23"/>
      <c r="E186" s="19">
        <v>358.0</v>
      </c>
      <c r="F186" s="19">
        <v>339.0</v>
      </c>
      <c r="G186" s="19"/>
      <c r="H186" s="19"/>
      <c r="I186" s="9">
        <f t="shared" si="1"/>
        <v>697</v>
      </c>
      <c r="J186" s="9">
        <v>185.0</v>
      </c>
      <c r="K186" s="9">
        <v>18.0</v>
      </c>
    </row>
    <row r="187">
      <c r="A187" s="10" t="s">
        <v>809</v>
      </c>
      <c r="B187" s="11" t="s">
        <v>36</v>
      </c>
      <c r="C187" s="12" t="s">
        <v>625</v>
      </c>
      <c r="D187" s="13">
        <v>349.0</v>
      </c>
      <c r="E187" s="14">
        <v>346.0</v>
      </c>
      <c r="F187" s="20"/>
      <c r="G187" s="14"/>
      <c r="H187" s="14"/>
      <c r="I187" s="9">
        <f t="shared" si="1"/>
        <v>695</v>
      </c>
      <c r="J187" s="12">
        <v>186.0</v>
      </c>
      <c r="K187" s="12">
        <v>33.0</v>
      </c>
    </row>
    <row r="188">
      <c r="A188" s="10" t="s">
        <v>810</v>
      </c>
      <c r="B188" s="11" t="s">
        <v>30</v>
      </c>
      <c r="C188" s="12" t="s">
        <v>630</v>
      </c>
      <c r="D188" s="24"/>
      <c r="E188" s="14">
        <v>359.0</v>
      </c>
      <c r="F188" s="14">
        <v>336.0</v>
      </c>
      <c r="G188" s="14"/>
      <c r="H188" s="14"/>
      <c r="I188" s="9">
        <f t="shared" si="1"/>
        <v>695</v>
      </c>
      <c r="J188" s="12">
        <v>187.0</v>
      </c>
      <c r="K188" s="9">
        <v>28.0</v>
      </c>
    </row>
    <row r="189">
      <c r="A189" s="10" t="s">
        <v>811</v>
      </c>
      <c r="B189" s="11" t="s">
        <v>61</v>
      </c>
      <c r="C189" s="12" t="s">
        <v>640</v>
      </c>
      <c r="D189" s="24"/>
      <c r="E189" s="14">
        <v>341.0</v>
      </c>
      <c r="F189" s="14">
        <v>353.0</v>
      </c>
      <c r="G189" s="14"/>
      <c r="H189" s="14"/>
      <c r="I189" s="9">
        <f t="shared" si="1"/>
        <v>694</v>
      </c>
      <c r="J189" s="12">
        <v>188.0</v>
      </c>
      <c r="K189" s="12">
        <v>33.0</v>
      </c>
    </row>
    <row r="190">
      <c r="A190" s="10" t="s">
        <v>812</v>
      </c>
      <c r="B190" s="11" t="s">
        <v>52</v>
      </c>
      <c r="C190" s="12" t="s">
        <v>625</v>
      </c>
      <c r="D190" s="24"/>
      <c r="E190" s="14">
        <v>353.0</v>
      </c>
      <c r="F190" s="14">
        <v>333.0</v>
      </c>
      <c r="G190" s="14"/>
      <c r="H190" s="14"/>
      <c r="I190" s="9">
        <f t="shared" si="1"/>
        <v>686</v>
      </c>
      <c r="J190" s="12">
        <v>189.0</v>
      </c>
      <c r="K190" s="9">
        <v>34.0</v>
      </c>
    </row>
    <row r="191">
      <c r="A191" s="10" t="s">
        <v>813</v>
      </c>
      <c r="B191" s="11" t="s">
        <v>68</v>
      </c>
      <c r="C191" s="12" t="s">
        <v>651</v>
      </c>
      <c r="D191" s="24">
        <v>343.0</v>
      </c>
      <c r="E191" s="14">
        <v>339.0</v>
      </c>
      <c r="F191" s="14"/>
      <c r="G191" s="14"/>
      <c r="H191" s="14"/>
      <c r="I191" s="9">
        <f t="shared" si="1"/>
        <v>682</v>
      </c>
      <c r="J191" s="12">
        <v>190.0</v>
      </c>
      <c r="K191" s="9">
        <v>19.0</v>
      </c>
    </row>
    <row r="192">
      <c r="A192" s="10" t="s">
        <v>814</v>
      </c>
      <c r="B192" s="11" t="s">
        <v>24</v>
      </c>
      <c r="C192" s="12" t="s">
        <v>630</v>
      </c>
      <c r="D192" s="24">
        <v>342.0</v>
      </c>
      <c r="E192" s="14">
        <v>337.0</v>
      </c>
      <c r="F192" s="14"/>
      <c r="G192" s="14"/>
      <c r="H192" s="14"/>
      <c r="I192" s="9">
        <f t="shared" si="1"/>
        <v>679</v>
      </c>
      <c r="J192" s="12">
        <v>191.0</v>
      </c>
      <c r="K192" s="9">
        <v>29.0</v>
      </c>
    </row>
    <row r="193">
      <c r="A193" s="10" t="s">
        <v>815</v>
      </c>
      <c r="B193" s="11" t="s">
        <v>19</v>
      </c>
      <c r="C193" s="12" t="s">
        <v>625</v>
      </c>
      <c r="D193" s="24">
        <v>339.0</v>
      </c>
      <c r="E193" s="14">
        <v>338.0</v>
      </c>
      <c r="F193" s="14"/>
      <c r="G193" s="14"/>
      <c r="H193" s="14"/>
      <c r="I193" s="9">
        <f t="shared" si="1"/>
        <v>677</v>
      </c>
      <c r="J193" s="12">
        <v>192.0</v>
      </c>
      <c r="K193" s="9">
        <v>35.0</v>
      </c>
    </row>
    <row r="194">
      <c r="A194" s="10" t="s">
        <v>816</v>
      </c>
      <c r="B194" s="11" t="s">
        <v>123</v>
      </c>
      <c r="C194" s="12" t="s">
        <v>640</v>
      </c>
      <c r="D194" s="24"/>
      <c r="E194" s="14">
        <v>361.0</v>
      </c>
      <c r="F194" s="14">
        <v>311.0</v>
      </c>
      <c r="G194" s="14"/>
      <c r="H194" s="14"/>
      <c r="I194" s="9">
        <f t="shared" si="1"/>
        <v>672</v>
      </c>
      <c r="J194" s="12">
        <v>193.0</v>
      </c>
      <c r="K194" s="9">
        <v>34.0</v>
      </c>
    </row>
    <row r="195">
      <c r="A195" s="10" t="s">
        <v>817</v>
      </c>
      <c r="B195" s="11" t="s">
        <v>49</v>
      </c>
      <c r="C195" s="12" t="s">
        <v>630</v>
      </c>
      <c r="D195" s="24">
        <v>373.0</v>
      </c>
      <c r="E195" s="14"/>
      <c r="F195" s="14">
        <v>299.0</v>
      </c>
      <c r="G195" s="14"/>
      <c r="H195" s="14"/>
      <c r="I195" s="9">
        <f t="shared" si="1"/>
        <v>672</v>
      </c>
      <c r="J195" s="12">
        <v>194.0</v>
      </c>
      <c r="K195" s="9">
        <v>30.0</v>
      </c>
    </row>
    <row r="196">
      <c r="A196" s="10" t="s">
        <v>818</v>
      </c>
      <c r="B196" s="11" t="s">
        <v>24</v>
      </c>
      <c r="C196" s="12" t="s">
        <v>630</v>
      </c>
      <c r="D196" s="24">
        <v>360.0</v>
      </c>
      <c r="E196" s="14"/>
      <c r="F196" s="14">
        <v>312.0</v>
      </c>
      <c r="G196" s="14"/>
      <c r="H196" s="14"/>
      <c r="I196" s="9">
        <f t="shared" si="1"/>
        <v>672</v>
      </c>
      <c r="J196" s="12">
        <v>195.0</v>
      </c>
      <c r="K196" s="9">
        <v>31.0</v>
      </c>
    </row>
    <row r="197">
      <c r="A197" s="10" t="s">
        <v>819</v>
      </c>
      <c r="B197" s="11" t="s">
        <v>15</v>
      </c>
      <c r="C197" s="12" t="s">
        <v>640</v>
      </c>
      <c r="D197" s="24">
        <v>363.0</v>
      </c>
      <c r="E197" s="14"/>
      <c r="F197" s="14">
        <v>300.0</v>
      </c>
      <c r="G197" s="14"/>
      <c r="H197" s="14"/>
      <c r="I197" s="9">
        <f t="shared" si="1"/>
        <v>663</v>
      </c>
      <c r="J197" s="12">
        <v>196.0</v>
      </c>
      <c r="K197" s="9">
        <v>35.0</v>
      </c>
    </row>
    <row r="198">
      <c r="A198" s="10" t="s">
        <v>820</v>
      </c>
      <c r="B198" s="11" t="s">
        <v>15</v>
      </c>
      <c r="C198" s="12" t="s">
        <v>625</v>
      </c>
      <c r="D198" s="24">
        <v>329.0</v>
      </c>
      <c r="E198" s="14">
        <v>333.0</v>
      </c>
      <c r="F198" s="14"/>
      <c r="G198" s="14"/>
      <c r="H198" s="14"/>
      <c r="I198" s="9">
        <f t="shared" si="1"/>
        <v>662</v>
      </c>
      <c r="J198" s="12">
        <v>197.0</v>
      </c>
      <c r="K198" s="9">
        <v>36.0</v>
      </c>
    </row>
    <row r="199">
      <c r="A199" s="10" t="s">
        <v>821</v>
      </c>
      <c r="B199" s="11" t="s">
        <v>88</v>
      </c>
      <c r="C199" s="12" t="s">
        <v>630</v>
      </c>
      <c r="D199" s="24">
        <v>335.0</v>
      </c>
      <c r="E199" s="14">
        <v>324.0</v>
      </c>
      <c r="F199" s="14"/>
      <c r="G199" s="14"/>
      <c r="H199" s="14"/>
      <c r="I199" s="9">
        <f t="shared" si="1"/>
        <v>659</v>
      </c>
      <c r="J199" s="12">
        <v>198.0</v>
      </c>
      <c r="K199" s="9">
        <v>32.0</v>
      </c>
    </row>
    <row r="200">
      <c r="A200" s="10" t="s">
        <v>822</v>
      </c>
      <c r="B200" s="11" t="s">
        <v>93</v>
      </c>
      <c r="C200" s="12" t="s">
        <v>630</v>
      </c>
      <c r="D200" s="24">
        <v>336.0</v>
      </c>
      <c r="E200" s="14"/>
      <c r="F200" s="14">
        <v>320.0</v>
      </c>
      <c r="G200" s="14"/>
      <c r="H200" s="14"/>
      <c r="I200" s="9">
        <f t="shared" si="1"/>
        <v>656</v>
      </c>
      <c r="J200" s="12">
        <v>199.0</v>
      </c>
      <c r="K200" s="9">
        <v>33.0</v>
      </c>
    </row>
    <row r="201">
      <c r="A201" s="10" t="s">
        <v>823</v>
      </c>
      <c r="B201" s="11" t="s">
        <v>15</v>
      </c>
      <c r="C201" s="12" t="s">
        <v>625</v>
      </c>
      <c r="D201" s="24"/>
      <c r="E201" s="14">
        <v>351.0</v>
      </c>
      <c r="F201" s="14">
        <v>302.0</v>
      </c>
      <c r="G201" s="14"/>
      <c r="H201" s="14"/>
      <c r="I201" s="9">
        <f t="shared" si="1"/>
        <v>653</v>
      </c>
      <c r="J201" s="12">
        <v>200.0</v>
      </c>
      <c r="K201" s="9">
        <v>37.0</v>
      </c>
    </row>
    <row r="202">
      <c r="A202" s="10" t="s">
        <v>824</v>
      </c>
      <c r="B202" s="11" t="s">
        <v>32</v>
      </c>
      <c r="C202" s="12" t="s">
        <v>651</v>
      </c>
      <c r="D202" s="24">
        <v>327.0</v>
      </c>
      <c r="E202" s="14">
        <v>326.0</v>
      </c>
      <c r="F202" s="14"/>
      <c r="G202" s="14"/>
      <c r="H202" s="14"/>
      <c r="I202" s="9">
        <f t="shared" si="1"/>
        <v>653</v>
      </c>
      <c r="J202" s="12">
        <v>201.0</v>
      </c>
      <c r="K202" s="9">
        <v>20.0</v>
      </c>
    </row>
    <row r="203">
      <c r="A203" s="10" t="s">
        <v>825</v>
      </c>
      <c r="B203" s="11" t="s">
        <v>123</v>
      </c>
      <c r="C203" s="12" t="s">
        <v>630</v>
      </c>
      <c r="D203" s="24"/>
      <c r="E203" s="14">
        <v>344.0</v>
      </c>
      <c r="F203" s="14">
        <v>307.0</v>
      </c>
      <c r="G203" s="14"/>
      <c r="H203" s="14"/>
      <c r="I203" s="9">
        <f t="shared" si="1"/>
        <v>651</v>
      </c>
      <c r="J203" s="12">
        <v>202.0</v>
      </c>
      <c r="K203" s="9">
        <v>34.0</v>
      </c>
    </row>
    <row r="204">
      <c r="A204" s="10" t="s">
        <v>826</v>
      </c>
      <c r="B204" s="11" t="s">
        <v>30</v>
      </c>
      <c r="C204" s="12" t="s">
        <v>630</v>
      </c>
      <c r="D204" s="24"/>
      <c r="E204" s="14">
        <v>340.0</v>
      </c>
      <c r="F204" s="14">
        <v>308.0</v>
      </c>
      <c r="G204" s="14"/>
      <c r="H204" s="14"/>
      <c r="I204" s="9">
        <f t="shared" si="1"/>
        <v>648</v>
      </c>
      <c r="J204" s="12">
        <v>203.0</v>
      </c>
      <c r="K204" s="9">
        <v>35.0</v>
      </c>
    </row>
    <row r="205">
      <c r="A205" s="10" t="s">
        <v>827</v>
      </c>
      <c r="B205" s="11" t="s">
        <v>93</v>
      </c>
      <c r="C205" s="12" t="s">
        <v>698</v>
      </c>
      <c r="D205" s="24">
        <v>331.0</v>
      </c>
      <c r="E205" s="14">
        <v>317.0</v>
      </c>
      <c r="F205" s="14"/>
      <c r="G205" s="14"/>
      <c r="H205" s="14"/>
      <c r="I205" s="9">
        <f t="shared" si="1"/>
        <v>648</v>
      </c>
      <c r="J205" s="12">
        <v>204.0</v>
      </c>
      <c r="K205" s="9">
        <v>6.0</v>
      </c>
    </row>
    <row r="206">
      <c r="A206" s="10" t="s">
        <v>828</v>
      </c>
      <c r="B206" s="11" t="s">
        <v>88</v>
      </c>
      <c r="C206" s="12" t="s">
        <v>616</v>
      </c>
      <c r="D206" s="24"/>
      <c r="E206" s="14">
        <v>349.0</v>
      </c>
      <c r="F206" s="14">
        <v>293.0</v>
      </c>
      <c r="G206" s="14"/>
      <c r="H206" s="14"/>
      <c r="I206" s="9">
        <f t="shared" si="1"/>
        <v>642</v>
      </c>
      <c r="J206" s="12">
        <v>205.0</v>
      </c>
      <c r="K206" s="9">
        <v>53.0</v>
      </c>
    </row>
    <row r="207">
      <c r="A207" s="10" t="s">
        <v>829</v>
      </c>
      <c r="B207" s="11" t="s">
        <v>19</v>
      </c>
      <c r="C207" s="12" t="s">
        <v>616</v>
      </c>
      <c r="D207" s="24">
        <v>350.0</v>
      </c>
      <c r="E207" s="14"/>
      <c r="F207" s="14">
        <v>288.0</v>
      </c>
      <c r="G207" s="14"/>
      <c r="H207" s="14"/>
      <c r="I207" s="9">
        <f t="shared" si="1"/>
        <v>638</v>
      </c>
      <c r="J207" s="12">
        <v>206.0</v>
      </c>
      <c r="K207" s="9">
        <v>54.0</v>
      </c>
    </row>
    <row r="208">
      <c r="A208" s="10" t="s">
        <v>830</v>
      </c>
      <c r="B208" s="11" t="s">
        <v>52</v>
      </c>
      <c r="C208" s="12" t="s">
        <v>632</v>
      </c>
      <c r="D208" s="24"/>
      <c r="E208" s="14">
        <v>332.0</v>
      </c>
      <c r="F208" s="14">
        <v>305.0</v>
      </c>
      <c r="G208" s="14"/>
      <c r="H208" s="14"/>
      <c r="I208" s="9">
        <f t="shared" si="1"/>
        <v>637</v>
      </c>
      <c r="J208" s="12">
        <v>207.0</v>
      </c>
      <c r="K208" s="9">
        <v>11.0</v>
      </c>
    </row>
    <row r="209">
      <c r="A209" s="10" t="s">
        <v>831</v>
      </c>
      <c r="B209" s="11" t="s">
        <v>17</v>
      </c>
      <c r="C209" s="12" t="s">
        <v>651</v>
      </c>
      <c r="D209" s="24"/>
      <c r="E209" s="14">
        <v>331.0</v>
      </c>
      <c r="F209" s="14">
        <v>304.0</v>
      </c>
      <c r="G209" s="14"/>
      <c r="H209" s="14"/>
      <c r="I209" s="9">
        <f t="shared" si="1"/>
        <v>635</v>
      </c>
      <c r="J209" s="12">
        <v>208.0</v>
      </c>
      <c r="K209" s="9">
        <v>21.0</v>
      </c>
    </row>
    <row r="210">
      <c r="A210" s="10" t="s">
        <v>832</v>
      </c>
      <c r="B210" s="11" t="s">
        <v>24</v>
      </c>
      <c r="C210" s="12" t="s">
        <v>784</v>
      </c>
      <c r="D210" s="24"/>
      <c r="E210" s="14">
        <v>334.0</v>
      </c>
      <c r="F210" s="14">
        <v>298.0</v>
      </c>
      <c r="G210" s="14"/>
      <c r="H210" s="14"/>
      <c r="I210" s="9">
        <f t="shared" si="1"/>
        <v>632</v>
      </c>
      <c r="J210" s="12">
        <v>209.0</v>
      </c>
      <c r="K210" s="9">
        <v>2.0</v>
      </c>
    </row>
    <row r="211">
      <c r="A211" s="10" t="s">
        <v>833</v>
      </c>
      <c r="B211" s="11" t="s">
        <v>39</v>
      </c>
      <c r="C211" s="12" t="s">
        <v>625</v>
      </c>
      <c r="D211" s="24">
        <v>319.0</v>
      </c>
      <c r="E211" s="14">
        <v>309.0</v>
      </c>
      <c r="F211" s="14"/>
      <c r="G211" s="14"/>
      <c r="H211" s="14"/>
      <c r="I211" s="9">
        <f t="shared" si="1"/>
        <v>628</v>
      </c>
      <c r="J211" s="12">
        <v>210.0</v>
      </c>
      <c r="K211" s="9">
        <v>38.0</v>
      </c>
    </row>
    <row r="212">
      <c r="A212" s="10" t="s">
        <v>834</v>
      </c>
      <c r="B212" s="11" t="s">
        <v>39</v>
      </c>
      <c r="C212" s="12" t="s">
        <v>625</v>
      </c>
      <c r="D212" s="24">
        <v>332.0</v>
      </c>
      <c r="E212" s="14"/>
      <c r="F212" s="14">
        <v>290.0</v>
      </c>
      <c r="G212" s="14"/>
      <c r="H212" s="14"/>
      <c r="I212" s="9">
        <f t="shared" si="1"/>
        <v>622</v>
      </c>
      <c r="J212" s="12">
        <v>211.0</v>
      </c>
      <c r="K212" s="9">
        <v>39.0</v>
      </c>
    </row>
    <row r="213">
      <c r="A213" s="10" t="s">
        <v>835</v>
      </c>
      <c r="B213" s="11" t="s">
        <v>17</v>
      </c>
      <c r="C213" s="12" t="s">
        <v>630</v>
      </c>
      <c r="D213" s="24"/>
      <c r="E213" s="14">
        <v>330.0</v>
      </c>
      <c r="F213" s="14">
        <v>291.0</v>
      </c>
      <c r="G213" s="14"/>
      <c r="H213" s="14"/>
      <c r="I213" s="9">
        <f t="shared" si="1"/>
        <v>621</v>
      </c>
      <c r="J213" s="12">
        <v>212.0</v>
      </c>
      <c r="K213" s="9">
        <v>36.0</v>
      </c>
    </row>
    <row r="214">
      <c r="A214" s="10" t="s">
        <v>836</v>
      </c>
      <c r="B214" s="11" t="s">
        <v>52</v>
      </c>
      <c r="C214" s="12" t="s">
        <v>630</v>
      </c>
      <c r="D214" s="24"/>
      <c r="E214" s="14">
        <v>314.0</v>
      </c>
      <c r="F214" s="14">
        <v>306.0</v>
      </c>
      <c r="G214" s="14"/>
      <c r="H214" s="14"/>
      <c r="I214" s="9">
        <f t="shared" si="1"/>
        <v>620</v>
      </c>
      <c r="J214" s="12">
        <v>213.0</v>
      </c>
      <c r="K214" s="9">
        <v>37.0</v>
      </c>
    </row>
    <row r="215">
      <c r="A215" s="10" t="s">
        <v>837</v>
      </c>
      <c r="B215" s="11" t="s">
        <v>93</v>
      </c>
      <c r="C215" s="12" t="s">
        <v>640</v>
      </c>
      <c r="D215" s="24">
        <v>313.0</v>
      </c>
      <c r="E215" s="14">
        <v>306.0</v>
      </c>
      <c r="F215" s="14"/>
      <c r="G215" s="14"/>
      <c r="H215" s="14"/>
      <c r="I215" s="9">
        <f t="shared" si="1"/>
        <v>619</v>
      </c>
      <c r="J215" s="12">
        <v>214.0</v>
      </c>
      <c r="K215" s="9">
        <v>36.0</v>
      </c>
    </row>
    <row r="216">
      <c r="A216" s="10" t="s">
        <v>838</v>
      </c>
      <c r="B216" s="11" t="s">
        <v>36</v>
      </c>
      <c r="C216" s="12" t="s">
        <v>630</v>
      </c>
      <c r="D216" s="24">
        <v>318.0</v>
      </c>
      <c r="E216" s="14">
        <v>292.0</v>
      </c>
      <c r="F216" s="14"/>
      <c r="G216" s="14"/>
      <c r="H216" s="14"/>
      <c r="I216" s="9">
        <f t="shared" si="1"/>
        <v>610</v>
      </c>
      <c r="J216" s="12">
        <v>215.0</v>
      </c>
      <c r="K216" s="9">
        <v>38.0</v>
      </c>
    </row>
    <row r="217">
      <c r="A217" s="10" t="s">
        <v>839</v>
      </c>
      <c r="B217" s="11" t="s">
        <v>39</v>
      </c>
      <c r="C217" s="12" t="s">
        <v>651</v>
      </c>
      <c r="D217" s="24"/>
      <c r="E217" s="14">
        <v>323.0</v>
      </c>
      <c r="F217" s="14">
        <v>287.0</v>
      </c>
      <c r="G217" s="14"/>
      <c r="H217" s="14"/>
      <c r="I217" s="9">
        <f t="shared" si="1"/>
        <v>610</v>
      </c>
      <c r="J217" s="12">
        <v>216.0</v>
      </c>
      <c r="K217" s="9">
        <v>22.0</v>
      </c>
    </row>
    <row r="218">
      <c r="A218" s="10" t="s">
        <v>840</v>
      </c>
      <c r="B218" s="11" t="s">
        <v>52</v>
      </c>
      <c r="C218" s="12" t="s">
        <v>625</v>
      </c>
      <c r="D218" s="24">
        <v>300.0</v>
      </c>
      <c r="E218" s="14">
        <v>305.0</v>
      </c>
      <c r="F218" s="14"/>
      <c r="G218" s="14"/>
      <c r="H218" s="14"/>
      <c r="I218" s="9">
        <f t="shared" si="1"/>
        <v>605</v>
      </c>
      <c r="J218" s="12">
        <v>217.0</v>
      </c>
      <c r="K218" s="9">
        <v>40.0</v>
      </c>
    </row>
    <row r="219">
      <c r="A219" s="10" t="s">
        <v>841</v>
      </c>
      <c r="B219" s="11" t="s">
        <v>30</v>
      </c>
      <c r="C219" s="12" t="s">
        <v>616</v>
      </c>
      <c r="D219" s="24">
        <v>306.0</v>
      </c>
      <c r="E219" s="14"/>
      <c r="F219" s="14">
        <v>289.0</v>
      </c>
      <c r="G219" s="14"/>
      <c r="H219" s="14"/>
      <c r="I219" s="9">
        <f t="shared" si="1"/>
        <v>595</v>
      </c>
      <c r="J219" s="12">
        <v>218.0</v>
      </c>
      <c r="K219" s="9">
        <v>55.0</v>
      </c>
    </row>
    <row r="220">
      <c r="A220" s="10" t="s">
        <v>842</v>
      </c>
      <c r="B220" s="11" t="s">
        <v>32</v>
      </c>
      <c r="C220" s="12" t="s">
        <v>616</v>
      </c>
      <c r="D220" s="24">
        <v>326.0</v>
      </c>
      <c r="E220" s="14"/>
      <c r="F220" s="14">
        <v>264.0</v>
      </c>
      <c r="G220" s="14"/>
      <c r="H220" s="14"/>
      <c r="I220" s="9">
        <f t="shared" si="1"/>
        <v>590</v>
      </c>
      <c r="J220" s="12">
        <v>219.0</v>
      </c>
      <c r="K220" s="9">
        <v>56.0</v>
      </c>
    </row>
    <row r="221">
      <c r="A221" s="10" t="s">
        <v>843</v>
      </c>
      <c r="B221" s="11" t="s">
        <v>123</v>
      </c>
      <c r="C221" s="12" t="s">
        <v>630</v>
      </c>
      <c r="D221" s="24">
        <v>320.0</v>
      </c>
      <c r="E221" s="14"/>
      <c r="F221" s="14">
        <v>270.0</v>
      </c>
      <c r="G221" s="14"/>
      <c r="H221" s="14"/>
      <c r="I221" s="9">
        <f t="shared" si="1"/>
        <v>590</v>
      </c>
      <c r="J221" s="12">
        <v>220.0</v>
      </c>
      <c r="K221" s="9">
        <v>39.0</v>
      </c>
    </row>
    <row r="222">
      <c r="A222" s="10" t="s">
        <v>844</v>
      </c>
      <c r="B222" s="11" t="s">
        <v>88</v>
      </c>
      <c r="C222" s="12" t="s">
        <v>630</v>
      </c>
      <c r="D222" s="24"/>
      <c r="E222" s="14">
        <v>321.0</v>
      </c>
      <c r="F222" s="14">
        <v>261.0</v>
      </c>
      <c r="G222" s="14"/>
      <c r="H222" s="14"/>
      <c r="I222" s="9">
        <f t="shared" si="1"/>
        <v>582</v>
      </c>
      <c r="J222" s="12">
        <v>221.0</v>
      </c>
      <c r="K222" s="9">
        <v>40.0</v>
      </c>
    </row>
    <row r="223">
      <c r="A223" s="10" t="s">
        <v>845</v>
      </c>
      <c r="B223" s="11" t="s">
        <v>61</v>
      </c>
      <c r="C223" s="12" t="s">
        <v>640</v>
      </c>
      <c r="D223" s="24"/>
      <c r="E223" s="14">
        <v>319.0</v>
      </c>
      <c r="F223" s="14">
        <v>262.0</v>
      </c>
      <c r="G223" s="14"/>
      <c r="H223" s="14"/>
      <c r="I223" s="9">
        <f t="shared" si="1"/>
        <v>581</v>
      </c>
      <c r="J223" s="12">
        <v>222.0</v>
      </c>
      <c r="K223" s="9">
        <v>37.0</v>
      </c>
    </row>
    <row r="224">
      <c r="A224" s="10" t="s">
        <v>846</v>
      </c>
      <c r="B224" s="11" t="s">
        <v>15</v>
      </c>
      <c r="C224" s="12" t="s">
        <v>640</v>
      </c>
      <c r="D224" s="24">
        <v>292.0</v>
      </c>
      <c r="E224" s="14">
        <v>284.0</v>
      </c>
      <c r="F224" s="14"/>
      <c r="G224" s="14"/>
      <c r="H224" s="14"/>
      <c r="I224" s="9">
        <f t="shared" si="1"/>
        <v>576</v>
      </c>
      <c r="J224" s="12">
        <v>223.0</v>
      </c>
      <c r="K224" s="9">
        <v>38.0</v>
      </c>
    </row>
    <row r="225">
      <c r="A225" s="10" t="s">
        <v>847</v>
      </c>
      <c r="B225" s="11" t="s">
        <v>15</v>
      </c>
      <c r="C225" s="12" t="s">
        <v>632</v>
      </c>
      <c r="D225" s="24"/>
      <c r="E225" s="14">
        <v>302.0</v>
      </c>
      <c r="F225" s="14">
        <v>272.0</v>
      </c>
      <c r="G225" s="14"/>
      <c r="H225" s="14"/>
      <c r="I225" s="9">
        <f t="shared" si="1"/>
        <v>574</v>
      </c>
      <c r="J225" s="12">
        <v>224.0</v>
      </c>
      <c r="K225" s="9">
        <v>12.0</v>
      </c>
    </row>
    <row r="226">
      <c r="A226" s="10" t="s">
        <v>848</v>
      </c>
      <c r="B226" s="11" t="s">
        <v>88</v>
      </c>
      <c r="C226" s="12" t="s">
        <v>651</v>
      </c>
      <c r="D226" s="24"/>
      <c r="E226" s="14">
        <v>312.0</v>
      </c>
      <c r="F226" s="14">
        <v>259.0</v>
      </c>
      <c r="G226" s="14"/>
      <c r="H226" s="14"/>
      <c r="I226" s="9">
        <f t="shared" si="1"/>
        <v>571</v>
      </c>
      <c r="J226" s="12">
        <v>225.0</v>
      </c>
      <c r="K226" s="9">
        <v>23.0</v>
      </c>
    </row>
    <row r="227">
      <c r="A227" s="10" t="s">
        <v>849</v>
      </c>
      <c r="B227" s="11" t="s">
        <v>52</v>
      </c>
      <c r="C227" s="12" t="s">
        <v>632</v>
      </c>
      <c r="D227" s="24"/>
      <c r="E227" s="14">
        <v>300.0</v>
      </c>
      <c r="F227" s="14">
        <v>271.0</v>
      </c>
      <c r="G227" s="14"/>
      <c r="H227" s="14"/>
      <c r="I227" s="9">
        <f t="shared" si="1"/>
        <v>571</v>
      </c>
      <c r="J227" s="12">
        <v>226.0</v>
      </c>
      <c r="K227" s="9">
        <v>13.0</v>
      </c>
    </row>
    <row r="228">
      <c r="A228" s="10" t="s">
        <v>850</v>
      </c>
      <c r="B228" s="11" t="s">
        <v>61</v>
      </c>
      <c r="C228" s="12" t="s">
        <v>698</v>
      </c>
      <c r="D228" s="24">
        <v>309.0</v>
      </c>
      <c r="E228" s="14"/>
      <c r="F228" s="14">
        <v>260.0</v>
      </c>
      <c r="G228" s="14"/>
      <c r="H228" s="14"/>
      <c r="I228" s="9">
        <f t="shared" si="1"/>
        <v>569</v>
      </c>
      <c r="J228" s="12">
        <v>227.0</v>
      </c>
      <c r="K228" s="9">
        <v>7.0</v>
      </c>
    </row>
    <row r="229">
      <c r="A229" s="10" t="s">
        <v>851</v>
      </c>
      <c r="B229" s="11" t="s">
        <v>15</v>
      </c>
      <c r="C229" s="12" t="s">
        <v>640</v>
      </c>
      <c r="D229" s="24">
        <v>289.0</v>
      </c>
      <c r="E229" s="14">
        <v>278.0</v>
      </c>
      <c r="F229" s="14"/>
      <c r="G229" s="14"/>
      <c r="H229" s="14"/>
      <c r="I229" s="9">
        <f t="shared" si="1"/>
        <v>567</v>
      </c>
      <c r="J229" s="12">
        <v>228.0</v>
      </c>
      <c r="K229" s="9">
        <v>39.0</v>
      </c>
    </row>
    <row r="230">
      <c r="A230" s="10" t="s">
        <v>852</v>
      </c>
      <c r="B230" s="11" t="s">
        <v>24</v>
      </c>
      <c r="C230" s="12" t="s">
        <v>651</v>
      </c>
      <c r="D230" s="24">
        <v>317.0</v>
      </c>
      <c r="E230" s="14"/>
      <c r="F230" s="14">
        <v>248.0</v>
      </c>
      <c r="G230" s="14"/>
      <c r="H230" s="14"/>
      <c r="I230" s="9">
        <f t="shared" si="1"/>
        <v>565</v>
      </c>
      <c r="J230" s="12">
        <v>229.0</v>
      </c>
      <c r="K230" s="9">
        <v>24.0</v>
      </c>
    </row>
    <row r="231">
      <c r="A231" s="10" t="s">
        <v>853</v>
      </c>
      <c r="B231" s="11" t="s">
        <v>93</v>
      </c>
      <c r="C231" s="12" t="s">
        <v>625</v>
      </c>
      <c r="D231" s="24">
        <v>290.0</v>
      </c>
      <c r="E231" s="14">
        <v>266.0</v>
      </c>
      <c r="F231" s="14"/>
      <c r="G231" s="14"/>
      <c r="H231" s="14"/>
      <c r="I231" s="9">
        <f t="shared" si="1"/>
        <v>556</v>
      </c>
      <c r="J231" s="12">
        <v>230.0</v>
      </c>
      <c r="K231" s="9">
        <v>41.0</v>
      </c>
    </row>
    <row r="232">
      <c r="A232" s="10" t="s">
        <v>854</v>
      </c>
      <c r="B232" s="11" t="s">
        <v>88</v>
      </c>
      <c r="C232" s="12" t="s">
        <v>630</v>
      </c>
      <c r="D232" s="24">
        <v>283.0</v>
      </c>
      <c r="E232" s="14">
        <v>273.0</v>
      </c>
      <c r="F232" s="14"/>
      <c r="G232" s="14"/>
      <c r="H232" s="14"/>
      <c r="I232" s="9">
        <f t="shared" si="1"/>
        <v>556</v>
      </c>
      <c r="J232" s="12">
        <v>231.0</v>
      </c>
      <c r="K232" s="9">
        <v>41.0</v>
      </c>
    </row>
    <row r="233">
      <c r="A233" s="10" t="s">
        <v>855</v>
      </c>
      <c r="B233" s="11" t="s">
        <v>19</v>
      </c>
      <c r="C233" s="12" t="s">
        <v>632</v>
      </c>
      <c r="D233" s="24">
        <v>284.0</v>
      </c>
      <c r="E233" s="14">
        <v>270.0</v>
      </c>
      <c r="F233" s="14"/>
      <c r="G233" s="14"/>
      <c r="H233" s="14"/>
      <c r="I233" s="9">
        <f t="shared" si="1"/>
        <v>554</v>
      </c>
      <c r="J233" s="12">
        <v>232.0</v>
      </c>
      <c r="K233" s="9">
        <v>14.0</v>
      </c>
    </row>
    <row r="234">
      <c r="A234" s="10" t="s">
        <v>856</v>
      </c>
      <c r="B234" s="11" t="s">
        <v>52</v>
      </c>
      <c r="C234" s="12" t="s">
        <v>625</v>
      </c>
      <c r="D234" s="24"/>
      <c r="E234" s="14">
        <v>296.0</v>
      </c>
      <c r="F234" s="14">
        <v>253.0</v>
      </c>
      <c r="G234" s="14"/>
      <c r="H234" s="14"/>
      <c r="I234" s="9">
        <f t="shared" si="1"/>
        <v>549</v>
      </c>
      <c r="J234" s="12">
        <v>233.0</v>
      </c>
      <c r="K234" s="9">
        <v>42.0</v>
      </c>
    </row>
    <row r="235">
      <c r="A235" s="10" t="s">
        <v>857</v>
      </c>
      <c r="B235" s="11" t="s">
        <v>39</v>
      </c>
      <c r="C235" s="12" t="s">
        <v>616</v>
      </c>
      <c r="D235" s="24">
        <v>294.0</v>
      </c>
      <c r="E235" s="14"/>
      <c r="F235" s="14">
        <v>254.0</v>
      </c>
      <c r="G235" s="14"/>
      <c r="H235" s="14"/>
      <c r="I235" s="9">
        <f t="shared" si="1"/>
        <v>548</v>
      </c>
      <c r="J235" s="12">
        <v>234.0</v>
      </c>
      <c r="K235" s="9">
        <v>57.0</v>
      </c>
    </row>
    <row r="236">
      <c r="A236" s="10" t="s">
        <v>858</v>
      </c>
      <c r="B236" s="11" t="s">
        <v>26</v>
      </c>
      <c r="C236" s="12" t="s">
        <v>618</v>
      </c>
      <c r="D236" s="24"/>
      <c r="E236" s="14">
        <v>282.0</v>
      </c>
      <c r="F236" s="14">
        <v>255.0</v>
      </c>
      <c r="G236" s="14"/>
      <c r="H236" s="14"/>
      <c r="I236" s="9">
        <f t="shared" si="1"/>
        <v>537</v>
      </c>
      <c r="J236" s="12">
        <v>235.0</v>
      </c>
      <c r="K236" s="9">
        <v>9.0</v>
      </c>
    </row>
    <row r="237">
      <c r="A237" s="10" t="s">
        <v>859</v>
      </c>
      <c r="B237" s="11" t="s">
        <v>52</v>
      </c>
      <c r="C237" s="12" t="s">
        <v>632</v>
      </c>
      <c r="D237" s="24"/>
      <c r="E237" s="14">
        <v>288.0</v>
      </c>
      <c r="F237" s="14">
        <v>245.0</v>
      </c>
      <c r="G237" s="14"/>
      <c r="H237" s="14"/>
      <c r="I237" s="9">
        <f t="shared" si="1"/>
        <v>533</v>
      </c>
      <c r="J237" s="12">
        <v>236.0</v>
      </c>
      <c r="K237" s="9">
        <v>15.0</v>
      </c>
    </row>
    <row r="238">
      <c r="A238" s="10" t="s">
        <v>860</v>
      </c>
      <c r="B238" s="11" t="s">
        <v>15</v>
      </c>
      <c r="C238" s="12" t="s">
        <v>616</v>
      </c>
      <c r="D238" s="24">
        <v>269.0</v>
      </c>
      <c r="E238" s="14">
        <v>255.0</v>
      </c>
      <c r="F238" s="14"/>
      <c r="G238" s="14"/>
      <c r="H238" s="14"/>
      <c r="I238" s="9">
        <f t="shared" si="1"/>
        <v>524</v>
      </c>
      <c r="J238" s="12">
        <v>237.0</v>
      </c>
      <c r="K238" s="9">
        <v>58.0</v>
      </c>
    </row>
    <row r="239">
      <c r="A239" s="10" t="s">
        <v>861</v>
      </c>
      <c r="B239" s="11" t="s">
        <v>24</v>
      </c>
      <c r="C239" s="12" t="s">
        <v>651</v>
      </c>
      <c r="D239" s="24">
        <v>288.0</v>
      </c>
      <c r="E239" s="14"/>
      <c r="F239" s="14">
        <v>234.0</v>
      </c>
      <c r="G239" s="14"/>
      <c r="H239" s="14"/>
      <c r="I239" s="9">
        <f t="shared" si="1"/>
        <v>522</v>
      </c>
      <c r="J239" s="12">
        <v>238.0</v>
      </c>
      <c r="K239" s="9">
        <v>25.0</v>
      </c>
    </row>
    <row r="240">
      <c r="A240" s="10" t="s">
        <v>862</v>
      </c>
      <c r="B240" s="11" t="s">
        <v>52</v>
      </c>
      <c r="C240" s="12" t="s">
        <v>625</v>
      </c>
      <c r="D240" s="24"/>
      <c r="E240" s="14">
        <v>280.0</v>
      </c>
      <c r="F240" s="14">
        <v>227.0</v>
      </c>
      <c r="G240" s="14"/>
      <c r="H240" s="14"/>
      <c r="I240" s="9">
        <f t="shared" si="1"/>
        <v>507</v>
      </c>
      <c r="J240" s="12">
        <v>239.0</v>
      </c>
      <c r="K240" s="9">
        <v>43.0</v>
      </c>
    </row>
    <row r="241">
      <c r="A241" s="10" t="s">
        <v>863</v>
      </c>
      <c r="B241" s="11" t="s">
        <v>61</v>
      </c>
      <c r="C241" s="12" t="s">
        <v>616</v>
      </c>
      <c r="D241" s="24">
        <v>493.0</v>
      </c>
      <c r="E241" s="14"/>
      <c r="F241" s="14"/>
      <c r="G241" s="14"/>
      <c r="H241" s="14"/>
      <c r="I241" s="9">
        <f t="shared" si="1"/>
        <v>493</v>
      </c>
      <c r="J241" s="12">
        <v>240.0</v>
      </c>
      <c r="K241" s="9">
        <v>59.0</v>
      </c>
    </row>
    <row r="242">
      <c r="A242" s="10" t="s">
        <v>864</v>
      </c>
      <c r="B242" s="11" t="s">
        <v>39</v>
      </c>
      <c r="C242" s="12" t="s">
        <v>616</v>
      </c>
      <c r="D242" s="24">
        <v>272.0</v>
      </c>
      <c r="E242" s="14"/>
      <c r="F242" s="14">
        <v>221.0</v>
      </c>
      <c r="G242" s="14"/>
      <c r="H242" s="14"/>
      <c r="I242" s="9">
        <f t="shared" si="1"/>
        <v>493</v>
      </c>
      <c r="J242" s="12">
        <v>241.0</v>
      </c>
      <c r="K242" s="9">
        <v>60.0</v>
      </c>
    </row>
    <row r="243">
      <c r="A243" s="10" t="s">
        <v>865</v>
      </c>
      <c r="B243" s="11" t="s">
        <v>52</v>
      </c>
      <c r="C243" s="12" t="s">
        <v>640</v>
      </c>
      <c r="D243" s="24">
        <v>276.0</v>
      </c>
      <c r="E243" s="14"/>
      <c r="F243" s="14">
        <v>216.0</v>
      </c>
      <c r="G243" s="14"/>
      <c r="H243" s="14"/>
      <c r="I243" s="9">
        <f t="shared" si="1"/>
        <v>492</v>
      </c>
      <c r="J243" s="12">
        <v>242.0</v>
      </c>
      <c r="K243" s="9">
        <v>40.0</v>
      </c>
    </row>
    <row r="244">
      <c r="A244" s="10" t="s">
        <v>866</v>
      </c>
      <c r="B244" s="11" t="s">
        <v>90</v>
      </c>
      <c r="C244" s="12" t="s">
        <v>616</v>
      </c>
      <c r="D244" s="24"/>
      <c r="E244" s="14"/>
      <c r="F244" s="14">
        <v>491.0</v>
      </c>
      <c r="G244" s="14"/>
      <c r="H244" s="14"/>
      <c r="I244" s="9">
        <f t="shared" si="1"/>
        <v>491</v>
      </c>
      <c r="J244" s="12">
        <v>243.0</v>
      </c>
      <c r="K244" s="9">
        <v>61.0</v>
      </c>
    </row>
    <row r="245">
      <c r="A245" s="10" t="s">
        <v>867</v>
      </c>
      <c r="B245" s="11" t="s">
        <v>32</v>
      </c>
      <c r="C245" s="12" t="s">
        <v>616</v>
      </c>
      <c r="D245" s="24"/>
      <c r="E245" s="14"/>
      <c r="F245" s="14">
        <v>489.0</v>
      </c>
      <c r="G245" s="14"/>
      <c r="H245" s="14"/>
      <c r="I245" s="9">
        <f t="shared" si="1"/>
        <v>489</v>
      </c>
      <c r="J245" s="12">
        <v>244.0</v>
      </c>
      <c r="K245" s="9">
        <v>62.0</v>
      </c>
    </row>
    <row r="246">
      <c r="A246" s="10" t="s">
        <v>868</v>
      </c>
      <c r="B246" s="11" t="s">
        <v>52</v>
      </c>
      <c r="C246" s="12" t="s">
        <v>698</v>
      </c>
      <c r="D246" s="24"/>
      <c r="E246" s="14">
        <v>260.0</v>
      </c>
      <c r="F246" s="14">
        <v>229.0</v>
      </c>
      <c r="G246" s="14"/>
      <c r="H246" s="14"/>
      <c r="I246" s="9">
        <f t="shared" si="1"/>
        <v>489</v>
      </c>
      <c r="J246" s="12">
        <v>245.0</v>
      </c>
      <c r="K246" s="9">
        <v>8.0</v>
      </c>
    </row>
    <row r="247">
      <c r="A247" s="10" t="s">
        <v>869</v>
      </c>
      <c r="B247" s="11" t="s">
        <v>68</v>
      </c>
      <c r="C247" s="12" t="s">
        <v>625</v>
      </c>
      <c r="D247" s="24">
        <v>487.0</v>
      </c>
      <c r="E247" s="14"/>
      <c r="F247" s="14"/>
      <c r="G247" s="14"/>
      <c r="H247" s="14"/>
      <c r="I247" s="9">
        <f t="shared" si="1"/>
        <v>487</v>
      </c>
      <c r="J247" s="12">
        <v>246.0</v>
      </c>
      <c r="K247" s="9">
        <v>44.0</v>
      </c>
    </row>
    <row r="248">
      <c r="A248" s="10" t="s">
        <v>870</v>
      </c>
      <c r="B248" s="11" t="s">
        <v>52</v>
      </c>
      <c r="C248" s="12" t="s">
        <v>651</v>
      </c>
      <c r="D248" s="24"/>
      <c r="E248" s="14">
        <v>243.0</v>
      </c>
      <c r="F248" s="14">
        <v>243.0</v>
      </c>
      <c r="G248" s="14"/>
      <c r="H248" s="14"/>
      <c r="I248" s="9">
        <f t="shared" si="1"/>
        <v>486</v>
      </c>
      <c r="J248" s="12">
        <v>247.0</v>
      </c>
      <c r="K248" s="9">
        <v>26.0</v>
      </c>
    </row>
    <row r="249">
      <c r="A249" s="10" t="s">
        <v>871</v>
      </c>
      <c r="B249" s="11" t="s">
        <v>52</v>
      </c>
      <c r="C249" s="12" t="s">
        <v>651</v>
      </c>
      <c r="D249" s="24"/>
      <c r="E249" s="14">
        <v>242.0</v>
      </c>
      <c r="F249" s="14">
        <v>244.0</v>
      </c>
      <c r="G249" s="14"/>
      <c r="H249" s="14"/>
      <c r="I249" s="9">
        <f t="shared" si="1"/>
        <v>486</v>
      </c>
      <c r="J249" s="12">
        <v>248.0</v>
      </c>
      <c r="K249" s="9">
        <v>27.0</v>
      </c>
    </row>
    <row r="250">
      <c r="A250" s="10" t="s">
        <v>872</v>
      </c>
      <c r="B250" s="11" t="s">
        <v>32</v>
      </c>
      <c r="C250" s="12" t="s">
        <v>616</v>
      </c>
      <c r="D250" s="24"/>
      <c r="E250" s="14"/>
      <c r="F250" s="14">
        <v>484.0</v>
      </c>
      <c r="G250" s="14"/>
      <c r="H250" s="14"/>
      <c r="I250" s="9">
        <f t="shared" si="1"/>
        <v>484</v>
      </c>
      <c r="J250" s="12">
        <v>249.0</v>
      </c>
      <c r="K250" s="9">
        <v>63.0</v>
      </c>
    </row>
    <row r="251">
      <c r="A251" s="10" t="s">
        <v>873</v>
      </c>
      <c r="B251" s="11" t="s">
        <v>12</v>
      </c>
      <c r="C251" s="12" t="s">
        <v>625</v>
      </c>
      <c r="D251" s="24"/>
      <c r="E251" s="14">
        <v>262.0</v>
      </c>
      <c r="F251" s="14">
        <v>219.0</v>
      </c>
      <c r="G251" s="14"/>
      <c r="H251" s="14"/>
      <c r="I251" s="9">
        <f t="shared" si="1"/>
        <v>481</v>
      </c>
      <c r="J251" s="12">
        <v>250.0</v>
      </c>
      <c r="K251" s="9">
        <v>45.0</v>
      </c>
    </row>
    <row r="252">
      <c r="A252" s="10" t="s">
        <v>874</v>
      </c>
      <c r="B252" s="11" t="s">
        <v>52</v>
      </c>
      <c r="C252" s="12" t="s">
        <v>616</v>
      </c>
      <c r="D252" s="24"/>
      <c r="E252" s="14">
        <v>480.0</v>
      </c>
      <c r="F252" s="14"/>
      <c r="G252" s="14"/>
      <c r="H252" s="14"/>
      <c r="I252" s="9">
        <f t="shared" si="1"/>
        <v>480</v>
      </c>
      <c r="J252" s="12">
        <v>251.0</v>
      </c>
      <c r="K252" s="9">
        <v>64.0</v>
      </c>
    </row>
    <row r="253">
      <c r="A253" s="10" t="s">
        <v>875</v>
      </c>
      <c r="B253" s="11" t="s">
        <v>52</v>
      </c>
      <c r="C253" s="12" t="s">
        <v>640</v>
      </c>
      <c r="D253" s="24"/>
      <c r="E253" s="14">
        <v>257.0</v>
      </c>
      <c r="F253" s="14">
        <v>223.0</v>
      </c>
      <c r="G253" s="14"/>
      <c r="H253" s="14"/>
      <c r="I253" s="9">
        <f t="shared" si="1"/>
        <v>480</v>
      </c>
      <c r="J253" s="12">
        <v>252.0</v>
      </c>
      <c r="K253" s="9">
        <v>41.0</v>
      </c>
    </row>
    <row r="254">
      <c r="A254" s="10" t="s">
        <v>876</v>
      </c>
      <c r="B254" s="11" t="s">
        <v>12</v>
      </c>
      <c r="C254" s="12" t="s">
        <v>616</v>
      </c>
      <c r="D254" s="24">
        <v>479.0</v>
      </c>
      <c r="E254" s="14"/>
      <c r="F254" s="14"/>
      <c r="G254" s="14"/>
      <c r="H254" s="14"/>
      <c r="I254" s="9">
        <f t="shared" si="1"/>
        <v>479</v>
      </c>
      <c r="J254" s="12">
        <v>253.0</v>
      </c>
      <c r="K254" s="9">
        <v>65.0</v>
      </c>
    </row>
    <row r="255">
      <c r="A255" s="10" t="s">
        <v>877</v>
      </c>
      <c r="B255" s="11" t="s">
        <v>165</v>
      </c>
      <c r="C255" s="12" t="s">
        <v>616</v>
      </c>
      <c r="D255" s="24"/>
      <c r="E255" s="14"/>
      <c r="F255" s="14">
        <v>479.0</v>
      </c>
      <c r="G255" s="14"/>
      <c r="H255" s="14"/>
      <c r="I255" s="9">
        <f t="shared" si="1"/>
        <v>479</v>
      </c>
      <c r="J255" s="12">
        <v>254.0</v>
      </c>
      <c r="K255" s="9">
        <v>66.0</v>
      </c>
    </row>
    <row r="256">
      <c r="A256" s="10" t="s">
        <v>878</v>
      </c>
      <c r="B256" s="11" t="s">
        <v>12</v>
      </c>
      <c r="C256" s="12" t="s">
        <v>618</v>
      </c>
      <c r="D256" s="24"/>
      <c r="E256" s="14">
        <v>477.0</v>
      </c>
      <c r="F256" s="14"/>
      <c r="G256" s="14"/>
      <c r="H256" s="14"/>
      <c r="I256" s="9">
        <f t="shared" si="1"/>
        <v>477</v>
      </c>
      <c r="J256" s="12">
        <v>255.0</v>
      </c>
      <c r="K256" s="9">
        <v>10.0</v>
      </c>
    </row>
    <row r="257">
      <c r="A257" s="10" t="s">
        <v>879</v>
      </c>
      <c r="B257" s="11" t="s">
        <v>90</v>
      </c>
      <c r="C257" s="12" t="s">
        <v>616</v>
      </c>
      <c r="D257" s="24"/>
      <c r="E257" s="14"/>
      <c r="F257" s="14">
        <v>476.0</v>
      </c>
      <c r="G257" s="14"/>
      <c r="H257" s="14"/>
      <c r="I257" s="9">
        <f t="shared" si="1"/>
        <v>476</v>
      </c>
      <c r="J257" s="12">
        <v>256.0</v>
      </c>
      <c r="K257" s="9">
        <v>67.0</v>
      </c>
    </row>
    <row r="258">
      <c r="A258" s="10" t="s">
        <v>880</v>
      </c>
      <c r="B258" s="11" t="s">
        <v>61</v>
      </c>
      <c r="C258" s="12" t="s">
        <v>616</v>
      </c>
      <c r="D258" s="24"/>
      <c r="E258" s="14">
        <v>474.0</v>
      </c>
      <c r="F258" s="14"/>
      <c r="G258" s="14"/>
      <c r="H258" s="14"/>
      <c r="I258" s="9">
        <f t="shared" si="1"/>
        <v>474</v>
      </c>
      <c r="J258" s="12">
        <v>257.0</v>
      </c>
      <c r="K258" s="9">
        <v>68.0</v>
      </c>
    </row>
    <row r="259">
      <c r="A259" s="10" t="s">
        <v>881</v>
      </c>
      <c r="B259" s="11" t="s">
        <v>88</v>
      </c>
      <c r="C259" s="12" t="s">
        <v>616</v>
      </c>
      <c r="D259" s="24">
        <v>270.0</v>
      </c>
      <c r="E259" s="14"/>
      <c r="F259" s="14">
        <v>204.0</v>
      </c>
      <c r="G259" s="14"/>
      <c r="H259" s="14"/>
      <c r="I259" s="9">
        <f t="shared" si="1"/>
        <v>474</v>
      </c>
      <c r="J259" s="12">
        <v>258.0</v>
      </c>
      <c r="K259" s="9">
        <v>69.0</v>
      </c>
    </row>
    <row r="260">
      <c r="A260" s="10" t="s">
        <v>882</v>
      </c>
      <c r="B260" s="11" t="s">
        <v>107</v>
      </c>
      <c r="C260" s="12" t="s">
        <v>630</v>
      </c>
      <c r="D260" s="24"/>
      <c r="E260" s="14">
        <v>256.0</v>
      </c>
      <c r="F260" s="14">
        <v>218.0</v>
      </c>
      <c r="G260" s="14"/>
      <c r="H260" s="14"/>
      <c r="I260" s="9">
        <f t="shared" si="1"/>
        <v>474</v>
      </c>
      <c r="J260" s="12">
        <v>259.0</v>
      </c>
      <c r="K260" s="9">
        <v>42.0</v>
      </c>
    </row>
    <row r="261">
      <c r="A261" s="10" t="s">
        <v>883</v>
      </c>
      <c r="B261" s="11" t="s">
        <v>24</v>
      </c>
      <c r="C261" s="12" t="s">
        <v>616</v>
      </c>
      <c r="D261" s="24"/>
      <c r="E261" s="14"/>
      <c r="F261" s="14">
        <v>471.0</v>
      </c>
      <c r="G261" s="14"/>
      <c r="H261" s="14"/>
      <c r="I261" s="9">
        <f t="shared" si="1"/>
        <v>471</v>
      </c>
      <c r="J261" s="12">
        <v>260.0</v>
      </c>
      <c r="K261" s="9">
        <v>70.0</v>
      </c>
    </row>
    <row r="262">
      <c r="A262" s="10" t="s">
        <v>884</v>
      </c>
      <c r="B262" s="11" t="s">
        <v>19</v>
      </c>
      <c r="C262" s="12" t="s">
        <v>651</v>
      </c>
      <c r="D262" s="24"/>
      <c r="E262" s="14"/>
      <c r="F262" s="14">
        <v>469.0</v>
      </c>
      <c r="G262" s="14"/>
      <c r="H262" s="14"/>
      <c r="I262" s="9">
        <f t="shared" si="1"/>
        <v>469</v>
      </c>
      <c r="J262" s="12">
        <v>261.0</v>
      </c>
      <c r="K262" s="9">
        <v>28.0</v>
      </c>
    </row>
    <row r="263">
      <c r="A263" s="10" t="s">
        <v>885</v>
      </c>
      <c r="B263" s="11" t="s">
        <v>15</v>
      </c>
      <c r="C263" s="12" t="s">
        <v>630</v>
      </c>
      <c r="D263" s="24"/>
      <c r="E263" s="14">
        <v>251.0</v>
      </c>
      <c r="F263" s="14">
        <v>214.0</v>
      </c>
      <c r="G263" s="14"/>
      <c r="H263" s="14"/>
      <c r="I263" s="9">
        <f t="shared" si="1"/>
        <v>465</v>
      </c>
      <c r="J263" s="12">
        <v>262.0</v>
      </c>
      <c r="K263" s="9">
        <v>43.0</v>
      </c>
    </row>
    <row r="264">
      <c r="A264" s="10" t="s">
        <v>886</v>
      </c>
      <c r="B264" s="11" t="s">
        <v>107</v>
      </c>
      <c r="C264" s="12" t="s">
        <v>640</v>
      </c>
      <c r="D264" s="24">
        <v>464.0</v>
      </c>
      <c r="E264" s="14"/>
      <c r="F264" s="14"/>
      <c r="G264" s="14"/>
      <c r="H264" s="14"/>
      <c r="I264" s="9">
        <f t="shared" si="1"/>
        <v>464</v>
      </c>
      <c r="J264" s="12">
        <v>263.0</v>
      </c>
      <c r="K264" s="9">
        <v>42.0</v>
      </c>
    </row>
    <row r="265">
      <c r="A265" s="10" t="s">
        <v>887</v>
      </c>
      <c r="B265" s="11" t="s">
        <v>93</v>
      </c>
      <c r="C265" s="12" t="s">
        <v>640</v>
      </c>
      <c r="D265" s="24"/>
      <c r="E265" s="14"/>
      <c r="F265" s="14">
        <v>460.0</v>
      </c>
      <c r="G265" s="14"/>
      <c r="H265" s="14"/>
      <c r="I265" s="9">
        <f t="shared" si="1"/>
        <v>460</v>
      </c>
      <c r="J265" s="12">
        <v>264.0</v>
      </c>
      <c r="K265" s="9">
        <v>43.0</v>
      </c>
    </row>
    <row r="266">
      <c r="A266" s="10" t="s">
        <v>888</v>
      </c>
      <c r="B266" s="11" t="s">
        <v>61</v>
      </c>
      <c r="C266" s="12" t="s">
        <v>630</v>
      </c>
      <c r="D266" s="24"/>
      <c r="E266" s="14">
        <v>249.0</v>
      </c>
      <c r="F266" s="14">
        <v>211.0</v>
      </c>
      <c r="G266" s="14"/>
      <c r="H266" s="14"/>
      <c r="I266" s="9">
        <f t="shared" si="1"/>
        <v>460</v>
      </c>
      <c r="J266" s="12">
        <v>265.0</v>
      </c>
      <c r="K266" s="9">
        <v>44.0</v>
      </c>
    </row>
    <row r="267">
      <c r="A267" s="10" t="s">
        <v>889</v>
      </c>
      <c r="B267" s="11" t="s">
        <v>15</v>
      </c>
      <c r="C267" s="12" t="s">
        <v>616</v>
      </c>
      <c r="D267" s="24"/>
      <c r="E267" s="14">
        <v>459.0</v>
      </c>
      <c r="F267" s="14"/>
      <c r="G267" s="14"/>
      <c r="H267" s="14"/>
      <c r="I267" s="9">
        <f t="shared" si="1"/>
        <v>459</v>
      </c>
      <c r="J267" s="12">
        <v>266.0</v>
      </c>
      <c r="K267" s="9">
        <v>71.0</v>
      </c>
    </row>
    <row r="268">
      <c r="A268" s="10" t="s">
        <v>890</v>
      </c>
      <c r="B268" s="11" t="s">
        <v>19</v>
      </c>
      <c r="C268" s="12" t="s">
        <v>618</v>
      </c>
      <c r="D268" s="24">
        <v>457.0</v>
      </c>
      <c r="E268" s="14"/>
      <c r="F268" s="14"/>
      <c r="G268" s="14"/>
      <c r="H268" s="14"/>
      <c r="I268" s="9">
        <f t="shared" si="1"/>
        <v>457</v>
      </c>
      <c r="J268" s="12">
        <v>267.0</v>
      </c>
      <c r="K268" s="9">
        <v>11.0</v>
      </c>
    </row>
    <row r="269">
      <c r="A269" s="10" t="s">
        <v>891</v>
      </c>
      <c r="B269" s="11" t="s">
        <v>30</v>
      </c>
      <c r="C269" s="12" t="s">
        <v>616</v>
      </c>
      <c r="D269" s="24"/>
      <c r="E269" s="14"/>
      <c r="F269" s="14">
        <v>455.0</v>
      </c>
      <c r="G269" s="14"/>
      <c r="H269" s="14"/>
      <c r="I269" s="9">
        <f t="shared" si="1"/>
        <v>455</v>
      </c>
      <c r="J269" s="12">
        <v>268.0</v>
      </c>
      <c r="K269" s="9">
        <v>72.0</v>
      </c>
    </row>
    <row r="270">
      <c r="A270" s="10" t="s">
        <v>892</v>
      </c>
      <c r="B270" s="11" t="s">
        <v>545</v>
      </c>
      <c r="C270" s="12" t="s">
        <v>618</v>
      </c>
      <c r="D270" s="24"/>
      <c r="E270" s="14"/>
      <c r="F270" s="14">
        <v>453.0</v>
      </c>
      <c r="G270" s="14"/>
      <c r="H270" s="14"/>
      <c r="I270" s="9">
        <f t="shared" si="1"/>
        <v>453</v>
      </c>
      <c r="J270" s="12">
        <v>269.0</v>
      </c>
      <c r="K270" s="9">
        <v>12.0</v>
      </c>
    </row>
    <row r="271">
      <c r="A271" s="10" t="s">
        <v>893</v>
      </c>
      <c r="B271" s="11" t="s">
        <v>15</v>
      </c>
      <c r="C271" s="12" t="s">
        <v>616</v>
      </c>
      <c r="D271" s="24"/>
      <c r="E271" s="14"/>
      <c r="F271" s="14">
        <v>452.0</v>
      </c>
      <c r="G271" s="14"/>
      <c r="H271" s="14"/>
      <c r="I271" s="9">
        <f t="shared" si="1"/>
        <v>452</v>
      </c>
      <c r="J271" s="12">
        <v>270.0</v>
      </c>
      <c r="K271" s="9">
        <v>73.0</v>
      </c>
    </row>
    <row r="272">
      <c r="A272" s="10" t="s">
        <v>894</v>
      </c>
      <c r="B272" s="11" t="s">
        <v>12</v>
      </c>
      <c r="C272" s="12" t="s">
        <v>632</v>
      </c>
      <c r="D272" s="24"/>
      <c r="E272" s="14"/>
      <c r="F272" s="14">
        <v>449.0</v>
      </c>
      <c r="G272" s="14"/>
      <c r="H272" s="14"/>
      <c r="I272" s="9">
        <f t="shared" si="1"/>
        <v>449</v>
      </c>
      <c r="J272" s="12">
        <v>271.0</v>
      </c>
      <c r="K272" s="9">
        <v>16.0</v>
      </c>
    </row>
    <row r="273">
      <c r="A273" s="10" t="s">
        <v>895</v>
      </c>
      <c r="B273" s="11" t="s">
        <v>68</v>
      </c>
      <c r="C273" s="12" t="s">
        <v>630</v>
      </c>
      <c r="D273" s="24"/>
      <c r="E273" s="14">
        <v>448.0</v>
      </c>
      <c r="F273" s="14"/>
      <c r="G273" s="14"/>
      <c r="H273" s="14"/>
      <c r="I273" s="9">
        <f t="shared" si="1"/>
        <v>448</v>
      </c>
      <c r="J273" s="12">
        <v>272.0</v>
      </c>
      <c r="K273" s="9">
        <v>45.0</v>
      </c>
    </row>
    <row r="274">
      <c r="A274" s="10" t="s">
        <v>896</v>
      </c>
      <c r="B274" s="11" t="s">
        <v>52</v>
      </c>
      <c r="C274" s="12" t="s">
        <v>640</v>
      </c>
      <c r="D274" s="24"/>
      <c r="E274" s="14"/>
      <c r="F274" s="14">
        <v>447.0</v>
      </c>
      <c r="G274" s="14"/>
      <c r="H274" s="14"/>
      <c r="I274" s="9">
        <f t="shared" si="1"/>
        <v>447</v>
      </c>
      <c r="J274" s="12">
        <v>273.0</v>
      </c>
      <c r="K274" s="9">
        <v>44.0</v>
      </c>
    </row>
    <row r="275">
      <c r="A275" s="10" t="s">
        <v>897</v>
      </c>
      <c r="B275" s="11" t="s">
        <v>15</v>
      </c>
      <c r="C275" s="12" t="s">
        <v>616</v>
      </c>
      <c r="D275" s="24"/>
      <c r="E275" s="14">
        <v>246.0</v>
      </c>
      <c r="F275" s="14">
        <v>200.0</v>
      </c>
      <c r="G275" s="14"/>
      <c r="H275" s="14"/>
      <c r="I275" s="9">
        <f t="shared" si="1"/>
        <v>446</v>
      </c>
      <c r="J275" s="12">
        <v>274.0</v>
      </c>
      <c r="K275" s="9">
        <v>74.0</v>
      </c>
    </row>
    <row r="276">
      <c r="A276" s="10" t="s">
        <v>898</v>
      </c>
      <c r="B276" s="11" t="s">
        <v>68</v>
      </c>
      <c r="C276" s="12" t="s">
        <v>618</v>
      </c>
      <c r="D276" s="24">
        <v>445.0</v>
      </c>
      <c r="E276" s="14"/>
      <c r="F276" s="14"/>
      <c r="G276" s="14"/>
      <c r="H276" s="14"/>
      <c r="I276" s="9">
        <f t="shared" si="1"/>
        <v>445</v>
      </c>
      <c r="J276" s="12">
        <v>275.0</v>
      </c>
      <c r="K276" s="9">
        <v>13.0</v>
      </c>
    </row>
    <row r="277">
      <c r="A277" s="10" t="s">
        <v>899</v>
      </c>
      <c r="B277" s="11" t="s">
        <v>88</v>
      </c>
      <c r="C277" s="12" t="s">
        <v>630</v>
      </c>
      <c r="D277" s="24"/>
      <c r="E277" s="14">
        <v>244.0</v>
      </c>
      <c r="F277" s="14">
        <v>201.0</v>
      </c>
      <c r="G277" s="14"/>
      <c r="H277" s="14"/>
      <c r="I277" s="9">
        <f t="shared" si="1"/>
        <v>445</v>
      </c>
      <c r="J277" s="12">
        <v>276.0</v>
      </c>
      <c r="K277" s="9">
        <v>46.0</v>
      </c>
    </row>
    <row r="278">
      <c r="A278" s="10" t="s">
        <v>900</v>
      </c>
      <c r="B278" s="11" t="s">
        <v>19</v>
      </c>
      <c r="C278" s="12" t="s">
        <v>616</v>
      </c>
      <c r="D278" s="24"/>
      <c r="E278" s="14"/>
      <c r="F278" s="14">
        <v>444.0</v>
      </c>
      <c r="G278" s="14"/>
      <c r="H278" s="14"/>
      <c r="I278" s="9">
        <f t="shared" si="1"/>
        <v>444</v>
      </c>
      <c r="J278" s="12">
        <v>277.0</v>
      </c>
      <c r="K278" s="9">
        <v>75.0</v>
      </c>
    </row>
    <row r="279">
      <c r="A279" s="10" t="s">
        <v>901</v>
      </c>
      <c r="B279" s="11" t="s">
        <v>52</v>
      </c>
      <c r="C279" s="12" t="s">
        <v>784</v>
      </c>
      <c r="D279" s="24"/>
      <c r="E279" s="14">
        <v>240.0</v>
      </c>
      <c r="F279" s="14">
        <v>202.0</v>
      </c>
      <c r="G279" s="14"/>
      <c r="H279" s="14"/>
      <c r="I279" s="9">
        <f t="shared" si="1"/>
        <v>442</v>
      </c>
      <c r="J279" s="12">
        <v>278.0</v>
      </c>
      <c r="K279" s="9">
        <v>3.0</v>
      </c>
    </row>
    <row r="280">
      <c r="A280" s="10" t="s">
        <v>902</v>
      </c>
      <c r="B280" s="11" t="s">
        <v>61</v>
      </c>
      <c r="C280" s="12" t="s">
        <v>651</v>
      </c>
      <c r="D280" s="24">
        <v>440.0</v>
      </c>
      <c r="E280" s="14"/>
      <c r="F280" s="14"/>
      <c r="G280" s="14"/>
      <c r="H280" s="14"/>
      <c r="I280" s="9">
        <f t="shared" si="1"/>
        <v>440</v>
      </c>
      <c r="J280" s="12">
        <v>279.0</v>
      </c>
      <c r="K280" s="9">
        <v>29.0</v>
      </c>
    </row>
    <row r="281">
      <c r="A281" s="10" t="s">
        <v>903</v>
      </c>
      <c r="B281" s="11" t="s">
        <v>52</v>
      </c>
      <c r="C281" s="12" t="s">
        <v>640</v>
      </c>
      <c r="D281" s="24"/>
      <c r="E281" s="14">
        <v>439.0</v>
      </c>
      <c r="F281" s="14"/>
      <c r="G281" s="14"/>
      <c r="H281" s="14"/>
      <c r="I281" s="9">
        <f t="shared" si="1"/>
        <v>439</v>
      </c>
      <c r="J281" s="12">
        <v>280.0</v>
      </c>
      <c r="K281" s="9">
        <v>45.0</v>
      </c>
    </row>
    <row r="282">
      <c r="A282" s="10" t="s">
        <v>904</v>
      </c>
      <c r="B282" s="11" t="s">
        <v>32</v>
      </c>
      <c r="C282" s="12" t="s">
        <v>640</v>
      </c>
      <c r="D282" s="24"/>
      <c r="E282" s="14"/>
      <c r="F282" s="14">
        <v>438.0</v>
      </c>
      <c r="G282" s="14"/>
      <c r="H282" s="14"/>
      <c r="I282" s="9">
        <f t="shared" si="1"/>
        <v>438</v>
      </c>
      <c r="J282" s="12">
        <v>281.0</v>
      </c>
      <c r="K282" s="9">
        <v>46.0</v>
      </c>
    </row>
    <row r="283">
      <c r="A283" s="10" t="s">
        <v>905</v>
      </c>
      <c r="B283" s="11" t="s">
        <v>32</v>
      </c>
      <c r="C283" s="12" t="s">
        <v>640</v>
      </c>
      <c r="D283" s="24">
        <v>437.0</v>
      </c>
      <c r="E283" s="14"/>
      <c r="F283" s="14"/>
      <c r="G283" s="14"/>
      <c r="H283" s="14"/>
      <c r="I283" s="9">
        <f t="shared" si="1"/>
        <v>437</v>
      </c>
      <c r="J283" s="12">
        <v>282.0</v>
      </c>
      <c r="K283" s="9">
        <v>47.0</v>
      </c>
    </row>
    <row r="284">
      <c r="A284" s="10" t="s">
        <v>629</v>
      </c>
      <c r="B284" s="11" t="s">
        <v>32</v>
      </c>
      <c r="C284" s="12" t="s">
        <v>625</v>
      </c>
      <c r="D284" s="24"/>
      <c r="E284" s="14"/>
      <c r="F284" s="14">
        <v>434.0</v>
      </c>
      <c r="G284" s="14"/>
      <c r="H284" s="14"/>
      <c r="I284" s="9">
        <f t="shared" si="1"/>
        <v>434</v>
      </c>
      <c r="J284" s="12">
        <v>283.0</v>
      </c>
      <c r="K284" s="9">
        <v>46.0</v>
      </c>
    </row>
    <row r="285">
      <c r="A285" s="10" t="s">
        <v>906</v>
      </c>
      <c r="B285" s="11" t="s">
        <v>15</v>
      </c>
      <c r="C285" s="12" t="s">
        <v>616</v>
      </c>
      <c r="D285" s="24">
        <v>433.0</v>
      </c>
      <c r="E285" s="14"/>
      <c r="F285" s="14"/>
      <c r="G285" s="14"/>
      <c r="H285" s="14"/>
      <c r="I285" s="9">
        <f t="shared" si="1"/>
        <v>433</v>
      </c>
      <c r="J285" s="12">
        <v>284.0</v>
      </c>
      <c r="K285" s="9">
        <v>76.0</v>
      </c>
    </row>
    <row r="286">
      <c r="A286" s="10" t="s">
        <v>907</v>
      </c>
      <c r="B286" s="11" t="s">
        <v>24</v>
      </c>
      <c r="C286" s="12" t="s">
        <v>616</v>
      </c>
      <c r="D286" s="24"/>
      <c r="E286" s="14"/>
      <c r="F286" s="14">
        <v>433.0</v>
      </c>
      <c r="G286" s="14"/>
      <c r="H286" s="14"/>
      <c r="I286" s="9">
        <f t="shared" si="1"/>
        <v>433</v>
      </c>
      <c r="J286" s="12">
        <v>285.0</v>
      </c>
      <c r="K286" s="9">
        <v>77.0</v>
      </c>
    </row>
    <row r="287">
      <c r="A287" s="10" t="s">
        <v>908</v>
      </c>
      <c r="B287" s="11" t="s">
        <v>165</v>
      </c>
      <c r="C287" s="12" t="s">
        <v>630</v>
      </c>
      <c r="D287" s="24"/>
      <c r="E287" s="14">
        <v>238.0</v>
      </c>
      <c r="F287" s="14">
        <v>194.0</v>
      </c>
      <c r="G287" s="14"/>
      <c r="H287" s="14"/>
      <c r="I287" s="9">
        <f t="shared" si="1"/>
        <v>432</v>
      </c>
      <c r="J287" s="12">
        <v>286.0</v>
      </c>
      <c r="K287" s="9">
        <v>47.0</v>
      </c>
    </row>
    <row r="288">
      <c r="A288" s="10" t="s">
        <v>909</v>
      </c>
      <c r="B288" s="11" t="s">
        <v>39</v>
      </c>
      <c r="C288" s="12" t="s">
        <v>616</v>
      </c>
      <c r="D288" s="24">
        <v>430.0</v>
      </c>
      <c r="E288" s="14"/>
      <c r="F288" s="14"/>
      <c r="G288" s="14"/>
      <c r="H288" s="14"/>
      <c r="I288" s="9">
        <f t="shared" si="1"/>
        <v>430</v>
      </c>
      <c r="J288" s="12">
        <v>287.0</v>
      </c>
      <c r="K288" s="9">
        <v>78.0</v>
      </c>
    </row>
    <row r="289">
      <c r="A289" s="10" t="s">
        <v>910</v>
      </c>
      <c r="B289" s="11" t="s">
        <v>61</v>
      </c>
      <c r="C289" s="12" t="s">
        <v>632</v>
      </c>
      <c r="D289" s="24"/>
      <c r="E289" s="14">
        <v>239.0</v>
      </c>
      <c r="F289" s="14">
        <v>191.0</v>
      </c>
      <c r="G289" s="14"/>
      <c r="H289" s="14"/>
      <c r="I289" s="9">
        <f t="shared" si="1"/>
        <v>430</v>
      </c>
      <c r="J289" s="12">
        <v>288.0</v>
      </c>
      <c r="K289" s="9">
        <v>17.0</v>
      </c>
    </row>
    <row r="290">
      <c r="A290" s="10" t="s">
        <v>911</v>
      </c>
      <c r="B290" s="11" t="s">
        <v>17</v>
      </c>
      <c r="C290" s="12" t="s">
        <v>625</v>
      </c>
      <c r="D290" s="24">
        <v>427.0</v>
      </c>
      <c r="E290" s="14"/>
      <c r="F290" s="14"/>
      <c r="G290" s="14"/>
      <c r="H290" s="14"/>
      <c r="I290" s="9">
        <f t="shared" si="1"/>
        <v>427</v>
      </c>
      <c r="J290" s="12">
        <v>289.0</v>
      </c>
      <c r="K290" s="9">
        <v>47.0</v>
      </c>
    </row>
    <row r="291">
      <c r="A291" s="10" t="s">
        <v>912</v>
      </c>
      <c r="B291" s="11" t="s">
        <v>39</v>
      </c>
      <c r="C291" s="12" t="s">
        <v>625</v>
      </c>
      <c r="D291" s="24"/>
      <c r="E291" s="14">
        <v>423.0</v>
      </c>
      <c r="F291" s="14"/>
      <c r="G291" s="14"/>
      <c r="H291" s="14"/>
      <c r="I291" s="9">
        <f t="shared" si="1"/>
        <v>423</v>
      </c>
      <c r="J291" s="12">
        <v>290.0</v>
      </c>
      <c r="K291" s="9">
        <v>48.0</v>
      </c>
    </row>
    <row r="292">
      <c r="A292" s="10" t="s">
        <v>913</v>
      </c>
      <c r="B292" s="11" t="s">
        <v>90</v>
      </c>
      <c r="C292" s="12" t="s">
        <v>632</v>
      </c>
      <c r="D292" s="24"/>
      <c r="E292" s="14"/>
      <c r="F292" s="14">
        <v>423.0</v>
      </c>
      <c r="G292" s="14"/>
      <c r="H292" s="14"/>
      <c r="I292" s="9">
        <f t="shared" si="1"/>
        <v>423</v>
      </c>
      <c r="J292" s="12">
        <v>291.0</v>
      </c>
      <c r="K292" s="9">
        <v>18.0</v>
      </c>
    </row>
    <row r="293">
      <c r="A293" s="10" t="s">
        <v>914</v>
      </c>
      <c r="B293" s="11" t="s">
        <v>39</v>
      </c>
      <c r="C293" s="12" t="s">
        <v>625</v>
      </c>
      <c r="D293" s="24"/>
      <c r="E293" s="14">
        <v>420.0</v>
      </c>
      <c r="F293" s="14"/>
      <c r="G293" s="14"/>
      <c r="H293" s="14"/>
      <c r="I293" s="9">
        <f t="shared" si="1"/>
        <v>420</v>
      </c>
      <c r="J293" s="12">
        <v>292.0</v>
      </c>
      <c r="K293" s="9">
        <v>49.0</v>
      </c>
    </row>
    <row r="294">
      <c r="A294" s="10" t="s">
        <v>915</v>
      </c>
      <c r="B294" s="11" t="s">
        <v>165</v>
      </c>
      <c r="C294" s="12" t="s">
        <v>625</v>
      </c>
      <c r="D294" s="24">
        <v>419.0</v>
      </c>
      <c r="E294" s="14"/>
      <c r="F294" s="14"/>
      <c r="G294" s="14"/>
      <c r="H294" s="14"/>
      <c r="I294" s="9">
        <f t="shared" si="1"/>
        <v>419</v>
      </c>
      <c r="J294" s="12">
        <v>293.0</v>
      </c>
      <c r="K294" s="9">
        <v>50.0</v>
      </c>
    </row>
    <row r="295">
      <c r="A295" s="10" t="s">
        <v>916</v>
      </c>
      <c r="B295" s="11" t="s">
        <v>90</v>
      </c>
      <c r="C295" s="12" t="s">
        <v>651</v>
      </c>
      <c r="D295" s="24"/>
      <c r="E295" s="14"/>
      <c r="F295" s="14">
        <v>419.0</v>
      </c>
      <c r="G295" s="14"/>
      <c r="H295" s="14"/>
      <c r="I295" s="9">
        <f t="shared" si="1"/>
        <v>419</v>
      </c>
      <c r="J295" s="12">
        <v>294.0</v>
      </c>
      <c r="K295" s="9">
        <v>30.0</v>
      </c>
    </row>
    <row r="296">
      <c r="A296" s="10" t="s">
        <v>917</v>
      </c>
      <c r="B296" s="11" t="s">
        <v>32</v>
      </c>
      <c r="C296" s="12" t="s">
        <v>625</v>
      </c>
      <c r="D296" s="24">
        <v>418.0</v>
      </c>
      <c r="E296" s="14"/>
      <c r="F296" s="14"/>
      <c r="G296" s="14"/>
      <c r="H296" s="14"/>
      <c r="I296" s="9">
        <f t="shared" si="1"/>
        <v>418</v>
      </c>
      <c r="J296" s="12">
        <v>295.0</v>
      </c>
      <c r="K296" s="9">
        <v>51.0</v>
      </c>
    </row>
    <row r="297">
      <c r="A297" s="10" t="s">
        <v>918</v>
      </c>
      <c r="B297" s="11" t="s">
        <v>24</v>
      </c>
      <c r="C297" s="12" t="s">
        <v>625</v>
      </c>
      <c r="D297" s="24"/>
      <c r="E297" s="14"/>
      <c r="F297" s="14">
        <v>418.0</v>
      </c>
      <c r="G297" s="14"/>
      <c r="H297" s="14"/>
      <c r="I297" s="9">
        <f t="shared" si="1"/>
        <v>418</v>
      </c>
      <c r="J297" s="12">
        <v>296.0</v>
      </c>
      <c r="K297" s="9">
        <v>52.0</v>
      </c>
    </row>
    <row r="298">
      <c r="A298" s="10" t="s">
        <v>919</v>
      </c>
      <c r="B298" s="11" t="s">
        <v>15</v>
      </c>
      <c r="C298" s="12" t="s">
        <v>616</v>
      </c>
      <c r="D298" s="24">
        <v>415.0</v>
      </c>
      <c r="E298" s="14"/>
      <c r="F298" s="14"/>
      <c r="G298" s="14"/>
      <c r="H298" s="14"/>
      <c r="I298" s="9">
        <f t="shared" si="1"/>
        <v>415</v>
      </c>
      <c r="J298" s="12">
        <v>297.0</v>
      </c>
      <c r="K298" s="9">
        <v>79.0</v>
      </c>
    </row>
    <row r="299">
      <c r="A299" s="10" t="s">
        <v>920</v>
      </c>
      <c r="B299" s="11" t="s">
        <v>61</v>
      </c>
      <c r="C299" s="12" t="s">
        <v>625</v>
      </c>
      <c r="D299" s="24"/>
      <c r="E299" s="14"/>
      <c r="F299" s="14">
        <v>415.0</v>
      </c>
      <c r="G299" s="14"/>
      <c r="H299" s="14"/>
      <c r="I299" s="9">
        <f t="shared" si="1"/>
        <v>415</v>
      </c>
      <c r="J299" s="12">
        <v>298.0</v>
      </c>
      <c r="K299" s="9">
        <v>53.0</v>
      </c>
    </row>
    <row r="300">
      <c r="A300" s="10" t="s">
        <v>921</v>
      </c>
      <c r="B300" s="11" t="s">
        <v>36</v>
      </c>
      <c r="C300" s="12" t="s">
        <v>625</v>
      </c>
      <c r="D300" s="24">
        <v>412.0</v>
      </c>
      <c r="E300" s="14"/>
      <c r="F300" s="14"/>
      <c r="G300" s="14"/>
      <c r="H300" s="14"/>
      <c r="I300" s="9">
        <f t="shared" si="1"/>
        <v>412</v>
      </c>
      <c r="J300" s="12">
        <v>299.0</v>
      </c>
      <c r="K300" s="9">
        <v>54.0</v>
      </c>
    </row>
    <row r="301">
      <c r="A301" s="10" t="s">
        <v>922</v>
      </c>
      <c r="B301" s="11" t="s">
        <v>15</v>
      </c>
      <c r="C301" s="12" t="s">
        <v>625</v>
      </c>
      <c r="D301" s="24"/>
      <c r="E301" s="14">
        <v>412.0</v>
      </c>
      <c r="F301" s="14"/>
      <c r="G301" s="14"/>
      <c r="H301" s="14"/>
      <c r="I301" s="9">
        <f t="shared" si="1"/>
        <v>412</v>
      </c>
      <c r="J301" s="12">
        <v>300.0</v>
      </c>
      <c r="K301" s="9">
        <v>55.0</v>
      </c>
    </row>
    <row r="302">
      <c r="A302" s="10" t="s">
        <v>923</v>
      </c>
      <c r="B302" s="11" t="s">
        <v>17</v>
      </c>
      <c r="C302" s="12" t="s">
        <v>616</v>
      </c>
      <c r="D302" s="24"/>
      <c r="E302" s="14"/>
      <c r="F302" s="14">
        <v>410.0</v>
      </c>
      <c r="G302" s="14"/>
      <c r="H302" s="14"/>
      <c r="I302" s="9">
        <f t="shared" si="1"/>
        <v>410</v>
      </c>
      <c r="J302" s="12">
        <v>301.0</v>
      </c>
      <c r="K302" s="9">
        <v>80.0</v>
      </c>
    </row>
    <row r="303">
      <c r="A303" s="10" t="s">
        <v>924</v>
      </c>
      <c r="B303" s="11" t="s">
        <v>545</v>
      </c>
      <c r="C303" s="12" t="s">
        <v>625</v>
      </c>
      <c r="D303" s="24"/>
      <c r="E303" s="14"/>
      <c r="F303" s="14">
        <v>409.0</v>
      </c>
      <c r="G303" s="14"/>
      <c r="H303" s="14"/>
      <c r="I303" s="9">
        <f t="shared" si="1"/>
        <v>409</v>
      </c>
      <c r="J303" s="12">
        <v>302.0</v>
      </c>
      <c r="K303" s="9">
        <v>56.0</v>
      </c>
    </row>
    <row r="304">
      <c r="A304" s="10" t="s">
        <v>925</v>
      </c>
      <c r="B304" s="11" t="s">
        <v>238</v>
      </c>
      <c r="C304" s="12" t="s">
        <v>632</v>
      </c>
      <c r="D304" s="24">
        <v>408.0</v>
      </c>
      <c r="E304" s="14"/>
      <c r="F304" s="14"/>
      <c r="G304" s="14"/>
      <c r="H304" s="14"/>
      <c r="I304" s="9">
        <f t="shared" si="1"/>
        <v>408</v>
      </c>
      <c r="J304" s="12">
        <v>303.0</v>
      </c>
      <c r="K304" s="9">
        <v>19.0</v>
      </c>
    </row>
    <row r="305">
      <c r="A305" s="10" t="s">
        <v>926</v>
      </c>
      <c r="B305" s="11" t="s">
        <v>19</v>
      </c>
      <c r="C305" s="12" t="s">
        <v>630</v>
      </c>
      <c r="D305" s="24"/>
      <c r="E305" s="14"/>
      <c r="F305" s="14">
        <v>406.0</v>
      </c>
      <c r="G305" s="14"/>
      <c r="H305" s="14"/>
      <c r="I305" s="9">
        <f t="shared" si="1"/>
        <v>406</v>
      </c>
      <c r="J305" s="12">
        <v>304.0</v>
      </c>
      <c r="K305" s="9">
        <v>48.0</v>
      </c>
    </row>
    <row r="306">
      <c r="A306" s="10" t="s">
        <v>927</v>
      </c>
      <c r="B306" s="11" t="s">
        <v>328</v>
      </c>
      <c r="C306" s="12" t="s">
        <v>616</v>
      </c>
      <c r="D306" s="24">
        <v>402.0</v>
      </c>
      <c r="E306" s="14"/>
      <c r="F306" s="14"/>
      <c r="G306" s="14"/>
      <c r="H306" s="14"/>
      <c r="I306" s="9">
        <f t="shared" si="1"/>
        <v>402</v>
      </c>
      <c r="J306" s="12">
        <v>305.0</v>
      </c>
      <c r="K306" s="9">
        <v>81.0</v>
      </c>
    </row>
    <row r="307">
      <c r="A307" s="10" t="s">
        <v>928</v>
      </c>
      <c r="B307" s="11" t="s">
        <v>328</v>
      </c>
      <c r="C307" s="12" t="s">
        <v>616</v>
      </c>
      <c r="D307" s="24">
        <v>401.0</v>
      </c>
      <c r="E307" s="14"/>
      <c r="F307" s="14"/>
      <c r="G307" s="14"/>
      <c r="H307" s="14"/>
      <c r="I307" s="9">
        <f t="shared" si="1"/>
        <v>401</v>
      </c>
      <c r="J307" s="12">
        <v>306.0</v>
      </c>
      <c r="K307" s="9">
        <v>82.0</v>
      </c>
    </row>
    <row r="308">
      <c r="A308" s="10" t="s">
        <v>929</v>
      </c>
      <c r="B308" s="11" t="s">
        <v>61</v>
      </c>
      <c r="C308" s="12" t="s">
        <v>616</v>
      </c>
      <c r="D308" s="24"/>
      <c r="E308" s="14"/>
      <c r="F308" s="14">
        <v>401.0</v>
      </c>
      <c r="G308" s="14"/>
      <c r="H308" s="14"/>
      <c r="I308" s="9">
        <f t="shared" si="1"/>
        <v>401</v>
      </c>
      <c r="J308" s="12">
        <v>307.0</v>
      </c>
      <c r="K308" s="9">
        <v>83.0</v>
      </c>
    </row>
    <row r="309">
      <c r="A309" s="10" t="s">
        <v>930</v>
      </c>
      <c r="B309" s="11" t="s">
        <v>15</v>
      </c>
      <c r="C309" s="12" t="s">
        <v>630</v>
      </c>
      <c r="D309" s="24"/>
      <c r="E309" s="14">
        <v>401.0</v>
      </c>
      <c r="F309" s="14"/>
      <c r="G309" s="14"/>
      <c r="H309" s="14"/>
      <c r="I309" s="9">
        <f t="shared" si="1"/>
        <v>401</v>
      </c>
      <c r="J309" s="12">
        <v>308.0</v>
      </c>
      <c r="K309" s="9">
        <v>49.0</v>
      </c>
    </row>
    <row r="310">
      <c r="A310" s="10" t="s">
        <v>931</v>
      </c>
      <c r="B310" s="11" t="s">
        <v>32</v>
      </c>
      <c r="C310" s="12" t="s">
        <v>632</v>
      </c>
      <c r="D310" s="24"/>
      <c r="E310" s="14"/>
      <c r="F310" s="14">
        <v>400.0</v>
      </c>
      <c r="G310" s="14"/>
      <c r="H310" s="14"/>
      <c r="I310" s="9">
        <f t="shared" si="1"/>
        <v>400</v>
      </c>
      <c r="J310" s="12">
        <v>309.0</v>
      </c>
      <c r="K310" s="9">
        <v>20.0</v>
      </c>
    </row>
    <row r="311">
      <c r="A311" s="10" t="s">
        <v>932</v>
      </c>
      <c r="B311" s="11" t="s">
        <v>165</v>
      </c>
      <c r="C311" s="12" t="s">
        <v>616</v>
      </c>
      <c r="D311" s="24"/>
      <c r="E311" s="14">
        <v>399.0</v>
      </c>
      <c r="F311" s="14"/>
      <c r="G311" s="14"/>
      <c r="H311" s="14"/>
      <c r="I311" s="9">
        <f t="shared" si="1"/>
        <v>399</v>
      </c>
      <c r="J311" s="12">
        <v>310.0</v>
      </c>
      <c r="K311" s="9">
        <v>84.0</v>
      </c>
    </row>
    <row r="312">
      <c r="A312" s="10" t="s">
        <v>933</v>
      </c>
      <c r="B312" s="11" t="s">
        <v>21</v>
      </c>
      <c r="C312" s="12" t="s">
        <v>616</v>
      </c>
      <c r="D312" s="24"/>
      <c r="E312" s="14"/>
      <c r="F312" s="14">
        <v>397.0</v>
      </c>
      <c r="G312" s="14"/>
      <c r="H312" s="14"/>
      <c r="I312" s="9">
        <f t="shared" si="1"/>
        <v>397</v>
      </c>
      <c r="J312" s="12">
        <v>311.0</v>
      </c>
      <c r="K312" s="9">
        <v>85.0</v>
      </c>
    </row>
    <row r="313">
      <c r="A313" s="10" t="s">
        <v>934</v>
      </c>
      <c r="B313" s="11" t="s">
        <v>15</v>
      </c>
      <c r="C313" s="12" t="s">
        <v>640</v>
      </c>
      <c r="D313" s="24"/>
      <c r="E313" s="14">
        <v>395.0</v>
      </c>
      <c r="F313" s="14"/>
      <c r="G313" s="14"/>
      <c r="H313" s="14"/>
      <c r="I313" s="9">
        <f t="shared" si="1"/>
        <v>395</v>
      </c>
      <c r="J313" s="12">
        <v>312.0</v>
      </c>
      <c r="K313" s="9">
        <v>48.0</v>
      </c>
    </row>
    <row r="314">
      <c r="A314" s="10" t="s">
        <v>935</v>
      </c>
      <c r="B314" s="11" t="s">
        <v>52</v>
      </c>
      <c r="C314" s="12" t="s">
        <v>632</v>
      </c>
      <c r="D314" s="24"/>
      <c r="E314" s="14"/>
      <c r="F314" s="14">
        <v>394.0</v>
      </c>
      <c r="G314" s="14"/>
      <c r="H314" s="14"/>
      <c r="I314" s="9">
        <f t="shared" si="1"/>
        <v>394</v>
      </c>
      <c r="J314" s="12">
        <v>313.0</v>
      </c>
      <c r="K314" s="9">
        <v>21.0</v>
      </c>
    </row>
    <row r="315">
      <c r="A315" s="10" t="s">
        <v>936</v>
      </c>
      <c r="B315" s="11" t="s">
        <v>19</v>
      </c>
      <c r="C315" s="12" t="s">
        <v>640</v>
      </c>
      <c r="D315" s="24">
        <v>393.0</v>
      </c>
      <c r="E315" s="14"/>
      <c r="F315" s="14"/>
      <c r="G315" s="14"/>
      <c r="H315" s="14"/>
      <c r="I315" s="9">
        <f t="shared" si="1"/>
        <v>393</v>
      </c>
      <c r="J315" s="12">
        <v>314.0</v>
      </c>
      <c r="K315" s="9">
        <v>49.0</v>
      </c>
    </row>
    <row r="316">
      <c r="A316" s="10" t="s">
        <v>937</v>
      </c>
      <c r="B316" s="11" t="s">
        <v>123</v>
      </c>
      <c r="C316" s="12" t="s">
        <v>625</v>
      </c>
      <c r="D316" s="24"/>
      <c r="E316" s="14"/>
      <c r="F316" s="14">
        <v>392.0</v>
      </c>
      <c r="G316" s="14"/>
      <c r="H316" s="14"/>
      <c r="I316" s="9">
        <f t="shared" si="1"/>
        <v>392</v>
      </c>
      <c r="J316" s="12">
        <v>315.0</v>
      </c>
      <c r="K316" s="9">
        <v>57.0</v>
      </c>
    </row>
    <row r="317">
      <c r="A317" s="10" t="s">
        <v>938</v>
      </c>
      <c r="B317" s="11" t="s">
        <v>52</v>
      </c>
      <c r="C317" s="12" t="s">
        <v>651</v>
      </c>
      <c r="D317" s="24"/>
      <c r="E317" s="14"/>
      <c r="F317" s="14">
        <v>387.0</v>
      </c>
      <c r="G317" s="14"/>
      <c r="H317" s="14"/>
      <c r="I317" s="9">
        <f t="shared" si="1"/>
        <v>387</v>
      </c>
      <c r="J317" s="12">
        <v>316.0</v>
      </c>
      <c r="K317" s="9">
        <v>31.0</v>
      </c>
    </row>
    <row r="318">
      <c r="A318" s="10" t="s">
        <v>939</v>
      </c>
      <c r="B318" s="11" t="s">
        <v>15</v>
      </c>
      <c r="C318" s="12" t="s">
        <v>616</v>
      </c>
      <c r="D318" s="24">
        <v>386.0</v>
      </c>
      <c r="E318" s="14"/>
      <c r="F318" s="14"/>
      <c r="G318" s="14"/>
      <c r="H318" s="14"/>
      <c r="I318" s="9">
        <f t="shared" si="1"/>
        <v>386</v>
      </c>
      <c r="J318" s="12">
        <v>317.0</v>
      </c>
      <c r="K318" s="9">
        <v>86.0</v>
      </c>
    </row>
    <row r="319">
      <c r="A319" s="10" t="s">
        <v>940</v>
      </c>
      <c r="B319" s="11" t="s">
        <v>12</v>
      </c>
      <c r="C319" s="12" t="s">
        <v>640</v>
      </c>
      <c r="D319" s="24"/>
      <c r="E319" s="14"/>
      <c r="F319" s="14">
        <v>386.0</v>
      </c>
      <c r="G319" s="14"/>
      <c r="H319" s="14"/>
      <c r="I319" s="9">
        <f t="shared" si="1"/>
        <v>386</v>
      </c>
      <c r="J319" s="12">
        <v>318.0</v>
      </c>
      <c r="K319" s="9">
        <v>50.0</v>
      </c>
    </row>
    <row r="320">
      <c r="A320" s="10" t="s">
        <v>941</v>
      </c>
      <c r="B320" s="11" t="s">
        <v>32</v>
      </c>
      <c r="C320" s="12" t="s">
        <v>630</v>
      </c>
      <c r="D320" s="24"/>
      <c r="E320" s="14">
        <v>386.0</v>
      </c>
      <c r="F320" s="14"/>
      <c r="G320" s="14"/>
      <c r="H320" s="14"/>
      <c r="I320" s="9">
        <f t="shared" si="1"/>
        <v>386</v>
      </c>
      <c r="J320" s="12">
        <v>319.0</v>
      </c>
      <c r="K320" s="9">
        <v>50.0</v>
      </c>
    </row>
    <row r="321">
      <c r="A321" s="10" t="s">
        <v>942</v>
      </c>
      <c r="B321" s="11" t="s">
        <v>12</v>
      </c>
      <c r="C321" s="12" t="s">
        <v>616</v>
      </c>
      <c r="D321" s="24"/>
      <c r="E321" s="14"/>
      <c r="F321" s="14">
        <v>385.0</v>
      </c>
      <c r="G321" s="14"/>
      <c r="H321" s="14"/>
      <c r="I321" s="9">
        <f t="shared" si="1"/>
        <v>385</v>
      </c>
      <c r="J321" s="12">
        <v>320.0</v>
      </c>
      <c r="K321" s="9">
        <v>87.0</v>
      </c>
    </row>
    <row r="322">
      <c r="A322" s="10" t="s">
        <v>943</v>
      </c>
      <c r="B322" s="11" t="s">
        <v>165</v>
      </c>
      <c r="C322" s="12" t="s">
        <v>616</v>
      </c>
      <c r="D322" s="24"/>
      <c r="E322" s="14">
        <v>384.0</v>
      </c>
      <c r="F322" s="14"/>
      <c r="G322" s="14"/>
      <c r="H322" s="14"/>
      <c r="I322" s="9">
        <f t="shared" si="1"/>
        <v>384</v>
      </c>
      <c r="J322" s="12">
        <v>321.0</v>
      </c>
      <c r="K322" s="9">
        <v>88.0</v>
      </c>
    </row>
    <row r="323">
      <c r="A323" s="10" t="s">
        <v>944</v>
      </c>
      <c r="B323" s="11" t="s">
        <v>30</v>
      </c>
      <c r="C323" s="12" t="s">
        <v>616</v>
      </c>
      <c r="D323" s="24"/>
      <c r="E323" s="14"/>
      <c r="F323" s="14">
        <v>384.0</v>
      </c>
      <c r="G323" s="14"/>
      <c r="H323" s="14"/>
      <c r="I323" s="9">
        <f t="shared" si="1"/>
        <v>384</v>
      </c>
      <c r="J323" s="12">
        <v>322.0</v>
      </c>
      <c r="K323" s="9">
        <v>89.0</v>
      </c>
    </row>
    <row r="324">
      <c r="A324" s="10" t="s">
        <v>945</v>
      </c>
      <c r="B324" s="11" t="s">
        <v>36</v>
      </c>
      <c r="C324" s="12" t="s">
        <v>640</v>
      </c>
      <c r="D324" s="24"/>
      <c r="E324" s="14"/>
      <c r="F324" s="14">
        <v>382.0</v>
      </c>
      <c r="G324" s="14"/>
      <c r="H324" s="14"/>
      <c r="I324" s="9">
        <f t="shared" si="1"/>
        <v>382</v>
      </c>
      <c r="J324" s="12">
        <v>323.0</v>
      </c>
      <c r="K324" s="9">
        <v>51.0</v>
      </c>
    </row>
    <row r="325">
      <c r="A325" s="10" t="s">
        <v>946</v>
      </c>
      <c r="B325" s="11" t="s">
        <v>49</v>
      </c>
      <c r="C325" s="12" t="s">
        <v>616</v>
      </c>
      <c r="D325" s="24">
        <v>381.0</v>
      </c>
      <c r="E325" s="14"/>
      <c r="F325" s="14"/>
      <c r="G325" s="14"/>
      <c r="H325" s="14"/>
      <c r="I325" s="9">
        <f t="shared" si="1"/>
        <v>381</v>
      </c>
      <c r="J325" s="12">
        <v>324.0</v>
      </c>
      <c r="K325" s="9">
        <v>90.0</v>
      </c>
    </row>
    <row r="326">
      <c r="A326" s="10" t="s">
        <v>947</v>
      </c>
      <c r="B326" s="11" t="s">
        <v>545</v>
      </c>
      <c r="C326" s="12" t="s">
        <v>616</v>
      </c>
      <c r="D326" s="24">
        <v>380.0</v>
      </c>
      <c r="E326" s="14"/>
      <c r="F326" s="14"/>
      <c r="G326" s="14"/>
      <c r="H326" s="14"/>
      <c r="I326" s="9">
        <f t="shared" si="1"/>
        <v>380</v>
      </c>
      <c r="J326" s="12">
        <v>325.0</v>
      </c>
      <c r="K326" s="9">
        <v>91.0</v>
      </c>
    </row>
    <row r="327">
      <c r="A327" s="10" t="s">
        <v>948</v>
      </c>
      <c r="B327" s="11" t="s">
        <v>24</v>
      </c>
      <c r="C327" s="12" t="s">
        <v>630</v>
      </c>
      <c r="D327" s="24"/>
      <c r="E327" s="14"/>
      <c r="F327" s="14">
        <v>377.0</v>
      </c>
      <c r="G327" s="14"/>
      <c r="H327" s="14"/>
      <c r="I327" s="9">
        <f t="shared" si="1"/>
        <v>377</v>
      </c>
      <c r="J327" s="12">
        <v>326.0</v>
      </c>
      <c r="K327" s="9">
        <v>51.0</v>
      </c>
    </row>
    <row r="328">
      <c r="A328" s="10" t="s">
        <v>949</v>
      </c>
      <c r="B328" s="11" t="s">
        <v>61</v>
      </c>
      <c r="C328" s="12" t="s">
        <v>651</v>
      </c>
      <c r="D328" s="24"/>
      <c r="E328" s="14">
        <v>376.0</v>
      </c>
      <c r="F328" s="14"/>
      <c r="G328" s="14"/>
      <c r="H328" s="14"/>
      <c r="I328" s="9">
        <f t="shared" si="1"/>
        <v>376</v>
      </c>
      <c r="J328" s="12">
        <v>327.0</v>
      </c>
      <c r="K328" s="9">
        <v>32.0</v>
      </c>
    </row>
    <row r="329">
      <c r="A329" s="10" t="s">
        <v>950</v>
      </c>
      <c r="B329" s="11" t="s">
        <v>52</v>
      </c>
      <c r="C329" s="12" t="s">
        <v>616</v>
      </c>
      <c r="D329" s="24">
        <v>375.0</v>
      </c>
      <c r="E329" s="14"/>
      <c r="F329" s="14"/>
      <c r="G329" s="14"/>
      <c r="H329" s="14"/>
      <c r="I329" s="9">
        <f t="shared" si="1"/>
        <v>375</v>
      </c>
      <c r="J329" s="12">
        <v>328.0</v>
      </c>
      <c r="K329" s="9">
        <v>92.0</v>
      </c>
    </row>
    <row r="330">
      <c r="A330" s="10" t="s">
        <v>951</v>
      </c>
      <c r="B330" s="11" t="s">
        <v>39</v>
      </c>
      <c r="C330" s="12" t="s">
        <v>640</v>
      </c>
      <c r="D330" s="24"/>
      <c r="E330" s="14">
        <v>375.0</v>
      </c>
      <c r="F330" s="14"/>
      <c r="G330" s="14"/>
      <c r="H330" s="14"/>
      <c r="I330" s="9">
        <f t="shared" si="1"/>
        <v>375</v>
      </c>
      <c r="J330" s="12">
        <v>329.0</v>
      </c>
      <c r="K330" s="9">
        <v>52.0</v>
      </c>
    </row>
    <row r="331">
      <c r="A331" s="10" t="s">
        <v>952</v>
      </c>
      <c r="B331" s="11" t="s">
        <v>32</v>
      </c>
      <c r="C331" s="12" t="s">
        <v>625</v>
      </c>
      <c r="D331" s="24">
        <v>372.0</v>
      </c>
      <c r="E331" s="14"/>
      <c r="F331" s="14"/>
      <c r="G331" s="14"/>
      <c r="H331" s="14"/>
      <c r="I331" s="9">
        <f t="shared" si="1"/>
        <v>372</v>
      </c>
      <c r="J331" s="12">
        <v>330.0</v>
      </c>
      <c r="K331" s="9">
        <v>58.0</v>
      </c>
    </row>
    <row r="332">
      <c r="A332" s="10" t="s">
        <v>953</v>
      </c>
      <c r="B332" s="11" t="s">
        <v>165</v>
      </c>
      <c r="C332" s="12" t="s">
        <v>616</v>
      </c>
      <c r="D332" s="24">
        <v>368.0</v>
      </c>
      <c r="E332" s="14"/>
      <c r="F332" s="14"/>
      <c r="G332" s="14"/>
      <c r="H332" s="14"/>
      <c r="I332" s="9">
        <f t="shared" si="1"/>
        <v>368</v>
      </c>
      <c r="J332" s="12">
        <v>331.0</v>
      </c>
      <c r="K332" s="9">
        <v>93.0</v>
      </c>
    </row>
    <row r="333">
      <c r="A333" s="10" t="s">
        <v>954</v>
      </c>
      <c r="B333" s="11" t="s">
        <v>24</v>
      </c>
      <c r="C333" s="12" t="s">
        <v>616</v>
      </c>
      <c r="D333" s="24">
        <v>364.0</v>
      </c>
      <c r="E333" s="14"/>
      <c r="F333" s="14"/>
      <c r="G333" s="14"/>
      <c r="H333" s="14"/>
      <c r="I333" s="9">
        <f t="shared" si="1"/>
        <v>364</v>
      </c>
      <c r="J333" s="12">
        <v>332.0</v>
      </c>
      <c r="K333" s="9">
        <v>94.0</v>
      </c>
    </row>
    <row r="334">
      <c r="A334" s="10" t="s">
        <v>955</v>
      </c>
      <c r="B334" s="11" t="s">
        <v>107</v>
      </c>
      <c r="C334" s="12" t="s">
        <v>640</v>
      </c>
      <c r="D334" s="24"/>
      <c r="E334" s="14">
        <v>364.0</v>
      </c>
      <c r="F334" s="14"/>
      <c r="G334" s="14"/>
      <c r="H334" s="14"/>
      <c r="I334" s="9">
        <f t="shared" si="1"/>
        <v>364</v>
      </c>
      <c r="J334" s="12">
        <v>333.0</v>
      </c>
      <c r="K334" s="9">
        <v>53.0</v>
      </c>
    </row>
    <row r="335">
      <c r="A335" s="10" t="s">
        <v>956</v>
      </c>
      <c r="B335" s="11" t="s">
        <v>15</v>
      </c>
      <c r="C335" s="12" t="s">
        <v>640</v>
      </c>
      <c r="D335" s="24"/>
      <c r="E335" s="14"/>
      <c r="F335" s="14">
        <v>364.0</v>
      </c>
      <c r="G335" s="14"/>
      <c r="H335" s="14"/>
      <c r="I335" s="9">
        <f t="shared" si="1"/>
        <v>364</v>
      </c>
      <c r="J335" s="12">
        <v>334.0</v>
      </c>
      <c r="K335" s="9">
        <v>54.0</v>
      </c>
    </row>
    <row r="336">
      <c r="A336" s="10" t="s">
        <v>957</v>
      </c>
      <c r="B336" s="11" t="s">
        <v>52</v>
      </c>
      <c r="C336" s="12" t="s">
        <v>625</v>
      </c>
      <c r="D336" s="24"/>
      <c r="E336" s="14">
        <v>363.0</v>
      </c>
      <c r="F336" s="14"/>
      <c r="G336" s="14"/>
      <c r="H336" s="14"/>
      <c r="I336" s="9">
        <f t="shared" si="1"/>
        <v>363</v>
      </c>
      <c r="J336" s="12">
        <v>335.0</v>
      </c>
      <c r="K336" s="9">
        <v>59.0</v>
      </c>
    </row>
    <row r="337">
      <c r="A337" s="10" t="s">
        <v>958</v>
      </c>
      <c r="B337" s="11" t="s">
        <v>39</v>
      </c>
      <c r="C337" s="12" t="s">
        <v>640</v>
      </c>
      <c r="D337" s="24"/>
      <c r="E337" s="14">
        <v>362.0</v>
      </c>
      <c r="F337" s="14"/>
      <c r="G337" s="14"/>
      <c r="H337" s="14"/>
      <c r="I337" s="9">
        <f t="shared" si="1"/>
        <v>362</v>
      </c>
      <c r="J337" s="12">
        <v>336.0</v>
      </c>
      <c r="K337" s="9">
        <v>55.0</v>
      </c>
    </row>
    <row r="338">
      <c r="A338" s="10" t="s">
        <v>959</v>
      </c>
      <c r="B338" s="11" t="s">
        <v>68</v>
      </c>
      <c r="C338" s="12" t="s">
        <v>618</v>
      </c>
      <c r="D338" s="24">
        <v>361.0</v>
      </c>
      <c r="E338" s="14"/>
      <c r="F338" s="14"/>
      <c r="G338" s="14"/>
      <c r="H338" s="14"/>
      <c r="I338" s="9">
        <f t="shared" si="1"/>
        <v>361</v>
      </c>
      <c r="J338" s="12">
        <v>337.0</v>
      </c>
      <c r="K338" s="9">
        <v>14.0</v>
      </c>
    </row>
    <row r="339">
      <c r="A339" s="10" t="s">
        <v>960</v>
      </c>
      <c r="B339" s="11" t="s">
        <v>21</v>
      </c>
      <c r="C339" s="12" t="s">
        <v>616</v>
      </c>
      <c r="D339" s="24">
        <v>359.0</v>
      </c>
      <c r="E339" s="14"/>
      <c r="F339" s="14"/>
      <c r="G339" s="14"/>
      <c r="H339" s="14"/>
      <c r="I339" s="9">
        <f t="shared" si="1"/>
        <v>359</v>
      </c>
      <c r="J339" s="12">
        <v>338.0</v>
      </c>
      <c r="K339" s="9">
        <v>95.0</v>
      </c>
    </row>
    <row r="340">
      <c r="A340" s="10" t="s">
        <v>961</v>
      </c>
      <c r="B340" s="11" t="s">
        <v>15</v>
      </c>
      <c r="C340" s="12" t="s">
        <v>625</v>
      </c>
      <c r="D340" s="24"/>
      <c r="E340" s="14"/>
      <c r="F340" s="14">
        <v>358.0</v>
      </c>
      <c r="G340" s="14"/>
      <c r="H340" s="14"/>
      <c r="I340" s="9">
        <f t="shared" si="1"/>
        <v>358</v>
      </c>
      <c r="J340" s="12">
        <v>339.0</v>
      </c>
      <c r="K340" s="9">
        <v>60.0</v>
      </c>
    </row>
    <row r="341">
      <c r="A341" s="10" t="s">
        <v>962</v>
      </c>
      <c r="B341" s="11" t="s">
        <v>15</v>
      </c>
      <c r="C341" s="12" t="s">
        <v>651</v>
      </c>
      <c r="D341" s="24"/>
      <c r="E341" s="14"/>
      <c r="F341" s="14">
        <v>357.0</v>
      </c>
      <c r="G341" s="14"/>
      <c r="H341" s="14"/>
      <c r="I341" s="9">
        <f t="shared" si="1"/>
        <v>357</v>
      </c>
      <c r="J341" s="12">
        <v>340.0</v>
      </c>
      <c r="K341" s="9">
        <v>33.0</v>
      </c>
    </row>
    <row r="342">
      <c r="A342" s="10" t="s">
        <v>963</v>
      </c>
      <c r="B342" s="11" t="s">
        <v>165</v>
      </c>
      <c r="C342" s="12" t="s">
        <v>640</v>
      </c>
      <c r="D342" s="24"/>
      <c r="E342" s="14"/>
      <c r="F342" s="14">
        <v>356.0</v>
      </c>
      <c r="G342" s="14"/>
      <c r="H342" s="14"/>
      <c r="I342" s="9">
        <f t="shared" si="1"/>
        <v>356</v>
      </c>
      <c r="J342" s="12">
        <v>341.0</v>
      </c>
      <c r="K342" s="9">
        <v>56.0</v>
      </c>
    </row>
    <row r="343">
      <c r="A343" s="10" t="s">
        <v>964</v>
      </c>
      <c r="B343" s="11" t="s">
        <v>30</v>
      </c>
      <c r="C343" s="12" t="s">
        <v>651</v>
      </c>
      <c r="D343" s="24">
        <v>354.0</v>
      </c>
      <c r="E343" s="14"/>
      <c r="F343" s="14"/>
      <c r="G343" s="14"/>
      <c r="H343" s="14"/>
      <c r="I343" s="9">
        <f t="shared" si="1"/>
        <v>354</v>
      </c>
      <c r="J343" s="12">
        <v>342.0</v>
      </c>
      <c r="K343" s="9">
        <v>34.0</v>
      </c>
    </row>
    <row r="344">
      <c r="A344" s="10" t="s">
        <v>965</v>
      </c>
      <c r="B344" s="11" t="s">
        <v>36</v>
      </c>
      <c r="C344" s="12" t="s">
        <v>632</v>
      </c>
      <c r="D344" s="24"/>
      <c r="E344" s="14"/>
      <c r="F344" s="14">
        <v>351.0</v>
      </c>
      <c r="G344" s="14"/>
      <c r="H344" s="14"/>
      <c r="I344" s="9">
        <f t="shared" si="1"/>
        <v>351</v>
      </c>
      <c r="J344" s="12">
        <v>343.0</v>
      </c>
      <c r="K344" s="9">
        <v>22.0</v>
      </c>
    </row>
    <row r="345">
      <c r="A345" s="10" t="s">
        <v>966</v>
      </c>
      <c r="B345" s="11" t="s">
        <v>52</v>
      </c>
      <c r="C345" s="12" t="s">
        <v>632</v>
      </c>
      <c r="D345" s="24"/>
      <c r="E345" s="14"/>
      <c r="F345" s="14">
        <v>347.0</v>
      </c>
      <c r="G345" s="14"/>
      <c r="H345" s="14"/>
      <c r="I345" s="9">
        <f t="shared" si="1"/>
        <v>347</v>
      </c>
      <c r="J345" s="12">
        <v>344.0</v>
      </c>
      <c r="K345" s="9">
        <v>23.0</v>
      </c>
    </row>
    <row r="346">
      <c r="A346" s="10" t="s">
        <v>967</v>
      </c>
      <c r="B346" s="11" t="s">
        <v>15</v>
      </c>
      <c r="C346" s="12" t="s">
        <v>625</v>
      </c>
      <c r="D346" s="24"/>
      <c r="E346" s="14"/>
      <c r="F346" s="14">
        <v>342.0</v>
      </c>
      <c r="G346" s="14"/>
      <c r="H346" s="14"/>
      <c r="I346" s="9">
        <f t="shared" si="1"/>
        <v>342</v>
      </c>
      <c r="J346" s="12">
        <v>345.0</v>
      </c>
      <c r="K346" s="9">
        <v>61.0</v>
      </c>
    </row>
    <row r="347">
      <c r="A347" s="10" t="s">
        <v>968</v>
      </c>
      <c r="B347" s="11" t="s">
        <v>90</v>
      </c>
      <c r="C347" s="12" t="s">
        <v>698</v>
      </c>
      <c r="D347" s="24"/>
      <c r="E347" s="14">
        <v>342.0</v>
      </c>
      <c r="F347" s="14"/>
      <c r="G347" s="14"/>
      <c r="H347" s="14"/>
      <c r="I347" s="9">
        <f t="shared" si="1"/>
        <v>342</v>
      </c>
      <c r="J347" s="12">
        <v>346.0</v>
      </c>
      <c r="K347" s="9">
        <v>9.0</v>
      </c>
    </row>
    <row r="348">
      <c r="A348" s="10" t="s">
        <v>969</v>
      </c>
      <c r="B348" s="11" t="s">
        <v>24</v>
      </c>
      <c r="C348" s="12" t="s">
        <v>616</v>
      </c>
      <c r="D348" s="24">
        <v>340.0</v>
      </c>
      <c r="E348" s="14"/>
      <c r="F348" s="14"/>
      <c r="G348" s="14"/>
      <c r="H348" s="14"/>
      <c r="I348" s="9">
        <f t="shared" si="1"/>
        <v>340</v>
      </c>
      <c r="J348" s="12">
        <v>347.0</v>
      </c>
      <c r="K348" s="9">
        <v>96.0</v>
      </c>
    </row>
    <row r="349">
      <c r="A349" s="10" t="s">
        <v>970</v>
      </c>
      <c r="B349" s="11" t="s">
        <v>123</v>
      </c>
      <c r="C349" s="12" t="s">
        <v>651</v>
      </c>
      <c r="D349" s="24">
        <v>338.0</v>
      </c>
      <c r="E349" s="14"/>
      <c r="F349" s="14"/>
      <c r="G349" s="14"/>
      <c r="H349" s="14"/>
      <c r="I349" s="9">
        <f t="shared" si="1"/>
        <v>338</v>
      </c>
      <c r="J349" s="12">
        <v>348.0</v>
      </c>
      <c r="K349" s="9">
        <v>35.0</v>
      </c>
    </row>
    <row r="350">
      <c r="A350" s="10" t="s">
        <v>971</v>
      </c>
      <c r="B350" s="11" t="s">
        <v>165</v>
      </c>
      <c r="C350" s="12" t="s">
        <v>698</v>
      </c>
      <c r="D350" s="24">
        <v>337.0</v>
      </c>
      <c r="E350" s="14"/>
      <c r="F350" s="14"/>
      <c r="G350" s="14"/>
      <c r="H350" s="14"/>
      <c r="I350" s="9">
        <f t="shared" si="1"/>
        <v>337</v>
      </c>
      <c r="J350" s="12">
        <v>349.0</v>
      </c>
      <c r="K350" s="9">
        <v>10.0</v>
      </c>
    </row>
    <row r="351">
      <c r="A351" s="10" t="s">
        <v>972</v>
      </c>
      <c r="B351" s="11" t="s">
        <v>12</v>
      </c>
      <c r="C351" s="12" t="s">
        <v>632</v>
      </c>
      <c r="D351" s="24"/>
      <c r="E351" s="14"/>
      <c r="F351" s="14">
        <v>334.0</v>
      </c>
      <c r="G351" s="14"/>
      <c r="H351" s="14"/>
      <c r="I351" s="9">
        <f t="shared" si="1"/>
        <v>334</v>
      </c>
      <c r="J351" s="12">
        <v>350.0</v>
      </c>
      <c r="K351" s="9">
        <v>24.0</v>
      </c>
    </row>
    <row r="352">
      <c r="A352" s="10" t="s">
        <v>973</v>
      </c>
      <c r="B352" s="11" t="s">
        <v>17</v>
      </c>
      <c r="C352" s="12" t="s">
        <v>625</v>
      </c>
      <c r="D352" s="24"/>
      <c r="E352" s="14"/>
      <c r="F352" s="14">
        <v>331.0</v>
      </c>
      <c r="G352" s="14"/>
      <c r="H352" s="14"/>
      <c r="I352" s="9">
        <f t="shared" si="1"/>
        <v>331</v>
      </c>
      <c r="J352" s="12">
        <v>351.0</v>
      </c>
      <c r="K352" s="9">
        <v>62.0</v>
      </c>
    </row>
    <row r="353">
      <c r="A353" s="10" t="s">
        <v>974</v>
      </c>
      <c r="B353" s="11" t="s">
        <v>123</v>
      </c>
      <c r="C353" s="12" t="s">
        <v>625</v>
      </c>
      <c r="D353" s="24">
        <v>330.0</v>
      </c>
      <c r="E353" s="14"/>
      <c r="F353" s="14"/>
      <c r="G353" s="14"/>
      <c r="H353" s="14"/>
      <c r="I353" s="9">
        <f t="shared" si="1"/>
        <v>330</v>
      </c>
      <c r="J353" s="12">
        <v>352.0</v>
      </c>
      <c r="K353" s="9">
        <v>63.0</v>
      </c>
    </row>
    <row r="354">
      <c r="A354" s="10" t="s">
        <v>975</v>
      </c>
      <c r="B354" s="11" t="s">
        <v>90</v>
      </c>
      <c r="C354" s="12" t="s">
        <v>632</v>
      </c>
      <c r="D354" s="24"/>
      <c r="E354" s="14"/>
      <c r="F354" s="14">
        <v>330.0</v>
      </c>
      <c r="G354" s="14"/>
      <c r="H354" s="14"/>
      <c r="I354" s="9">
        <f t="shared" si="1"/>
        <v>330</v>
      </c>
      <c r="J354" s="12">
        <v>353.0</v>
      </c>
      <c r="K354" s="9">
        <v>25.0</v>
      </c>
    </row>
    <row r="355">
      <c r="A355" s="10" t="s">
        <v>976</v>
      </c>
      <c r="B355" s="11" t="s">
        <v>15</v>
      </c>
      <c r="C355" s="12" t="s">
        <v>625</v>
      </c>
      <c r="D355" s="24"/>
      <c r="E355" s="14">
        <v>328.0</v>
      </c>
      <c r="F355" s="14"/>
      <c r="G355" s="14"/>
      <c r="H355" s="14"/>
      <c r="I355" s="9">
        <f t="shared" si="1"/>
        <v>328</v>
      </c>
      <c r="J355" s="12">
        <v>354.0</v>
      </c>
      <c r="K355" s="9">
        <v>64.0</v>
      </c>
    </row>
    <row r="356">
      <c r="A356" s="10" t="s">
        <v>977</v>
      </c>
      <c r="B356" s="11" t="s">
        <v>238</v>
      </c>
      <c r="C356" s="12" t="s">
        <v>630</v>
      </c>
      <c r="D356" s="24">
        <v>328.0</v>
      </c>
      <c r="E356" s="14"/>
      <c r="F356" s="14"/>
      <c r="G356" s="14"/>
      <c r="H356" s="14"/>
      <c r="I356" s="9">
        <f t="shared" si="1"/>
        <v>328</v>
      </c>
      <c r="J356" s="12">
        <v>355.0</v>
      </c>
      <c r="K356" s="9">
        <v>52.0</v>
      </c>
    </row>
    <row r="357">
      <c r="A357" s="10" t="s">
        <v>978</v>
      </c>
      <c r="B357" s="11" t="s">
        <v>30</v>
      </c>
      <c r="C357" s="12" t="s">
        <v>616</v>
      </c>
      <c r="D357" s="24">
        <v>325.0</v>
      </c>
      <c r="E357" s="14"/>
      <c r="F357" s="14"/>
      <c r="G357" s="14"/>
      <c r="H357" s="14"/>
      <c r="I357" s="9">
        <f t="shared" si="1"/>
        <v>325</v>
      </c>
      <c r="J357" s="12">
        <v>356.0</v>
      </c>
      <c r="K357" s="9">
        <v>97.0</v>
      </c>
    </row>
    <row r="358">
      <c r="A358" s="10" t="s">
        <v>979</v>
      </c>
      <c r="B358" s="11" t="s">
        <v>19</v>
      </c>
      <c r="C358" s="12" t="s">
        <v>640</v>
      </c>
      <c r="D358" s="24"/>
      <c r="E358" s="14"/>
      <c r="F358" s="14">
        <v>325.0</v>
      </c>
      <c r="G358" s="14"/>
      <c r="H358" s="14"/>
      <c r="I358" s="9">
        <f t="shared" si="1"/>
        <v>325</v>
      </c>
      <c r="J358" s="12">
        <v>357.0</v>
      </c>
      <c r="K358" s="9">
        <v>57.0</v>
      </c>
    </row>
    <row r="359">
      <c r="A359" s="10" t="s">
        <v>980</v>
      </c>
      <c r="B359" s="11" t="s">
        <v>17</v>
      </c>
      <c r="C359" s="12" t="s">
        <v>616</v>
      </c>
      <c r="D359" s="24"/>
      <c r="E359" s="14"/>
      <c r="F359" s="14">
        <v>324.0</v>
      </c>
      <c r="G359" s="14"/>
      <c r="H359" s="14"/>
      <c r="I359" s="9">
        <f t="shared" si="1"/>
        <v>324</v>
      </c>
      <c r="J359" s="12">
        <v>358.0</v>
      </c>
      <c r="K359" s="9">
        <v>98.0</v>
      </c>
    </row>
    <row r="360">
      <c r="A360" s="10" t="s">
        <v>981</v>
      </c>
      <c r="B360" s="11" t="s">
        <v>24</v>
      </c>
      <c r="C360" s="12" t="s">
        <v>616</v>
      </c>
      <c r="D360" s="24">
        <v>322.0</v>
      </c>
      <c r="E360" s="14"/>
      <c r="F360" s="14"/>
      <c r="G360" s="14"/>
      <c r="H360" s="14"/>
      <c r="I360" s="9">
        <f t="shared" si="1"/>
        <v>322</v>
      </c>
      <c r="J360" s="12">
        <v>359.0</v>
      </c>
      <c r="K360" s="9">
        <v>99.0</v>
      </c>
    </row>
    <row r="361">
      <c r="A361" s="10" t="s">
        <v>982</v>
      </c>
      <c r="B361" s="11" t="s">
        <v>21</v>
      </c>
      <c r="C361" s="12" t="s">
        <v>630</v>
      </c>
      <c r="D361" s="24"/>
      <c r="E361" s="14">
        <v>322.0</v>
      </c>
      <c r="F361" s="14"/>
      <c r="G361" s="14"/>
      <c r="H361" s="14"/>
      <c r="I361" s="9">
        <f t="shared" si="1"/>
        <v>322</v>
      </c>
      <c r="J361" s="12">
        <v>360.0</v>
      </c>
      <c r="K361" s="9">
        <v>53.0</v>
      </c>
    </row>
    <row r="362">
      <c r="A362" s="10" t="s">
        <v>983</v>
      </c>
      <c r="B362" s="11" t="s">
        <v>21</v>
      </c>
      <c r="C362" s="12" t="s">
        <v>630</v>
      </c>
      <c r="D362" s="24">
        <v>321.0</v>
      </c>
      <c r="E362" s="14"/>
      <c r="F362" s="14"/>
      <c r="G362" s="14"/>
      <c r="H362" s="14"/>
      <c r="I362" s="9">
        <f t="shared" si="1"/>
        <v>321</v>
      </c>
      <c r="J362" s="12">
        <v>361.0</v>
      </c>
      <c r="K362" s="9">
        <v>54.0</v>
      </c>
    </row>
    <row r="363">
      <c r="A363" s="10" t="s">
        <v>984</v>
      </c>
      <c r="B363" s="11" t="s">
        <v>68</v>
      </c>
      <c r="C363" s="12" t="s">
        <v>640</v>
      </c>
      <c r="D363" s="24"/>
      <c r="E363" s="14">
        <v>320.0</v>
      </c>
      <c r="F363" s="14"/>
      <c r="G363" s="14"/>
      <c r="H363" s="14"/>
      <c r="I363" s="9">
        <f t="shared" si="1"/>
        <v>320</v>
      </c>
      <c r="J363" s="12">
        <v>362.0</v>
      </c>
      <c r="K363" s="9">
        <v>58.0</v>
      </c>
    </row>
    <row r="364">
      <c r="A364" s="10" t="s">
        <v>985</v>
      </c>
      <c r="B364" s="11" t="s">
        <v>21</v>
      </c>
      <c r="C364" s="12" t="s">
        <v>616</v>
      </c>
      <c r="D364" s="24"/>
      <c r="E364" s="14"/>
      <c r="F364" s="14">
        <v>318.0</v>
      </c>
      <c r="G364" s="14"/>
      <c r="H364" s="14"/>
      <c r="I364" s="9">
        <f t="shared" si="1"/>
        <v>318</v>
      </c>
      <c r="J364" s="12">
        <v>363.0</v>
      </c>
      <c r="K364" s="9">
        <v>100.0</v>
      </c>
    </row>
    <row r="365">
      <c r="A365" s="10" t="s">
        <v>986</v>
      </c>
      <c r="B365" s="11" t="s">
        <v>61</v>
      </c>
      <c r="C365" s="12" t="s">
        <v>616</v>
      </c>
      <c r="D365" s="24"/>
      <c r="E365" s="14"/>
      <c r="F365" s="14">
        <v>317.0</v>
      </c>
      <c r="G365" s="14"/>
      <c r="H365" s="14"/>
      <c r="I365" s="9">
        <f t="shared" si="1"/>
        <v>317</v>
      </c>
      <c r="J365" s="12">
        <v>364.0</v>
      </c>
      <c r="K365" s="9">
        <v>101.0</v>
      </c>
    </row>
    <row r="366">
      <c r="A366" s="10" t="s">
        <v>987</v>
      </c>
      <c r="B366" s="11" t="s">
        <v>61</v>
      </c>
      <c r="C366" s="12" t="s">
        <v>616</v>
      </c>
      <c r="D366" s="24"/>
      <c r="E366" s="14"/>
      <c r="F366" s="14">
        <v>316.0</v>
      </c>
      <c r="G366" s="14"/>
      <c r="H366" s="14"/>
      <c r="I366" s="9">
        <f t="shared" si="1"/>
        <v>316</v>
      </c>
      <c r="J366" s="12">
        <v>365.0</v>
      </c>
      <c r="K366" s="9">
        <v>102.0</v>
      </c>
    </row>
    <row r="367">
      <c r="A367" s="10" t="s">
        <v>988</v>
      </c>
      <c r="B367" s="11" t="s">
        <v>107</v>
      </c>
      <c r="C367" s="12" t="s">
        <v>625</v>
      </c>
      <c r="D367" s="24"/>
      <c r="E367" s="14"/>
      <c r="F367" s="14">
        <v>315.0</v>
      </c>
      <c r="G367" s="14"/>
      <c r="H367" s="14"/>
      <c r="I367" s="9">
        <f t="shared" si="1"/>
        <v>315</v>
      </c>
      <c r="J367" s="12">
        <v>366.0</v>
      </c>
      <c r="K367" s="9">
        <v>65.0</v>
      </c>
    </row>
    <row r="368">
      <c r="A368" s="10" t="s">
        <v>989</v>
      </c>
      <c r="B368" s="11" t="s">
        <v>36</v>
      </c>
      <c r="C368" s="12" t="s">
        <v>632</v>
      </c>
      <c r="D368" s="24">
        <v>315.0</v>
      </c>
      <c r="E368" s="14"/>
      <c r="F368" s="14"/>
      <c r="G368" s="14"/>
      <c r="H368" s="14"/>
      <c r="I368" s="9">
        <f t="shared" si="1"/>
        <v>315</v>
      </c>
      <c r="J368" s="12">
        <v>367.0</v>
      </c>
      <c r="K368" s="9">
        <v>26.0</v>
      </c>
    </row>
    <row r="369">
      <c r="A369" s="10" t="s">
        <v>990</v>
      </c>
      <c r="B369" s="11" t="s">
        <v>90</v>
      </c>
      <c r="C369" s="12" t="s">
        <v>618</v>
      </c>
      <c r="D369" s="24"/>
      <c r="E369" s="14">
        <v>310.0</v>
      </c>
      <c r="F369" s="14"/>
      <c r="G369" s="14"/>
      <c r="H369" s="14"/>
      <c r="I369" s="9">
        <f t="shared" si="1"/>
        <v>310</v>
      </c>
      <c r="J369" s="12">
        <v>368.0</v>
      </c>
      <c r="K369" s="9">
        <v>15.0</v>
      </c>
    </row>
    <row r="370">
      <c r="A370" s="10" t="s">
        <v>991</v>
      </c>
      <c r="B370" s="11" t="s">
        <v>17</v>
      </c>
      <c r="C370" s="12" t="s">
        <v>630</v>
      </c>
      <c r="D370" s="24"/>
      <c r="E370" s="14">
        <v>307.0</v>
      </c>
      <c r="F370" s="14"/>
      <c r="G370" s="14"/>
      <c r="H370" s="14"/>
      <c r="I370" s="9">
        <f t="shared" si="1"/>
        <v>307</v>
      </c>
      <c r="J370" s="12">
        <v>369.0</v>
      </c>
      <c r="K370" s="9">
        <v>55.0</v>
      </c>
    </row>
    <row r="371">
      <c r="A371" s="10" t="s">
        <v>992</v>
      </c>
      <c r="B371" s="11" t="s">
        <v>30</v>
      </c>
      <c r="C371" s="12" t="s">
        <v>616</v>
      </c>
      <c r="D371" s="24">
        <v>304.0</v>
      </c>
      <c r="E371" s="14"/>
      <c r="F371" s="14"/>
      <c r="G371" s="14"/>
      <c r="H371" s="14"/>
      <c r="I371" s="9">
        <f t="shared" si="1"/>
        <v>304</v>
      </c>
      <c r="J371" s="12">
        <v>370.0</v>
      </c>
      <c r="K371" s="9">
        <v>103.0</v>
      </c>
    </row>
    <row r="372">
      <c r="A372" s="10" t="s">
        <v>993</v>
      </c>
      <c r="B372" s="11" t="s">
        <v>90</v>
      </c>
      <c r="C372" s="12" t="s">
        <v>625</v>
      </c>
      <c r="D372" s="24"/>
      <c r="E372" s="14">
        <v>304.0</v>
      </c>
      <c r="F372" s="14"/>
      <c r="G372" s="14"/>
      <c r="H372" s="14"/>
      <c r="I372" s="9">
        <f t="shared" si="1"/>
        <v>304</v>
      </c>
      <c r="J372" s="12">
        <v>371.0</v>
      </c>
      <c r="K372" s="9">
        <v>66.0</v>
      </c>
    </row>
    <row r="373">
      <c r="A373" s="10" t="s">
        <v>994</v>
      </c>
      <c r="B373" s="11" t="s">
        <v>52</v>
      </c>
      <c r="C373" s="12" t="s">
        <v>625</v>
      </c>
      <c r="D373" s="24"/>
      <c r="E373" s="14">
        <v>303.0</v>
      </c>
      <c r="F373" s="14"/>
      <c r="G373" s="14"/>
      <c r="H373" s="14"/>
      <c r="I373" s="9">
        <f t="shared" si="1"/>
        <v>303</v>
      </c>
      <c r="J373" s="12">
        <v>372.0</v>
      </c>
      <c r="K373" s="9">
        <v>67.0</v>
      </c>
    </row>
    <row r="374">
      <c r="A374" s="10" t="s">
        <v>995</v>
      </c>
      <c r="B374" s="11" t="s">
        <v>19</v>
      </c>
      <c r="C374" s="12" t="s">
        <v>640</v>
      </c>
      <c r="D374" s="24">
        <v>301.0</v>
      </c>
      <c r="E374" s="14"/>
      <c r="F374" s="14"/>
      <c r="G374" s="14"/>
      <c r="H374" s="14"/>
      <c r="I374" s="9">
        <f t="shared" si="1"/>
        <v>301</v>
      </c>
      <c r="J374" s="12">
        <v>373.0</v>
      </c>
      <c r="K374" s="9">
        <v>59.0</v>
      </c>
    </row>
    <row r="375">
      <c r="A375" s="10" t="s">
        <v>996</v>
      </c>
      <c r="B375" s="11" t="s">
        <v>36</v>
      </c>
      <c r="C375" s="12" t="s">
        <v>640</v>
      </c>
      <c r="D375" s="24">
        <v>299.0</v>
      </c>
      <c r="E375" s="14"/>
      <c r="F375" s="14"/>
      <c r="G375" s="14"/>
      <c r="H375" s="14"/>
      <c r="I375" s="9">
        <f t="shared" si="1"/>
        <v>299</v>
      </c>
      <c r="J375" s="12">
        <v>374.0</v>
      </c>
      <c r="K375" s="9">
        <v>60.0</v>
      </c>
    </row>
    <row r="376">
      <c r="A376" s="10" t="s">
        <v>997</v>
      </c>
      <c r="B376" s="11" t="s">
        <v>123</v>
      </c>
      <c r="C376" s="12" t="s">
        <v>625</v>
      </c>
      <c r="D376" s="24"/>
      <c r="E376" s="14">
        <v>298.0</v>
      </c>
      <c r="F376" s="14"/>
      <c r="G376" s="14"/>
      <c r="H376" s="14"/>
      <c r="I376" s="9">
        <f t="shared" si="1"/>
        <v>298</v>
      </c>
      <c r="J376" s="12">
        <v>375.0</v>
      </c>
      <c r="K376" s="9">
        <v>68.0</v>
      </c>
    </row>
    <row r="377">
      <c r="A377" s="10" t="s">
        <v>998</v>
      </c>
      <c r="B377" s="11" t="s">
        <v>15</v>
      </c>
      <c r="C377" s="12" t="s">
        <v>616</v>
      </c>
      <c r="D377" s="24"/>
      <c r="E377" s="14">
        <v>297.0</v>
      </c>
      <c r="F377" s="14"/>
      <c r="G377" s="14"/>
      <c r="H377" s="14"/>
      <c r="I377" s="9">
        <f t="shared" si="1"/>
        <v>297</v>
      </c>
      <c r="J377" s="12">
        <v>377.0</v>
      </c>
      <c r="K377" s="9">
        <v>104.0</v>
      </c>
    </row>
    <row r="378">
      <c r="A378" s="10" t="s">
        <v>999</v>
      </c>
      <c r="B378" s="11" t="s">
        <v>39</v>
      </c>
      <c r="C378" s="12" t="s">
        <v>616</v>
      </c>
      <c r="D378" s="24"/>
      <c r="E378" s="14"/>
      <c r="F378" s="14">
        <v>297.0</v>
      </c>
      <c r="G378" s="14"/>
      <c r="H378" s="14"/>
      <c r="I378" s="9">
        <f t="shared" si="1"/>
        <v>297</v>
      </c>
      <c r="J378" s="12">
        <v>378.0</v>
      </c>
      <c r="K378" s="9">
        <v>105.0</v>
      </c>
    </row>
    <row r="379">
      <c r="A379" s="10" t="s">
        <v>1000</v>
      </c>
      <c r="B379" s="11" t="s">
        <v>39</v>
      </c>
      <c r="C379" s="12" t="s">
        <v>625</v>
      </c>
      <c r="D379" s="24">
        <v>296.0</v>
      </c>
      <c r="E379" s="14"/>
      <c r="F379" s="14"/>
      <c r="G379" s="14"/>
      <c r="H379" s="14"/>
      <c r="I379" s="9">
        <f t="shared" si="1"/>
        <v>296</v>
      </c>
      <c r="J379" s="12">
        <v>379.0</v>
      </c>
      <c r="K379" s="9">
        <v>69.0</v>
      </c>
    </row>
    <row r="380">
      <c r="A380" s="10" t="s">
        <v>1001</v>
      </c>
      <c r="B380" s="11" t="s">
        <v>15</v>
      </c>
      <c r="C380" s="12" t="s">
        <v>640</v>
      </c>
      <c r="D380" s="24"/>
      <c r="E380" s="14"/>
      <c r="F380" s="14">
        <v>296.0</v>
      </c>
      <c r="G380" s="14"/>
      <c r="H380" s="14"/>
      <c r="I380" s="9">
        <f t="shared" si="1"/>
        <v>296</v>
      </c>
      <c r="J380" s="12">
        <v>380.0</v>
      </c>
      <c r="K380" s="9">
        <v>61.0</v>
      </c>
    </row>
    <row r="381">
      <c r="A381" s="10" t="s">
        <v>1002</v>
      </c>
      <c r="B381" s="11" t="s">
        <v>49</v>
      </c>
      <c r="C381" s="12" t="s">
        <v>625</v>
      </c>
      <c r="D381" s="24"/>
      <c r="E381" s="14">
        <v>295.0</v>
      </c>
      <c r="F381" s="14"/>
      <c r="G381" s="14"/>
      <c r="H381" s="14"/>
      <c r="I381" s="9">
        <f t="shared" si="1"/>
        <v>295</v>
      </c>
      <c r="J381" s="12">
        <v>381.0</v>
      </c>
      <c r="K381" s="9">
        <v>70.0</v>
      </c>
    </row>
    <row r="382">
      <c r="A382" s="10" t="s">
        <v>1003</v>
      </c>
      <c r="B382" s="11" t="s">
        <v>21</v>
      </c>
      <c r="C382" s="12" t="s">
        <v>616</v>
      </c>
      <c r="D382" s="24"/>
      <c r="E382" s="14">
        <v>294.0</v>
      </c>
      <c r="F382" s="14"/>
      <c r="G382" s="14"/>
      <c r="H382" s="14"/>
      <c r="I382" s="9">
        <f t="shared" si="1"/>
        <v>294</v>
      </c>
      <c r="J382" s="12">
        <v>382.0</v>
      </c>
      <c r="K382" s="9">
        <v>106.0</v>
      </c>
    </row>
    <row r="383">
      <c r="A383" s="10" t="s">
        <v>1004</v>
      </c>
      <c r="B383" s="11" t="s">
        <v>15</v>
      </c>
      <c r="C383" s="12" t="s">
        <v>651</v>
      </c>
      <c r="D383" s="24">
        <v>293.0</v>
      </c>
      <c r="E383" s="14"/>
      <c r="F383" s="14"/>
      <c r="G383" s="14"/>
      <c r="H383" s="14"/>
      <c r="I383" s="9">
        <f t="shared" si="1"/>
        <v>293</v>
      </c>
      <c r="J383" s="12">
        <v>383.0</v>
      </c>
      <c r="K383" s="9">
        <v>36.0</v>
      </c>
    </row>
    <row r="384">
      <c r="A384" s="10" t="s">
        <v>1005</v>
      </c>
      <c r="B384" s="11" t="s">
        <v>49</v>
      </c>
      <c r="C384" s="12" t="s">
        <v>625</v>
      </c>
      <c r="D384" s="24"/>
      <c r="E384" s="14">
        <v>291.0</v>
      </c>
      <c r="F384" s="14"/>
      <c r="G384" s="14"/>
      <c r="H384" s="14"/>
      <c r="I384" s="9">
        <f t="shared" si="1"/>
        <v>291</v>
      </c>
      <c r="J384" s="12">
        <v>384.0</v>
      </c>
      <c r="K384" s="9">
        <v>71.0</v>
      </c>
    </row>
    <row r="385">
      <c r="A385" s="10" t="s">
        <v>1006</v>
      </c>
      <c r="B385" s="11" t="s">
        <v>328</v>
      </c>
      <c r="C385" s="12" t="s">
        <v>651</v>
      </c>
      <c r="D385" s="24">
        <v>291.0</v>
      </c>
      <c r="E385" s="14"/>
      <c r="F385" s="14"/>
      <c r="G385" s="14"/>
      <c r="H385" s="14"/>
      <c r="I385" s="9">
        <f t="shared" si="1"/>
        <v>291</v>
      </c>
      <c r="J385" s="12">
        <v>385.0</v>
      </c>
      <c r="K385" s="9">
        <v>37.0</v>
      </c>
    </row>
    <row r="386">
      <c r="A386" s="10" t="s">
        <v>1007</v>
      </c>
      <c r="B386" s="11" t="s">
        <v>49</v>
      </c>
      <c r="C386" s="12" t="s">
        <v>630</v>
      </c>
      <c r="D386" s="24"/>
      <c r="E386" s="14">
        <v>290.0</v>
      </c>
      <c r="F386" s="14"/>
      <c r="G386" s="14"/>
      <c r="H386" s="14"/>
      <c r="I386" s="9">
        <f t="shared" si="1"/>
        <v>290</v>
      </c>
      <c r="J386" s="12">
        <v>386.0</v>
      </c>
      <c r="K386" s="9">
        <v>56.0</v>
      </c>
    </row>
    <row r="387">
      <c r="A387" s="10" t="s">
        <v>1008</v>
      </c>
      <c r="B387" s="11" t="s">
        <v>12</v>
      </c>
      <c r="C387" s="12" t="s">
        <v>616</v>
      </c>
      <c r="D387" s="24"/>
      <c r="E387" s="14"/>
      <c r="F387" s="14">
        <v>286.0</v>
      </c>
      <c r="G387" s="14"/>
      <c r="H387" s="14"/>
      <c r="I387" s="9">
        <f t="shared" si="1"/>
        <v>286</v>
      </c>
      <c r="J387" s="12">
        <v>387.0</v>
      </c>
      <c r="K387" s="9">
        <v>107.0</v>
      </c>
    </row>
    <row r="388">
      <c r="A388" s="10" t="s">
        <v>1009</v>
      </c>
      <c r="B388" s="11" t="s">
        <v>52</v>
      </c>
      <c r="C388" s="12" t="s">
        <v>640</v>
      </c>
      <c r="D388" s="24"/>
      <c r="E388" s="14"/>
      <c r="F388" s="14">
        <v>285.0</v>
      </c>
      <c r="G388" s="14"/>
      <c r="H388" s="14"/>
      <c r="I388" s="9">
        <f t="shared" si="1"/>
        <v>285</v>
      </c>
      <c r="J388" s="12">
        <v>388.0</v>
      </c>
      <c r="K388" s="9">
        <v>62.0</v>
      </c>
    </row>
    <row r="389">
      <c r="A389" s="10" t="s">
        <v>1010</v>
      </c>
      <c r="B389" s="11" t="s">
        <v>88</v>
      </c>
      <c r="C389" s="12" t="s">
        <v>630</v>
      </c>
      <c r="D389" s="24"/>
      <c r="E389" s="14">
        <v>283.0</v>
      </c>
      <c r="F389" s="14"/>
      <c r="G389" s="14"/>
      <c r="H389" s="14"/>
      <c r="I389" s="9">
        <f t="shared" si="1"/>
        <v>283</v>
      </c>
      <c r="J389" s="12">
        <v>389.0</v>
      </c>
      <c r="K389" s="9">
        <v>57.0</v>
      </c>
    </row>
    <row r="390">
      <c r="A390" s="10" t="s">
        <v>1011</v>
      </c>
      <c r="B390" s="11" t="s">
        <v>90</v>
      </c>
      <c r="C390" s="12" t="s">
        <v>630</v>
      </c>
      <c r="D390" s="24"/>
      <c r="E390" s="14"/>
      <c r="F390" s="14">
        <v>282.0</v>
      </c>
      <c r="G390" s="14"/>
      <c r="H390" s="14"/>
      <c r="I390" s="9">
        <f t="shared" si="1"/>
        <v>282</v>
      </c>
      <c r="J390" s="12">
        <v>390.0</v>
      </c>
      <c r="K390" s="9">
        <v>58.0</v>
      </c>
    </row>
    <row r="391">
      <c r="A391" s="10" t="s">
        <v>1012</v>
      </c>
      <c r="B391" s="11" t="s">
        <v>52</v>
      </c>
      <c r="C391" s="12" t="s">
        <v>616</v>
      </c>
      <c r="D391" s="24"/>
      <c r="E391" s="14"/>
      <c r="F391" s="14">
        <v>281.0</v>
      </c>
      <c r="G391" s="14"/>
      <c r="H391" s="14"/>
      <c r="I391" s="9">
        <f t="shared" si="1"/>
        <v>281</v>
      </c>
      <c r="J391" s="12">
        <v>391.0</v>
      </c>
      <c r="K391" s="9">
        <v>108.0</v>
      </c>
    </row>
    <row r="392">
      <c r="A392" s="10" t="s">
        <v>1013</v>
      </c>
      <c r="B392" s="11" t="s">
        <v>52</v>
      </c>
      <c r="C392" s="12" t="s">
        <v>630</v>
      </c>
      <c r="D392" s="24"/>
      <c r="E392" s="14">
        <v>281.0</v>
      </c>
      <c r="F392" s="14"/>
      <c r="G392" s="14"/>
      <c r="H392" s="14"/>
      <c r="I392" s="9">
        <f t="shared" si="1"/>
        <v>281</v>
      </c>
      <c r="J392" s="12">
        <v>392.0</v>
      </c>
      <c r="K392" s="9">
        <v>59.0</v>
      </c>
    </row>
    <row r="393">
      <c r="A393" s="10" t="s">
        <v>1014</v>
      </c>
      <c r="B393" s="11" t="s">
        <v>93</v>
      </c>
      <c r="C393" s="12" t="s">
        <v>651</v>
      </c>
      <c r="D393" s="24">
        <v>281.0</v>
      </c>
      <c r="E393" s="14"/>
      <c r="F393" s="14"/>
      <c r="G393" s="14"/>
      <c r="H393" s="14"/>
      <c r="I393" s="9">
        <f t="shared" si="1"/>
        <v>281</v>
      </c>
      <c r="J393" s="12">
        <v>393.0</v>
      </c>
      <c r="K393" s="9">
        <v>38.0</v>
      </c>
    </row>
    <row r="394">
      <c r="A394" s="10" t="s">
        <v>1015</v>
      </c>
      <c r="B394" s="11" t="s">
        <v>61</v>
      </c>
      <c r="C394" s="12" t="s">
        <v>632</v>
      </c>
      <c r="D394" s="24">
        <v>279.0</v>
      </c>
      <c r="E394" s="14"/>
      <c r="F394" s="14"/>
      <c r="G394" s="14"/>
      <c r="H394" s="14"/>
      <c r="I394" s="9">
        <f t="shared" si="1"/>
        <v>279</v>
      </c>
      <c r="J394" s="12">
        <v>394.0</v>
      </c>
      <c r="K394" s="9">
        <v>27.0</v>
      </c>
    </row>
    <row r="395">
      <c r="A395" s="10" t="s">
        <v>1016</v>
      </c>
      <c r="B395" s="11" t="s">
        <v>19</v>
      </c>
      <c r="C395" s="12" t="s">
        <v>616</v>
      </c>
      <c r="D395" s="24"/>
      <c r="E395" s="14"/>
      <c r="F395" s="14">
        <v>278.0</v>
      </c>
      <c r="G395" s="14"/>
      <c r="H395" s="14"/>
      <c r="I395" s="9">
        <f t="shared" si="1"/>
        <v>278</v>
      </c>
      <c r="J395" s="12">
        <v>395.0</v>
      </c>
      <c r="K395" s="9">
        <v>109.0</v>
      </c>
    </row>
    <row r="396">
      <c r="A396" s="10" t="s">
        <v>1017</v>
      </c>
      <c r="B396" s="11" t="s">
        <v>90</v>
      </c>
      <c r="C396" s="12" t="s">
        <v>630</v>
      </c>
      <c r="D396" s="24">
        <v>278.0</v>
      </c>
      <c r="E396" s="14"/>
      <c r="F396" s="14"/>
      <c r="G396" s="14"/>
      <c r="H396" s="14"/>
      <c r="I396" s="9">
        <f t="shared" si="1"/>
        <v>278</v>
      </c>
      <c r="J396" s="12">
        <v>396.0</v>
      </c>
      <c r="K396" s="9">
        <v>60.0</v>
      </c>
    </row>
    <row r="397">
      <c r="A397" s="10" t="s">
        <v>1018</v>
      </c>
      <c r="B397" s="11" t="s">
        <v>90</v>
      </c>
      <c r="C397" s="12" t="s">
        <v>651</v>
      </c>
      <c r="D397" s="24"/>
      <c r="E397" s="14">
        <v>276.0</v>
      </c>
      <c r="F397" s="14"/>
      <c r="G397" s="14"/>
      <c r="H397" s="14"/>
      <c r="I397" s="9">
        <f t="shared" si="1"/>
        <v>276</v>
      </c>
      <c r="J397" s="12">
        <v>397.0</v>
      </c>
      <c r="K397" s="9">
        <v>39.0</v>
      </c>
    </row>
    <row r="398">
      <c r="A398" s="10" t="s">
        <v>1019</v>
      </c>
      <c r="B398" s="11" t="s">
        <v>107</v>
      </c>
      <c r="C398" s="12" t="s">
        <v>640</v>
      </c>
      <c r="D398" s="24">
        <v>275.0</v>
      </c>
      <c r="E398" s="14"/>
      <c r="F398" s="14"/>
      <c r="G398" s="14"/>
      <c r="H398" s="14"/>
      <c r="I398" s="9">
        <f t="shared" si="1"/>
        <v>275</v>
      </c>
      <c r="J398" s="12">
        <v>398.0</v>
      </c>
      <c r="K398" s="9">
        <v>63.0</v>
      </c>
    </row>
    <row r="399">
      <c r="A399" s="10" t="s">
        <v>1020</v>
      </c>
      <c r="B399" s="11" t="s">
        <v>39</v>
      </c>
      <c r="C399" s="12" t="s">
        <v>640</v>
      </c>
      <c r="D399" s="24"/>
      <c r="E399" s="14"/>
      <c r="F399" s="14">
        <v>275.0</v>
      </c>
      <c r="G399" s="14"/>
      <c r="H399" s="14"/>
      <c r="I399" s="9">
        <f t="shared" si="1"/>
        <v>275</v>
      </c>
      <c r="J399" s="12">
        <v>399.0</v>
      </c>
      <c r="K399" s="9">
        <v>64.0</v>
      </c>
    </row>
    <row r="400">
      <c r="A400" s="10" t="s">
        <v>1021</v>
      </c>
      <c r="B400" s="11" t="s">
        <v>545</v>
      </c>
      <c r="C400" s="12" t="s">
        <v>632</v>
      </c>
      <c r="D400" s="24"/>
      <c r="E400" s="14">
        <v>275.0</v>
      </c>
      <c r="F400" s="14"/>
      <c r="G400" s="14"/>
      <c r="H400" s="14"/>
      <c r="I400" s="9">
        <f t="shared" si="1"/>
        <v>275</v>
      </c>
      <c r="J400" s="12">
        <v>400.0</v>
      </c>
      <c r="K400" s="9">
        <v>28.0</v>
      </c>
    </row>
    <row r="401">
      <c r="A401" s="10" t="s">
        <v>1022</v>
      </c>
      <c r="B401" s="11" t="s">
        <v>15</v>
      </c>
      <c r="C401" s="12" t="s">
        <v>640</v>
      </c>
      <c r="D401" s="24"/>
      <c r="E401" s="14"/>
      <c r="F401" s="14">
        <v>274.0</v>
      </c>
      <c r="G401" s="14"/>
      <c r="H401" s="14"/>
      <c r="I401" s="9">
        <f t="shared" si="1"/>
        <v>274</v>
      </c>
      <c r="J401" s="12">
        <v>401.0</v>
      </c>
      <c r="K401" s="9">
        <v>65.0</v>
      </c>
    </row>
    <row r="402">
      <c r="A402" s="10" t="s">
        <v>1023</v>
      </c>
      <c r="B402" s="11" t="s">
        <v>90</v>
      </c>
      <c r="C402" s="12" t="s">
        <v>630</v>
      </c>
      <c r="D402" s="24"/>
      <c r="E402" s="14">
        <v>272.0</v>
      </c>
      <c r="F402" s="14"/>
      <c r="G402" s="14"/>
      <c r="H402" s="14"/>
      <c r="I402" s="9">
        <f t="shared" si="1"/>
        <v>272</v>
      </c>
      <c r="J402" s="12">
        <v>402.0</v>
      </c>
      <c r="K402" s="9">
        <v>61.0</v>
      </c>
    </row>
    <row r="403">
      <c r="A403" s="10" t="s">
        <v>1024</v>
      </c>
      <c r="B403" s="11" t="s">
        <v>24</v>
      </c>
      <c r="C403" s="12" t="s">
        <v>630</v>
      </c>
      <c r="D403" s="24">
        <v>271.0</v>
      </c>
      <c r="E403" s="14"/>
      <c r="F403" s="14"/>
      <c r="G403" s="14"/>
      <c r="H403" s="14"/>
      <c r="I403" s="9">
        <f t="shared" si="1"/>
        <v>271</v>
      </c>
      <c r="J403" s="12">
        <v>403.0</v>
      </c>
      <c r="K403" s="9">
        <v>62.0</v>
      </c>
    </row>
    <row r="404">
      <c r="A404" s="10" t="s">
        <v>1025</v>
      </c>
      <c r="B404" s="11" t="s">
        <v>17</v>
      </c>
      <c r="C404" s="12" t="s">
        <v>625</v>
      </c>
      <c r="D404" s="24"/>
      <c r="E404" s="14">
        <v>269.0</v>
      </c>
      <c r="F404" s="14"/>
      <c r="G404" s="14"/>
      <c r="H404" s="14"/>
      <c r="I404" s="9">
        <f t="shared" si="1"/>
        <v>269</v>
      </c>
      <c r="J404" s="12">
        <v>404.0</v>
      </c>
      <c r="K404" s="9">
        <v>72.0</v>
      </c>
    </row>
    <row r="405">
      <c r="A405" s="10" t="s">
        <v>1026</v>
      </c>
      <c r="B405" s="11" t="s">
        <v>39</v>
      </c>
      <c r="C405" s="12" t="s">
        <v>616</v>
      </c>
      <c r="D405" s="24"/>
      <c r="E405" s="14"/>
      <c r="F405" s="14">
        <v>267.0</v>
      </c>
      <c r="G405" s="14"/>
      <c r="H405" s="14"/>
      <c r="I405" s="9">
        <f t="shared" si="1"/>
        <v>267</v>
      </c>
      <c r="J405" s="12">
        <v>405.0</v>
      </c>
      <c r="K405" s="9">
        <v>110.0</v>
      </c>
    </row>
    <row r="406">
      <c r="A406" s="10" t="s">
        <v>1027</v>
      </c>
      <c r="B406" s="11" t="s">
        <v>17</v>
      </c>
      <c r="C406" s="12" t="s">
        <v>630</v>
      </c>
      <c r="D406" s="24"/>
      <c r="E406" s="14">
        <v>267.0</v>
      </c>
      <c r="F406" s="14"/>
      <c r="G406" s="14"/>
      <c r="H406" s="14"/>
      <c r="I406" s="9">
        <f t="shared" si="1"/>
        <v>267</v>
      </c>
      <c r="J406" s="12">
        <v>406.0</v>
      </c>
      <c r="K406" s="9">
        <v>63.0</v>
      </c>
    </row>
    <row r="407">
      <c r="A407" s="10" t="s">
        <v>1028</v>
      </c>
      <c r="B407" s="11" t="s">
        <v>88</v>
      </c>
      <c r="C407" s="12" t="s">
        <v>625</v>
      </c>
      <c r="D407" s="24"/>
      <c r="E407" s="14"/>
      <c r="F407" s="14">
        <v>266.0</v>
      </c>
      <c r="G407" s="14"/>
      <c r="H407" s="14"/>
      <c r="I407" s="9">
        <f t="shared" si="1"/>
        <v>266</v>
      </c>
      <c r="J407" s="12">
        <v>407.0</v>
      </c>
      <c r="K407" s="9">
        <v>73.0</v>
      </c>
    </row>
    <row r="408">
      <c r="A408" s="10" t="s">
        <v>1029</v>
      </c>
      <c r="B408" s="11" t="s">
        <v>107</v>
      </c>
      <c r="C408" s="12" t="s">
        <v>632</v>
      </c>
      <c r="D408" s="24">
        <v>266.0</v>
      </c>
      <c r="E408" s="14"/>
      <c r="F408" s="14"/>
      <c r="G408" s="14"/>
      <c r="H408" s="14"/>
      <c r="I408" s="9">
        <f t="shared" si="1"/>
        <v>266</v>
      </c>
      <c r="J408" s="12">
        <v>408.0</v>
      </c>
      <c r="K408" s="9">
        <v>29.0</v>
      </c>
    </row>
    <row r="409">
      <c r="A409" s="10" t="s">
        <v>1030</v>
      </c>
      <c r="B409" s="11" t="s">
        <v>12</v>
      </c>
      <c r="C409" s="12" t="s">
        <v>625</v>
      </c>
      <c r="D409" s="24"/>
      <c r="E409" s="14">
        <v>265.0</v>
      </c>
      <c r="F409" s="14"/>
      <c r="G409" s="14"/>
      <c r="H409" s="14"/>
      <c r="I409" s="9">
        <f t="shared" si="1"/>
        <v>265</v>
      </c>
      <c r="J409" s="12">
        <v>409.0</v>
      </c>
      <c r="K409" s="9">
        <v>74.0</v>
      </c>
    </row>
    <row r="410">
      <c r="A410" s="10" t="s">
        <v>1031</v>
      </c>
      <c r="B410" s="11" t="s">
        <v>90</v>
      </c>
      <c r="C410" s="12" t="s">
        <v>651</v>
      </c>
      <c r="D410" s="24">
        <v>265.0</v>
      </c>
      <c r="E410" s="14"/>
      <c r="F410" s="14"/>
      <c r="G410" s="14"/>
      <c r="H410" s="14"/>
      <c r="I410" s="9">
        <f t="shared" si="1"/>
        <v>265</v>
      </c>
      <c r="J410" s="12">
        <v>410.0</v>
      </c>
      <c r="K410" s="9">
        <v>40.0</v>
      </c>
    </row>
    <row r="411">
      <c r="A411" s="10" t="s">
        <v>1032</v>
      </c>
      <c r="B411" s="11" t="s">
        <v>39</v>
      </c>
      <c r="C411" s="12" t="s">
        <v>616</v>
      </c>
      <c r="D411" s="24"/>
      <c r="E411" s="14"/>
      <c r="F411" s="14">
        <v>263.0</v>
      </c>
      <c r="G411" s="14"/>
      <c r="H411" s="14"/>
      <c r="I411" s="9">
        <f t="shared" si="1"/>
        <v>263</v>
      </c>
      <c r="J411" s="12">
        <v>411.0</v>
      </c>
      <c r="K411" s="9">
        <v>111.0</v>
      </c>
    </row>
    <row r="412">
      <c r="A412" s="10" t="s">
        <v>1033</v>
      </c>
      <c r="B412" s="11" t="s">
        <v>24</v>
      </c>
      <c r="C412" s="12" t="s">
        <v>625</v>
      </c>
      <c r="D412" s="24"/>
      <c r="E412" s="14">
        <v>261.0</v>
      </c>
      <c r="F412" s="14"/>
      <c r="G412" s="14"/>
      <c r="H412" s="14"/>
      <c r="I412" s="9">
        <f t="shared" si="1"/>
        <v>261</v>
      </c>
      <c r="J412" s="12">
        <v>412.0</v>
      </c>
      <c r="K412" s="9">
        <v>75.0</v>
      </c>
    </row>
    <row r="413">
      <c r="A413" s="10" t="s">
        <v>1034</v>
      </c>
      <c r="B413" s="11" t="s">
        <v>52</v>
      </c>
      <c r="C413" s="12" t="s">
        <v>651</v>
      </c>
      <c r="D413" s="24"/>
      <c r="E413" s="14">
        <v>258.0</v>
      </c>
      <c r="F413" s="14"/>
      <c r="G413" s="14"/>
      <c r="H413" s="14"/>
      <c r="I413" s="9">
        <f t="shared" si="1"/>
        <v>258</v>
      </c>
      <c r="J413" s="12">
        <v>413.0</v>
      </c>
      <c r="K413" s="9">
        <v>41.0</v>
      </c>
    </row>
    <row r="414">
      <c r="A414" s="10" t="s">
        <v>1035</v>
      </c>
      <c r="B414" s="11" t="s">
        <v>88</v>
      </c>
      <c r="C414" s="12" t="s">
        <v>640</v>
      </c>
      <c r="D414" s="24"/>
      <c r="E414" s="14"/>
      <c r="F414" s="14">
        <v>257.0</v>
      </c>
      <c r="G414" s="14"/>
      <c r="H414" s="14"/>
      <c r="I414" s="9">
        <f t="shared" si="1"/>
        <v>257</v>
      </c>
      <c r="J414" s="12">
        <v>414.0</v>
      </c>
      <c r="K414" s="9">
        <v>66.0</v>
      </c>
    </row>
    <row r="415">
      <c r="A415" s="10" t="s">
        <v>1036</v>
      </c>
      <c r="B415" s="11" t="s">
        <v>12</v>
      </c>
      <c r="C415" s="12" t="s">
        <v>640</v>
      </c>
      <c r="D415" s="24"/>
      <c r="E415" s="14">
        <v>254.0</v>
      </c>
      <c r="F415" s="14"/>
      <c r="G415" s="14"/>
      <c r="H415" s="14"/>
      <c r="I415" s="9">
        <f t="shared" si="1"/>
        <v>254</v>
      </c>
      <c r="J415" s="12">
        <v>415.0</v>
      </c>
      <c r="K415" s="9">
        <v>67.0</v>
      </c>
    </row>
    <row r="416">
      <c r="A416" s="10" t="s">
        <v>1037</v>
      </c>
      <c r="B416" s="11" t="s">
        <v>15</v>
      </c>
      <c r="C416" s="12" t="s">
        <v>651</v>
      </c>
      <c r="D416" s="24"/>
      <c r="E416" s="14">
        <v>252.0</v>
      </c>
      <c r="F416" s="14"/>
      <c r="G416" s="14"/>
      <c r="H416" s="14"/>
      <c r="I416" s="9">
        <f t="shared" si="1"/>
        <v>252</v>
      </c>
      <c r="J416" s="12">
        <v>416.0</v>
      </c>
      <c r="K416" s="9">
        <v>42.0</v>
      </c>
    </row>
    <row r="417">
      <c r="A417" s="10" t="s">
        <v>1038</v>
      </c>
      <c r="B417" s="11" t="s">
        <v>12</v>
      </c>
      <c r="C417" s="12" t="s">
        <v>640</v>
      </c>
      <c r="D417" s="24"/>
      <c r="E417" s="14">
        <v>250.0</v>
      </c>
      <c r="F417" s="14"/>
      <c r="G417" s="14"/>
      <c r="H417" s="14"/>
      <c r="I417" s="9">
        <f t="shared" si="1"/>
        <v>250</v>
      </c>
      <c r="J417" s="12">
        <v>417.0</v>
      </c>
      <c r="K417" s="9">
        <v>68.0</v>
      </c>
    </row>
    <row r="418">
      <c r="A418" s="10" t="s">
        <v>1039</v>
      </c>
      <c r="B418" s="11" t="s">
        <v>88</v>
      </c>
      <c r="C418" s="12" t="s">
        <v>616</v>
      </c>
      <c r="D418" s="24"/>
      <c r="E418" s="14">
        <v>248.0</v>
      </c>
      <c r="F418" s="14"/>
      <c r="G418" s="14"/>
      <c r="H418" s="14"/>
      <c r="I418" s="9">
        <f t="shared" si="1"/>
        <v>248</v>
      </c>
      <c r="J418" s="12">
        <v>418.0</v>
      </c>
      <c r="K418" s="9">
        <v>112.0</v>
      </c>
    </row>
    <row r="419">
      <c r="A419" s="10" t="s">
        <v>1040</v>
      </c>
      <c r="B419" s="11" t="s">
        <v>36</v>
      </c>
      <c r="C419" s="12" t="s">
        <v>640</v>
      </c>
      <c r="D419" s="24"/>
      <c r="E419" s="14">
        <v>247.0</v>
      </c>
      <c r="F419" s="14"/>
      <c r="G419" s="14"/>
      <c r="H419" s="14"/>
      <c r="I419" s="9">
        <f t="shared" si="1"/>
        <v>247</v>
      </c>
      <c r="J419" s="12">
        <v>419.0</v>
      </c>
      <c r="K419" s="9">
        <v>69.0</v>
      </c>
    </row>
    <row r="420">
      <c r="A420" s="10" t="s">
        <v>1041</v>
      </c>
      <c r="B420" s="11" t="s">
        <v>19</v>
      </c>
      <c r="C420" s="12" t="s">
        <v>625</v>
      </c>
      <c r="D420" s="24"/>
      <c r="E420" s="14"/>
      <c r="F420" s="14">
        <v>242.0</v>
      </c>
      <c r="G420" s="14"/>
      <c r="H420" s="14"/>
      <c r="I420" s="9">
        <f t="shared" si="1"/>
        <v>242</v>
      </c>
      <c r="J420" s="12">
        <v>420.0</v>
      </c>
      <c r="K420" s="9">
        <v>76.0</v>
      </c>
    </row>
    <row r="421">
      <c r="A421" s="10" t="s">
        <v>1042</v>
      </c>
      <c r="B421" s="11" t="s">
        <v>90</v>
      </c>
      <c r="C421" s="12" t="s">
        <v>640</v>
      </c>
      <c r="D421" s="24"/>
      <c r="E421" s="14"/>
      <c r="F421" s="14">
        <v>241.0</v>
      </c>
      <c r="G421" s="14"/>
      <c r="H421" s="14"/>
      <c r="I421" s="9">
        <f t="shared" si="1"/>
        <v>241</v>
      </c>
      <c r="J421" s="12">
        <v>421.0</v>
      </c>
      <c r="K421" s="9">
        <v>70.0</v>
      </c>
    </row>
    <row r="422">
      <c r="A422" s="10" t="s">
        <v>1043</v>
      </c>
      <c r="B422" s="11" t="s">
        <v>49</v>
      </c>
      <c r="C422" s="12" t="s">
        <v>640</v>
      </c>
      <c r="D422" s="24"/>
      <c r="E422" s="14"/>
      <c r="F422" s="14">
        <v>240.0</v>
      </c>
      <c r="G422" s="14"/>
      <c r="H422" s="14"/>
      <c r="I422" s="9">
        <f t="shared" si="1"/>
        <v>240</v>
      </c>
      <c r="J422" s="12">
        <v>422.0</v>
      </c>
      <c r="K422" s="9">
        <v>71.0</v>
      </c>
    </row>
    <row r="423">
      <c r="A423" s="10" t="s">
        <v>1044</v>
      </c>
      <c r="B423" s="11" t="s">
        <v>165</v>
      </c>
      <c r="C423" s="12" t="s">
        <v>625</v>
      </c>
      <c r="D423" s="24"/>
      <c r="E423" s="14"/>
      <c r="F423" s="14">
        <v>238.0</v>
      </c>
      <c r="G423" s="14"/>
      <c r="H423" s="14"/>
      <c r="I423" s="9">
        <f t="shared" si="1"/>
        <v>238</v>
      </c>
      <c r="J423" s="12">
        <v>423.0</v>
      </c>
      <c r="K423" s="9">
        <v>77.0</v>
      </c>
    </row>
    <row r="424">
      <c r="A424" s="10" t="s">
        <v>1045</v>
      </c>
      <c r="B424" s="11" t="s">
        <v>24</v>
      </c>
      <c r="C424" s="12" t="s">
        <v>616</v>
      </c>
      <c r="D424" s="24"/>
      <c r="E424" s="14"/>
      <c r="F424" s="14">
        <v>237.0</v>
      </c>
      <c r="G424" s="14"/>
      <c r="H424" s="14"/>
      <c r="I424" s="9">
        <f t="shared" si="1"/>
        <v>237</v>
      </c>
      <c r="J424" s="12">
        <v>424.0</v>
      </c>
      <c r="K424" s="9">
        <v>113.0</v>
      </c>
    </row>
    <row r="425">
      <c r="A425" s="10" t="s">
        <v>1046</v>
      </c>
      <c r="B425" s="11" t="s">
        <v>88</v>
      </c>
      <c r="C425" s="12" t="s">
        <v>651</v>
      </c>
      <c r="D425" s="24"/>
      <c r="E425" s="14"/>
      <c r="F425" s="14">
        <v>236.0</v>
      </c>
      <c r="G425" s="14"/>
      <c r="H425" s="14"/>
      <c r="I425" s="9">
        <f t="shared" si="1"/>
        <v>236</v>
      </c>
      <c r="J425" s="12">
        <v>425.0</v>
      </c>
      <c r="K425" s="9">
        <v>43.0</v>
      </c>
    </row>
    <row r="426">
      <c r="A426" s="10" t="s">
        <v>1047</v>
      </c>
      <c r="B426" s="11" t="s">
        <v>19</v>
      </c>
      <c r="C426" s="12" t="s">
        <v>630</v>
      </c>
      <c r="D426" s="24"/>
      <c r="E426" s="14"/>
      <c r="F426" s="14">
        <v>235.0</v>
      </c>
      <c r="G426" s="14"/>
      <c r="H426" s="14"/>
      <c r="I426" s="9">
        <f t="shared" si="1"/>
        <v>235</v>
      </c>
      <c r="J426" s="12">
        <v>426.0</v>
      </c>
      <c r="K426" s="9">
        <v>64.0</v>
      </c>
    </row>
    <row r="427">
      <c r="A427" s="10" t="s">
        <v>1048</v>
      </c>
      <c r="B427" s="11" t="s">
        <v>30</v>
      </c>
      <c r="C427" s="12" t="s">
        <v>698</v>
      </c>
      <c r="D427" s="24"/>
      <c r="E427" s="14"/>
      <c r="F427" s="14">
        <v>233.0</v>
      </c>
      <c r="G427" s="14"/>
      <c r="H427" s="14"/>
      <c r="I427" s="9">
        <f t="shared" si="1"/>
        <v>233</v>
      </c>
      <c r="J427" s="12">
        <v>427.0</v>
      </c>
      <c r="K427" s="9">
        <v>11.0</v>
      </c>
    </row>
    <row r="428">
      <c r="A428" s="10" t="s">
        <v>1049</v>
      </c>
      <c r="B428" s="11" t="s">
        <v>88</v>
      </c>
      <c r="C428" s="12" t="s">
        <v>630</v>
      </c>
      <c r="D428" s="24"/>
      <c r="E428" s="14"/>
      <c r="F428" s="14">
        <v>231.0</v>
      </c>
      <c r="G428" s="14"/>
      <c r="H428" s="14"/>
      <c r="I428" s="9">
        <f t="shared" si="1"/>
        <v>231</v>
      </c>
      <c r="J428" s="12">
        <v>428.0</v>
      </c>
      <c r="K428" s="9">
        <v>65.0</v>
      </c>
    </row>
    <row r="429">
      <c r="A429" s="10" t="s">
        <v>1050</v>
      </c>
      <c r="B429" s="11" t="s">
        <v>52</v>
      </c>
      <c r="C429" s="12" t="s">
        <v>651</v>
      </c>
      <c r="D429" s="24"/>
      <c r="E429" s="14"/>
      <c r="F429" s="14">
        <v>228.0</v>
      </c>
      <c r="G429" s="14"/>
      <c r="H429" s="14"/>
      <c r="I429" s="9">
        <f t="shared" si="1"/>
        <v>228</v>
      </c>
      <c r="J429" s="12">
        <v>429.0</v>
      </c>
      <c r="K429" s="9">
        <v>44.0</v>
      </c>
    </row>
    <row r="430">
      <c r="A430" s="10" t="s">
        <v>1051</v>
      </c>
      <c r="B430" s="11" t="s">
        <v>52</v>
      </c>
      <c r="C430" s="12" t="s">
        <v>651</v>
      </c>
      <c r="D430" s="24"/>
      <c r="E430" s="14"/>
      <c r="F430" s="14">
        <v>226.0</v>
      </c>
      <c r="G430" s="14"/>
      <c r="H430" s="14"/>
      <c r="I430" s="9">
        <f t="shared" si="1"/>
        <v>226</v>
      </c>
      <c r="J430" s="12">
        <v>430.0</v>
      </c>
      <c r="K430" s="9">
        <v>45.0</v>
      </c>
    </row>
    <row r="431">
      <c r="A431" s="10" t="s">
        <v>1052</v>
      </c>
      <c r="B431" s="11" t="s">
        <v>21</v>
      </c>
      <c r="C431" s="12" t="s">
        <v>630</v>
      </c>
      <c r="D431" s="24"/>
      <c r="E431" s="14"/>
      <c r="F431" s="14">
        <v>224.0</v>
      </c>
      <c r="G431" s="14"/>
      <c r="H431" s="14"/>
      <c r="I431" s="9">
        <f t="shared" si="1"/>
        <v>224</v>
      </c>
      <c r="J431" s="12">
        <v>431.0</v>
      </c>
      <c r="K431" s="9">
        <v>66.0</v>
      </c>
    </row>
    <row r="432">
      <c r="A432" s="10" t="s">
        <v>1053</v>
      </c>
      <c r="B432" s="11" t="s">
        <v>90</v>
      </c>
      <c r="C432" s="12" t="s">
        <v>784</v>
      </c>
      <c r="D432" s="24"/>
      <c r="E432" s="14"/>
      <c r="F432" s="14">
        <v>220.0</v>
      </c>
      <c r="G432" s="14"/>
      <c r="H432" s="14"/>
      <c r="I432" s="9">
        <f t="shared" si="1"/>
        <v>220</v>
      </c>
      <c r="J432" s="12">
        <v>432.0</v>
      </c>
      <c r="K432" s="9">
        <v>4.0</v>
      </c>
    </row>
    <row r="433">
      <c r="A433" s="10" t="s">
        <v>1054</v>
      </c>
      <c r="B433" s="11" t="s">
        <v>52</v>
      </c>
      <c r="C433" s="12" t="s">
        <v>640</v>
      </c>
      <c r="D433" s="24"/>
      <c r="E433" s="14"/>
      <c r="F433" s="14">
        <v>217.0</v>
      </c>
      <c r="G433" s="14"/>
      <c r="H433" s="14"/>
      <c r="I433" s="9">
        <f t="shared" si="1"/>
        <v>217</v>
      </c>
      <c r="J433" s="12">
        <v>433.0</v>
      </c>
      <c r="K433" s="9">
        <v>72.0</v>
      </c>
    </row>
    <row r="434">
      <c r="A434" s="10" t="s">
        <v>1055</v>
      </c>
      <c r="B434" s="11" t="s">
        <v>19</v>
      </c>
      <c r="C434" s="12" t="s">
        <v>651</v>
      </c>
      <c r="D434" s="24"/>
      <c r="E434" s="14"/>
      <c r="F434" s="14">
        <v>215.0</v>
      </c>
      <c r="G434" s="14"/>
      <c r="H434" s="14"/>
      <c r="I434" s="9">
        <f t="shared" si="1"/>
        <v>215</v>
      </c>
      <c r="J434" s="12">
        <v>434.0</v>
      </c>
      <c r="K434" s="9">
        <v>46.0</v>
      </c>
    </row>
    <row r="435">
      <c r="A435" s="10" t="s">
        <v>1056</v>
      </c>
      <c r="B435" s="11" t="s">
        <v>19</v>
      </c>
      <c r="C435" s="12" t="s">
        <v>651</v>
      </c>
      <c r="D435" s="24"/>
      <c r="E435" s="14"/>
      <c r="F435" s="14">
        <v>213.0</v>
      </c>
      <c r="G435" s="14"/>
      <c r="H435" s="14"/>
      <c r="I435" s="9">
        <f t="shared" si="1"/>
        <v>213</v>
      </c>
      <c r="J435" s="12">
        <v>435.0</v>
      </c>
      <c r="K435" s="9">
        <v>47.0</v>
      </c>
    </row>
    <row r="436">
      <c r="A436" s="10" t="s">
        <v>1057</v>
      </c>
      <c r="B436" s="11" t="s">
        <v>19</v>
      </c>
      <c r="C436" s="12" t="s">
        <v>630</v>
      </c>
      <c r="D436" s="24"/>
      <c r="E436" s="14"/>
      <c r="F436" s="14">
        <v>209.0</v>
      </c>
      <c r="G436" s="14"/>
      <c r="H436" s="14"/>
      <c r="I436" s="9">
        <f t="shared" si="1"/>
        <v>209</v>
      </c>
      <c r="J436" s="12">
        <v>436.0</v>
      </c>
      <c r="K436" s="9">
        <v>67.0</v>
      </c>
    </row>
    <row r="437">
      <c r="A437" s="10" t="s">
        <v>1058</v>
      </c>
      <c r="B437" s="11" t="s">
        <v>107</v>
      </c>
      <c r="C437" s="12" t="s">
        <v>625</v>
      </c>
      <c r="D437" s="24"/>
      <c r="E437" s="14"/>
      <c r="F437" s="14">
        <v>208.0</v>
      </c>
      <c r="G437" s="14"/>
      <c r="H437" s="14"/>
      <c r="I437" s="9">
        <f t="shared" si="1"/>
        <v>208</v>
      </c>
      <c r="J437" s="12">
        <v>437.0</v>
      </c>
      <c r="K437" s="9">
        <v>78.0</v>
      </c>
    </row>
    <row r="438">
      <c r="A438" s="10" t="s">
        <v>1059</v>
      </c>
      <c r="B438" s="11" t="s">
        <v>12</v>
      </c>
      <c r="C438" s="12" t="s">
        <v>640</v>
      </c>
      <c r="D438" s="24"/>
      <c r="E438" s="14"/>
      <c r="F438" s="14">
        <v>206.0</v>
      </c>
      <c r="G438" s="14"/>
      <c r="H438" s="14"/>
      <c r="I438" s="9">
        <f t="shared" si="1"/>
        <v>206</v>
      </c>
      <c r="J438" s="12">
        <v>438.0</v>
      </c>
      <c r="K438" s="9">
        <v>73.0</v>
      </c>
    </row>
    <row r="439">
      <c r="A439" s="10" t="s">
        <v>1060</v>
      </c>
      <c r="B439" s="11" t="s">
        <v>107</v>
      </c>
      <c r="C439" s="12" t="s">
        <v>616</v>
      </c>
      <c r="D439" s="24"/>
      <c r="E439" s="14"/>
      <c r="F439" s="14">
        <v>205.0</v>
      </c>
      <c r="G439" s="14"/>
      <c r="H439" s="14"/>
      <c r="I439" s="9">
        <f t="shared" si="1"/>
        <v>205</v>
      </c>
      <c r="J439" s="12">
        <v>439.0</v>
      </c>
      <c r="K439" s="9">
        <v>114.0</v>
      </c>
    </row>
    <row r="440">
      <c r="A440" s="10" t="s">
        <v>1061</v>
      </c>
      <c r="B440" s="11" t="s">
        <v>88</v>
      </c>
      <c r="C440" s="12" t="s">
        <v>640</v>
      </c>
      <c r="D440" s="24"/>
      <c r="E440" s="14"/>
      <c r="F440" s="14">
        <v>203.0</v>
      </c>
      <c r="G440" s="14"/>
      <c r="H440" s="14"/>
      <c r="I440" s="9">
        <f t="shared" si="1"/>
        <v>203</v>
      </c>
      <c r="J440" s="12">
        <v>440.0</v>
      </c>
      <c r="K440" s="9">
        <v>74.0</v>
      </c>
    </row>
    <row r="441">
      <c r="A441" s="10" t="s">
        <v>1062</v>
      </c>
      <c r="B441" s="11" t="s">
        <v>328</v>
      </c>
      <c r="C441" s="12" t="s">
        <v>632</v>
      </c>
      <c r="D441" s="24"/>
      <c r="E441" s="14"/>
      <c r="F441" s="14">
        <v>197.0</v>
      </c>
      <c r="G441" s="14"/>
      <c r="H441" s="14"/>
      <c r="I441" s="9">
        <f t="shared" si="1"/>
        <v>197</v>
      </c>
      <c r="J441" s="12">
        <v>441.0</v>
      </c>
      <c r="K441" s="9">
        <v>30.0</v>
      </c>
    </row>
    <row r="442">
      <c r="A442" s="10" t="s">
        <v>1063</v>
      </c>
      <c r="B442" s="11" t="s">
        <v>107</v>
      </c>
      <c r="C442" s="12" t="s">
        <v>625</v>
      </c>
      <c r="D442" s="24"/>
      <c r="E442" s="14"/>
      <c r="F442" s="14">
        <v>196.0</v>
      </c>
      <c r="G442" s="14"/>
      <c r="H442" s="14"/>
      <c r="I442" s="9">
        <f t="shared" si="1"/>
        <v>196</v>
      </c>
      <c r="J442" s="12">
        <v>442.0</v>
      </c>
      <c r="K442" s="9">
        <v>79.0</v>
      </c>
    </row>
    <row r="443">
      <c r="A443" s="10" t="s">
        <v>1064</v>
      </c>
      <c r="B443" s="11" t="s">
        <v>123</v>
      </c>
      <c r="C443" s="12" t="s">
        <v>651</v>
      </c>
      <c r="D443" s="24"/>
      <c r="E443" s="14"/>
      <c r="F443" s="14">
        <v>195.0</v>
      </c>
      <c r="G443" s="14"/>
      <c r="H443" s="14"/>
      <c r="I443" s="9">
        <f t="shared" si="1"/>
        <v>195</v>
      </c>
      <c r="J443" s="12">
        <v>443.0</v>
      </c>
      <c r="K443" s="9">
        <v>48.0</v>
      </c>
    </row>
    <row r="444">
      <c r="A444" s="10" t="s">
        <v>1065</v>
      </c>
      <c r="B444" s="11" t="s">
        <v>61</v>
      </c>
      <c r="C444" s="12" t="s">
        <v>784</v>
      </c>
      <c r="D444" s="24"/>
      <c r="E444" s="14"/>
      <c r="F444" s="14">
        <v>193.0</v>
      </c>
      <c r="G444" s="14"/>
      <c r="H444" s="14"/>
      <c r="I444" s="9">
        <f t="shared" si="1"/>
        <v>193</v>
      </c>
      <c r="J444" s="12">
        <v>444.0</v>
      </c>
      <c r="K444" s="9">
        <v>5.0</v>
      </c>
    </row>
    <row r="445">
      <c r="A445" s="10" t="s">
        <v>1066</v>
      </c>
      <c r="B445" s="11" t="s">
        <v>19</v>
      </c>
      <c r="C445" s="12" t="s">
        <v>630</v>
      </c>
      <c r="D445" s="24"/>
      <c r="E445" s="14"/>
      <c r="F445" s="14">
        <v>192.0</v>
      </c>
      <c r="G445" s="14"/>
      <c r="H445" s="14"/>
      <c r="I445" s="9">
        <f t="shared" si="1"/>
        <v>192</v>
      </c>
      <c r="J445" s="12">
        <v>445.0</v>
      </c>
      <c r="K445" s="9">
        <v>68.0</v>
      </c>
    </row>
  </sheetData>
  <conditionalFormatting sqref="A1:K445">
    <cfRule type="expression" dxfId="0" priority="1">
      <formula>if($B1="BADGERS",True)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8.88"/>
  </cols>
  <sheetData>
    <row r="1" ht="22.5" customHeight="1">
      <c r="A1" s="26" t="s">
        <v>0</v>
      </c>
      <c r="B1" s="1" t="s">
        <v>2</v>
      </c>
      <c r="C1" s="1" t="s">
        <v>1067</v>
      </c>
      <c r="D1" s="1" t="s">
        <v>9</v>
      </c>
      <c r="E1" s="3" t="s">
        <v>10</v>
      </c>
    </row>
    <row r="2">
      <c r="A2" s="27" t="str">
        <f>IFERROR(__xludf.DUMMYFUNCTION("query('Individual Points - Men'!A2:K101,""Select A,C,I,J,K where B ='BADGERS'"")"),"Matt Scarsbrook")</f>
        <v>Matt Scarsbrook</v>
      </c>
      <c r="B2" s="28" t="str">
        <f>IFERROR(__xludf.DUMMYFUNCTION("""COMPUTED_VALUE"""),"SenM")</f>
        <v>SenM</v>
      </c>
      <c r="C2" s="28">
        <f>IFERROR(__xludf.DUMMYFUNCTION("""COMPUTED_VALUE"""),1498.0)</f>
        <v>1498</v>
      </c>
      <c r="D2" s="28">
        <f>IFERROR(__xludf.DUMMYFUNCTION("""COMPUTED_VALUE"""),2.0)</f>
        <v>2</v>
      </c>
      <c r="E2" s="29">
        <f>IFERROR(__xludf.DUMMYFUNCTION("""COMPUTED_VALUE"""),2.0)</f>
        <v>2</v>
      </c>
    </row>
    <row r="3">
      <c r="A3" s="27" t="str">
        <f>IFERROR(__xludf.DUMMYFUNCTION("""COMPUTED_VALUE"""),"Chris Horton")</f>
        <v>Chris Horton</v>
      </c>
      <c r="B3" s="28" t="str">
        <f>IFERROR(__xludf.DUMMYFUNCTION("""COMPUTED_VALUE"""),"VM45")</f>
        <v>VM45</v>
      </c>
      <c r="C3" s="28">
        <f>IFERROR(__xludf.DUMMYFUNCTION("""COMPUTED_VALUE"""),1453.0)</f>
        <v>1453</v>
      </c>
      <c r="D3" s="28">
        <f>IFERROR(__xludf.DUMMYFUNCTION("""COMPUTED_VALUE"""),1.0)</f>
        <v>1</v>
      </c>
      <c r="E3" s="29">
        <f>IFERROR(__xludf.DUMMYFUNCTION("""COMPUTED_VALUE"""),8.0)</f>
        <v>8</v>
      </c>
    </row>
    <row r="4">
      <c r="A4" s="27" t="str">
        <f>IFERROR(__xludf.DUMMYFUNCTION("""COMPUTED_VALUE"""),"Glyn Broadhurst")</f>
        <v>Glyn Broadhurst</v>
      </c>
      <c r="B4" s="28" t="str">
        <f>IFERROR(__xludf.DUMMYFUNCTION("""COMPUTED_VALUE"""),"VM45")</f>
        <v>VM45</v>
      </c>
      <c r="C4" s="28">
        <f>IFERROR(__xludf.DUMMYFUNCTION("""COMPUTED_VALUE"""),1345.0)</f>
        <v>1345</v>
      </c>
      <c r="D4" s="28">
        <f>IFERROR(__xludf.DUMMYFUNCTION("""COMPUTED_VALUE"""),4.0)</f>
        <v>4</v>
      </c>
      <c r="E4" s="29">
        <f>IFERROR(__xludf.DUMMYFUNCTION("""COMPUTED_VALUE"""),25.0)</f>
        <v>25</v>
      </c>
    </row>
    <row r="5">
      <c r="A5" s="27" t="str">
        <f>IFERROR(__xludf.DUMMYFUNCTION("""COMPUTED_VALUE"""),"David Jackson")</f>
        <v>David Jackson</v>
      </c>
      <c r="B5" s="28" t="str">
        <f>IFERROR(__xludf.DUMMYFUNCTION("""COMPUTED_VALUE"""),"VM45")</f>
        <v>VM45</v>
      </c>
      <c r="C5" s="28">
        <f>IFERROR(__xludf.DUMMYFUNCTION("""COMPUTED_VALUE"""),1317.0)</f>
        <v>1317</v>
      </c>
      <c r="D5" s="28">
        <f>IFERROR(__xludf.DUMMYFUNCTION("""COMPUTED_VALUE"""),6.0)</f>
        <v>6</v>
      </c>
      <c r="E5" s="29">
        <f>IFERROR(__xludf.DUMMYFUNCTION("""COMPUTED_VALUE"""),32.0)</f>
        <v>32</v>
      </c>
    </row>
    <row r="6">
      <c r="A6" s="27" t="str">
        <f>IFERROR(__xludf.DUMMYFUNCTION("""COMPUTED_VALUE"""),"Ashley Taylor")</f>
        <v>Ashley Taylor</v>
      </c>
      <c r="B6" s="28" t="str">
        <f>IFERROR(__xludf.DUMMYFUNCTION("""COMPUTED_VALUE"""),"SenM")</f>
        <v>SenM</v>
      </c>
      <c r="C6" s="28">
        <f>IFERROR(__xludf.DUMMYFUNCTION("""COMPUTED_VALUE"""),1265.0)</f>
        <v>1265</v>
      </c>
      <c r="D6" s="28">
        <f>IFERROR(__xludf.DUMMYFUNCTION("""COMPUTED_VALUE"""),20.0)</f>
        <v>20</v>
      </c>
      <c r="E6" s="29">
        <f>IFERROR(__xludf.DUMMYFUNCTION("""COMPUTED_VALUE"""),40.0)</f>
        <v>40</v>
      </c>
    </row>
    <row r="7">
      <c r="A7" s="27" t="str">
        <f>IFERROR(__xludf.DUMMYFUNCTION("""COMPUTED_VALUE"""),"Wayne Repton")</f>
        <v>Wayne Repton</v>
      </c>
      <c r="B7" s="28" t="str">
        <f>IFERROR(__xludf.DUMMYFUNCTION("""COMPUTED_VALUE"""),"VM40")</f>
        <v>VM40</v>
      </c>
      <c r="C7" s="28">
        <f>IFERROR(__xludf.DUMMYFUNCTION("""COMPUTED_VALUE"""),1099.0)</f>
        <v>1099</v>
      </c>
      <c r="D7" s="28">
        <f>IFERROR(__xludf.DUMMYFUNCTION("""COMPUTED_VALUE"""),9.0)</f>
        <v>9</v>
      </c>
      <c r="E7" s="29">
        <f>IFERROR(__xludf.DUMMYFUNCTION("""COMPUTED_VALUE"""),63.0)</f>
        <v>63</v>
      </c>
    </row>
    <row r="8">
      <c r="A8" s="27" t="str">
        <f>IFERROR(__xludf.DUMMYFUNCTION("""COMPUTED_VALUE"""),"Bill Gutheridge")</f>
        <v>Bill Gutheridge</v>
      </c>
      <c r="B8" s="28" t="str">
        <f>IFERROR(__xludf.DUMMYFUNCTION("""COMPUTED_VALUE"""),"VM40")</f>
        <v>VM40</v>
      </c>
      <c r="C8" s="28">
        <f>IFERROR(__xludf.DUMMYFUNCTION("""COMPUTED_VALUE"""),990.0)</f>
        <v>990</v>
      </c>
      <c r="D8" s="28">
        <f>IFERROR(__xludf.DUMMYFUNCTION("""COMPUTED_VALUE"""),12.0)</f>
        <v>12</v>
      </c>
      <c r="E8" s="29">
        <f>IFERROR(__xludf.DUMMYFUNCTION("""COMPUTED_VALUE"""),81.0)</f>
        <v>81</v>
      </c>
    </row>
    <row r="9">
      <c r="A9" s="27" t="str">
        <f>IFERROR(__xludf.DUMMYFUNCTION("""COMPUTED_VALUE"""),"Ryan Preece")</f>
        <v>Ryan Preece</v>
      </c>
      <c r="B9" s="28" t="str">
        <f>IFERROR(__xludf.DUMMYFUNCTION("""COMPUTED_VALUE"""),"SenM")</f>
        <v>SenM</v>
      </c>
      <c r="C9" s="28">
        <f>IFERROR(__xludf.DUMMYFUNCTION("""COMPUTED_VALUE"""),981.0)</f>
        <v>981</v>
      </c>
      <c r="D9" s="28">
        <f>IFERROR(__xludf.DUMMYFUNCTION("""COMPUTED_VALUE"""),38.0)</f>
        <v>38</v>
      </c>
      <c r="E9" s="29">
        <f>IFERROR(__xludf.DUMMYFUNCTION("""COMPUTED_VALUE"""),88.0)</f>
        <v>88</v>
      </c>
    </row>
    <row r="10">
      <c r="A10" s="27" t="str">
        <f>IFERROR(__xludf.DUMMYFUNCTION("""COMPUTED_VALUE"""),"Neil Russell")</f>
        <v>Neil Russell</v>
      </c>
      <c r="B10" s="28" t="str">
        <f>IFERROR(__xludf.DUMMYFUNCTION("""COMPUTED_VALUE"""),"VM45")</f>
        <v>VM45</v>
      </c>
      <c r="C10" s="28">
        <f>IFERROR(__xludf.DUMMYFUNCTION("""COMPUTED_VALUE"""),972.0)</f>
        <v>972</v>
      </c>
      <c r="D10" s="28">
        <f>IFERROR(__xludf.DUMMYFUNCTION("""COMPUTED_VALUE"""),15.0)</f>
        <v>15</v>
      </c>
      <c r="E10" s="29">
        <f>IFERROR(__xludf.DUMMYFUNCTION("""COMPUTED_VALUE"""),92.0)</f>
        <v>92</v>
      </c>
    </row>
    <row r="11">
      <c r="A11" s="27" t="str">
        <f>IFERROR(__xludf.DUMMYFUNCTION("""COMPUTED_VALUE"""),"David Purvis")</f>
        <v>David Purvis</v>
      </c>
      <c r="B11" s="28" t="str">
        <f>IFERROR(__xludf.DUMMYFUNCTION("""COMPUTED_VALUE"""),"VM40")</f>
        <v>VM40</v>
      </c>
      <c r="C11" s="28">
        <f>IFERROR(__xludf.DUMMYFUNCTION("""COMPUTED_VALUE"""),928.0)</f>
        <v>928</v>
      </c>
      <c r="D11" s="28">
        <f>IFERROR(__xludf.DUMMYFUNCTION("""COMPUTED_VALUE"""),16.0)</f>
        <v>16</v>
      </c>
      <c r="E11" s="29">
        <f>IFERROR(__xludf.DUMMYFUNCTION("""COMPUTED_VALUE"""),109.0)</f>
        <v>109</v>
      </c>
    </row>
    <row r="12">
      <c r="A12" s="27" t="str">
        <f>IFERROR(__xludf.DUMMYFUNCTION("""COMPUTED_VALUE"""),"Danny Warren")</f>
        <v>Danny Warren</v>
      </c>
      <c r="B12" s="28" t="str">
        <f>IFERROR(__xludf.DUMMYFUNCTION("""COMPUTED_VALUE"""),"SenM")</f>
        <v>SenM</v>
      </c>
      <c r="C12" s="28">
        <f>IFERROR(__xludf.DUMMYFUNCTION("""COMPUTED_VALUE"""),924.0)</f>
        <v>924</v>
      </c>
      <c r="D12" s="28">
        <f>IFERROR(__xludf.DUMMYFUNCTION("""COMPUTED_VALUE"""),48.0)</f>
        <v>48</v>
      </c>
      <c r="E12" s="29">
        <f>IFERROR(__xludf.DUMMYFUNCTION("""COMPUTED_VALUE"""),112.0)</f>
        <v>112</v>
      </c>
    </row>
    <row r="13">
      <c r="A13" s="27" t="str">
        <f>IFERROR(__xludf.DUMMYFUNCTION("""COMPUTED_VALUE"""),"Dave Jenkinson")</f>
        <v>Dave Jenkinson</v>
      </c>
      <c r="B13" s="28" t="str">
        <f>IFERROR(__xludf.DUMMYFUNCTION("""COMPUTED_VALUE"""),"VM50")</f>
        <v>VM50</v>
      </c>
      <c r="C13" s="28">
        <f>IFERROR(__xludf.DUMMYFUNCTION("""COMPUTED_VALUE"""),915.0)</f>
        <v>915</v>
      </c>
      <c r="D13" s="28">
        <f>IFERROR(__xludf.DUMMYFUNCTION("""COMPUTED_VALUE"""),12.0)</f>
        <v>12</v>
      </c>
      <c r="E13" s="29">
        <f>IFERROR(__xludf.DUMMYFUNCTION("""COMPUTED_VALUE"""),116.0)</f>
        <v>116</v>
      </c>
    </row>
    <row r="14">
      <c r="A14" s="27" t="str">
        <f>IFERROR(__xludf.DUMMYFUNCTION("""COMPUTED_VALUE"""),"Mark Repton")</f>
        <v>Mark Repton</v>
      </c>
      <c r="B14" s="28" t="str">
        <f>IFERROR(__xludf.DUMMYFUNCTION("""COMPUTED_VALUE"""),"VM40")</f>
        <v>VM40</v>
      </c>
      <c r="C14" s="28">
        <f>IFERROR(__xludf.DUMMYFUNCTION("""COMPUTED_VALUE"""),868.0)</f>
        <v>868</v>
      </c>
      <c r="D14" s="28">
        <f>IFERROR(__xludf.DUMMYFUNCTION("""COMPUTED_VALUE"""),21.0)</f>
        <v>21</v>
      </c>
      <c r="E14" s="29">
        <f>IFERROR(__xludf.DUMMYFUNCTION("""COMPUTED_VALUE"""),135.0)</f>
        <v>135</v>
      </c>
    </row>
    <row r="15">
      <c r="A15" s="27" t="str">
        <f>IFERROR(__xludf.DUMMYFUNCTION("""COMPUTED_VALUE"""),"Colin Lees")</f>
        <v>Colin Lees</v>
      </c>
      <c r="B15" s="28" t="str">
        <f>IFERROR(__xludf.DUMMYFUNCTION("""COMPUTED_VALUE"""),"VM55")</f>
        <v>VM55</v>
      </c>
      <c r="C15" s="28">
        <f>IFERROR(__xludf.DUMMYFUNCTION("""COMPUTED_VALUE"""),866.0)</f>
        <v>866</v>
      </c>
      <c r="D15" s="28">
        <f>IFERROR(__xludf.DUMMYFUNCTION("""COMPUTED_VALUE"""),13.0)</f>
        <v>13</v>
      </c>
      <c r="E15" s="29">
        <f>IFERROR(__xludf.DUMMYFUNCTION("""COMPUTED_VALUE"""),138.0)</f>
        <v>138</v>
      </c>
    </row>
    <row r="16">
      <c r="A16" s="27" t="str">
        <f>IFERROR(__xludf.DUMMYFUNCTION("""COMPUTED_VALUE"""),"Robert Crow")</f>
        <v>Robert Crow</v>
      </c>
      <c r="B16" s="28" t="str">
        <f>IFERROR(__xludf.DUMMYFUNCTION("""COMPUTED_VALUE"""),"VM60")</f>
        <v>VM60</v>
      </c>
      <c r="C16" s="28">
        <f>IFERROR(__xludf.DUMMYFUNCTION("""COMPUTED_VALUE"""),804.0)</f>
        <v>804</v>
      </c>
      <c r="D16" s="28">
        <f>IFERROR(__xludf.DUMMYFUNCTION("""COMPUTED_VALUE"""),9.0)</f>
        <v>9</v>
      </c>
      <c r="E16" s="29">
        <f>IFERROR(__xludf.DUMMYFUNCTION("""COMPUTED_VALUE"""),163.0)</f>
        <v>163</v>
      </c>
    </row>
    <row r="17">
      <c r="A17" s="27" t="str">
        <f>IFERROR(__xludf.DUMMYFUNCTION("""COMPUTED_VALUE"""),"Jack Burton")</f>
        <v>Jack Burton</v>
      </c>
      <c r="B17" s="28" t="str">
        <f>IFERROR(__xludf.DUMMYFUNCTION("""COMPUTED_VALUE"""),"SenM")</f>
        <v>SenM</v>
      </c>
      <c r="C17" s="28">
        <f>IFERROR(__xludf.DUMMYFUNCTION("""COMPUTED_VALUE"""),717.0)</f>
        <v>717</v>
      </c>
      <c r="D17" s="28">
        <f>IFERROR(__xludf.DUMMYFUNCTION("""COMPUTED_VALUE"""),70.0)</f>
        <v>70</v>
      </c>
      <c r="E17" s="29">
        <f>IFERROR(__xludf.DUMMYFUNCTION("""COMPUTED_VALUE"""),199.0)</f>
        <v>199</v>
      </c>
    </row>
    <row r="18">
      <c r="A18" s="27" t="str">
        <f>IFERROR(__xludf.DUMMYFUNCTION("""COMPUTED_VALUE"""),"Paul Cooper")</f>
        <v>Paul Cooper</v>
      </c>
      <c r="B18" s="28" t="str">
        <f>IFERROR(__xludf.DUMMYFUNCTION("""COMPUTED_VALUE"""),"VM40")</f>
        <v>VM40</v>
      </c>
      <c r="C18" s="28">
        <f>IFERROR(__xludf.DUMMYFUNCTION("""COMPUTED_VALUE"""),711.0)</f>
        <v>711</v>
      </c>
      <c r="D18" s="28">
        <f>IFERROR(__xludf.DUMMYFUNCTION("""COMPUTED_VALUE"""),30.0)</f>
        <v>30</v>
      </c>
      <c r="E18" s="29">
        <f>IFERROR(__xludf.DUMMYFUNCTION("""COMPUTED_VALUE"""),202.0)</f>
        <v>202</v>
      </c>
    </row>
    <row r="19">
      <c r="A19" s="27" t="str">
        <f>IFERROR(__xludf.DUMMYFUNCTION("""COMPUTED_VALUE"""),"Matt Green")</f>
        <v>Matt Green</v>
      </c>
      <c r="B19" s="28" t="str">
        <f>IFERROR(__xludf.DUMMYFUNCTION("""COMPUTED_VALUE"""),"VM45")</f>
        <v>VM45</v>
      </c>
      <c r="C19" s="28">
        <f>IFERROR(__xludf.DUMMYFUNCTION("""COMPUTED_VALUE"""),710.0)</f>
        <v>710</v>
      </c>
      <c r="D19" s="28">
        <f>IFERROR(__xludf.DUMMYFUNCTION("""COMPUTED_VALUE"""),32.0)</f>
        <v>32</v>
      </c>
      <c r="E19" s="29">
        <f>IFERROR(__xludf.DUMMYFUNCTION("""COMPUTED_VALUE"""),204.0)</f>
        <v>204</v>
      </c>
    </row>
    <row r="20">
      <c r="A20" s="27" t="str">
        <f>IFERROR(__xludf.DUMMYFUNCTION("""COMPUTED_VALUE"""),"Peter Mann")</f>
        <v>Peter Mann</v>
      </c>
      <c r="B20" s="28" t="str">
        <f>IFERROR(__xludf.DUMMYFUNCTION("""COMPUTED_VALUE"""),"VM60")</f>
        <v>VM60</v>
      </c>
      <c r="C20" s="28">
        <f>IFERROR(__xludf.DUMMYFUNCTION("""COMPUTED_VALUE"""),688.0)</f>
        <v>688</v>
      </c>
      <c r="D20" s="28">
        <f>IFERROR(__xludf.DUMMYFUNCTION("""COMPUTED_VALUE"""),13.0)</f>
        <v>13</v>
      </c>
      <c r="E20" s="29">
        <f>IFERROR(__xludf.DUMMYFUNCTION("""COMPUTED_VALUE"""),215.0)</f>
        <v>215</v>
      </c>
    </row>
    <row r="21">
      <c r="A21" s="27" t="str">
        <f>IFERROR(__xludf.DUMMYFUNCTION("""COMPUTED_VALUE"""),"Jim Cottom")</f>
        <v>Jim Cottom</v>
      </c>
      <c r="B21" s="28" t="str">
        <f>IFERROR(__xludf.DUMMYFUNCTION("""COMPUTED_VALUE"""),"VM40")</f>
        <v>VM40</v>
      </c>
      <c r="C21" s="28">
        <f>IFERROR(__xludf.DUMMYFUNCTION("""COMPUTED_VALUE"""),608.0)</f>
        <v>608</v>
      </c>
      <c r="D21" s="28">
        <f>IFERROR(__xludf.DUMMYFUNCTION("""COMPUTED_VALUE"""),33.0)</f>
        <v>33</v>
      </c>
      <c r="E21" s="29">
        <f>IFERROR(__xludf.DUMMYFUNCTION("""COMPUTED_VALUE"""),244.0)</f>
        <v>244</v>
      </c>
    </row>
    <row r="22">
      <c r="A22" s="27" t="str">
        <f>IFERROR(__xludf.DUMMYFUNCTION("""COMPUTED_VALUE"""),"Kieren Coopey")</f>
        <v>Kieren Coopey</v>
      </c>
      <c r="B22" s="28" t="str">
        <f>IFERROR(__xludf.DUMMYFUNCTION("""COMPUTED_VALUE"""),"VM40")</f>
        <v>VM40</v>
      </c>
      <c r="C22" s="28">
        <f>IFERROR(__xludf.DUMMYFUNCTION("""COMPUTED_VALUE"""),574.0)</f>
        <v>574</v>
      </c>
      <c r="D22" s="28">
        <f>IFERROR(__xludf.DUMMYFUNCTION("""COMPUTED_VALUE"""),35.0)</f>
        <v>35</v>
      </c>
      <c r="E22" s="29">
        <f>IFERROR(__xludf.DUMMYFUNCTION("""COMPUTED_VALUE"""),254.0)</f>
        <v>254</v>
      </c>
    </row>
    <row r="23">
      <c r="A23" s="27" t="str">
        <f>IFERROR(__xludf.DUMMYFUNCTION("""COMPUTED_VALUE"""),"Adrian Parkes")</f>
        <v>Adrian Parkes</v>
      </c>
      <c r="B23" s="28" t="str">
        <f>IFERROR(__xludf.DUMMYFUNCTION("""COMPUTED_VALUE"""),"VM60")</f>
        <v>VM60</v>
      </c>
      <c r="C23" s="28">
        <f>IFERROR(__xludf.DUMMYFUNCTION("""COMPUTED_VALUE"""),486.0)</f>
        <v>486</v>
      </c>
      <c r="D23" s="28">
        <f>IFERROR(__xludf.DUMMYFUNCTION("""COMPUTED_VALUE"""),19.0)</f>
        <v>19</v>
      </c>
      <c r="E23" s="29">
        <f>IFERROR(__xludf.DUMMYFUNCTION("""COMPUTED_VALUE"""),290.0)</f>
        <v>290</v>
      </c>
    </row>
    <row r="24">
      <c r="A24" s="27" t="str">
        <f>IFERROR(__xludf.DUMMYFUNCTION("""COMPUTED_VALUE"""),"Michael Bailey")</f>
        <v>Michael Bailey</v>
      </c>
      <c r="B24" s="28" t="str">
        <f>IFERROR(__xludf.DUMMYFUNCTION("""COMPUTED_VALUE"""),"VM70")</f>
        <v>VM70</v>
      </c>
      <c r="C24" s="28">
        <f>IFERROR(__xludf.DUMMYFUNCTION("""COMPUTED_VALUE"""),463.0)</f>
        <v>463</v>
      </c>
      <c r="D24" s="28">
        <f>IFERROR(__xludf.DUMMYFUNCTION("""COMPUTED_VALUE"""),6.0)</f>
        <v>6</v>
      </c>
      <c r="E24" s="29">
        <f>IFERROR(__xludf.DUMMYFUNCTION("""COMPUTED_VALUE"""),307.0)</f>
        <v>307</v>
      </c>
    </row>
    <row r="25">
      <c r="A25" s="27" t="str">
        <f>IFERROR(__xludf.DUMMYFUNCTION("""COMPUTED_VALUE"""),"Adrian Payne")</f>
        <v>Adrian Payne</v>
      </c>
      <c r="B25" s="28" t="str">
        <f>IFERROR(__xludf.DUMMYFUNCTION("""COMPUTED_VALUE"""),"SenM")</f>
        <v>SenM</v>
      </c>
      <c r="C25" s="28">
        <f>IFERROR(__xludf.DUMMYFUNCTION("""COMPUTED_VALUE"""),453.0)</f>
        <v>453</v>
      </c>
      <c r="D25" s="28">
        <f>IFERROR(__xludf.DUMMYFUNCTION("""COMPUTED_VALUE"""),98.0)</f>
        <v>98</v>
      </c>
      <c r="E25" s="29">
        <f>IFERROR(__xludf.DUMMYFUNCTION("""COMPUTED_VALUE"""),316.0)</f>
        <v>316</v>
      </c>
    </row>
    <row r="26">
      <c r="A26" s="27" t="str">
        <f>IFERROR(__xludf.DUMMYFUNCTION("""COMPUTED_VALUE"""),"Mark Cox")</f>
        <v>Mark Cox</v>
      </c>
      <c r="B26" s="28" t="str">
        <f>IFERROR(__xludf.DUMMYFUNCTION("""COMPUTED_VALUE"""),"SenM")</f>
        <v>SenM</v>
      </c>
      <c r="C26" s="28">
        <f>IFERROR(__xludf.DUMMYFUNCTION("""COMPUTED_VALUE"""),451.0)</f>
        <v>451</v>
      </c>
      <c r="D26" s="28">
        <f>IFERROR(__xludf.DUMMYFUNCTION("""COMPUTED_VALUE"""),99.0)</f>
        <v>99</v>
      </c>
      <c r="E26" s="29">
        <f>IFERROR(__xludf.DUMMYFUNCTION("""COMPUTED_VALUE"""),319.0)</f>
        <v>319</v>
      </c>
    </row>
    <row r="27">
      <c r="A27" s="27" t="str">
        <f>IFERROR(__xludf.DUMMYFUNCTION("""COMPUTED_VALUE"""),"Mark Jarvis")</f>
        <v>Mark Jarvis</v>
      </c>
      <c r="B27" s="28" t="str">
        <f>IFERROR(__xludf.DUMMYFUNCTION("""COMPUTED_VALUE"""),"VM45")</f>
        <v>VM45</v>
      </c>
      <c r="C27" s="28">
        <f>IFERROR(__xludf.DUMMYFUNCTION("""COMPUTED_VALUE"""),450.0)</f>
        <v>450</v>
      </c>
      <c r="D27" s="28">
        <f>IFERROR(__xludf.DUMMYFUNCTION("""COMPUTED_VALUE"""),51.0)</f>
        <v>51</v>
      </c>
      <c r="E27" s="29">
        <f>IFERROR(__xludf.DUMMYFUNCTION("""COMPUTED_VALUE"""),320.0)</f>
        <v>320</v>
      </c>
    </row>
    <row r="28">
      <c r="A28" s="27" t="str">
        <f>IFERROR(__xludf.DUMMYFUNCTION("""COMPUTED_VALUE"""),"Cameron Barnes")</f>
        <v>Cameron Barnes</v>
      </c>
      <c r="B28" s="28" t="str">
        <f>IFERROR(__xludf.DUMMYFUNCTION("""COMPUTED_VALUE"""),"SenM")</f>
        <v>SenM</v>
      </c>
      <c r="C28" s="28">
        <f>IFERROR(__xludf.DUMMYFUNCTION("""COMPUTED_VALUE"""),418.0)</f>
        <v>418</v>
      </c>
      <c r="D28" s="28">
        <f>IFERROR(__xludf.DUMMYFUNCTION("""COMPUTED_VALUE"""),104.0)</f>
        <v>104</v>
      </c>
      <c r="E28" s="29">
        <f>IFERROR(__xludf.DUMMYFUNCTION("""COMPUTED_VALUE"""),342.0)</f>
        <v>342</v>
      </c>
    </row>
    <row r="29">
      <c r="A29" s="27" t="str">
        <f>IFERROR(__xludf.DUMMYFUNCTION("""COMPUTED_VALUE"""),"Paul Restall")</f>
        <v>Paul Restall</v>
      </c>
      <c r="B29" s="28" t="str">
        <f>IFERROR(__xludf.DUMMYFUNCTION("""COMPUTED_VALUE"""),"VM60")</f>
        <v>VM60</v>
      </c>
      <c r="C29" s="28">
        <f>IFERROR(__xludf.DUMMYFUNCTION("""COMPUTED_VALUE"""),417.0)</f>
        <v>417</v>
      </c>
      <c r="D29" s="28">
        <f>IFERROR(__xludf.DUMMYFUNCTION("""COMPUTED_VALUE"""),25.0)</f>
        <v>25</v>
      </c>
      <c r="E29" s="29">
        <f>IFERROR(__xludf.DUMMYFUNCTION("""COMPUTED_VALUE"""),343.0)</f>
        <v>343</v>
      </c>
    </row>
    <row r="30">
      <c r="A30" s="27" t="str">
        <f>IFERROR(__xludf.DUMMYFUNCTION("""COMPUTED_VALUE"""),"Mark Coggan")</f>
        <v>Mark Coggan</v>
      </c>
      <c r="B30" s="28" t="str">
        <f>IFERROR(__xludf.DUMMYFUNCTION("""COMPUTED_VALUE"""),"VM50")</f>
        <v>VM50</v>
      </c>
      <c r="C30" s="28">
        <f>IFERROR(__xludf.DUMMYFUNCTION("""COMPUTED_VALUE"""),404.0)</f>
        <v>404</v>
      </c>
      <c r="D30" s="28">
        <f>IFERROR(__xludf.DUMMYFUNCTION("""COMPUTED_VALUE"""),46.0)</f>
        <v>46</v>
      </c>
      <c r="E30" s="29">
        <f>IFERROR(__xludf.DUMMYFUNCTION("""COMPUTED_VALUE"""),357.0)</f>
        <v>357</v>
      </c>
    </row>
    <row r="31">
      <c r="A31" s="27" t="str">
        <f>IFERROR(__xludf.DUMMYFUNCTION("""COMPUTED_VALUE"""),"Leon Millership")</f>
        <v>Leon Millership</v>
      </c>
      <c r="B31" s="28" t="str">
        <f>IFERROR(__xludf.DUMMYFUNCTION("""COMPUTED_VALUE"""),"VM40")</f>
        <v>VM40</v>
      </c>
      <c r="C31" s="28">
        <f>IFERROR(__xludf.DUMMYFUNCTION("""COMPUTED_VALUE"""),392.0)</f>
        <v>392</v>
      </c>
      <c r="D31" s="28">
        <f>IFERROR(__xludf.DUMMYFUNCTION("""COMPUTED_VALUE"""),56.0)</f>
        <v>56</v>
      </c>
      <c r="E31" s="29">
        <f>IFERROR(__xludf.DUMMYFUNCTION("""COMPUTED_VALUE"""),369.0)</f>
        <v>369</v>
      </c>
    </row>
    <row r="32">
      <c r="A32" s="27" t="str">
        <f>IFERROR(__xludf.DUMMYFUNCTION("""COMPUTED_VALUE"""),"James Dewis")</f>
        <v>James Dewis</v>
      </c>
      <c r="B32" s="28" t="str">
        <f>IFERROR(__xludf.DUMMYFUNCTION("""COMPUTED_VALUE"""),"VM50")</f>
        <v>VM50</v>
      </c>
      <c r="C32" s="28">
        <f>IFERROR(__xludf.DUMMYFUNCTION("""COMPUTED_VALUE"""),364.0)</f>
        <v>364</v>
      </c>
      <c r="D32" s="28">
        <f>IFERROR(__xludf.DUMMYFUNCTION("""COMPUTED_VALUE"""),51.0)</f>
        <v>51</v>
      </c>
      <c r="E32" s="29">
        <f>IFERROR(__xludf.DUMMYFUNCTION("""COMPUTED_VALUE"""),396.0)</f>
        <v>396</v>
      </c>
    </row>
    <row r="33">
      <c r="A33" s="27" t="str">
        <f>IFERROR(__xludf.DUMMYFUNCTION("""COMPUTED_VALUE"""),"Stefan Martin")</f>
        <v>Stefan Martin</v>
      </c>
      <c r="B33" s="28" t="str">
        <f>IFERROR(__xludf.DUMMYFUNCTION("""COMPUTED_VALUE"""),"VM50")</f>
        <v>VM50</v>
      </c>
      <c r="C33" s="28">
        <f>IFERROR(__xludf.DUMMYFUNCTION("""COMPUTED_VALUE"""),362.0)</f>
        <v>362</v>
      </c>
      <c r="D33" s="28">
        <f>IFERROR(__xludf.DUMMYFUNCTION("""COMPUTED_VALUE"""),52.0)</f>
        <v>52</v>
      </c>
      <c r="E33" s="29">
        <f>IFERROR(__xludf.DUMMYFUNCTION("""COMPUTED_VALUE"""),397.0)</f>
        <v>397</v>
      </c>
    </row>
    <row r="34">
      <c r="A34" s="27" t="str">
        <f>IFERROR(__xludf.DUMMYFUNCTION("""COMPUTED_VALUE"""),"Terence Taylor")</f>
        <v>Terence Taylor</v>
      </c>
      <c r="B34" s="28" t="str">
        <f>IFERROR(__xludf.DUMMYFUNCTION("""COMPUTED_VALUE"""),"SenM")</f>
        <v>SenM</v>
      </c>
      <c r="C34" s="28">
        <f>IFERROR(__xludf.DUMMYFUNCTION("""COMPUTED_VALUE"""),356.0)</f>
        <v>356</v>
      </c>
      <c r="D34" s="28">
        <f>IFERROR(__xludf.DUMMYFUNCTION("""COMPUTED_VALUE"""),123.0)</f>
        <v>123</v>
      </c>
      <c r="E34" s="29">
        <f>IFERROR(__xludf.DUMMYFUNCTION("""COMPUTED_VALUE"""),400.0)</f>
        <v>400</v>
      </c>
    </row>
    <row r="35">
      <c r="A35" s="27" t="str">
        <f>IFERROR(__xludf.DUMMYFUNCTION("""COMPUTED_VALUE"""),"Eric Fowler")</f>
        <v>Eric Fowler</v>
      </c>
      <c r="B35" s="28" t="str">
        <f>IFERROR(__xludf.DUMMYFUNCTION("""COMPUTED_VALUE"""),"VM60")</f>
        <v>VM60</v>
      </c>
      <c r="C35" s="28">
        <f>IFERROR(__xludf.DUMMYFUNCTION("""COMPUTED_VALUE"""),355.0)</f>
        <v>355</v>
      </c>
      <c r="D35" s="28">
        <f>IFERROR(__xludf.DUMMYFUNCTION("""COMPUTED_VALUE"""),28.0)</f>
        <v>28</v>
      </c>
      <c r="E35" s="29">
        <f>IFERROR(__xludf.DUMMYFUNCTION("""COMPUTED_VALUE"""),401.0)</f>
        <v>401</v>
      </c>
    </row>
    <row r="36">
      <c r="A36" s="27" t="str">
        <f>IFERROR(__xludf.DUMMYFUNCTION("""COMPUTED_VALUE"""),"Peter Greenfield")</f>
        <v>Peter Greenfield</v>
      </c>
      <c r="B36" s="28" t="str">
        <f>IFERROR(__xludf.DUMMYFUNCTION("""COMPUTED_VALUE"""),"VM75")</f>
        <v>VM75</v>
      </c>
      <c r="C36" s="28">
        <f>IFERROR(__xludf.DUMMYFUNCTION("""COMPUTED_VALUE"""),325.0)</f>
        <v>325</v>
      </c>
      <c r="D36" s="28">
        <f>IFERROR(__xludf.DUMMYFUNCTION("""COMPUTED_VALUE"""),3.0)</f>
        <v>3</v>
      </c>
      <c r="E36" s="29">
        <f>IFERROR(__xludf.DUMMYFUNCTION("""COMPUTED_VALUE"""),421.0)</f>
        <v>421</v>
      </c>
    </row>
    <row r="37">
      <c r="A37" s="27" t="str">
        <f>IFERROR(__xludf.DUMMYFUNCTION("""COMPUTED_VALUE"""),"Andy Altoft")</f>
        <v>Andy Altoft</v>
      </c>
      <c r="B37" s="28" t="str">
        <f>IFERROR(__xludf.DUMMYFUNCTION("""COMPUTED_VALUE"""),"VM40")</f>
        <v>VM40</v>
      </c>
      <c r="C37" s="28">
        <f>IFERROR(__xludf.DUMMYFUNCTION("""COMPUTED_VALUE"""),316.0)</f>
        <v>316</v>
      </c>
      <c r="D37" s="28">
        <f>IFERROR(__xludf.DUMMYFUNCTION("""COMPUTED_VALUE"""),65.0)</f>
        <v>65</v>
      </c>
      <c r="E37" s="29">
        <f>IFERROR(__xludf.DUMMYFUNCTION("""COMPUTED_VALUE"""),432.0)</f>
        <v>432</v>
      </c>
    </row>
    <row r="38">
      <c r="A38" s="27" t="str">
        <f>IFERROR(__xludf.DUMMYFUNCTION("""COMPUTED_VALUE"""),"David Craig")</f>
        <v>David Craig</v>
      </c>
      <c r="B38" s="28" t="str">
        <f>IFERROR(__xludf.DUMMYFUNCTION("""COMPUTED_VALUE"""),"VM55")</f>
        <v>VM55</v>
      </c>
      <c r="C38" s="28">
        <f>IFERROR(__xludf.DUMMYFUNCTION("""COMPUTED_VALUE"""),275.0)</f>
        <v>275</v>
      </c>
      <c r="D38" s="28">
        <f>IFERROR(__xludf.DUMMYFUNCTION("""COMPUTED_VALUE"""),45.0)</f>
        <v>45</v>
      </c>
      <c r="E38" s="29">
        <f>IFERROR(__xludf.DUMMYFUNCTION("""COMPUTED_VALUE"""),459.0)</f>
        <v>459</v>
      </c>
    </row>
    <row r="39">
      <c r="A39" s="27" t="str">
        <f>IFERROR(__xludf.DUMMYFUNCTION("""COMPUTED_VALUE"""),"David Grant")</f>
        <v>David Grant</v>
      </c>
      <c r="B39" s="28" t="str">
        <f>IFERROR(__xludf.DUMMYFUNCTION("""COMPUTED_VALUE"""),"VM45")</f>
        <v>VM45</v>
      </c>
      <c r="C39" s="28">
        <f>IFERROR(__xludf.DUMMYFUNCTION("""COMPUTED_VALUE"""),263.0)</f>
        <v>263</v>
      </c>
      <c r="D39" s="28">
        <f>IFERROR(__xludf.DUMMYFUNCTION("""COMPUTED_VALUE"""),72.0)</f>
        <v>72</v>
      </c>
      <c r="E39" s="29">
        <f>IFERROR(__xludf.DUMMYFUNCTION("""COMPUTED_VALUE"""),465.0)</f>
        <v>465</v>
      </c>
    </row>
    <row r="40">
      <c r="A40" s="27" t="str">
        <f>IFERROR(__xludf.DUMMYFUNCTION("""COMPUTED_VALUE"""),"Joe Jenkinson")</f>
        <v>Joe Jenkinson</v>
      </c>
      <c r="B40" s="28" t="str">
        <f>IFERROR(__xludf.DUMMYFUNCTION("""COMPUTED_VALUE"""),"U23M")</f>
        <v>U23M</v>
      </c>
      <c r="C40" s="28">
        <f>IFERROR(__xludf.DUMMYFUNCTION("""COMPUTED_VALUE"""),185.0)</f>
        <v>185</v>
      </c>
      <c r="D40" s="28">
        <f>IFERROR(__xludf.DUMMYFUNCTION("""COMPUTED_VALUE"""),23.0)</f>
        <v>23</v>
      </c>
      <c r="E40" s="29">
        <f>IFERROR(__xludf.DUMMYFUNCTION("""COMPUTED_VALUE"""),531.0)</f>
        <v>531</v>
      </c>
    </row>
    <row r="41">
      <c r="A41" s="27" t="str">
        <f>IFERROR(__xludf.DUMMYFUNCTION("""COMPUTED_VALUE"""),"Matthew Smith")</f>
        <v>Matthew Smith</v>
      </c>
      <c r="B41" s="28" t="str">
        <f>IFERROR(__xludf.DUMMYFUNCTION("""COMPUTED_VALUE"""),"VM50")</f>
        <v>VM50</v>
      </c>
      <c r="C41" s="28">
        <f>IFERROR(__xludf.DUMMYFUNCTION("""COMPUTED_VALUE"""),185.0)</f>
        <v>185</v>
      </c>
      <c r="D41" s="28">
        <f>IFERROR(__xludf.DUMMYFUNCTION("""COMPUTED_VALUE"""),70.0)</f>
        <v>70</v>
      </c>
      <c r="E41" s="29">
        <f>IFERROR(__xludf.DUMMYFUNCTION("""COMPUTED_VALUE"""),532.0)</f>
        <v>532</v>
      </c>
    </row>
    <row r="42">
      <c r="A42" s="27" t="str">
        <f>IFERROR(__xludf.DUMMYFUNCTION("""COMPUTED_VALUE"""),"Richard Reilly")</f>
        <v>Richard Reilly</v>
      </c>
      <c r="B42" s="28" t="str">
        <f>IFERROR(__xludf.DUMMYFUNCTION("""COMPUTED_VALUE"""),"VM60")</f>
        <v>VM60</v>
      </c>
      <c r="C42" s="28">
        <f>IFERROR(__xludf.DUMMYFUNCTION("""COMPUTED_VALUE"""),180.0)</f>
        <v>180</v>
      </c>
      <c r="D42" s="28">
        <f>IFERROR(__xludf.DUMMYFUNCTION("""COMPUTED_VALUE"""),38.0)</f>
        <v>38</v>
      </c>
      <c r="E42" s="29">
        <f>IFERROR(__xludf.DUMMYFUNCTION("""COMPUTED_VALUE"""),535.0)</f>
        <v>535</v>
      </c>
    </row>
    <row r="43">
      <c r="A43" s="27" t="str">
        <f>IFERROR(__xludf.DUMMYFUNCTION("""COMPUTED_VALUE"""),"Nicholas Miles")</f>
        <v>Nicholas Miles</v>
      </c>
      <c r="B43" s="28" t="str">
        <f>IFERROR(__xludf.DUMMYFUNCTION("""COMPUTED_VALUE"""),"VM60")</f>
        <v>VM60</v>
      </c>
      <c r="C43" s="28">
        <f>IFERROR(__xludf.DUMMYFUNCTION("""COMPUTED_VALUE"""),158.0)</f>
        <v>158</v>
      </c>
      <c r="D43" s="28">
        <f>IFERROR(__xludf.DUMMYFUNCTION("""COMPUTED_VALUE"""),39.0)</f>
        <v>39</v>
      </c>
      <c r="E43" s="29">
        <f>IFERROR(__xludf.DUMMYFUNCTION("""COMPUTED_VALUE"""),545.0)</f>
        <v>545</v>
      </c>
    </row>
    <row r="44">
      <c r="A44" s="27" t="str">
        <f>IFERROR(__xludf.DUMMYFUNCTION("""COMPUTED_VALUE"""),"Terry Argyle")</f>
        <v>Terry Argyle</v>
      </c>
      <c r="B44" s="28" t="str">
        <f>IFERROR(__xludf.DUMMYFUNCTION("""COMPUTED_VALUE"""),"VM60")</f>
        <v>VM60</v>
      </c>
      <c r="C44" s="28">
        <f>IFERROR(__xludf.DUMMYFUNCTION("""COMPUTED_VALUE"""),118.0)</f>
        <v>118</v>
      </c>
      <c r="D44" s="28">
        <f>IFERROR(__xludf.DUMMYFUNCTION("""COMPUTED_VALUE"""),43.0)</f>
        <v>43</v>
      </c>
      <c r="E44" s="29">
        <f>IFERROR(__xludf.DUMMYFUNCTION("""COMPUTED_VALUE"""),564.0)</f>
        <v>564</v>
      </c>
    </row>
    <row r="45">
      <c r="A45" s="27" t="str">
        <f>IFERROR(__xludf.DUMMYFUNCTION("""COMPUTED_VALUE"""),"Martin Graham")</f>
        <v>Martin Graham</v>
      </c>
      <c r="B45" s="28" t="str">
        <f>IFERROR(__xludf.DUMMYFUNCTION("""COMPUTED_VALUE"""),"VM45")</f>
        <v>VM45</v>
      </c>
      <c r="C45" s="28">
        <f>IFERROR(__xludf.DUMMYFUNCTION("""COMPUTED_VALUE"""),110.0)</f>
        <v>110</v>
      </c>
      <c r="D45" s="28">
        <f>IFERROR(__xludf.DUMMYFUNCTION("""COMPUTED_VALUE"""),88.0)</f>
        <v>88</v>
      </c>
      <c r="E45" s="29">
        <f>IFERROR(__xludf.DUMMYFUNCTION("""COMPUTED_VALUE"""),567.0)</f>
        <v>567</v>
      </c>
    </row>
    <row r="46">
      <c r="A46" s="27" t="str">
        <f>IFERROR(__xludf.DUMMYFUNCTION("""COMPUTED_VALUE"""),"Alan Argyle")</f>
        <v>Alan Argyle</v>
      </c>
      <c r="B46" s="28" t="str">
        <f>IFERROR(__xludf.DUMMYFUNCTION("""COMPUTED_VALUE"""),"VM70")</f>
        <v>VM70</v>
      </c>
      <c r="C46" s="28">
        <f>IFERROR(__xludf.DUMMYFUNCTION("""COMPUTED_VALUE"""),109.0)</f>
        <v>109</v>
      </c>
      <c r="D46" s="28">
        <f>IFERROR(__xludf.DUMMYFUNCTION("""COMPUTED_VALUE"""),15.0)</f>
        <v>15</v>
      </c>
      <c r="E46" s="29">
        <f>IFERROR(__xludf.DUMMYFUNCTION("""COMPUTED_VALUE"""),568.0)</f>
        <v>568</v>
      </c>
    </row>
    <row r="47">
      <c r="A47" s="27"/>
      <c r="B47" s="28"/>
      <c r="C47" s="28"/>
      <c r="D47" s="28"/>
      <c r="E47" s="29"/>
    </row>
    <row r="48">
      <c r="A48" s="27"/>
      <c r="B48" s="28"/>
      <c r="C48" s="28"/>
      <c r="D48" s="28"/>
      <c r="E48" s="29"/>
    </row>
    <row r="49">
      <c r="A49" s="27"/>
      <c r="B49" s="28"/>
      <c r="C49" s="28"/>
      <c r="D49" s="28"/>
      <c r="E49" s="29"/>
    </row>
    <row r="50">
      <c r="A50" s="27"/>
      <c r="B50" s="28"/>
      <c r="C50" s="28"/>
      <c r="D50" s="28"/>
      <c r="E50" s="29"/>
    </row>
    <row r="51">
      <c r="A51" s="27"/>
      <c r="B51" s="28"/>
      <c r="C51" s="28"/>
      <c r="D51" s="28"/>
      <c r="E51" s="29"/>
    </row>
    <row r="52">
      <c r="A52" s="27"/>
      <c r="B52" s="28"/>
      <c r="C52" s="28"/>
      <c r="D52" s="28"/>
      <c r="E52" s="29"/>
    </row>
    <row r="53">
      <c r="A53" s="27"/>
      <c r="B53" s="28"/>
      <c r="C53" s="28"/>
      <c r="D53" s="28"/>
      <c r="E53" s="29"/>
    </row>
    <row r="54">
      <c r="A54" s="27"/>
      <c r="B54" s="28"/>
      <c r="C54" s="28"/>
      <c r="D54" s="28"/>
      <c r="E54" s="29"/>
    </row>
    <row r="55">
      <c r="A55" s="27"/>
      <c r="B55" s="28"/>
      <c r="C55" s="28"/>
      <c r="D55" s="28"/>
      <c r="E55" s="29"/>
    </row>
    <row r="56">
      <c r="A56" s="27"/>
      <c r="B56" s="28"/>
      <c r="C56" s="28"/>
      <c r="D56" s="28"/>
      <c r="E56" s="29"/>
    </row>
    <row r="57">
      <c r="A57" s="27"/>
      <c r="B57" s="28"/>
      <c r="C57" s="28"/>
      <c r="D57" s="28"/>
      <c r="E57" s="29"/>
    </row>
    <row r="58">
      <c r="A58" s="27"/>
      <c r="B58" s="28"/>
      <c r="C58" s="28"/>
      <c r="D58" s="28"/>
      <c r="E58" s="29"/>
    </row>
    <row r="59">
      <c r="A59" s="27"/>
      <c r="B59" s="28"/>
      <c r="C59" s="28"/>
      <c r="D59" s="28"/>
      <c r="E59" s="29"/>
    </row>
    <row r="60">
      <c r="A60" s="27"/>
      <c r="B60" s="28"/>
      <c r="C60" s="28"/>
      <c r="D60" s="28"/>
      <c r="E60" s="29"/>
    </row>
    <row r="61">
      <c r="A61" s="27"/>
      <c r="B61" s="28"/>
      <c r="C61" s="28"/>
      <c r="D61" s="28"/>
      <c r="E61" s="29"/>
    </row>
    <row r="62">
      <c r="A62" s="27"/>
      <c r="B62" s="28"/>
      <c r="C62" s="28"/>
      <c r="D62" s="28"/>
      <c r="E62" s="29"/>
    </row>
    <row r="63">
      <c r="A63" s="27"/>
      <c r="B63" s="28"/>
      <c r="C63" s="28"/>
      <c r="D63" s="28"/>
      <c r="E63" s="29"/>
    </row>
    <row r="64">
      <c r="A64" s="27"/>
      <c r="B64" s="28"/>
      <c r="C64" s="28"/>
      <c r="D64" s="28"/>
      <c r="E64" s="29"/>
    </row>
    <row r="65">
      <c r="A65" s="27"/>
      <c r="B65" s="28"/>
      <c r="C65" s="28"/>
      <c r="D65" s="28"/>
      <c r="E65" s="29"/>
    </row>
    <row r="66">
      <c r="A66" s="27"/>
      <c r="B66" s="28"/>
      <c r="C66" s="28"/>
      <c r="D66" s="28"/>
      <c r="E66" s="29"/>
    </row>
    <row r="67">
      <c r="A67" s="27"/>
      <c r="B67" s="28"/>
      <c r="C67" s="28"/>
      <c r="D67" s="28"/>
      <c r="E67" s="29"/>
    </row>
    <row r="68">
      <c r="A68" s="27"/>
      <c r="B68" s="28"/>
      <c r="C68" s="28"/>
      <c r="D68" s="28"/>
      <c r="E68" s="29"/>
    </row>
    <row r="69">
      <c r="A69" s="27"/>
      <c r="B69" s="28"/>
      <c r="C69" s="28"/>
      <c r="D69" s="28"/>
      <c r="E69" s="29"/>
    </row>
    <row r="70">
      <c r="A70" s="27"/>
      <c r="B70" s="28"/>
      <c r="C70" s="28"/>
      <c r="D70" s="28"/>
      <c r="E70" s="29"/>
    </row>
    <row r="71">
      <c r="A71" s="27"/>
      <c r="B71" s="28"/>
      <c r="C71" s="28"/>
      <c r="D71" s="28"/>
      <c r="E71" s="29"/>
    </row>
    <row r="72">
      <c r="A72" s="27"/>
      <c r="B72" s="28"/>
      <c r="C72" s="28"/>
      <c r="D72" s="28"/>
      <c r="E72" s="29"/>
    </row>
    <row r="73">
      <c r="A73" s="27"/>
      <c r="B73" s="28"/>
      <c r="C73" s="28"/>
      <c r="D73" s="28"/>
      <c r="E73" s="29"/>
    </row>
    <row r="74">
      <c r="A74" s="27"/>
      <c r="B74" s="28"/>
      <c r="C74" s="28"/>
      <c r="D74" s="28"/>
      <c r="E74" s="29"/>
    </row>
    <row r="75">
      <c r="A75" s="27"/>
      <c r="B75" s="28"/>
      <c r="C75" s="28"/>
      <c r="D75" s="28"/>
      <c r="E75" s="29"/>
    </row>
    <row r="76">
      <c r="A76" s="27"/>
      <c r="B76" s="28"/>
      <c r="C76" s="28"/>
      <c r="D76" s="28"/>
      <c r="E76" s="29"/>
    </row>
    <row r="77">
      <c r="A77" s="27"/>
      <c r="B77" s="28"/>
      <c r="C77" s="28"/>
      <c r="D77" s="28"/>
      <c r="E77" s="29"/>
    </row>
    <row r="78">
      <c r="A78" s="27"/>
      <c r="B78" s="28"/>
      <c r="C78" s="28"/>
      <c r="D78" s="28"/>
      <c r="E78" s="29"/>
    </row>
    <row r="79">
      <c r="A79" s="27"/>
      <c r="B79" s="28"/>
      <c r="C79" s="28"/>
      <c r="D79" s="28"/>
      <c r="E79" s="29"/>
    </row>
    <row r="80">
      <c r="A80" s="27"/>
      <c r="B80" s="28"/>
      <c r="C80" s="28"/>
      <c r="D80" s="28"/>
      <c r="E80" s="29"/>
    </row>
    <row r="81">
      <c r="A81" s="27"/>
      <c r="B81" s="28"/>
      <c r="C81" s="28"/>
      <c r="D81" s="28"/>
      <c r="E81" s="29"/>
    </row>
    <row r="82">
      <c r="A82" s="27"/>
      <c r="B82" s="28"/>
      <c r="C82" s="28"/>
      <c r="D82" s="28"/>
      <c r="E82" s="29"/>
    </row>
    <row r="83">
      <c r="A83" s="27"/>
      <c r="B83" s="28"/>
      <c r="C83" s="28"/>
      <c r="D83" s="28"/>
      <c r="E83" s="29"/>
    </row>
    <row r="84">
      <c r="A84" s="27"/>
      <c r="B84" s="28"/>
      <c r="C84" s="28"/>
      <c r="D84" s="28"/>
      <c r="E84" s="29"/>
    </row>
    <row r="85">
      <c r="A85" s="27"/>
      <c r="B85" s="28"/>
      <c r="C85" s="28"/>
      <c r="D85" s="28"/>
      <c r="E85" s="29"/>
    </row>
    <row r="86">
      <c r="A86" s="27"/>
      <c r="B86" s="28"/>
      <c r="C86" s="28"/>
      <c r="D86" s="28"/>
      <c r="E86" s="29"/>
    </row>
    <row r="87">
      <c r="A87" s="27"/>
      <c r="B87" s="28"/>
      <c r="C87" s="28"/>
      <c r="D87" s="28"/>
      <c r="E87" s="29"/>
    </row>
    <row r="88">
      <c r="A88" s="27"/>
      <c r="B88" s="28"/>
      <c r="C88" s="28"/>
      <c r="D88" s="28"/>
      <c r="E88" s="29"/>
    </row>
    <row r="89">
      <c r="A89" s="27"/>
      <c r="B89" s="28"/>
      <c r="C89" s="28"/>
      <c r="D89" s="28"/>
      <c r="E89" s="29"/>
    </row>
    <row r="90">
      <c r="A90" s="27"/>
      <c r="B90" s="28"/>
      <c r="C90" s="28"/>
      <c r="D90" s="28"/>
      <c r="E90" s="29"/>
    </row>
    <row r="91">
      <c r="A91" s="27"/>
      <c r="B91" s="28"/>
      <c r="C91" s="28"/>
      <c r="D91" s="28"/>
      <c r="E91" s="29"/>
    </row>
    <row r="92">
      <c r="A92" s="27"/>
      <c r="B92" s="28"/>
      <c r="C92" s="28"/>
      <c r="D92" s="28"/>
      <c r="E92" s="29"/>
    </row>
    <row r="93">
      <c r="A93" s="27"/>
      <c r="B93" s="28"/>
      <c r="C93" s="28"/>
      <c r="D93" s="28"/>
      <c r="E93" s="29"/>
    </row>
    <row r="94">
      <c r="A94" s="27"/>
      <c r="B94" s="28"/>
      <c r="C94" s="28"/>
      <c r="D94" s="28"/>
      <c r="E94" s="29"/>
    </row>
    <row r="95">
      <c r="A95" s="27"/>
      <c r="B95" s="28"/>
      <c r="C95" s="28"/>
      <c r="D95" s="28"/>
      <c r="E95" s="29"/>
    </row>
    <row r="96">
      <c r="A96" s="27"/>
      <c r="B96" s="28"/>
      <c r="C96" s="28"/>
      <c r="D96" s="28"/>
      <c r="E96" s="29"/>
    </row>
    <row r="97">
      <c r="A97" s="27"/>
      <c r="B97" s="28"/>
      <c r="C97" s="28"/>
      <c r="D97" s="28"/>
      <c r="E97" s="29"/>
    </row>
    <row r="98">
      <c r="A98" s="27"/>
      <c r="B98" s="28"/>
      <c r="C98" s="28"/>
      <c r="D98" s="28"/>
      <c r="E98" s="29"/>
    </row>
    <row r="99">
      <c r="A99" s="27"/>
      <c r="B99" s="28"/>
      <c r="C99" s="28"/>
      <c r="D99" s="28"/>
      <c r="E99" s="29"/>
    </row>
    <row r="100">
      <c r="A100" s="27"/>
      <c r="B100" s="28"/>
      <c r="C100" s="28"/>
      <c r="D100" s="28"/>
      <c r="E100" s="29"/>
    </row>
    <row r="101">
      <c r="A101" s="30"/>
      <c r="B101" s="31"/>
      <c r="C101" s="31"/>
      <c r="D101" s="31"/>
      <c r="E101" s="32"/>
    </row>
  </sheetData>
  <conditionalFormatting sqref="A1:E1">
    <cfRule type="expression" dxfId="0" priority="1">
      <formula>if($B1="BADGERS",True)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8.88"/>
  </cols>
  <sheetData>
    <row r="1" ht="22.5" customHeight="1">
      <c r="A1" s="26" t="s">
        <v>0</v>
      </c>
      <c r="B1" s="1" t="s">
        <v>2</v>
      </c>
      <c r="C1" s="1" t="s">
        <v>1067</v>
      </c>
      <c r="D1" s="1" t="s">
        <v>9</v>
      </c>
      <c r="E1" s="3" t="s">
        <v>10</v>
      </c>
    </row>
    <row r="2">
      <c r="A2" s="27" t="str">
        <f>IFERROR(__xludf.DUMMYFUNCTION("query('Individual Points - Women'!A2:K100,""Select A,C,I,J,K where B ='BADGERS'"")"),"Lucy Marchi")</f>
        <v>Lucy Marchi</v>
      </c>
      <c r="B2" s="28" t="str">
        <f>IFERROR(__xludf.DUMMYFUNCTION("""COMPUTED_VALUE"""),"SenF")</f>
        <v>SenF</v>
      </c>
      <c r="C2" s="28">
        <f>IFERROR(__xludf.DUMMYFUNCTION("""COMPUTED_VALUE"""),1419.0)</f>
        <v>1419</v>
      </c>
      <c r="D2" s="28">
        <f>IFERROR(__xludf.DUMMYFUNCTION("""COMPUTED_VALUE"""),14.0)</f>
        <v>14</v>
      </c>
      <c r="E2" s="29">
        <f>IFERROR(__xludf.DUMMYFUNCTION("""COMPUTED_VALUE"""),9.0)</f>
        <v>9</v>
      </c>
    </row>
    <row r="3">
      <c r="A3" s="27" t="str">
        <f>IFERROR(__xludf.DUMMYFUNCTION("""COMPUTED_VALUE"""),"Megan Griffiths")</f>
        <v>Megan Griffiths</v>
      </c>
      <c r="B3" s="28" t="str">
        <f>IFERROR(__xludf.DUMMYFUNCTION("""COMPUTED_VALUE"""),"SenF")</f>
        <v>SenF</v>
      </c>
      <c r="C3" s="28">
        <f>IFERROR(__xludf.DUMMYFUNCTION("""COMPUTED_VALUE"""),1395.0)</f>
        <v>1395</v>
      </c>
      <c r="D3" s="28">
        <f>IFERROR(__xludf.DUMMYFUNCTION("""COMPUTED_VALUE"""),18.0)</f>
        <v>18</v>
      </c>
      <c r="E3" s="29">
        <f>IFERROR(__xludf.DUMMYFUNCTION("""COMPUTED_VALUE"""),11.0)</f>
        <v>11</v>
      </c>
    </row>
    <row r="4">
      <c r="A4" s="27" t="str">
        <f>IFERROR(__xludf.DUMMYFUNCTION("""COMPUTED_VALUE"""),"Victoria Jones")</f>
        <v>Victoria Jones</v>
      </c>
      <c r="B4" s="28" t="str">
        <f>IFERROR(__xludf.DUMMYFUNCTION("""COMPUTED_VALUE"""),"VF50")</f>
        <v>VF50</v>
      </c>
      <c r="C4" s="28">
        <f>IFERROR(__xludf.DUMMYFUNCTION("""COMPUTED_VALUE"""),1214.0)</f>
        <v>1214</v>
      </c>
      <c r="D4" s="28">
        <f>IFERROR(__xludf.DUMMYFUNCTION("""COMPUTED_VALUE"""),46.0)</f>
        <v>46</v>
      </c>
      <c r="E4" s="29">
        <f>IFERROR(__xludf.DUMMYFUNCTION("""COMPUTED_VALUE"""),6.0)</f>
        <v>6</v>
      </c>
    </row>
    <row r="5">
      <c r="A5" s="27" t="str">
        <f>IFERROR(__xludf.DUMMYFUNCTION("""COMPUTED_VALUE"""),"Grace Barsby")</f>
        <v>Grace Barsby</v>
      </c>
      <c r="B5" s="28" t="str">
        <f>IFERROR(__xludf.DUMMYFUNCTION("""COMPUTED_VALUE"""),"SenF")</f>
        <v>SenF</v>
      </c>
      <c r="C5" s="28">
        <f>IFERROR(__xludf.DUMMYFUNCTION("""COMPUTED_VALUE"""),1164.0)</f>
        <v>1164</v>
      </c>
      <c r="D5" s="28">
        <f>IFERROR(__xludf.DUMMYFUNCTION("""COMPUTED_VALUE"""),54.0)</f>
        <v>54</v>
      </c>
      <c r="E5" s="29">
        <f>IFERROR(__xludf.DUMMYFUNCTION("""COMPUTED_VALUE"""),18.0)</f>
        <v>18</v>
      </c>
    </row>
    <row r="6">
      <c r="A6" s="27" t="str">
        <f>IFERROR(__xludf.DUMMYFUNCTION("""COMPUTED_VALUE"""),"Joanne Davies")</f>
        <v>Joanne Davies</v>
      </c>
      <c r="B6" s="28" t="str">
        <f>IFERROR(__xludf.DUMMYFUNCTION("""COMPUTED_VALUE"""),"VF45")</f>
        <v>VF45</v>
      </c>
      <c r="C6" s="28">
        <f>IFERROR(__xludf.DUMMYFUNCTION("""COMPUTED_VALUE"""),1104.0)</f>
        <v>1104</v>
      </c>
      <c r="D6" s="28">
        <f>IFERROR(__xludf.DUMMYFUNCTION("""COMPUTED_VALUE"""),64.0)</f>
        <v>64</v>
      </c>
      <c r="E6" s="29">
        <f>IFERROR(__xludf.DUMMYFUNCTION("""COMPUTED_VALUE"""),11.0)</f>
        <v>11</v>
      </c>
    </row>
    <row r="7">
      <c r="A7" s="27" t="str">
        <f>IFERROR(__xludf.DUMMYFUNCTION("""COMPUTED_VALUE"""),"Liz Peel")</f>
        <v>Liz Peel</v>
      </c>
      <c r="B7" s="28" t="str">
        <f>IFERROR(__xludf.DUMMYFUNCTION("""COMPUTED_VALUE"""),"VF45")</f>
        <v>VF45</v>
      </c>
      <c r="C7" s="28">
        <f>IFERROR(__xludf.DUMMYFUNCTION("""COMPUTED_VALUE"""),1079.0)</f>
        <v>1079</v>
      </c>
      <c r="D7" s="28">
        <f>IFERROR(__xludf.DUMMYFUNCTION("""COMPUTED_VALUE"""),66.0)</f>
        <v>66</v>
      </c>
      <c r="E7" s="29">
        <f>IFERROR(__xludf.DUMMYFUNCTION("""COMPUTED_VALUE"""),13.0)</f>
        <v>13</v>
      </c>
    </row>
    <row r="8">
      <c r="A8" s="27" t="str">
        <f>IFERROR(__xludf.DUMMYFUNCTION("""COMPUTED_VALUE"""),"Eleanor Fowler")</f>
        <v>Eleanor Fowler</v>
      </c>
      <c r="B8" s="28" t="str">
        <f>IFERROR(__xludf.DUMMYFUNCTION("""COMPUTED_VALUE"""),"VF45")</f>
        <v>VF45</v>
      </c>
      <c r="C8" s="28">
        <f>IFERROR(__xludf.DUMMYFUNCTION("""COMPUTED_VALUE"""),971.0)</f>
        <v>971</v>
      </c>
      <c r="D8" s="28">
        <f>IFERROR(__xludf.DUMMYFUNCTION("""COMPUTED_VALUE"""),90.0)</f>
        <v>90</v>
      </c>
      <c r="E8" s="29">
        <f>IFERROR(__xludf.DUMMYFUNCTION("""COMPUTED_VALUE"""),18.0)</f>
        <v>18</v>
      </c>
    </row>
    <row r="9">
      <c r="A9" s="27" t="str">
        <f>IFERROR(__xludf.DUMMYFUNCTION("""COMPUTED_VALUE"""),"Sara Wilson")</f>
        <v>Sara Wilson</v>
      </c>
      <c r="B9" s="28" t="str">
        <f>IFERROR(__xludf.DUMMYFUNCTION("""COMPUTED_VALUE"""),"SenF")</f>
        <v>SenF</v>
      </c>
      <c r="C9" s="28">
        <f>IFERROR(__xludf.DUMMYFUNCTION("""COMPUTED_VALUE"""),930.0)</f>
        <v>930</v>
      </c>
      <c r="D9" s="28">
        <f>IFERROR(__xludf.DUMMYFUNCTION("""COMPUTED_VALUE"""),104.0)</f>
        <v>104</v>
      </c>
      <c r="E9" s="29">
        <f>IFERROR(__xludf.DUMMYFUNCTION("""COMPUTED_VALUE"""),33.0)</f>
        <v>33</v>
      </c>
    </row>
    <row r="10">
      <c r="A10" s="27" t="str">
        <f>IFERROR(__xludf.DUMMYFUNCTION("""COMPUTED_VALUE"""),"Suzy Farrell")</f>
        <v>Suzy Farrell</v>
      </c>
      <c r="B10" s="28" t="str">
        <f>IFERROR(__xludf.DUMMYFUNCTION("""COMPUTED_VALUE"""),"VF40")</f>
        <v>VF40</v>
      </c>
      <c r="C10" s="28">
        <f>IFERROR(__xludf.DUMMYFUNCTION("""COMPUTED_VALUE"""),855.0)</f>
        <v>855</v>
      </c>
      <c r="D10" s="28">
        <f>IFERROR(__xludf.DUMMYFUNCTION("""COMPUTED_VALUE"""),132.0)</f>
        <v>132</v>
      </c>
      <c r="E10" s="29">
        <f>IFERROR(__xludf.DUMMYFUNCTION("""COMPUTED_VALUE"""),22.0)</f>
        <v>22</v>
      </c>
    </row>
    <row r="11">
      <c r="A11" s="27" t="str">
        <f>IFERROR(__xludf.DUMMYFUNCTION("""COMPUTED_VALUE"""),"Jill Miller")</f>
        <v>Jill Miller</v>
      </c>
      <c r="B11" s="28" t="str">
        <f>IFERROR(__xludf.DUMMYFUNCTION("""COMPUTED_VALUE"""),"VF40")</f>
        <v>VF40</v>
      </c>
      <c r="C11" s="28">
        <f>IFERROR(__xludf.DUMMYFUNCTION("""COMPUTED_VALUE"""),743.0)</f>
        <v>743</v>
      </c>
      <c r="D11" s="28">
        <f>IFERROR(__xludf.DUMMYFUNCTION("""COMPUTED_VALUE"""),172.0)</f>
        <v>172</v>
      </c>
      <c r="E11" s="29">
        <f>IFERROR(__xludf.DUMMYFUNCTION("""COMPUTED_VALUE"""),28.0)</f>
        <v>28</v>
      </c>
    </row>
    <row r="12">
      <c r="A12" s="27" t="str">
        <f>IFERROR(__xludf.DUMMYFUNCTION("""COMPUTED_VALUE"""),"Sharon Jackson")</f>
        <v>Sharon Jackson</v>
      </c>
      <c r="B12" s="28" t="str">
        <f>IFERROR(__xludf.DUMMYFUNCTION("""COMPUTED_VALUE"""),"VF50")</f>
        <v>VF50</v>
      </c>
      <c r="C12" s="28">
        <f>IFERROR(__xludf.DUMMYFUNCTION("""COMPUTED_VALUE"""),719.0)</f>
        <v>719</v>
      </c>
      <c r="D12" s="28">
        <f>IFERROR(__xludf.DUMMYFUNCTION("""COMPUTED_VALUE"""),177.0)</f>
        <v>177</v>
      </c>
      <c r="E12" s="29">
        <f>IFERROR(__xludf.DUMMYFUNCTION("""COMPUTED_VALUE"""),25.0)</f>
        <v>25</v>
      </c>
    </row>
    <row r="13">
      <c r="A13" s="27" t="str">
        <f>IFERROR(__xludf.DUMMYFUNCTION("""COMPUTED_VALUE"""),"Sara Hawkins")</f>
        <v>Sara Hawkins</v>
      </c>
      <c r="B13" s="28" t="str">
        <f>IFERROR(__xludf.DUMMYFUNCTION("""COMPUTED_VALUE"""),"VF40")</f>
        <v>VF40</v>
      </c>
      <c r="C13" s="28">
        <f>IFERROR(__xludf.DUMMYFUNCTION("""COMPUTED_VALUE"""),712.0)</f>
        <v>712</v>
      </c>
      <c r="D13" s="28">
        <f>IFERROR(__xludf.DUMMYFUNCTION("""COMPUTED_VALUE"""),180.0)</f>
        <v>180</v>
      </c>
      <c r="E13" s="29">
        <f>IFERROR(__xludf.DUMMYFUNCTION("""COMPUTED_VALUE"""),32.0)</f>
        <v>32</v>
      </c>
    </row>
    <row r="14">
      <c r="A14" s="27" t="str">
        <f>IFERROR(__xludf.DUMMYFUNCTION("""COMPUTED_VALUE"""),"Megan Church")</f>
        <v>Megan Church</v>
      </c>
      <c r="B14" s="28" t="str">
        <f>IFERROR(__xludf.DUMMYFUNCTION("""COMPUTED_VALUE"""),"U23F")</f>
        <v>U23F</v>
      </c>
      <c r="C14" s="28">
        <f>IFERROR(__xludf.DUMMYFUNCTION("""COMPUTED_VALUE"""),701.0)</f>
        <v>701</v>
      </c>
      <c r="D14" s="28">
        <f>IFERROR(__xludf.DUMMYFUNCTION("""COMPUTED_VALUE"""),184.0)</f>
        <v>184</v>
      </c>
      <c r="E14" s="29">
        <f>IFERROR(__xludf.DUMMYFUNCTION("""COMPUTED_VALUE"""),8.0)</f>
        <v>8</v>
      </c>
    </row>
    <row r="15">
      <c r="A15" s="27" t="str">
        <f>IFERROR(__xludf.DUMMYFUNCTION("""COMPUTED_VALUE"""),"Serena Baker")</f>
        <v>Serena Baker</v>
      </c>
      <c r="B15" s="28" t="str">
        <f>IFERROR(__xludf.DUMMYFUNCTION("""COMPUTED_VALUE"""),"VF45")</f>
        <v>VF45</v>
      </c>
      <c r="C15" s="28">
        <f>IFERROR(__xludf.DUMMYFUNCTION("""COMPUTED_VALUE"""),663.0)</f>
        <v>663</v>
      </c>
      <c r="D15" s="28">
        <f>IFERROR(__xludf.DUMMYFUNCTION("""COMPUTED_VALUE"""),196.0)</f>
        <v>196</v>
      </c>
      <c r="E15" s="29">
        <f>IFERROR(__xludf.DUMMYFUNCTION("""COMPUTED_VALUE"""),35.0)</f>
        <v>35</v>
      </c>
    </row>
    <row r="16">
      <c r="A16" s="27" t="str">
        <f>IFERROR(__xludf.DUMMYFUNCTION("""COMPUTED_VALUE"""),"Clare Whetton")</f>
        <v>Clare Whetton</v>
      </c>
      <c r="B16" s="28" t="str">
        <f>IFERROR(__xludf.DUMMYFUNCTION("""COMPUTED_VALUE"""),"VF40")</f>
        <v>VF40</v>
      </c>
      <c r="C16" s="28">
        <f>IFERROR(__xludf.DUMMYFUNCTION("""COMPUTED_VALUE"""),662.0)</f>
        <v>662</v>
      </c>
      <c r="D16" s="28">
        <f>IFERROR(__xludf.DUMMYFUNCTION("""COMPUTED_VALUE"""),197.0)</f>
        <v>197</v>
      </c>
      <c r="E16" s="29">
        <f>IFERROR(__xludf.DUMMYFUNCTION("""COMPUTED_VALUE"""),36.0)</f>
        <v>36</v>
      </c>
    </row>
    <row r="17">
      <c r="A17" s="27" t="str">
        <f>IFERROR(__xludf.DUMMYFUNCTION("""COMPUTED_VALUE"""),"Karen Thompson")</f>
        <v>Karen Thompson</v>
      </c>
      <c r="B17" s="28" t="str">
        <f>IFERROR(__xludf.DUMMYFUNCTION("""COMPUTED_VALUE"""),"VF40")</f>
        <v>VF40</v>
      </c>
      <c r="C17" s="28">
        <f>IFERROR(__xludf.DUMMYFUNCTION("""COMPUTED_VALUE"""),653.0)</f>
        <v>653</v>
      </c>
      <c r="D17" s="28">
        <f>IFERROR(__xludf.DUMMYFUNCTION("""COMPUTED_VALUE"""),200.0)</f>
        <v>200</v>
      </c>
      <c r="E17" s="29">
        <f>IFERROR(__xludf.DUMMYFUNCTION("""COMPUTED_VALUE"""),37.0)</f>
        <v>37</v>
      </c>
    </row>
    <row r="18">
      <c r="A18" s="27" t="str">
        <f>IFERROR(__xludf.DUMMYFUNCTION("""COMPUTED_VALUE"""),"Karen Draper")</f>
        <v>Karen Draper</v>
      </c>
      <c r="B18" s="28" t="str">
        <f>IFERROR(__xludf.DUMMYFUNCTION("""COMPUTED_VALUE"""),"VF45")</f>
        <v>VF45</v>
      </c>
      <c r="C18" s="28">
        <f>IFERROR(__xludf.DUMMYFUNCTION("""COMPUTED_VALUE"""),576.0)</f>
        <v>576</v>
      </c>
      <c r="D18" s="28">
        <f>IFERROR(__xludf.DUMMYFUNCTION("""COMPUTED_VALUE"""),223.0)</f>
        <v>223</v>
      </c>
      <c r="E18" s="29">
        <f>IFERROR(__xludf.DUMMYFUNCTION("""COMPUTED_VALUE"""),38.0)</f>
        <v>38</v>
      </c>
    </row>
    <row r="19">
      <c r="A19" s="27" t="str">
        <f>IFERROR(__xludf.DUMMYFUNCTION("""COMPUTED_VALUE"""),"Maggi Savin-Baden")</f>
        <v>Maggi Savin-Baden</v>
      </c>
      <c r="B19" s="28" t="str">
        <f>IFERROR(__xludf.DUMMYFUNCTION("""COMPUTED_VALUE"""),"VF60")</f>
        <v>VF60</v>
      </c>
      <c r="C19" s="28">
        <f>IFERROR(__xludf.DUMMYFUNCTION("""COMPUTED_VALUE"""),574.0)</f>
        <v>574</v>
      </c>
      <c r="D19" s="28">
        <f>IFERROR(__xludf.DUMMYFUNCTION("""COMPUTED_VALUE"""),224.0)</f>
        <v>224</v>
      </c>
      <c r="E19" s="29">
        <f>IFERROR(__xludf.DUMMYFUNCTION("""COMPUTED_VALUE"""),12.0)</f>
        <v>12</v>
      </c>
    </row>
    <row r="20">
      <c r="A20" s="27" t="str">
        <f>IFERROR(__xludf.DUMMYFUNCTION("""COMPUTED_VALUE"""),"Steph Nickless")</f>
        <v>Steph Nickless</v>
      </c>
      <c r="B20" s="28" t="str">
        <f>IFERROR(__xludf.DUMMYFUNCTION("""COMPUTED_VALUE"""),"VF45")</f>
        <v>VF45</v>
      </c>
      <c r="C20" s="28">
        <f>IFERROR(__xludf.DUMMYFUNCTION("""COMPUTED_VALUE"""),567.0)</f>
        <v>567</v>
      </c>
      <c r="D20" s="28">
        <f>IFERROR(__xludf.DUMMYFUNCTION("""COMPUTED_VALUE"""),228.0)</f>
        <v>228</v>
      </c>
      <c r="E20" s="29">
        <f>IFERROR(__xludf.DUMMYFUNCTION("""COMPUTED_VALUE"""),39.0)</f>
        <v>39</v>
      </c>
    </row>
    <row r="21">
      <c r="A21" s="27" t="str">
        <f>IFERROR(__xludf.DUMMYFUNCTION("""COMPUTED_VALUE"""),"Kate Rathbone")</f>
        <v>Kate Rathbone</v>
      </c>
      <c r="B21" s="28" t="str">
        <f>IFERROR(__xludf.DUMMYFUNCTION("""COMPUTED_VALUE"""),"SenF")</f>
        <v>SenF</v>
      </c>
      <c r="C21" s="28">
        <f>IFERROR(__xludf.DUMMYFUNCTION("""COMPUTED_VALUE"""),524.0)</f>
        <v>524</v>
      </c>
      <c r="D21" s="28">
        <f>IFERROR(__xludf.DUMMYFUNCTION("""COMPUTED_VALUE"""),237.0)</f>
        <v>237</v>
      </c>
      <c r="E21" s="29">
        <f>IFERROR(__xludf.DUMMYFUNCTION("""COMPUTED_VALUE"""),58.0)</f>
        <v>58</v>
      </c>
    </row>
    <row r="22">
      <c r="A22" s="27" t="str">
        <f>IFERROR(__xludf.DUMMYFUNCTION("""COMPUTED_VALUE"""),"Anne Devenney")</f>
        <v>Anne Devenney</v>
      </c>
      <c r="B22" s="28" t="str">
        <f>IFERROR(__xludf.DUMMYFUNCTION("""COMPUTED_VALUE"""),"VF50")</f>
        <v>VF50</v>
      </c>
      <c r="C22" s="28">
        <f>IFERROR(__xludf.DUMMYFUNCTION("""COMPUTED_VALUE"""),465.0)</f>
        <v>465</v>
      </c>
      <c r="D22" s="28">
        <f>IFERROR(__xludf.DUMMYFUNCTION("""COMPUTED_VALUE"""),262.0)</f>
        <v>262</v>
      </c>
      <c r="E22" s="29">
        <f>IFERROR(__xludf.DUMMYFUNCTION("""COMPUTED_VALUE"""),43.0)</f>
        <v>43</v>
      </c>
    </row>
    <row r="23">
      <c r="A23" s="27" t="str">
        <f>IFERROR(__xludf.DUMMYFUNCTION("""COMPUTED_VALUE"""),"Millie Ridgway")</f>
        <v>Millie Ridgway</v>
      </c>
      <c r="B23" s="28" t="str">
        <f>IFERROR(__xludf.DUMMYFUNCTION("""COMPUTED_VALUE"""),"SenF")</f>
        <v>SenF</v>
      </c>
      <c r="C23" s="28">
        <f>IFERROR(__xludf.DUMMYFUNCTION("""COMPUTED_VALUE"""),459.0)</f>
        <v>459</v>
      </c>
      <c r="D23" s="28">
        <f>IFERROR(__xludf.DUMMYFUNCTION("""COMPUTED_VALUE"""),266.0)</f>
        <v>266</v>
      </c>
      <c r="E23" s="29">
        <f>IFERROR(__xludf.DUMMYFUNCTION("""COMPUTED_VALUE"""),71.0)</f>
        <v>71</v>
      </c>
    </row>
    <row r="24">
      <c r="A24" s="27" t="str">
        <f>IFERROR(__xludf.DUMMYFUNCTION("""COMPUTED_VALUE"""),"Stacey Horner")</f>
        <v>Stacey Horner</v>
      </c>
      <c r="B24" s="28" t="str">
        <f>IFERROR(__xludf.DUMMYFUNCTION("""COMPUTED_VALUE"""),"SenF")</f>
        <v>SenF</v>
      </c>
      <c r="C24" s="28">
        <f>IFERROR(__xludf.DUMMYFUNCTION("""COMPUTED_VALUE"""),452.0)</f>
        <v>452</v>
      </c>
      <c r="D24" s="28">
        <f>IFERROR(__xludf.DUMMYFUNCTION("""COMPUTED_VALUE"""),270.0)</f>
        <v>270</v>
      </c>
      <c r="E24" s="29">
        <f>IFERROR(__xludf.DUMMYFUNCTION("""COMPUTED_VALUE"""),73.0)</f>
        <v>73</v>
      </c>
    </row>
    <row r="25">
      <c r="A25" s="27" t="str">
        <f>IFERROR(__xludf.DUMMYFUNCTION("""COMPUTED_VALUE"""),"Ivana Babicova")</f>
        <v>Ivana Babicova</v>
      </c>
      <c r="B25" s="28" t="str">
        <f>IFERROR(__xludf.DUMMYFUNCTION("""COMPUTED_VALUE"""),"SenF")</f>
        <v>SenF</v>
      </c>
      <c r="C25" s="28">
        <f>IFERROR(__xludf.DUMMYFUNCTION("""COMPUTED_VALUE"""),446.0)</f>
        <v>446</v>
      </c>
      <c r="D25" s="28">
        <f>IFERROR(__xludf.DUMMYFUNCTION("""COMPUTED_VALUE"""),274.0)</f>
        <v>274</v>
      </c>
      <c r="E25" s="29">
        <f>IFERROR(__xludf.DUMMYFUNCTION("""COMPUTED_VALUE"""),74.0)</f>
        <v>74</v>
      </c>
    </row>
    <row r="26">
      <c r="A26" s="27" t="str">
        <f>IFERROR(__xludf.DUMMYFUNCTION("""COMPUTED_VALUE"""),"Charlene McGowan")</f>
        <v>Charlene McGowan</v>
      </c>
      <c r="B26" s="28" t="str">
        <f>IFERROR(__xludf.DUMMYFUNCTION("""COMPUTED_VALUE"""),"SenF")</f>
        <v>SenF</v>
      </c>
      <c r="C26" s="28">
        <f>IFERROR(__xludf.DUMMYFUNCTION("""COMPUTED_VALUE"""),433.0)</f>
        <v>433</v>
      </c>
      <c r="D26" s="28">
        <f>IFERROR(__xludf.DUMMYFUNCTION("""COMPUTED_VALUE"""),284.0)</f>
        <v>284</v>
      </c>
      <c r="E26" s="29">
        <f>IFERROR(__xludf.DUMMYFUNCTION("""COMPUTED_VALUE"""),76.0)</f>
        <v>76</v>
      </c>
    </row>
    <row r="27">
      <c r="A27" s="27" t="str">
        <f>IFERROR(__xludf.DUMMYFUNCTION("""COMPUTED_VALUE"""),"Amber Nickless")</f>
        <v>Amber Nickless</v>
      </c>
      <c r="B27" s="28" t="str">
        <f>IFERROR(__xludf.DUMMYFUNCTION("""COMPUTED_VALUE"""),"SenF")</f>
        <v>SenF</v>
      </c>
      <c r="C27" s="28">
        <f>IFERROR(__xludf.DUMMYFUNCTION("""COMPUTED_VALUE"""),415.0)</f>
        <v>415</v>
      </c>
      <c r="D27" s="28">
        <f>IFERROR(__xludf.DUMMYFUNCTION("""COMPUTED_VALUE"""),297.0)</f>
        <v>297</v>
      </c>
      <c r="E27" s="29">
        <f>IFERROR(__xludf.DUMMYFUNCTION("""COMPUTED_VALUE"""),79.0)</f>
        <v>79</v>
      </c>
    </row>
    <row r="28">
      <c r="A28" s="27" t="str">
        <f>IFERROR(__xludf.DUMMYFUNCTION("""COMPUTED_VALUE"""),"Rachael Browne")</f>
        <v>Rachael Browne</v>
      </c>
      <c r="B28" s="28" t="str">
        <f>IFERROR(__xludf.DUMMYFUNCTION("""COMPUTED_VALUE"""),"VF40")</f>
        <v>VF40</v>
      </c>
      <c r="C28" s="28">
        <f>IFERROR(__xludf.DUMMYFUNCTION("""COMPUTED_VALUE"""),412.0)</f>
        <v>412</v>
      </c>
      <c r="D28" s="28">
        <f>IFERROR(__xludf.DUMMYFUNCTION("""COMPUTED_VALUE"""),300.0)</f>
        <v>300</v>
      </c>
      <c r="E28" s="29">
        <f>IFERROR(__xludf.DUMMYFUNCTION("""COMPUTED_VALUE"""),55.0)</f>
        <v>55</v>
      </c>
    </row>
    <row r="29">
      <c r="A29" s="27" t="str">
        <f>IFERROR(__xludf.DUMMYFUNCTION("""COMPUTED_VALUE"""),"Cheryl Dewis")</f>
        <v>Cheryl Dewis</v>
      </c>
      <c r="B29" s="28" t="str">
        <f>IFERROR(__xludf.DUMMYFUNCTION("""COMPUTED_VALUE"""),"VF50")</f>
        <v>VF50</v>
      </c>
      <c r="C29" s="28">
        <f>IFERROR(__xludf.DUMMYFUNCTION("""COMPUTED_VALUE"""),401.0)</f>
        <v>401</v>
      </c>
      <c r="D29" s="28">
        <f>IFERROR(__xludf.DUMMYFUNCTION("""COMPUTED_VALUE"""),308.0)</f>
        <v>308</v>
      </c>
      <c r="E29" s="29">
        <f>IFERROR(__xludf.DUMMYFUNCTION("""COMPUTED_VALUE"""),49.0)</f>
        <v>49</v>
      </c>
    </row>
    <row r="30">
      <c r="A30" s="27" t="str">
        <f>IFERROR(__xludf.DUMMYFUNCTION("""COMPUTED_VALUE"""),"Jane Barrett")</f>
        <v>Jane Barrett</v>
      </c>
      <c r="B30" s="28" t="str">
        <f>IFERROR(__xludf.DUMMYFUNCTION("""COMPUTED_VALUE"""),"VF45")</f>
        <v>VF45</v>
      </c>
      <c r="C30" s="28">
        <f>IFERROR(__xludf.DUMMYFUNCTION("""COMPUTED_VALUE"""),395.0)</f>
        <v>395</v>
      </c>
      <c r="D30" s="28">
        <f>IFERROR(__xludf.DUMMYFUNCTION("""COMPUTED_VALUE"""),312.0)</f>
        <v>312</v>
      </c>
      <c r="E30" s="29">
        <f>IFERROR(__xludf.DUMMYFUNCTION("""COMPUTED_VALUE"""),48.0)</f>
        <v>48</v>
      </c>
    </row>
    <row r="31">
      <c r="A31" s="27" t="str">
        <f>IFERROR(__xludf.DUMMYFUNCTION("""COMPUTED_VALUE"""),"Alice Belcher")</f>
        <v>Alice Belcher</v>
      </c>
      <c r="B31" s="28" t="str">
        <f>IFERROR(__xludf.DUMMYFUNCTION("""COMPUTED_VALUE"""),"SenF")</f>
        <v>SenF</v>
      </c>
      <c r="C31" s="28">
        <f>IFERROR(__xludf.DUMMYFUNCTION("""COMPUTED_VALUE"""),386.0)</f>
        <v>386</v>
      </c>
      <c r="D31" s="28">
        <f>IFERROR(__xludf.DUMMYFUNCTION("""COMPUTED_VALUE"""),317.0)</f>
        <v>317</v>
      </c>
      <c r="E31" s="29">
        <f>IFERROR(__xludf.DUMMYFUNCTION("""COMPUTED_VALUE"""),86.0)</f>
        <v>86</v>
      </c>
    </row>
    <row r="32">
      <c r="A32" s="27" t="str">
        <f>IFERROR(__xludf.DUMMYFUNCTION("""COMPUTED_VALUE"""),"Nicola Bowman")</f>
        <v>Nicola Bowman</v>
      </c>
      <c r="B32" s="28" t="str">
        <f>IFERROR(__xludf.DUMMYFUNCTION("""COMPUTED_VALUE"""),"VF45")</f>
        <v>VF45</v>
      </c>
      <c r="C32" s="28">
        <f>IFERROR(__xludf.DUMMYFUNCTION("""COMPUTED_VALUE"""),364.0)</f>
        <v>364</v>
      </c>
      <c r="D32" s="28">
        <f>IFERROR(__xludf.DUMMYFUNCTION("""COMPUTED_VALUE"""),334.0)</f>
        <v>334</v>
      </c>
      <c r="E32" s="29">
        <f>IFERROR(__xludf.DUMMYFUNCTION("""COMPUTED_VALUE"""),54.0)</f>
        <v>54</v>
      </c>
    </row>
    <row r="33">
      <c r="A33" s="27" t="str">
        <f>IFERROR(__xludf.DUMMYFUNCTION("""COMPUTED_VALUE"""),"Rachael Shelton")</f>
        <v>Rachael Shelton</v>
      </c>
      <c r="B33" s="28" t="str">
        <f>IFERROR(__xludf.DUMMYFUNCTION("""COMPUTED_VALUE"""),"VF40")</f>
        <v>VF40</v>
      </c>
      <c r="C33" s="28">
        <f>IFERROR(__xludf.DUMMYFUNCTION("""COMPUTED_VALUE"""),358.0)</f>
        <v>358</v>
      </c>
      <c r="D33" s="28">
        <f>IFERROR(__xludf.DUMMYFUNCTION("""COMPUTED_VALUE"""),339.0)</f>
        <v>339</v>
      </c>
      <c r="E33" s="29">
        <f>IFERROR(__xludf.DUMMYFUNCTION("""COMPUTED_VALUE"""),60.0)</f>
        <v>60</v>
      </c>
    </row>
    <row r="34">
      <c r="A34" s="27" t="str">
        <f>IFERROR(__xludf.DUMMYFUNCTION("""COMPUTED_VALUE"""),"Stephanie White")</f>
        <v>Stephanie White</v>
      </c>
      <c r="B34" s="28" t="str">
        <f>IFERROR(__xludf.DUMMYFUNCTION("""COMPUTED_VALUE"""),"VF55")</f>
        <v>VF55</v>
      </c>
      <c r="C34" s="28">
        <f>IFERROR(__xludf.DUMMYFUNCTION("""COMPUTED_VALUE"""),357.0)</f>
        <v>357</v>
      </c>
      <c r="D34" s="28">
        <f>IFERROR(__xludf.DUMMYFUNCTION("""COMPUTED_VALUE"""),340.0)</f>
        <v>340</v>
      </c>
      <c r="E34" s="29">
        <f>IFERROR(__xludf.DUMMYFUNCTION("""COMPUTED_VALUE"""),33.0)</f>
        <v>33</v>
      </c>
    </row>
    <row r="35">
      <c r="A35" s="27" t="str">
        <f>IFERROR(__xludf.DUMMYFUNCTION("""COMPUTED_VALUE"""),"Hannah Coogan")</f>
        <v>Hannah Coogan</v>
      </c>
      <c r="B35" s="28" t="str">
        <f>IFERROR(__xludf.DUMMYFUNCTION("""COMPUTED_VALUE"""),"VF40")</f>
        <v>VF40</v>
      </c>
      <c r="C35" s="28">
        <f>IFERROR(__xludf.DUMMYFUNCTION("""COMPUTED_VALUE"""),342.0)</f>
        <v>342</v>
      </c>
      <c r="D35" s="28">
        <f>IFERROR(__xludf.DUMMYFUNCTION("""COMPUTED_VALUE"""),345.0)</f>
        <v>345</v>
      </c>
      <c r="E35" s="29">
        <f>IFERROR(__xludf.DUMMYFUNCTION("""COMPUTED_VALUE"""),61.0)</f>
        <v>61</v>
      </c>
    </row>
    <row r="36">
      <c r="A36" s="27" t="str">
        <f>IFERROR(__xludf.DUMMYFUNCTION("""COMPUTED_VALUE"""),"Krystal Knight")</f>
        <v>Krystal Knight</v>
      </c>
      <c r="B36" s="28" t="str">
        <f>IFERROR(__xludf.DUMMYFUNCTION("""COMPUTED_VALUE"""),"VF40")</f>
        <v>VF40</v>
      </c>
      <c r="C36" s="28">
        <f>IFERROR(__xludf.DUMMYFUNCTION("""COMPUTED_VALUE"""),328.0)</f>
        <v>328</v>
      </c>
      <c r="D36" s="28">
        <f>IFERROR(__xludf.DUMMYFUNCTION("""COMPUTED_VALUE"""),354.0)</f>
        <v>354</v>
      </c>
      <c r="E36" s="29">
        <f>IFERROR(__xludf.DUMMYFUNCTION("""COMPUTED_VALUE"""),64.0)</f>
        <v>64</v>
      </c>
    </row>
    <row r="37">
      <c r="A37" s="27" t="str">
        <f>IFERROR(__xludf.DUMMYFUNCTION("""COMPUTED_VALUE"""),"Anna Savin-Baden")</f>
        <v>Anna Savin-Baden</v>
      </c>
      <c r="B37" s="28" t="str">
        <f>IFERROR(__xludf.DUMMYFUNCTION("""COMPUTED_VALUE"""),"SenF")</f>
        <v>SenF</v>
      </c>
      <c r="C37" s="28">
        <f>IFERROR(__xludf.DUMMYFUNCTION("""COMPUTED_VALUE"""),297.0)</f>
        <v>297</v>
      </c>
      <c r="D37" s="28">
        <f>IFERROR(__xludf.DUMMYFUNCTION("""COMPUTED_VALUE"""),377.0)</f>
        <v>377</v>
      </c>
      <c r="E37" s="29">
        <f>IFERROR(__xludf.DUMMYFUNCTION("""COMPUTED_VALUE"""),104.0)</f>
        <v>104</v>
      </c>
    </row>
    <row r="38">
      <c r="A38" s="27" t="str">
        <f>IFERROR(__xludf.DUMMYFUNCTION("""COMPUTED_VALUE"""),"Yvonne Faulkner-Grant")</f>
        <v>Yvonne Faulkner-Grant</v>
      </c>
      <c r="B38" s="28" t="str">
        <f>IFERROR(__xludf.DUMMYFUNCTION("""COMPUTED_VALUE"""),"VF45")</f>
        <v>VF45</v>
      </c>
      <c r="C38" s="28">
        <f>IFERROR(__xludf.DUMMYFUNCTION("""COMPUTED_VALUE"""),296.0)</f>
        <v>296</v>
      </c>
      <c r="D38" s="28">
        <f>IFERROR(__xludf.DUMMYFUNCTION("""COMPUTED_VALUE"""),380.0)</f>
        <v>380</v>
      </c>
      <c r="E38" s="29">
        <f>IFERROR(__xludf.DUMMYFUNCTION("""COMPUTED_VALUE"""),61.0)</f>
        <v>61</v>
      </c>
    </row>
    <row r="39">
      <c r="A39" s="27" t="str">
        <f>IFERROR(__xludf.DUMMYFUNCTION("""COMPUTED_VALUE"""),"Judy Parkes")</f>
        <v>Judy Parkes</v>
      </c>
      <c r="B39" s="28" t="str">
        <f>IFERROR(__xludf.DUMMYFUNCTION("""COMPUTED_VALUE"""),"VF55")</f>
        <v>VF55</v>
      </c>
      <c r="C39" s="28">
        <f>IFERROR(__xludf.DUMMYFUNCTION("""COMPUTED_VALUE"""),293.0)</f>
        <v>293</v>
      </c>
      <c r="D39" s="28">
        <f>IFERROR(__xludf.DUMMYFUNCTION("""COMPUTED_VALUE"""),383.0)</f>
        <v>383</v>
      </c>
      <c r="E39" s="29">
        <f>IFERROR(__xludf.DUMMYFUNCTION("""COMPUTED_VALUE"""),36.0)</f>
        <v>36</v>
      </c>
    </row>
    <row r="40">
      <c r="A40" s="27" t="str">
        <f>IFERROR(__xludf.DUMMYFUNCTION("""COMPUTED_VALUE"""),"Sarah Reynolds")</f>
        <v>Sarah Reynolds</v>
      </c>
      <c r="B40" s="28" t="str">
        <f>IFERROR(__xludf.DUMMYFUNCTION("""COMPUTED_VALUE"""),"VF45")</f>
        <v>VF45</v>
      </c>
      <c r="C40" s="28">
        <f>IFERROR(__xludf.DUMMYFUNCTION("""COMPUTED_VALUE"""),274.0)</f>
        <v>274</v>
      </c>
      <c r="D40" s="28">
        <f>IFERROR(__xludf.DUMMYFUNCTION("""COMPUTED_VALUE"""),401.0)</f>
        <v>401</v>
      </c>
      <c r="E40" s="29">
        <f>IFERROR(__xludf.DUMMYFUNCTION("""COMPUTED_VALUE"""),65.0)</f>
        <v>65</v>
      </c>
    </row>
    <row r="41">
      <c r="A41" s="27" t="str">
        <f>IFERROR(__xludf.DUMMYFUNCTION("""COMPUTED_VALUE"""),"Fiona Reidy")</f>
        <v>Fiona Reidy</v>
      </c>
      <c r="B41" s="28" t="str">
        <f>IFERROR(__xludf.DUMMYFUNCTION("""COMPUTED_VALUE"""),"VF55")</f>
        <v>VF55</v>
      </c>
      <c r="C41" s="28">
        <f>IFERROR(__xludf.DUMMYFUNCTION("""COMPUTED_VALUE"""),252.0)</f>
        <v>252</v>
      </c>
      <c r="D41" s="28">
        <f>IFERROR(__xludf.DUMMYFUNCTION("""COMPUTED_VALUE"""),416.0)</f>
        <v>416</v>
      </c>
      <c r="E41" s="29">
        <f>IFERROR(__xludf.DUMMYFUNCTION("""COMPUTED_VALUE"""),42.0)</f>
        <v>42</v>
      </c>
    </row>
    <row r="42">
      <c r="A42" s="27"/>
      <c r="B42" s="28"/>
      <c r="C42" s="28"/>
      <c r="D42" s="28"/>
      <c r="E42" s="29"/>
    </row>
    <row r="43">
      <c r="A43" s="27"/>
      <c r="B43" s="28"/>
      <c r="C43" s="28"/>
      <c r="D43" s="28"/>
      <c r="E43" s="29"/>
    </row>
    <row r="44">
      <c r="A44" s="27"/>
      <c r="B44" s="28"/>
      <c r="C44" s="28"/>
      <c r="D44" s="28"/>
      <c r="E44" s="29"/>
    </row>
    <row r="45">
      <c r="A45" s="27"/>
      <c r="B45" s="28"/>
      <c r="C45" s="28"/>
      <c r="D45" s="28"/>
      <c r="E45" s="29"/>
    </row>
    <row r="46">
      <c r="A46" s="27"/>
      <c r="B46" s="28"/>
      <c r="C46" s="28"/>
      <c r="D46" s="28"/>
      <c r="E46" s="29"/>
    </row>
    <row r="47">
      <c r="A47" s="27"/>
      <c r="B47" s="28"/>
      <c r="C47" s="28"/>
      <c r="D47" s="28"/>
      <c r="E47" s="29"/>
    </row>
    <row r="48">
      <c r="A48" s="27"/>
      <c r="B48" s="28"/>
      <c r="C48" s="28"/>
      <c r="D48" s="28"/>
      <c r="E48" s="29"/>
    </row>
    <row r="49">
      <c r="A49" s="27"/>
      <c r="B49" s="28"/>
      <c r="C49" s="28"/>
      <c r="D49" s="28"/>
      <c r="E49" s="29"/>
    </row>
    <row r="50">
      <c r="A50" s="27"/>
      <c r="B50" s="28"/>
      <c r="C50" s="28"/>
      <c r="D50" s="28"/>
      <c r="E50" s="29"/>
    </row>
    <row r="51">
      <c r="A51" s="27"/>
      <c r="B51" s="28"/>
      <c r="C51" s="28"/>
      <c r="D51" s="28"/>
      <c r="E51" s="29"/>
    </row>
    <row r="52">
      <c r="A52" s="27"/>
      <c r="B52" s="28"/>
      <c r="C52" s="28"/>
      <c r="D52" s="28"/>
      <c r="E52" s="29"/>
    </row>
    <row r="53">
      <c r="A53" s="27"/>
      <c r="B53" s="28"/>
      <c r="C53" s="28"/>
      <c r="D53" s="28"/>
      <c r="E53" s="29"/>
    </row>
    <row r="54">
      <c r="A54" s="27"/>
      <c r="B54" s="28"/>
      <c r="C54" s="28"/>
      <c r="D54" s="28"/>
      <c r="E54" s="29"/>
    </row>
    <row r="55">
      <c r="A55" s="27"/>
      <c r="B55" s="28"/>
      <c r="C55" s="28"/>
      <c r="D55" s="28"/>
      <c r="E55" s="29"/>
    </row>
    <row r="56">
      <c r="A56" s="27"/>
      <c r="B56" s="28"/>
      <c r="C56" s="28"/>
      <c r="D56" s="28"/>
      <c r="E56" s="29"/>
    </row>
    <row r="57">
      <c r="A57" s="27"/>
      <c r="B57" s="28"/>
      <c r="C57" s="28"/>
      <c r="D57" s="28"/>
      <c r="E57" s="29"/>
    </row>
    <row r="58">
      <c r="A58" s="27"/>
      <c r="B58" s="28"/>
      <c r="C58" s="28"/>
      <c r="D58" s="28"/>
      <c r="E58" s="29"/>
    </row>
    <row r="59">
      <c r="A59" s="27"/>
      <c r="B59" s="28"/>
      <c r="C59" s="28"/>
      <c r="D59" s="28"/>
      <c r="E59" s="29"/>
    </row>
    <row r="60">
      <c r="A60" s="27"/>
      <c r="B60" s="28"/>
      <c r="C60" s="28"/>
      <c r="D60" s="28"/>
      <c r="E60" s="29"/>
    </row>
    <row r="61">
      <c r="A61" s="27"/>
      <c r="B61" s="28"/>
      <c r="C61" s="28"/>
      <c r="D61" s="28"/>
      <c r="E61" s="29"/>
    </row>
    <row r="62">
      <c r="A62" s="27"/>
      <c r="B62" s="28"/>
      <c r="C62" s="28"/>
      <c r="D62" s="28"/>
      <c r="E62" s="29"/>
    </row>
    <row r="63">
      <c r="A63" s="27"/>
      <c r="B63" s="28"/>
      <c r="C63" s="28"/>
      <c r="D63" s="28"/>
      <c r="E63" s="29"/>
    </row>
    <row r="64">
      <c r="A64" s="27"/>
      <c r="B64" s="28"/>
      <c r="C64" s="28"/>
      <c r="D64" s="28"/>
      <c r="E64" s="29"/>
    </row>
    <row r="65">
      <c r="A65" s="27"/>
      <c r="B65" s="28"/>
      <c r="C65" s="28"/>
      <c r="D65" s="28"/>
      <c r="E65" s="29"/>
    </row>
    <row r="66">
      <c r="A66" s="27"/>
      <c r="B66" s="28"/>
      <c r="C66" s="28"/>
      <c r="D66" s="28"/>
      <c r="E66" s="29"/>
    </row>
    <row r="67">
      <c r="A67" s="27"/>
      <c r="B67" s="28"/>
      <c r="C67" s="28"/>
      <c r="D67" s="28"/>
      <c r="E67" s="29"/>
    </row>
    <row r="68">
      <c r="A68" s="27"/>
      <c r="B68" s="28"/>
      <c r="C68" s="28"/>
      <c r="D68" s="28"/>
      <c r="E68" s="29"/>
    </row>
    <row r="69">
      <c r="A69" s="27"/>
      <c r="B69" s="28"/>
      <c r="C69" s="28"/>
      <c r="D69" s="28"/>
      <c r="E69" s="29"/>
    </row>
    <row r="70">
      <c r="A70" s="27"/>
      <c r="B70" s="28"/>
      <c r="C70" s="28"/>
      <c r="D70" s="28"/>
      <c r="E70" s="29"/>
    </row>
    <row r="71">
      <c r="A71" s="27"/>
      <c r="B71" s="28"/>
      <c r="C71" s="28"/>
      <c r="D71" s="28"/>
      <c r="E71" s="29"/>
    </row>
    <row r="72">
      <c r="A72" s="27"/>
      <c r="B72" s="28"/>
      <c r="C72" s="28"/>
      <c r="D72" s="28"/>
      <c r="E72" s="29"/>
    </row>
    <row r="73">
      <c r="A73" s="27"/>
      <c r="B73" s="28"/>
      <c r="C73" s="28"/>
      <c r="D73" s="28"/>
      <c r="E73" s="29"/>
    </row>
    <row r="74">
      <c r="A74" s="27"/>
      <c r="B74" s="28"/>
      <c r="C74" s="28"/>
      <c r="D74" s="28"/>
      <c r="E74" s="29"/>
    </row>
    <row r="75">
      <c r="A75" s="27"/>
      <c r="B75" s="28"/>
      <c r="C75" s="28"/>
      <c r="D75" s="28"/>
      <c r="E75" s="29"/>
    </row>
    <row r="76">
      <c r="A76" s="27"/>
      <c r="B76" s="28"/>
      <c r="C76" s="28"/>
      <c r="D76" s="28"/>
      <c r="E76" s="29"/>
    </row>
    <row r="77">
      <c r="A77" s="27"/>
      <c r="B77" s="28"/>
      <c r="C77" s="28"/>
      <c r="D77" s="28"/>
      <c r="E77" s="29"/>
    </row>
    <row r="78">
      <c r="A78" s="27"/>
      <c r="B78" s="28"/>
      <c r="C78" s="28"/>
      <c r="D78" s="28"/>
      <c r="E78" s="29"/>
    </row>
    <row r="79">
      <c r="A79" s="27"/>
      <c r="B79" s="28"/>
      <c r="C79" s="28"/>
      <c r="D79" s="28"/>
      <c r="E79" s="29"/>
    </row>
    <row r="80">
      <c r="A80" s="27"/>
      <c r="B80" s="28"/>
      <c r="C80" s="28"/>
      <c r="D80" s="28"/>
      <c r="E80" s="29"/>
    </row>
    <row r="81">
      <c r="A81" s="27"/>
      <c r="B81" s="28"/>
      <c r="C81" s="28"/>
      <c r="D81" s="28"/>
      <c r="E81" s="29"/>
    </row>
    <row r="82">
      <c r="A82" s="27"/>
      <c r="B82" s="28"/>
      <c r="C82" s="28"/>
      <c r="D82" s="28"/>
      <c r="E82" s="29"/>
    </row>
    <row r="83">
      <c r="A83" s="27"/>
      <c r="B83" s="28"/>
      <c r="C83" s="28"/>
      <c r="D83" s="28"/>
      <c r="E83" s="29"/>
    </row>
    <row r="84">
      <c r="A84" s="27"/>
      <c r="B84" s="28"/>
      <c r="C84" s="28"/>
      <c r="D84" s="28"/>
      <c r="E84" s="29"/>
    </row>
    <row r="85">
      <c r="A85" s="27"/>
      <c r="B85" s="28"/>
      <c r="C85" s="28"/>
      <c r="D85" s="28"/>
      <c r="E85" s="29"/>
    </row>
    <row r="86">
      <c r="A86" s="27"/>
      <c r="B86" s="28"/>
      <c r="C86" s="28"/>
      <c r="D86" s="28"/>
      <c r="E86" s="29"/>
    </row>
    <row r="87">
      <c r="A87" s="27"/>
      <c r="B87" s="28"/>
      <c r="C87" s="28"/>
      <c r="D87" s="28"/>
      <c r="E87" s="29"/>
    </row>
    <row r="88">
      <c r="A88" s="27"/>
      <c r="B88" s="28"/>
      <c r="C88" s="28"/>
      <c r="D88" s="28"/>
      <c r="E88" s="29"/>
    </row>
    <row r="89">
      <c r="A89" s="27"/>
      <c r="B89" s="28"/>
      <c r="C89" s="28"/>
      <c r="D89" s="28"/>
      <c r="E89" s="29"/>
    </row>
    <row r="90">
      <c r="A90" s="27"/>
      <c r="B90" s="28"/>
      <c r="C90" s="28"/>
      <c r="D90" s="28"/>
      <c r="E90" s="29"/>
    </row>
    <row r="91">
      <c r="A91" s="27"/>
      <c r="B91" s="28"/>
      <c r="C91" s="28"/>
      <c r="D91" s="28"/>
      <c r="E91" s="29"/>
    </row>
    <row r="92">
      <c r="A92" s="27"/>
      <c r="B92" s="28"/>
      <c r="C92" s="28"/>
      <c r="D92" s="28"/>
      <c r="E92" s="29"/>
    </row>
    <row r="93">
      <c r="A93" s="27"/>
      <c r="B93" s="28"/>
      <c r="C93" s="28"/>
      <c r="D93" s="28"/>
      <c r="E93" s="29"/>
    </row>
    <row r="94">
      <c r="A94" s="27"/>
      <c r="B94" s="28"/>
      <c r="C94" s="28"/>
      <c r="D94" s="28"/>
      <c r="E94" s="29"/>
    </row>
    <row r="95">
      <c r="A95" s="27"/>
      <c r="B95" s="28"/>
      <c r="C95" s="28"/>
      <c r="D95" s="28"/>
      <c r="E95" s="29"/>
    </row>
    <row r="96">
      <c r="A96" s="27"/>
      <c r="B96" s="28"/>
      <c r="C96" s="28"/>
      <c r="D96" s="28"/>
      <c r="E96" s="29"/>
    </row>
    <row r="97">
      <c r="A97" s="27"/>
      <c r="B97" s="28"/>
      <c r="C97" s="28"/>
      <c r="D97" s="28"/>
      <c r="E97" s="29"/>
    </row>
    <row r="98">
      <c r="A98" s="27"/>
      <c r="B98" s="28"/>
      <c r="C98" s="28"/>
      <c r="D98" s="28"/>
      <c r="E98" s="29"/>
    </row>
    <row r="99">
      <c r="A99" s="27"/>
      <c r="B99" s="28"/>
      <c r="C99" s="28"/>
      <c r="D99" s="28"/>
      <c r="E99" s="29"/>
    </row>
    <row r="100">
      <c r="A100" s="30"/>
      <c r="B100" s="31"/>
      <c r="C100" s="31"/>
      <c r="D100" s="31"/>
      <c r="E100" s="32"/>
    </row>
  </sheetData>
  <conditionalFormatting sqref="A1:E1">
    <cfRule type="expression" dxfId="0" priority="1">
      <formula>if($B1="BADGERS",True)</formula>
    </cfRule>
  </conditionalFormatting>
  <drawing r:id="rId1"/>
</worksheet>
</file>