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DNCKC03\Documents\"/>
    </mc:Choice>
  </mc:AlternateContent>
  <bookViews>
    <workbookView showSheetTabs="0" xWindow="0" yWindow="0" windowWidth="20490" windowHeight="8340" tabRatio="821"/>
  </bookViews>
  <sheets>
    <sheet name="HOME" sheetId="1" r:id="rId1"/>
    <sheet name="DATA" sheetId="2" r:id="rId2"/>
    <sheet name="PANDUAN" sheetId="34" r:id="rId3"/>
    <sheet name="COVER" sheetId="35" r:id="rId4"/>
    <sheet name="BAB LM" sheetId="19" r:id="rId5"/>
    <sheet name="SISWA" sheetId="6" r:id="rId6"/>
    <sheet name="Sistem" sheetId="4" state="hidden" r:id="rId7"/>
    <sheet name="REKAP" sheetId="33" r:id="rId8"/>
    <sheet name="BOBOT" sheetId="18" r:id="rId9"/>
    <sheet name="PERSEN" sheetId="21" r:id="rId10"/>
    <sheet name="B-PAI" sheetId="23" r:id="rId11"/>
  </sheets>
  <externalReferences>
    <externalReference r:id="rId12"/>
    <externalReference r:id="rId13"/>
  </externalReferences>
  <definedNames>
    <definedName name="_xlnm._FilterDatabase" localSheetId="8" hidden="1">BOBOT!$D$11:$D$61</definedName>
    <definedName name="_xlnm._FilterDatabase" localSheetId="9" hidden="1">PERSEN!$D$10:$D$60</definedName>
    <definedName name="_xlnm._FilterDatabase" localSheetId="7" hidden="1">REKAP!$D$10:$D$60</definedName>
    <definedName name="ABS_1">'[1]ABS SW'!$K$9</definedName>
    <definedName name="ABS_2">'[1]ABS SW'!#REF!</definedName>
    <definedName name="ABS_3">'[1]ABS SW'!#REF!</definedName>
    <definedName name="ABS_4">'[1]ABS SW'!#REF!</definedName>
    <definedName name="ABS_5">'[1]ABS SW'!#REF!</definedName>
    <definedName name="ABS_6">'[1]ABS SW'!#REF!</definedName>
    <definedName name="ABS_7">'[1]ABS SW'!#REF!</definedName>
    <definedName name="ABS_8">'[1]ABS SW'!#REF!</definedName>
    <definedName name="ABS_9">'[1]ABS SW'!#REF!</definedName>
    <definedName name="AGD_2">[1]AGENDA!#REF!</definedName>
    <definedName name="AGD_3">[1]AGENDA!#REF!</definedName>
    <definedName name="AGD_4">[1]AGENDA!#REF!</definedName>
    <definedName name="AGD_5">[1]AGENDA!#REF!</definedName>
    <definedName name="AGD_6">[1]AGENDA!#REF!</definedName>
    <definedName name="AGD_7">[1]AGENDA!#REF!</definedName>
    <definedName name="AGD_8">[1]AGENDA!#REF!</definedName>
    <definedName name="AGD_9">[1]AGENDA!#REF!</definedName>
    <definedName name="KELAS_2">'[1]ABS SW'!#REF!</definedName>
    <definedName name="KELAS3">'[1]ABS SW'!#REF!</definedName>
    <definedName name="KELAS4">'[1]ABS SW'!#REF!</definedName>
    <definedName name="KELAS5">'[1]ABS SW'!#REF!</definedName>
    <definedName name="KELAS6">'[1]ABS SW'!#REF!</definedName>
    <definedName name="KELAS7">'[1]ABS SW'!#REF!</definedName>
    <definedName name="KELAS8">'[1]ABS SW'!#REF!</definedName>
    <definedName name="KELAS9">'[1]ABS SW'!#REF!</definedName>
    <definedName name="NLI_1">[1]NILAI!$B$6</definedName>
    <definedName name="NLI_2">[1]NILAI!#REF!</definedName>
    <definedName name="NLI_3">[1]NILAI!#REF!</definedName>
    <definedName name="NLI_4">[1]NILAI!#REF!</definedName>
    <definedName name="NLI_5">[1]NILAI!#REF!</definedName>
    <definedName name="NLI_6">[1]NILAI!#REF!</definedName>
    <definedName name="NLI_7">[1]NILAI!#REF!</definedName>
    <definedName name="NLI_8">[1]NILAI!#REF!</definedName>
    <definedName name="NLI_9">[1]NILAI!#REF!</definedName>
    <definedName name="_xlnm.Print_Area" localSheetId="8">BOBOT!$B$2:$N$70</definedName>
    <definedName name="_xlnm.Print_Area" localSheetId="3">COVER!$B$2:$J$43</definedName>
    <definedName name="_xlnm.Print_Area" localSheetId="2">PANDUAN!$B$2:$F$15</definedName>
    <definedName name="_xlnm.Print_Area" localSheetId="9">PERSEN!$B$2:$T$69</definedName>
    <definedName name="_xlnm.Print_Area" localSheetId="7">REKAP!$B$2:$AC$70</definedName>
    <definedName name="_xlnm.Print_Titles" localSheetId="8">BOBOT!$8:$10</definedName>
    <definedName name="_xlnm.Print_Titles" localSheetId="9">PERSEN!$8:$10</definedName>
    <definedName name="_xlnm.Print_Titles" localSheetId="7">REKAP!$8:$10</definedName>
    <definedName name="SPMT_2">[1]SPMT!#REF!</definedName>
    <definedName name="SPMT_3">[1]SPMT!#REF!</definedName>
    <definedName name="SPMT_4">[1]SPMT!#REF!</definedName>
    <definedName name="SPMT_5">[1]SPMT!#REF!</definedName>
    <definedName name="SPMT_6">[1]SPMT!#REF!</definedName>
    <definedName name="SPMT_7">[1]SPMT!#REF!</definedName>
    <definedName name="SPMT_8">[1]SPMT!#REF!</definedName>
    <definedName name="SPMT_9">[1]SPMT!#REF!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C13" i="1"/>
  <c r="AM6" i="23"/>
  <c r="AT6" i="23"/>
  <c r="C5" i="1" l="1"/>
  <c r="B4" i="1"/>
  <c r="O19" i="2" l="1"/>
  <c r="U61" i="21"/>
  <c r="U10" i="21"/>
  <c r="P10" i="21"/>
  <c r="K11" i="18"/>
  <c r="AV8" i="23"/>
  <c r="AV57" i="23"/>
  <c r="AV56" i="23"/>
  <c r="AV55" i="23"/>
  <c r="AV54" i="23"/>
  <c r="AV53" i="23"/>
  <c r="AV52" i="23"/>
  <c r="AV51" i="23"/>
  <c r="AV50" i="23"/>
  <c r="AV49" i="23"/>
  <c r="AV48" i="23"/>
  <c r="AV47" i="23"/>
  <c r="AV46" i="23"/>
  <c r="AV45" i="23"/>
  <c r="AV44" i="23"/>
  <c r="AV43" i="23"/>
  <c r="AV42" i="23"/>
  <c r="AV41" i="23"/>
  <c r="AV40" i="23"/>
  <c r="AV39" i="23"/>
  <c r="AV38" i="23"/>
  <c r="AV37" i="23"/>
  <c r="AV36" i="23"/>
  <c r="AV35" i="23"/>
  <c r="AV34" i="23"/>
  <c r="AV33" i="23"/>
  <c r="AV32" i="23"/>
  <c r="AV31" i="23"/>
  <c r="AV30" i="23"/>
  <c r="AV29" i="23"/>
  <c r="AV28" i="23"/>
  <c r="AV27" i="23"/>
  <c r="AV26" i="23"/>
  <c r="AV25" i="23"/>
  <c r="AV24" i="23"/>
  <c r="AV23" i="23"/>
  <c r="AV22" i="23"/>
  <c r="AV21" i="23"/>
  <c r="AV20" i="23"/>
  <c r="AV19" i="23"/>
  <c r="AV18" i="23"/>
  <c r="AV17" i="23"/>
  <c r="AV16" i="23"/>
  <c r="AV15" i="23"/>
  <c r="AV14" i="23"/>
  <c r="AV13" i="23"/>
  <c r="AV12" i="23"/>
  <c r="AV11" i="23"/>
  <c r="J9" i="18"/>
  <c r="J11" i="18" s="1"/>
  <c r="Q6" i="23"/>
  <c r="R9" i="33" s="1"/>
  <c r="Y10" i="33" s="1"/>
  <c r="X6" i="23"/>
  <c r="X57" i="23"/>
  <c r="W57" i="23"/>
  <c r="V57" i="23"/>
  <c r="U57" i="23"/>
  <c r="T57" i="23"/>
  <c r="X56" i="23"/>
  <c r="W56" i="23"/>
  <c r="V56" i="23"/>
  <c r="U56" i="23"/>
  <c r="T56" i="23"/>
  <c r="X55" i="23"/>
  <c r="W55" i="23"/>
  <c r="V55" i="23"/>
  <c r="U55" i="23"/>
  <c r="T55" i="23"/>
  <c r="X54" i="23"/>
  <c r="W54" i="23"/>
  <c r="V54" i="23"/>
  <c r="U54" i="23"/>
  <c r="T54" i="23"/>
  <c r="X53" i="23"/>
  <c r="W53" i="23"/>
  <c r="V53" i="23"/>
  <c r="U53" i="23"/>
  <c r="T53" i="23"/>
  <c r="X52" i="23"/>
  <c r="W52" i="23"/>
  <c r="V52" i="23"/>
  <c r="U52" i="23"/>
  <c r="T52" i="23"/>
  <c r="X51" i="23"/>
  <c r="W51" i="23"/>
  <c r="V51" i="23"/>
  <c r="U51" i="23"/>
  <c r="T51" i="23"/>
  <c r="X50" i="23"/>
  <c r="W50" i="23"/>
  <c r="V50" i="23"/>
  <c r="U50" i="23"/>
  <c r="T50" i="23"/>
  <c r="X49" i="23"/>
  <c r="W49" i="23"/>
  <c r="V49" i="23"/>
  <c r="U49" i="23"/>
  <c r="T49" i="23"/>
  <c r="X48" i="23"/>
  <c r="W48" i="23"/>
  <c r="V48" i="23"/>
  <c r="U48" i="23"/>
  <c r="T48" i="23"/>
  <c r="X47" i="23"/>
  <c r="W47" i="23"/>
  <c r="V47" i="23"/>
  <c r="U47" i="23"/>
  <c r="T47" i="23"/>
  <c r="X46" i="23"/>
  <c r="W46" i="23"/>
  <c r="V46" i="23"/>
  <c r="U46" i="23"/>
  <c r="T46" i="23"/>
  <c r="X45" i="23"/>
  <c r="W45" i="23"/>
  <c r="V45" i="23"/>
  <c r="U45" i="23"/>
  <c r="T45" i="23"/>
  <c r="X44" i="23"/>
  <c r="W44" i="23"/>
  <c r="V44" i="23"/>
  <c r="U44" i="23"/>
  <c r="T44" i="23"/>
  <c r="X43" i="23"/>
  <c r="W43" i="23"/>
  <c r="V43" i="23"/>
  <c r="U43" i="23"/>
  <c r="T43" i="23"/>
  <c r="X42" i="23"/>
  <c r="W42" i="23"/>
  <c r="V42" i="23"/>
  <c r="U42" i="23"/>
  <c r="T42" i="23"/>
  <c r="X41" i="23"/>
  <c r="W41" i="23"/>
  <c r="V41" i="23"/>
  <c r="U41" i="23"/>
  <c r="T41" i="23"/>
  <c r="X40" i="23"/>
  <c r="W40" i="23"/>
  <c r="V40" i="23"/>
  <c r="U40" i="23"/>
  <c r="T40" i="23"/>
  <c r="X39" i="23"/>
  <c r="W39" i="23"/>
  <c r="V39" i="23"/>
  <c r="U39" i="23"/>
  <c r="T39" i="23"/>
  <c r="X38" i="23"/>
  <c r="W38" i="23"/>
  <c r="V38" i="23"/>
  <c r="U38" i="23"/>
  <c r="T38" i="23"/>
  <c r="X37" i="23"/>
  <c r="W37" i="23"/>
  <c r="V37" i="23"/>
  <c r="U37" i="23"/>
  <c r="T37" i="23"/>
  <c r="X36" i="23"/>
  <c r="W36" i="23"/>
  <c r="V36" i="23"/>
  <c r="U36" i="23"/>
  <c r="T36" i="23"/>
  <c r="X35" i="23"/>
  <c r="W35" i="23"/>
  <c r="V35" i="23"/>
  <c r="U35" i="23"/>
  <c r="T35" i="23"/>
  <c r="X34" i="23"/>
  <c r="W34" i="23"/>
  <c r="V34" i="23"/>
  <c r="U34" i="23"/>
  <c r="T34" i="23"/>
  <c r="X33" i="23"/>
  <c r="W33" i="23"/>
  <c r="V33" i="23"/>
  <c r="U33" i="23"/>
  <c r="T33" i="23"/>
  <c r="X32" i="23"/>
  <c r="W32" i="23"/>
  <c r="V32" i="23"/>
  <c r="U32" i="23"/>
  <c r="T32" i="23"/>
  <c r="X31" i="23"/>
  <c r="W31" i="23"/>
  <c r="V31" i="23"/>
  <c r="U31" i="23"/>
  <c r="T31" i="23"/>
  <c r="X30" i="23"/>
  <c r="W30" i="23"/>
  <c r="V30" i="23"/>
  <c r="U30" i="23"/>
  <c r="T30" i="23"/>
  <c r="X29" i="23"/>
  <c r="W29" i="23"/>
  <c r="V29" i="23"/>
  <c r="U29" i="23"/>
  <c r="T29" i="23"/>
  <c r="X28" i="23"/>
  <c r="W28" i="23"/>
  <c r="V28" i="23"/>
  <c r="U28" i="23"/>
  <c r="T28" i="23"/>
  <c r="X27" i="23"/>
  <c r="W27" i="23"/>
  <c r="V27" i="23"/>
  <c r="U27" i="23"/>
  <c r="T27" i="23"/>
  <c r="X26" i="23"/>
  <c r="W26" i="23"/>
  <c r="V26" i="23"/>
  <c r="U26" i="23"/>
  <c r="T26" i="23"/>
  <c r="X25" i="23"/>
  <c r="W25" i="23"/>
  <c r="V25" i="23"/>
  <c r="U25" i="23"/>
  <c r="T25" i="23"/>
  <c r="X24" i="23"/>
  <c r="W24" i="23"/>
  <c r="V24" i="23"/>
  <c r="U24" i="23"/>
  <c r="T24" i="23"/>
  <c r="X23" i="23"/>
  <c r="W23" i="23"/>
  <c r="V23" i="23"/>
  <c r="U23" i="23"/>
  <c r="T23" i="23"/>
  <c r="X22" i="23"/>
  <c r="W22" i="23"/>
  <c r="V22" i="23"/>
  <c r="U22" i="23"/>
  <c r="T22" i="23"/>
  <c r="X21" i="23"/>
  <c r="W21" i="23"/>
  <c r="V21" i="23"/>
  <c r="U21" i="23"/>
  <c r="T21" i="23"/>
  <c r="X20" i="23"/>
  <c r="W20" i="23"/>
  <c r="V20" i="23"/>
  <c r="U20" i="23"/>
  <c r="T20" i="23"/>
  <c r="X19" i="23"/>
  <c r="W19" i="23"/>
  <c r="V19" i="23"/>
  <c r="U19" i="23"/>
  <c r="T19" i="23"/>
  <c r="X18" i="23"/>
  <c r="W18" i="23"/>
  <c r="V18" i="23"/>
  <c r="U18" i="23"/>
  <c r="T18" i="23"/>
  <c r="X17" i="23"/>
  <c r="W17" i="23"/>
  <c r="V17" i="23"/>
  <c r="U17" i="23"/>
  <c r="T17" i="23"/>
  <c r="X16" i="23"/>
  <c r="W16" i="23"/>
  <c r="V16" i="23"/>
  <c r="U16" i="23"/>
  <c r="T16" i="23"/>
  <c r="X15" i="23"/>
  <c r="W15" i="23"/>
  <c r="V15" i="23"/>
  <c r="U15" i="23"/>
  <c r="T15" i="23"/>
  <c r="X14" i="23"/>
  <c r="W14" i="23"/>
  <c r="V14" i="23"/>
  <c r="U14" i="23"/>
  <c r="T14" i="23"/>
  <c r="X13" i="23"/>
  <c r="W13" i="23"/>
  <c r="V13" i="23"/>
  <c r="U13" i="23"/>
  <c r="T13" i="23"/>
  <c r="X12" i="23"/>
  <c r="W12" i="23"/>
  <c r="V12" i="23"/>
  <c r="U12" i="23"/>
  <c r="T12" i="23"/>
  <c r="X11" i="23"/>
  <c r="W11" i="23"/>
  <c r="V11" i="23"/>
  <c r="U11" i="23"/>
  <c r="T11" i="23"/>
  <c r="X10" i="23"/>
  <c r="W10" i="23"/>
  <c r="V10" i="23"/>
  <c r="U10" i="23"/>
  <c r="T10" i="23"/>
  <c r="X9" i="23"/>
  <c r="W9" i="23"/>
  <c r="V9" i="23"/>
  <c r="U9" i="23"/>
  <c r="T9" i="23"/>
  <c r="X8" i="23"/>
  <c r="U8" i="23"/>
  <c r="AU6" i="23"/>
  <c r="AT57" i="23"/>
  <c r="AS57" i="23"/>
  <c r="AR57" i="23"/>
  <c r="AQ57" i="23"/>
  <c r="AP57" i="23"/>
  <c r="AT56" i="23"/>
  <c r="AS56" i="23"/>
  <c r="AR56" i="23"/>
  <c r="AQ56" i="23"/>
  <c r="AP56" i="23"/>
  <c r="AT55" i="23"/>
  <c r="AS55" i="23"/>
  <c r="AR55" i="23"/>
  <c r="AQ55" i="23"/>
  <c r="AP55" i="23"/>
  <c r="AT54" i="23"/>
  <c r="AS54" i="23"/>
  <c r="AR54" i="23"/>
  <c r="AQ54" i="23"/>
  <c r="AP54" i="23"/>
  <c r="AT53" i="23"/>
  <c r="AS53" i="23"/>
  <c r="AR53" i="23"/>
  <c r="AQ53" i="23"/>
  <c r="AP53" i="23"/>
  <c r="AT52" i="23"/>
  <c r="AS52" i="23"/>
  <c r="AR52" i="23"/>
  <c r="AQ52" i="23"/>
  <c r="AP52" i="23"/>
  <c r="AT51" i="23"/>
  <c r="AS51" i="23"/>
  <c r="AR51" i="23"/>
  <c r="AQ51" i="23"/>
  <c r="AP51" i="23"/>
  <c r="AT50" i="23"/>
  <c r="AS50" i="23"/>
  <c r="AR50" i="23"/>
  <c r="AQ50" i="23"/>
  <c r="AP50" i="23"/>
  <c r="AT49" i="23"/>
  <c r="AS49" i="23"/>
  <c r="AR49" i="23"/>
  <c r="AQ49" i="23"/>
  <c r="AP49" i="23"/>
  <c r="AT48" i="23"/>
  <c r="AS48" i="23"/>
  <c r="AR48" i="23"/>
  <c r="AQ48" i="23"/>
  <c r="AP48" i="23"/>
  <c r="AT47" i="23"/>
  <c r="AS47" i="23"/>
  <c r="AR47" i="23"/>
  <c r="AQ47" i="23"/>
  <c r="AP47" i="23"/>
  <c r="AT46" i="23"/>
  <c r="AS46" i="23"/>
  <c r="AR46" i="23"/>
  <c r="AQ46" i="23"/>
  <c r="AP46" i="23"/>
  <c r="AT45" i="23"/>
  <c r="AS45" i="23"/>
  <c r="AR45" i="23"/>
  <c r="AQ45" i="23"/>
  <c r="AP45" i="23"/>
  <c r="AT44" i="23"/>
  <c r="AS44" i="23"/>
  <c r="AR44" i="23"/>
  <c r="AQ44" i="23"/>
  <c r="AP44" i="23"/>
  <c r="AT43" i="23"/>
  <c r="AS43" i="23"/>
  <c r="AR43" i="23"/>
  <c r="AQ43" i="23"/>
  <c r="AP43" i="23"/>
  <c r="AT42" i="23"/>
  <c r="AS42" i="23"/>
  <c r="AR42" i="23"/>
  <c r="AQ42" i="23"/>
  <c r="AP42" i="23"/>
  <c r="AT41" i="23"/>
  <c r="AS41" i="23"/>
  <c r="AR41" i="23"/>
  <c r="AQ41" i="23"/>
  <c r="AP41" i="23"/>
  <c r="AT40" i="23"/>
  <c r="AS40" i="23"/>
  <c r="AR40" i="23"/>
  <c r="AQ40" i="23"/>
  <c r="AP40" i="23"/>
  <c r="AT39" i="23"/>
  <c r="AS39" i="23"/>
  <c r="AR39" i="23"/>
  <c r="AQ39" i="23"/>
  <c r="AP39" i="23"/>
  <c r="AT38" i="23"/>
  <c r="AS38" i="23"/>
  <c r="AR38" i="23"/>
  <c r="AQ38" i="23"/>
  <c r="AP38" i="23"/>
  <c r="AT37" i="23"/>
  <c r="AS37" i="23"/>
  <c r="AR37" i="23"/>
  <c r="AQ37" i="23"/>
  <c r="AP37" i="23"/>
  <c r="AT36" i="23"/>
  <c r="AS36" i="23"/>
  <c r="AR36" i="23"/>
  <c r="AQ36" i="23"/>
  <c r="AP36" i="23"/>
  <c r="AT35" i="23"/>
  <c r="AS35" i="23"/>
  <c r="AR35" i="23"/>
  <c r="AQ35" i="23"/>
  <c r="AP35" i="23"/>
  <c r="AT34" i="23"/>
  <c r="AS34" i="23"/>
  <c r="AR34" i="23"/>
  <c r="AQ34" i="23"/>
  <c r="AP34" i="23"/>
  <c r="AT33" i="23"/>
  <c r="AS33" i="23"/>
  <c r="AR33" i="23"/>
  <c r="AQ33" i="23"/>
  <c r="AP33" i="23"/>
  <c r="AT32" i="23"/>
  <c r="AS32" i="23"/>
  <c r="AR32" i="23"/>
  <c r="AQ32" i="23"/>
  <c r="AP32" i="23"/>
  <c r="AT31" i="23"/>
  <c r="AS31" i="23"/>
  <c r="AR31" i="23"/>
  <c r="AQ31" i="23"/>
  <c r="AP31" i="23"/>
  <c r="AT30" i="23"/>
  <c r="AS30" i="23"/>
  <c r="AR30" i="23"/>
  <c r="AQ30" i="23"/>
  <c r="AP30" i="23"/>
  <c r="AT29" i="23"/>
  <c r="AS29" i="23"/>
  <c r="AR29" i="23"/>
  <c r="AQ29" i="23"/>
  <c r="AP29" i="23"/>
  <c r="AT28" i="23"/>
  <c r="AS28" i="23"/>
  <c r="AR28" i="23"/>
  <c r="AQ28" i="23"/>
  <c r="AP28" i="23"/>
  <c r="AT27" i="23"/>
  <c r="AS27" i="23"/>
  <c r="AR27" i="23"/>
  <c r="AQ27" i="23"/>
  <c r="AP27" i="23"/>
  <c r="AT26" i="23"/>
  <c r="AS26" i="23"/>
  <c r="AR26" i="23"/>
  <c r="AQ26" i="23"/>
  <c r="AP26" i="23"/>
  <c r="AT25" i="23"/>
  <c r="AS25" i="23"/>
  <c r="AR25" i="23"/>
  <c r="AQ25" i="23"/>
  <c r="AP25" i="23"/>
  <c r="AT24" i="23"/>
  <c r="AS24" i="23"/>
  <c r="AR24" i="23"/>
  <c r="AQ24" i="23"/>
  <c r="AP24" i="23"/>
  <c r="AT23" i="23"/>
  <c r="AS23" i="23"/>
  <c r="AR23" i="23"/>
  <c r="AQ23" i="23"/>
  <c r="AP23" i="23"/>
  <c r="AT22" i="23"/>
  <c r="AS22" i="23"/>
  <c r="AR22" i="23"/>
  <c r="AQ22" i="23"/>
  <c r="AP22" i="23"/>
  <c r="AT21" i="23"/>
  <c r="AS21" i="23"/>
  <c r="AR21" i="23"/>
  <c r="AQ21" i="23"/>
  <c r="AP21" i="23"/>
  <c r="AT20" i="23"/>
  <c r="AS20" i="23"/>
  <c r="AR20" i="23"/>
  <c r="AQ20" i="23"/>
  <c r="AP20" i="23"/>
  <c r="AT19" i="23"/>
  <c r="AS19" i="23"/>
  <c r="AR19" i="23"/>
  <c r="AQ19" i="23"/>
  <c r="AP19" i="23"/>
  <c r="AT18" i="23"/>
  <c r="AS18" i="23"/>
  <c r="AR18" i="23"/>
  <c r="AQ18" i="23"/>
  <c r="AP18" i="23"/>
  <c r="AT17" i="23"/>
  <c r="AS17" i="23"/>
  <c r="AR17" i="23"/>
  <c r="AQ17" i="23"/>
  <c r="AP17" i="23"/>
  <c r="AT16" i="23"/>
  <c r="AS16" i="23"/>
  <c r="AR16" i="23"/>
  <c r="AQ16" i="23"/>
  <c r="AP16" i="23"/>
  <c r="AT15" i="23"/>
  <c r="AS15" i="23"/>
  <c r="AR15" i="23"/>
  <c r="AQ15" i="23"/>
  <c r="AP15" i="23"/>
  <c r="AT14" i="23"/>
  <c r="AS14" i="23"/>
  <c r="AR14" i="23"/>
  <c r="AQ14" i="23"/>
  <c r="AP14" i="23"/>
  <c r="AT13" i="23"/>
  <c r="AS13" i="23"/>
  <c r="AR13" i="23"/>
  <c r="AQ13" i="23"/>
  <c r="AP13" i="23"/>
  <c r="AT12" i="23"/>
  <c r="AS12" i="23"/>
  <c r="AR12" i="23"/>
  <c r="AQ12" i="23"/>
  <c r="AP12" i="23"/>
  <c r="AT11" i="23"/>
  <c r="AS11" i="23"/>
  <c r="AR11" i="23"/>
  <c r="AQ11" i="23"/>
  <c r="AP11" i="23"/>
  <c r="AT10" i="23"/>
  <c r="AS10" i="23"/>
  <c r="AR10" i="23"/>
  <c r="AQ10" i="23"/>
  <c r="AP10" i="23"/>
  <c r="AT9" i="23"/>
  <c r="AS9" i="23"/>
  <c r="AR9" i="23"/>
  <c r="AQ9" i="23"/>
  <c r="AP9" i="23"/>
  <c r="AT8" i="23"/>
  <c r="AS8" i="23"/>
  <c r="AR8" i="23"/>
  <c r="AQ8" i="23"/>
  <c r="AP8" i="23"/>
  <c r="Y6" i="23"/>
  <c r="F15" i="21"/>
  <c r="X7" i="23" l="1"/>
  <c r="AV10" i="23"/>
  <c r="AV9" i="23"/>
  <c r="AS6" i="23" l="1"/>
  <c r="AR6" i="23"/>
  <c r="AQ6" i="23"/>
  <c r="AP6" i="23"/>
  <c r="W6" i="23"/>
  <c r="V6" i="23"/>
  <c r="U6" i="23"/>
  <c r="T6" i="23"/>
  <c r="W8" i="23"/>
  <c r="V8" i="23"/>
  <c r="T8" i="23"/>
  <c r="C15" i="35"/>
  <c r="C38" i="35"/>
  <c r="F4" i="21"/>
  <c r="G6" i="18"/>
  <c r="F6" i="18"/>
  <c r="F5" i="18"/>
  <c r="G5" i="18" s="1"/>
  <c r="F4" i="18"/>
  <c r="Q69" i="21"/>
  <c r="Q68" i="21"/>
  <c r="Q64" i="21"/>
  <c r="Q63" i="21"/>
  <c r="D69" i="21"/>
  <c r="D68" i="21"/>
  <c r="D63" i="21"/>
  <c r="K70" i="18"/>
  <c r="K69" i="18"/>
  <c r="K65" i="18"/>
  <c r="K64" i="18"/>
  <c r="D70" i="18"/>
  <c r="D69" i="18"/>
  <c r="D64" i="18"/>
  <c r="D63" i="33"/>
  <c r="Z63" i="33"/>
  <c r="Z64" i="33"/>
  <c r="Z69" i="33"/>
  <c r="Z68" i="33"/>
  <c r="D68" i="33"/>
  <c r="D69" i="33"/>
  <c r="E60" i="21"/>
  <c r="D60" i="21"/>
  <c r="Z55" i="23" l="1"/>
  <c r="Z51" i="23"/>
  <c r="Z47" i="23"/>
  <c r="Z43" i="23"/>
  <c r="Z39" i="23"/>
  <c r="Z35" i="23"/>
  <c r="Z31" i="23"/>
  <c r="Z27" i="23"/>
  <c r="Z23" i="23"/>
  <c r="Z19" i="23"/>
  <c r="Z15" i="23"/>
  <c r="Z11" i="23"/>
  <c r="Z20" i="23"/>
  <c r="Z54" i="23"/>
  <c r="Z50" i="23"/>
  <c r="Z46" i="23"/>
  <c r="Z42" i="23"/>
  <c r="Z38" i="23"/>
  <c r="Z34" i="23"/>
  <c r="Z30" i="23"/>
  <c r="Z26" i="23"/>
  <c r="Z22" i="23"/>
  <c r="Z18" i="23"/>
  <c r="Z14" i="23"/>
  <c r="Z10" i="23"/>
  <c r="Z16" i="23"/>
  <c r="Z57" i="23"/>
  <c r="Z53" i="23"/>
  <c r="Z49" i="23"/>
  <c r="Z45" i="23"/>
  <c r="Z41" i="23"/>
  <c r="Z37" i="23"/>
  <c r="Z33" i="23"/>
  <c r="Z29" i="23"/>
  <c r="Z25" i="23"/>
  <c r="Z21" i="23"/>
  <c r="Z17" i="23"/>
  <c r="Z13" i="23"/>
  <c r="Z9" i="23"/>
  <c r="Z56" i="23"/>
  <c r="Z52" i="23"/>
  <c r="Z48" i="23"/>
  <c r="Z44" i="23"/>
  <c r="Z40" i="23"/>
  <c r="Z36" i="23"/>
  <c r="Z32" i="23"/>
  <c r="Z28" i="23"/>
  <c r="Z24" i="23"/>
  <c r="Z12" i="23"/>
  <c r="Z8" i="23"/>
  <c r="E61" i="18"/>
  <c r="D61" i="18"/>
  <c r="F6" i="33"/>
  <c r="C18" i="35"/>
  <c r="E3" i="19" l="1"/>
  <c r="E60" i="33"/>
  <c r="D60" i="33"/>
  <c r="E59" i="33"/>
  <c r="D59" i="33"/>
  <c r="E58" i="33"/>
  <c r="D58" i="33"/>
  <c r="F4" i="33"/>
  <c r="J1" i="23"/>
  <c r="AG1" i="23" s="1"/>
  <c r="C19" i="2"/>
  <c r="AA61" i="23" l="1"/>
  <c r="D57" i="23"/>
  <c r="D56" i="23"/>
  <c r="D55" i="23"/>
  <c r="C57" i="23"/>
  <c r="C56" i="23"/>
  <c r="C55" i="23"/>
  <c r="C54" i="23"/>
  <c r="C53" i="23"/>
  <c r="C52" i="23"/>
  <c r="V2" i="2"/>
  <c r="V5" i="2"/>
  <c r="C33" i="35" l="1"/>
  <c r="C29" i="35"/>
  <c r="C28" i="35"/>
  <c r="C27" i="35"/>
  <c r="C22" i="35"/>
  <c r="C21" i="35"/>
  <c r="E57" i="33" l="1"/>
  <c r="D57" i="33"/>
  <c r="E56" i="33"/>
  <c r="D56" i="33"/>
  <c r="E55" i="33"/>
  <c r="D55" i="33"/>
  <c r="E54" i="33"/>
  <c r="D54" i="33"/>
  <c r="E53" i="33"/>
  <c r="D53" i="33"/>
  <c r="E52" i="33"/>
  <c r="D52" i="33"/>
  <c r="E51" i="33"/>
  <c r="D51" i="33"/>
  <c r="E50" i="33"/>
  <c r="D50" i="33"/>
  <c r="E49" i="33"/>
  <c r="D49" i="33"/>
  <c r="E48" i="33"/>
  <c r="D48" i="33"/>
  <c r="E47" i="33"/>
  <c r="D47" i="33"/>
  <c r="E46" i="33"/>
  <c r="D46" i="33"/>
  <c r="E45" i="33"/>
  <c r="D45" i="33"/>
  <c r="E44" i="33"/>
  <c r="D44" i="33"/>
  <c r="E43" i="33"/>
  <c r="D43" i="33"/>
  <c r="E42" i="33"/>
  <c r="D42" i="33"/>
  <c r="E41" i="33"/>
  <c r="D41" i="33"/>
  <c r="E40" i="33"/>
  <c r="D40" i="33"/>
  <c r="E39" i="33"/>
  <c r="D39" i="33"/>
  <c r="E38" i="33"/>
  <c r="D38" i="33"/>
  <c r="E37" i="33"/>
  <c r="D37" i="33"/>
  <c r="E36" i="33"/>
  <c r="D36" i="33"/>
  <c r="E35" i="33"/>
  <c r="D35" i="33"/>
  <c r="E34" i="33"/>
  <c r="D34" i="33"/>
  <c r="E33" i="33"/>
  <c r="D33" i="33"/>
  <c r="E32" i="33"/>
  <c r="D32" i="33"/>
  <c r="E31" i="33"/>
  <c r="D31" i="33"/>
  <c r="E30" i="33"/>
  <c r="D30" i="33"/>
  <c r="E29" i="33"/>
  <c r="D29" i="33"/>
  <c r="E28" i="33"/>
  <c r="D28" i="33"/>
  <c r="E27" i="33"/>
  <c r="D27" i="33"/>
  <c r="E26" i="33"/>
  <c r="D26" i="33"/>
  <c r="E25" i="33"/>
  <c r="D25" i="33"/>
  <c r="E24" i="33"/>
  <c r="D24" i="33"/>
  <c r="E23" i="33"/>
  <c r="D23" i="33"/>
  <c r="E22" i="33"/>
  <c r="D22" i="33"/>
  <c r="E21" i="33"/>
  <c r="D21" i="33"/>
  <c r="E20" i="33"/>
  <c r="D20" i="33"/>
  <c r="E19" i="33"/>
  <c r="D19" i="33"/>
  <c r="E18" i="33"/>
  <c r="D18" i="33"/>
  <c r="E17" i="33"/>
  <c r="D17" i="33"/>
  <c r="E16" i="33"/>
  <c r="D16" i="33"/>
  <c r="E15" i="33"/>
  <c r="D15" i="33"/>
  <c r="E14" i="33"/>
  <c r="D14" i="33"/>
  <c r="E13" i="33"/>
  <c r="D13" i="33"/>
  <c r="E12" i="33"/>
  <c r="D12" i="33"/>
  <c r="E11" i="33"/>
  <c r="D11" i="33"/>
  <c r="AF9" i="33"/>
  <c r="Z8" i="33"/>
  <c r="H6" i="33"/>
  <c r="F5" i="33"/>
  <c r="H5" i="33" s="1"/>
  <c r="O37" i="33"/>
  <c r="W9" i="21" l="1"/>
  <c r="R8" i="18"/>
  <c r="D54" i="23"/>
  <c r="D53" i="23"/>
  <c r="D52" i="23"/>
  <c r="D51" i="23"/>
  <c r="C51" i="23"/>
  <c r="D50" i="23"/>
  <c r="C50" i="23"/>
  <c r="D49" i="23"/>
  <c r="C49" i="23"/>
  <c r="D48" i="23"/>
  <c r="C48" i="23"/>
  <c r="D47" i="23"/>
  <c r="C47" i="23"/>
  <c r="D46" i="23"/>
  <c r="C46" i="23"/>
  <c r="D45" i="23"/>
  <c r="C45" i="23"/>
  <c r="D44" i="23"/>
  <c r="C44" i="23"/>
  <c r="D43" i="23"/>
  <c r="C43" i="23"/>
  <c r="D42" i="23"/>
  <c r="C42" i="23"/>
  <c r="D41" i="23"/>
  <c r="C41" i="23"/>
  <c r="D40" i="23"/>
  <c r="C40" i="23"/>
  <c r="D39" i="23"/>
  <c r="C39" i="23"/>
  <c r="D38" i="23"/>
  <c r="C38" i="23"/>
  <c r="D37" i="23"/>
  <c r="C37" i="23"/>
  <c r="D36" i="23"/>
  <c r="C36" i="23"/>
  <c r="D35" i="23"/>
  <c r="C35" i="23"/>
  <c r="D34" i="23"/>
  <c r="C34" i="23"/>
  <c r="D33" i="23"/>
  <c r="C33" i="23"/>
  <c r="D32" i="23"/>
  <c r="C32" i="23"/>
  <c r="D31" i="23"/>
  <c r="C31" i="23"/>
  <c r="D30" i="23"/>
  <c r="C30" i="23"/>
  <c r="D29" i="23"/>
  <c r="C29" i="23"/>
  <c r="D28" i="23"/>
  <c r="C28" i="23"/>
  <c r="D27" i="23"/>
  <c r="C27" i="23"/>
  <c r="D26" i="23"/>
  <c r="C26" i="23"/>
  <c r="D25" i="23"/>
  <c r="C25" i="23"/>
  <c r="D24" i="23"/>
  <c r="C24" i="23"/>
  <c r="D23" i="23"/>
  <c r="C23" i="23"/>
  <c r="D22" i="23"/>
  <c r="C22" i="23"/>
  <c r="D21" i="23"/>
  <c r="C21" i="23"/>
  <c r="D20" i="23"/>
  <c r="C20" i="23"/>
  <c r="D19" i="23"/>
  <c r="C19" i="23"/>
  <c r="D18" i="23"/>
  <c r="C18" i="23"/>
  <c r="D17" i="23"/>
  <c r="C17" i="23"/>
  <c r="D16" i="23"/>
  <c r="C16" i="23"/>
  <c r="D15" i="23"/>
  <c r="C15" i="23"/>
  <c r="D14" i="23"/>
  <c r="C14" i="23"/>
  <c r="D13" i="23"/>
  <c r="C13" i="23"/>
  <c r="D12" i="23"/>
  <c r="C12" i="23"/>
  <c r="D11" i="23"/>
  <c r="C11" i="23"/>
  <c r="D10" i="23"/>
  <c r="C10" i="23"/>
  <c r="D9" i="23"/>
  <c r="C9" i="23"/>
  <c r="D8" i="23"/>
  <c r="C8" i="23"/>
  <c r="B11" i="1" l="1"/>
  <c r="E59" i="21"/>
  <c r="D59" i="21"/>
  <c r="E58" i="21"/>
  <c r="D58" i="21"/>
  <c r="E57" i="21"/>
  <c r="D57" i="21"/>
  <c r="E56" i="21"/>
  <c r="D56" i="21"/>
  <c r="E55" i="21"/>
  <c r="D55" i="21"/>
  <c r="E54" i="21"/>
  <c r="D54" i="21"/>
  <c r="E53" i="21"/>
  <c r="D53" i="21"/>
  <c r="E52" i="21"/>
  <c r="D52" i="21"/>
  <c r="E51" i="21"/>
  <c r="D51" i="21"/>
  <c r="E50" i="21"/>
  <c r="D50" i="21"/>
  <c r="E49" i="21"/>
  <c r="D49" i="21"/>
  <c r="E48" i="21"/>
  <c r="D48" i="21"/>
  <c r="E47" i="21"/>
  <c r="D47" i="21"/>
  <c r="E46" i="21"/>
  <c r="D46" i="21"/>
  <c r="E45" i="21"/>
  <c r="D45" i="21"/>
  <c r="E44" i="21"/>
  <c r="D44" i="21"/>
  <c r="E43" i="21"/>
  <c r="D43" i="21"/>
  <c r="E42" i="21"/>
  <c r="D42" i="21"/>
  <c r="E41" i="21"/>
  <c r="D41" i="21"/>
  <c r="E40" i="21"/>
  <c r="D40" i="21"/>
  <c r="E39" i="21"/>
  <c r="D39" i="21"/>
  <c r="E38" i="21"/>
  <c r="D38" i="21"/>
  <c r="E37" i="21"/>
  <c r="D37" i="21"/>
  <c r="E36" i="21"/>
  <c r="D36" i="21"/>
  <c r="E35" i="21"/>
  <c r="D35" i="21"/>
  <c r="E34" i="21"/>
  <c r="D34" i="21"/>
  <c r="E33" i="21"/>
  <c r="D33" i="21"/>
  <c r="E32" i="21"/>
  <c r="D32" i="21"/>
  <c r="E31" i="21"/>
  <c r="D31" i="21"/>
  <c r="E30" i="21"/>
  <c r="D30" i="21"/>
  <c r="E29" i="21"/>
  <c r="D29" i="21"/>
  <c r="E28" i="21"/>
  <c r="D28" i="21"/>
  <c r="E27" i="21"/>
  <c r="D27" i="21"/>
  <c r="E26" i="21"/>
  <c r="D26" i="21"/>
  <c r="E25" i="21"/>
  <c r="D25" i="21"/>
  <c r="E24" i="21"/>
  <c r="D24" i="21"/>
  <c r="E23" i="21"/>
  <c r="D23" i="21"/>
  <c r="E22" i="21"/>
  <c r="D22" i="21"/>
  <c r="E21" i="21"/>
  <c r="D21" i="21"/>
  <c r="E20" i="21"/>
  <c r="D20" i="21"/>
  <c r="E19" i="21"/>
  <c r="D19" i="21"/>
  <c r="E18" i="21"/>
  <c r="D18" i="21"/>
  <c r="E17" i="21"/>
  <c r="D17" i="21"/>
  <c r="E16" i="21"/>
  <c r="D16" i="21"/>
  <c r="E15" i="21"/>
  <c r="D15" i="21"/>
  <c r="E14" i="21"/>
  <c r="D14" i="21"/>
  <c r="E13" i="21"/>
  <c r="D13" i="21"/>
  <c r="E12" i="21"/>
  <c r="D12" i="21"/>
  <c r="E11" i="21"/>
  <c r="D11" i="21"/>
  <c r="N9" i="21"/>
  <c r="L9" i="21"/>
  <c r="J9" i="21"/>
  <c r="H9" i="21"/>
  <c r="F9" i="21"/>
  <c r="P8" i="21"/>
  <c r="H6" i="21"/>
  <c r="F6" i="21"/>
  <c r="F5" i="21"/>
  <c r="H5" i="21" s="1"/>
  <c r="B4" i="19"/>
  <c r="A4" i="19" s="1"/>
  <c r="A30" i="2"/>
  <c r="A29" i="2"/>
  <c r="A28" i="2"/>
  <c r="A27" i="2"/>
  <c r="A26" i="2"/>
  <c r="A25" i="2"/>
  <c r="A24" i="2"/>
  <c r="A23" i="2"/>
  <c r="A22" i="2"/>
  <c r="A21" i="2"/>
  <c r="A20" i="2"/>
  <c r="A19" i="2"/>
  <c r="B8" i="1"/>
  <c r="B6" i="1"/>
  <c r="B5" i="19" l="1"/>
  <c r="B6" i="19" s="1"/>
  <c r="B7" i="19" s="1"/>
  <c r="E6" i="23"/>
  <c r="F9" i="33" s="1"/>
  <c r="J14" i="4"/>
  <c r="T7" i="23" l="1"/>
  <c r="U10" i="33"/>
  <c r="A5" i="19"/>
  <c r="A6" i="19"/>
  <c r="K6" i="23" s="1"/>
  <c r="L9" i="33" s="1"/>
  <c r="H6" i="23"/>
  <c r="I9" i="33" s="1"/>
  <c r="B8" i="19"/>
  <c r="A7" i="19"/>
  <c r="V7" i="23" l="1"/>
  <c r="W10" i="33"/>
  <c r="U7" i="23"/>
  <c r="V10" i="33"/>
  <c r="N6" i="23"/>
  <c r="O9" i="33" s="1"/>
  <c r="B9" i="19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E48" i="18"/>
  <c r="D48" i="18"/>
  <c r="E47" i="18"/>
  <c r="D47" i="18"/>
  <c r="E46" i="18"/>
  <c r="D46" i="18"/>
  <c r="E45" i="18"/>
  <c r="D45" i="18"/>
  <c r="E44" i="18"/>
  <c r="D44" i="18"/>
  <c r="E43" i="18"/>
  <c r="D43" i="18"/>
  <c r="E42" i="18"/>
  <c r="D42" i="18"/>
  <c r="E41" i="18"/>
  <c r="D41" i="18"/>
  <c r="E40" i="18"/>
  <c r="D40" i="18"/>
  <c r="E39" i="18"/>
  <c r="D39" i="18"/>
  <c r="E38" i="18"/>
  <c r="D38" i="18"/>
  <c r="E37" i="18"/>
  <c r="D37" i="18"/>
  <c r="E36" i="18"/>
  <c r="D36" i="18"/>
  <c r="E35" i="18"/>
  <c r="D35" i="18"/>
  <c r="E34" i="18"/>
  <c r="D34" i="18"/>
  <c r="E33" i="18"/>
  <c r="D33" i="18"/>
  <c r="E32" i="18"/>
  <c r="D32" i="18"/>
  <c r="E31" i="18"/>
  <c r="D31" i="18"/>
  <c r="E30" i="18"/>
  <c r="D30" i="18"/>
  <c r="E29" i="18"/>
  <c r="D29" i="18"/>
  <c r="E28" i="18"/>
  <c r="D28" i="18"/>
  <c r="E27" i="18"/>
  <c r="D27" i="18"/>
  <c r="E26" i="18"/>
  <c r="D26" i="18"/>
  <c r="E25" i="18"/>
  <c r="D25" i="18"/>
  <c r="E24" i="18"/>
  <c r="D24" i="18"/>
  <c r="E23" i="18"/>
  <c r="D23" i="18"/>
  <c r="E22" i="18"/>
  <c r="D22" i="18"/>
  <c r="E21" i="18"/>
  <c r="D21" i="18"/>
  <c r="E20" i="18"/>
  <c r="D20" i="18"/>
  <c r="E19" i="18"/>
  <c r="D19" i="18"/>
  <c r="E18" i="18"/>
  <c r="D18" i="18"/>
  <c r="E17" i="18"/>
  <c r="D17" i="18"/>
  <c r="E16" i="18"/>
  <c r="D16" i="18"/>
  <c r="E15" i="18"/>
  <c r="D15" i="18"/>
  <c r="E14" i="18"/>
  <c r="D14" i="18"/>
  <c r="E13" i="18"/>
  <c r="D13" i="18"/>
  <c r="E12" i="18"/>
  <c r="D12" i="18"/>
  <c r="P28" i="2"/>
  <c r="O28" i="2"/>
  <c r="N28" i="2"/>
  <c r="M28" i="2"/>
  <c r="L28" i="2"/>
  <c r="K28" i="2"/>
  <c r="I28" i="2"/>
  <c r="H28" i="2"/>
  <c r="G28" i="2"/>
  <c r="F28" i="2"/>
  <c r="E28" i="2"/>
  <c r="D28" i="2"/>
  <c r="P27" i="2"/>
  <c r="O27" i="2"/>
  <c r="N27" i="2"/>
  <c r="M27" i="2"/>
  <c r="L27" i="2"/>
  <c r="K27" i="2"/>
  <c r="I27" i="2"/>
  <c r="H27" i="2"/>
  <c r="G27" i="2"/>
  <c r="F27" i="2"/>
  <c r="E27" i="2"/>
  <c r="D27" i="2"/>
  <c r="P26" i="2"/>
  <c r="O26" i="2"/>
  <c r="N26" i="2"/>
  <c r="M26" i="2"/>
  <c r="L26" i="2"/>
  <c r="K26" i="2"/>
  <c r="I26" i="2"/>
  <c r="H26" i="2"/>
  <c r="G26" i="2"/>
  <c r="F26" i="2"/>
  <c r="E26" i="2"/>
  <c r="D26" i="2"/>
  <c r="P25" i="2"/>
  <c r="O25" i="2"/>
  <c r="N25" i="2"/>
  <c r="M25" i="2"/>
  <c r="L25" i="2"/>
  <c r="K25" i="2"/>
  <c r="I25" i="2"/>
  <c r="H25" i="2"/>
  <c r="G25" i="2"/>
  <c r="F25" i="2"/>
  <c r="E25" i="2"/>
  <c r="D25" i="2"/>
  <c r="P24" i="2"/>
  <c r="O24" i="2"/>
  <c r="N24" i="2"/>
  <c r="M24" i="2"/>
  <c r="L24" i="2"/>
  <c r="K24" i="2"/>
  <c r="I24" i="2"/>
  <c r="H24" i="2"/>
  <c r="G24" i="2"/>
  <c r="F24" i="2"/>
  <c r="E24" i="2"/>
  <c r="D24" i="2"/>
  <c r="P23" i="2"/>
  <c r="O23" i="2"/>
  <c r="N23" i="2"/>
  <c r="M23" i="2"/>
  <c r="L23" i="2"/>
  <c r="K23" i="2"/>
  <c r="I23" i="2"/>
  <c r="H23" i="2"/>
  <c r="G23" i="2"/>
  <c r="F23" i="2"/>
  <c r="E23" i="2"/>
  <c r="D23" i="2"/>
  <c r="P22" i="2"/>
  <c r="O22" i="2"/>
  <c r="N22" i="2"/>
  <c r="M22" i="2"/>
  <c r="L22" i="2"/>
  <c r="K22" i="2"/>
  <c r="K21" i="2"/>
  <c r="I22" i="2"/>
  <c r="H22" i="2"/>
  <c r="G22" i="2"/>
  <c r="F22" i="2"/>
  <c r="E22" i="2"/>
  <c r="D22" i="2"/>
  <c r="L21" i="2"/>
  <c r="M21" i="2"/>
  <c r="N21" i="2"/>
  <c r="P21" i="2"/>
  <c r="O21" i="2"/>
  <c r="I21" i="2"/>
  <c r="H21" i="2"/>
  <c r="G21" i="2"/>
  <c r="F21" i="2"/>
  <c r="E21" i="2"/>
  <c r="D21" i="2"/>
  <c r="P20" i="2"/>
  <c r="O20" i="2"/>
  <c r="N20" i="2"/>
  <c r="M20" i="2"/>
  <c r="L20" i="2"/>
  <c r="K20" i="2"/>
  <c r="I20" i="2"/>
  <c r="H20" i="2"/>
  <c r="G20" i="2"/>
  <c r="F20" i="2"/>
  <c r="E20" i="2"/>
  <c r="D20" i="2"/>
  <c r="P19" i="2"/>
  <c r="N19" i="2"/>
  <c r="M19" i="2"/>
  <c r="L19" i="2"/>
  <c r="K19" i="2"/>
  <c r="I19" i="2"/>
  <c r="H19" i="2"/>
  <c r="G19" i="2"/>
  <c r="F19" i="2"/>
  <c r="E19" i="2"/>
  <c r="D19" i="2"/>
  <c r="H9" i="19"/>
  <c r="G9" i="19"/>
  <c r="H15" i="19"/>
  <c r="G15" i="19"/>
  <c r="Q30" i="2"/>
  <c r="Q29" i="2"/>
  <c r="J30" i="2"/>
  <c r="J29" i="2"/>
  <c r="B10" i="1"/>
  <c r="W7" i="23" l="1"/>
  <c r="X10" i="33"/>
  <c r="C23" i="35"/>
  <c r="C7" i="1"/>
  <c r="V6" i="2"/>
  <c r="I15" i="19"/>
  <c r="J27" i="2"/>
  <c r="J28" i="2"/>
  <c r="Q28" i="2"/>
  <c r="B10" i="19"/>
  <c r="A9" i="19"/>
  <c r="J25" i="2"/>
  <c r="Q19" i="2"/>
  <c r="J22" i="2"/>
  <c r="Q22" i="2"/>
  <c r="Q24" i="2"/>
  <c r="J19" i="2"/>
  <c r="Q25" i="2"/>
  <c r="Q26" i="2"/>
  <c r="Q27" i="2"/>
  <c r="Q23" i="2"/>
  <c r="J26" i="2"/>
  <c r="J23" i="2"/>
  <c r="J24" i="2"/>
  <c r="Q21" i="2"/>
  <c r="J21" i="2"/>
  <c r="Q20" i="2"/>
  <c r="J20" i="2"/>
  <c r="C61" i="23" l="1"/>
  <c r="AA6" i="23"/>
  <c r="AP7" i="23" s="1"/>
  <c r="AT7" i="23"/>
  <c r="AG6" i="23"/>
  <c r="AR7" i="23" s="1"/>
  <c r="AJ6" i="23"/>
  <c r="AS7" i="23" s="1"/>
  <c r="AD6" i="23"/>
  <c r="AQ7" i="23" s="1"/>
  <c r="B11" i="19"/>
  <c r="B12" i="19" l="1"/>
  <c r="G15" i="21" l="1"/>
  <c r="B13" i="19"/>
  <c r="C60" i="23" l="1"/>
  <c r="B14" i="19"/>
  <c r="B15" i="19" l="1"/>
  <c r="A15" i="19" l="1"/>
  <c r="AA56" i="33"/>
  <c r="Y12" i="33"/>
  <c r="G33" i="33"/>
  <c r="V22" i="33"/>
  <c r="V60" i="33"/>
  <c r="X51" i="33"/>
  <c r="P28" i="33"/>
  <c r="M17" i="33"/>
  <c r="F22" i="33"/>
  <c r="Y34" i="33"/>
  <c r="U25" i="33"/>
  <c r="Q23" i="33"/>
  <c r="J31" i="33"/>
  <c r="R20" i="33"/>
  <c r="K54" i="33"/>
  <c r="F33" i="33"/>
  <c r="AA41" i="33"/>
  <c r="N26" i="21"/>
  <c r="X54" i="33"/>
  <c r="W35" i="33"/>
  <c r="S57" i="33"/>
  <c r="H46" i="33"/>
  <c r="M39" i="33"/>
  <c r="AA52" i="33"/>
  <c r="R48" i="33"/>
  <c r="Q33" i="33"/>
  <c r="M45" i="33"/>
  <c r="Q20" i="33"/>
  <c r="R50" i="33"/>
  <c r="J18" i="21"/>
  <c r="Y40" i="33"/>
  <c r="G56" i="33"/>
  <c r="N48" i="33"/>
  <c r="I46" i="33"/>
  <c r="J52" i="33"/>
  <c r="Q46" i="33"/>
  <c r="T38" i="33"/>
  <c r="Z25" i="33"/>
  <c r="F30" i="33"/>
  <c r="Q42" i="33"/>
  <c r="L52" i="33"/>
  <c r="R31" i="33"/>
  <c r="X43" i="33"/>
  <c r="AA60" i="33"/>
  <c r="V37" i="33"/>
  <c r="AA54" i="33"/>
  <c r="K25" i="33"/>
  <c r="N59" i="33"/>
  <c r="H44" i="33"/>
  <c r="T36" i="33"/>
  <c r="Z42" i="33"/>
  <c r="T59" i="33"/>
  <c r="W43" i="33"/>
  <c r="P57" i="21"/>
  <c r="T30" i="33"/>
  <c r="H51" i="33"/>
  <c r="W19" i="33"/>
  <c r="V39" i="33"/>
  <c r="J56" i="33"/>
  <c r="AA31" i="33"/>
  <c r="F42" i="33"/>
  <c r="Z40" i="33"/>
  <c r="Y42" i="33"/>
  <c r="T42" i="33"/>
  <c r="AA55" i="33"/>
  <c r="L16" i="33"/>
  <c r="P30" i="33"/>
  <c r="U48" i="33"/>
  <c r="V25" i="33"/>
  <c r="J27" i="33"/>
  <c r="P44" i="33"/>
  <c r="F37" i="33"/>
  <c r="F45" i="33"/>
  <c r="AA58" i="33"/>
  <c r="P60" i="33"/>
  <c r="I29" i="33"/>
  <c r="O45" i="33"/>
  <c r="L50" i="33"/>
  <c r="O39" i="33"/>
  <c r="Y16" i="33"/>
  <c r="M43" i="33"/>
  <c r="J15" i="33"/>
  <c r="U13" i="33"/>
  <c r="V33" i="33"/>
  <c r="I39" i="33"/>
  <c r="Y50" i="33"/>
  <c r="I55" i="33"/>
  <c r="V50" i="33"/>
  <c r="Y55" i="33"/>
  <c r="AA34" i="33"/>
  <c r="N15" i="33"/>
  <c r="Z53" i="33"/>
  <c r="Z60" i="33"/>
  <c r="W21" i="33"/>
  <c r="F16" i="33"/>
  <c r="P50" i="21"/>
  <c r="Y48" i="33"/>
  <c r="S47" i="33"/>
  <c r="R39" i="33"/>
  <c r="Z34" i="33"/>
  <c r="F20" i="33"/>
  <c r="R21" i="33"/>
  <c r="W33" i="33"/>
  <c r="W44" i="33"/>
  <c r="AA40" i="33"/>
  <c r="W23" i="33"/>
  <c r="H18" i="21"/>
  <c r="W12" i="33"/>
  <c r="O55" i="33"/>
  <c r="M48" i="33"/>
  <c r="T26" i="33"/>
  <c r="W51" i="33"/>
  <c r="N32" i="33"/>
  <c r="T60" i="33"/>
  <c r="G35" i="33"/>
  <c r="I58" i="33"/>
  <c r="V42" i="33"/>
  <c r="H47" i="33"/>
  <c r="N55" i="33"/>
  <c r="N50" i="33"/>
  <c r="W13" i="33"/>
  <c r="I49" i="33"/>
  <c r="R22" i="33"/>
  <c r="L59" i="33"/>
  <c r="I54" i="33"/>
  <c r="K57" i="33"/>
  <c r="Y25" i="33"/>
  <c r="T11" i="33"/>
  <c r="O38" i="33"/>
  <c r="G49" i="33"/>
  <c r="Q31" i="33"/>
  <c r="O49" i="33"/>
  <c r="Y36" i="33"/>
  <c r="Z59" i="33"/>
  <c r="Z32" i="33"/>
  <c r="T41" i="33"/>
  <c r="P53" i="33"/>
  <c r="R56" i="33"/>
  <c r="H58" i="33"/>
  <c r="N16" i="33"/>
  <c r="S46" i="33"/>
  <c r="H15" i="33"/>
  <c r="G12" i="33"/>
  <c r="V52" i="33"/>
  <c r="G58" i="33"/>
  <c r="H24" i="21"/>
  <c r="J37" i="33"/>
  <c r="T46" i="33"/>
  <c r="N44" i="33"/>
  <c r="T12" i="33"/>
  <c r="AA50" i="33"/>
  <c r="L48" i="33"/>
  <c r="F51" i="33"/>
  <c r="U38" i="33"/>
  <c r="W53" i="33"/>
  <c r="Z24" i="33"/>
  <c r="F23" i="33"/>
  <c r="V12" i="33"/>
  <c r="P30" i="21"/>
  <c r="AA39" i="33"/>
  <c r="F58" i="33"/>
  <c r="J46" i="33"/>
  <c r="O22" i="33"/>
  <c r="N47" i="33"/>
  <c r="I32" i="33"/>
  <c r="J26" i="33"/>
  <c r="Q53" i="33"/>
  <c r="X53" i="33"/>
  <c r="M16" i="33"/>
  <c r="AA42" i="33"/>
  <c r="J17" i="33"/>
  <c r="P32" i="33"/>
  <c r="I56" i="33"/>
  <c r="N60" i="33"/>
  <c r="S28" i="33"/>
  <c r="P37" i="33"/>
  <c r="AA59" i="33"/>
  <c r="AA37" i="33"/>
  <c r="O46" i="33"/>
  <c r="K46" i="33"/>
  <c r="G17" i="33"/>
  <c r="Z19" i="33"/>
  <c r="X59" i="33"/>
  <c r="Q48" i="33"/>
  <c r="W22" i="33"/>
  <c r="AA26" i="33"/>
  <c r="I57" i="33"/>
  <c r="V31" i="33"/>
  <c r="G11" i="33"/>
  <c r="R28" i="33"/>
  <c r="G45" i="33"/>
  <c r="P56" i="33"/>
  <c r="H57" i="33"/>
  <c r="Z31" i="33"/>
  <c r="O16" i="33"/>
  <c r="R27" i="33"/>
  <c r="Z27" i="33"/>
  <c r="U55" i="33"/>
  <c r="M40" i="33"/>
  <c r="T14" i="33"/>
  <c r="U36" i="33"/>
  <c r="Y21" i="33"/>
  <c r="P54" i="33"/>
  <c r="M35" i="33"/>
  <c r="W25" i="33"/>
  <c r="N51" i="21"/>
  <c r="F54" i="33"/>
  <c r="H13" i="33"/>
  <c r="L21" i="33"/>
  <c r="F53" i="33"/>
  <c r="H54" i="33"/>
  <c r="I17" i="33"/>
  <c r="H35" i="33"/>
  <c r="Y20" i="33"/>
  <c r="J35" i="33"/>
  <c r="Z35" i="33"/>
  <c r="K47" i="33"/>
  <c r="O19" i="33"/>
  <c r="G43" i="33"/>
  <c r="X52" i="33"/>
  <c r="N43" i="33"/>
  <c r="M26" i="33"/>
  <c r="P59" i="21"/>
  <c r="M23" i="33"/>
  <c r="J45" i="33"/>
  <c r="R33" i="33"/>
  <c r="I21" i="33"/>
  <c r="S60" i="33"/>
  <c r="L52" i="21"/>
  <c r="L11" i="33"/>
  <c r="K34" i="33"/>
  <c r="I43" i="33"/>
  <c r="W41" i="33"/>
  <c r="S43" i="33"/>
  <c r="W56" i="33"/>
  <c r="X38" i="33"/>
  <c r="P56" i="21"/>
  <c r="J55" i="33"/>
  <c r="J30" i="21"/>
  <c r="Q26" i="33"/>
  <c r="J13" i="33"/>
  <c r="X40" i="33"/>
  <c r="G40" i="33"/>
  <c r="F24" i="21"/>
  <c r="N21" i="33"/>
  <c r="X42" i="33"/>
  <c r="Q56" i="33"/>
  <c r="X12" i="33"/>
  <c r="X60" i="33"/>
  <c r="M41" i="33"/>
  <c r="G29" i="33"/>
  <c r="P41" i="33"/>
  <c r="P48" i="33"/>
  <c r="S39" i="33"/>
  <c r="R29" i="33"/>
  <c r="V46" i="33"/>
  <c r="K52" i="33"/>
  <c r="Z23" i="33"/>
  <c r="N30" i="33"/>
  <c r="T27" i="33"/>
  <c r="I42" i="33"/>
  <c r="U31" i="33"/>
  <c r="M52" i="33"/>
  <c r="L21" i="21"/>
  <c r="P24" i="33"/>
  <c r="K16" i="33"/>
  <c r="L56" i="33"/>
  <c r="R55" i="33"/>
  <c r="F48" i="33"/>
  <c r="Q44" i="33"/>
  <c r="T29" i="33"/>
  <c r="AA49" i="33"/>
  <c r="U11" i="33"/>
  <c r="L42" i="21"/>
  <c r="W48" i="33"/>
  <c r="J45" i="21"/>
  <c r="K49" i="33"/>
  <c r="M56" i="33"/>
  <c r="W57" i="33"/>
  <c r="Z58" i="33"/>
  <c r="R36" i="33"/>
  <c r="P38" i="33"/>
  <c r="L32" i="21"/>
  <c r="AA14" i="33"/>
  <c r="T21" i="33"/>
  <c r="I15" i="33"/>
  <c r="Q43" i="33"/>
  <c r="H22" i="21"/>
  <c r="U52" i="33"/>
  <c r="V51" i="33"/>
  <c r="Y54" i="33"/>
  <c r="J50" i="33"/>
  <c r="W58" i="33"/>
  <c r="U18" i="33"/>
  <c r="F26" i="33"/>
  <c r="X30" i="33"/>
  <c r="J51" i="33"/>
  <c r="N41" i="33"/>
  <c r="N42" i="33"/>
  <c r="Q28" i="33"/>
  <c r="K39" i="33"/>
  <c r="R44" i="33"/>
  <c r="H47" i="21"/>
  <c r="Z50" i="33"/>
  <c r="K21" i="33"/>
  <c r="P49" i="33"/>
  <c r="S30" i="33"/>
  <c r="R13" i="33"/>
  <c r="Q47" i="33"/>
  <c r="J34" i="33"/>
  <c r="F11" i="33"/>
  <c r="F34" i="21"/>
  <c r="F47" i="21"/>
  <c r="L58" i="33"/>
  <c r="N25" i="33"/>
  <c r="P40" i="33"/>
  <c r="H60" i="33"/>
  <c r="H26" i="33"/>
  <c r="W45" i="33"/>
  <c r="P42" i="21"/>
  <c r="I48" i="33"/>
  <c r="Y57" i="33"/>
  <c r="W39" i="33"/>
  <c r="L32" i="33"/>
  <c r="X15" i="33"/>
  <c r="L38" i="33"/>
  <c r="X45" i="33"/>
  <c r="L42" i="33"/>
  <c r="G50" i="33"/>
  <c r="S31" i="33"/>
  <c r="T35" i="33"/>
  <c r="V30" i="33"/>
  <c r="F31" i="33"/>
  <c r="L54" i="33"/>
  <c r="V28" i="33"/>
  <c r="G20" i="33"/>
  <c r="X41" i="33"/>
  <c r="P57" i="33"/>
  <c r="Q37" i="33"/>
  <c r="Z57" i="33"/>
  <c r="X47" i="33"/>
  <c r="Y52" i="33"/>
  <c r="U41" i="33"/>
  <c r="L36" i="33"/>
  <c r="N36" i="21"/>
  <c r="J25" i="33"/>
  <c r="P27" i="33"/>
  <c r="S16" i="33"/>
  <c r="Z38" i="33"/>
  <c r="K41" i="33"/>
  <c r="J58" i="33"/>
  <c r="H37" i="21"/>
  <c r="Q54" i="33"/>
  <c r="G32" i="33"/>
  <c r="N15" i="21"/>
  <c r="I12" i="33"/>
  <c r="Z47" i="33"/>
  <c r="V48" i="33"/>
  <c r="N17" i="33"/>
  <c r="P51" i="33"/>
  <c r="L57" i="33"/>
  <c r="R42" i="33"/>
  <c r="X37" i="33"/>
  <c r="Q27" i="33"/>
  <c r="K59" i="33"/>
  <c r="V59" i="33"/>
  <c r="V13" i="33"/>
  <c r="L34" i="33"/>
  <c r="F60" i="33"/>
  <c r="N58" i="21"/>
  <c r="P50" i="33"/>
  <c r="O32" i="33"/>
  <c r="S45" i="33"/>
  <c r="G36" i="33"/>
  <c r="I34" i="33"/>
  <c r="O23" i="33"/>
  <c r="T40" i="33"/>
  <c r="N54" i="33"/>
  <c r="X58" i="33"/>
  <c r="F44" i="33"/>
  <c r="Z41" i="33"/>
  <c r="L46" i="33"/>
  <c r="K26" i="33"/>
  <c r="Q38" i="33"/>
  <c r="U20" i="33"/>
  <c r="S32" i="33"/>
  <c r="W46" i="33"/>
  <c r="Y26" i="33"/>
  <c r="Q58" i="33"/>
  <c r="U34" i="33"/>
  <c r="G28" i="33"/>
  <c r="L36" i="21"/>
  <c r="Y59" i="33"/>
  <c r="P52" i="33"/>
  <c r="Y49" i="33"/>
  <c r="M47" i="33"/>
  <c r="J60" i="33"/>
  <c r="H13" i="21"/>
  <c r="V18" i="33"/>
  <c r="S35" i="33"/>
  <c r="M38" i="33"/>
  <c r="Y53" i="33"/>
  <c r="R15" i="33"/>
  <c r="F49" i="21"/>
  <c r="V29" i="33"/>
  <c r="F56" i="33"/>
  <c r="K36" i="33"/>
  <c r="H42" i="33"/>
  <c r="H32" i="18"/>
  <c r="S13" i="33"/>
  <c r="R40" i="33"/>
  <c r="Z49" i="33"/>
  <c r="S18" i="33"/>
  <c r="Y39" i="33"/>
  <c r="Q41" i="33"/>
  <c r="N25" i="21"/>
  <c r="F50" i="21"/>
  <c r="O43" i="33"/>
  <c r="T47" i="33"/>
  <c r="X24" i="33"/>
  <c r="F57" i="33"/>
  <c r="I44" i="33"/>
  <c r="J44" i="33"/>
  <c r="F49" i="33"/>
  <c r="R49" i="33"/>
  <c r="H59" i="33"/>
  <c r="S37" i="33"/>
  <c r="P23" i="33"/>
  <c r="F43" i="33"/>
  <c r="H37" i="33"/>
  <c r="F51" i="21"/>
  <c r="T58" i="33"/>
  <c r="R41" i="33"/>
  <c r="P17" i="33"/>
  <c r="J19" i="21"/>
  <c r="K40" i="33"/>
  <c r="Y29" i="33"/>
  <c r="P47" i="33"/>
  <c r="T56" i="33"/>
  <c r="O50" i="33"/>
  <c r="V15" i="33"/>
  <c r="V32" i="33"/>
  <c r="T39" i="33"/>
  <c r="N29" i="33"/>
  <c r="O48" i="33"/>
  <c r="N31" i="33"/>
  <c r="S54" i="33"/>
  <c r="L37" i="21"/>
  <c r="W38" i="33"/>
  <c r="G27" i="33"/>
  <c r="M20" i="33"/>
  <c r="K29" i="33"/>
  <c r="R23" i="33"/>
  <c r="U14" i="33"/>
  <c r="R25" i="33"/>
  <c r="H50" i="21"/>
  <c r="H24" i="33"/>
  <c r="AA53" i="33"/>
  <c r="F11" i="21"/>
  <c r="Z15" i="33"/>
  <c r="T54" i="33"/>
  <c r="Z46" i="33"/>
  <c r="O54" i="33"/>
  <c r="T32" i="33"/>
  <c r="AA33" i="33"/>
  <c r="Y46" i="33"/>
  <c r="Q34" i="33"/>
  <c r="K48" i="33"/>
  <c r="F29" i="33"/>
  <c r="Z51" i="33"/>
  <c r="N52" i="33"/>
  <c r="Q59" i="33"/>
  <c r="Z17" i="33"/>
  <c r="S50" i="33"/>
  <c r="K22" i="33"/>
  <c r="L44" i="33"/>
  <c r="I52" i="33"/>
  <c r="V54" i="33"/>
  <c r="W36" i="33"/>
  <c r="T18" i="33"/>
  <c r="F40" i="21"/>
  <c r="L49" i="33"/>
  <c r="Q52" i="33"/>
  <c r="X44" i="33"/>
  <c r="J14" i="33"/>
  <c r="Q21" i="33"/>
  <c r="W40" i="33"/>
  <c r="X57" i="33"/>
  <c r="J27" i="21"/>
  <c r="H39" i="33"/>
  <c r="N13" i="33"/>
  <c r="R19" i="33"/>
  <c r="L45" i="21"/>
  <c r="G52" i="33"/>
  <c r="O53" i="33"/>
  <c r="W52" i="33"/>
  <c r="N37" i="33"/>
  <c r="AA47" i="33"/>
  <c r="L31" i="33"/>
  <c r="V40" i="33"/>
  <c r="H19" i="21"/>
  <c r="P29" i="33"/>
  <c r="I22" i="33"/>
  <c r="N32" i="21"/>
  <c r="Z37" i="33"/>
  <c r="J39" i="33"/>
  <c r="J55" i="21"/>
  <c r="L25" i="33"/>
  <c r="M49" i="33"/>
  <c r="M31" i="33"/>
  <c r="N23" i="33"/>
  <c r="U26" i="33"/>
  <c r="K17" i="33"/>
  <c r="F55" i="21"/>
  <c r="P18" i="21"/>
  <c r="X31" i="33"/>
  <c r="P19" i="21"/>
  <c r="N12" i="33"/>
  <c r="G23" i="33"/>
  <c r="N46" i="33"/>
  <c r="M22" i="33"/>
  <c r="T16" i="33"/>
  <c r="I33" i="33"/>
  <c r="K24" i="33"/>
  <c r="V56" i="33"/>
  <c r="O18" i="33"/>
  <c r="K44" i="33"/>
  <c r="P43" i="33"/>
  <c r="Z56" i="33"/>
  <c r="P59" i="33"/>
  <c r="H22" i="33"/>
  <c r="V36" i="33"/>
  <c r="G38" i="33"/>
  <c r="V53" i="33"/>
  <c r="L19" i="33"/>
  <c r="T37" i="33"/>
  <c r="L45" i="33"/>
  <c r="L58" i="21"/>
  <c r="G47" i="33"/>
  <c r="T48" i="33"/>
  <c r="P18" i="33"/>
  <c r="J47" i="33"/>
  <c r="M12" i="33"/>
  <c r="R37" i="33"/>
  <c r="M53" i="33"/>
  <c r="V47" i="33"/>
  <c r="H48" i="33"/>
  <c r="I53" i="33"/>
  <c r="L14" i="33"/>
  <c r="Y41" i="33"/>
  <c r="H45" i="33"/>
  <c r="J52" i="21"/>
  <c r="Q45" i="33"/>
  <c r="N27" i="33"/>
  <c r="J59" i="21"/>
  <c r="S34" i="33"/>
  <c r="Y44" i="33"/>
  <c r="F32" i="33"/>
  <c r="Z18" i="33"/>
  <c r="O44" i="33"/>
  <c r="T25" i="33"/>
  <c r="R24" i="33"/>
  <c r="L60" i="33"/>
  <c r="H19" i="33"/>
  <c r="AA36" i="33"/>
  <c r="S58" i="33"/>
  <c r="X39" i="33"/>
  <c r="X13" i="33"/>
  <c r="F53" i="21"/>
  <c r="H49" i="21"/>
  <c r="J48" i="33"/>
  <c r="K27" i="33"/>
  <c r="R52" i="33"/>
  <c r="L23" i="33"/>
  <c r="I19" i="33"/>
  <c r="F39" i="18"/>
  <c r="F51" i="18"/>
  <c r="K35" i="18"/>
  <c r="P53" i="21"/>
  <c r="F52" i="18"/>
  <c r="S36" i="33"/>
  <c r="I19" i="18"/>
  <c r="N43" i="21"/>
  <c r="J51" i="21"/>
  <c r="O34" i="33"/>
  <c r="F18" i="18"/>
  <c r="Q11" i="33"/>
  <c r="I29" i="18"/>
  <c r="X23" i="33"/>
  <c r="P47" i="21"/>
  <c r="M21" i="33"/>
  <c r="W50" i="33"/>
  <c r="P34" i="21"/>
  <c r="X14" i="33"/>
  <c r="O30" i="33"/>
  <c r="W28" i="33"/>
  <c r="O51" i="33"/>
  <c r="S55" i="33"/>
  <c r="P14" i="33"/>
  <c r="L26" i="33"/>
  <c r="F13" i="21"/>
  <c r="Q36" i="33"/>
  <c r="L51" i="33"/>
  <c r="P27" i="21"/>
  <c r="N14" i="21"/>
  <c r="R58" i="33"/>
  <c r="I47" i="33"/>
  <c r="T28" i="33"/>
  <c r="X36" i="33"/>
  <c r="T34" i="33"/>
  <c r="X18" i="33"/>
  <c r="O42" i="33"/>
  <c r="H55" i="33"/>
  <c r="W47" i="33"/>
  <c r="L53" i="33"/>
  <c r="N26" i="33"/>
  <c r="F47" i="33"/>
  <c r="J40" i="33"/>
  <c r="K55" i="33"/>
  <c r="M58" i="33"/>
  <c r="I14" i="33"/>
  <c r="T45" i="33"/>
  <c r="AA23" i="33"/>
  <c r="AA44" i="33"/>
  <c r="U58" i="33"/>
  <c r="F13" i="33"/>
  <c r="G57" i="33"/>
  <c r="V41" i="33"/>
  <c r="M15" i="33"/>
  <c r="H41" i="21"/>
  <c r="X28" i="33"/>
  <c r="P45" i="33"/>
  <c r="L29" i="33"/>
  <c r="H28" i="33"/>
  <c r="H30" i="33"/>
  <c r="P26" i="33"/>
  <c r="N51" i="33"/>
  <c r="H52" i="33"/>
  <c r="N40" i="33"/>
  <c r="L40" i="33"/>
  <c r="L20" i="33"/>
  <c r="I20" i="33"/>
  <c r="T43" i="33"/>
  <c r="L18" i="33"/>
  <c r="M37" i="33"/>
  <c r="H27" i="33"/>
  <c r="O27" i="33"/>
  <c r="J33" i="33"/>
  <c r="H21" i="33"/>
  <c r="I34" i="18"/>
  <c r="J54" i="33"/>
  <c r="J29" i="33"/>
  <c r="W14" i="33"/>
  <c r="F55" i="33"/>
  <c r="X20" i="33"/>
  <c r="M36" i="33"/>
  <c r="L57" i="21"/>
  <c r="I37" i="33"/>
  <c r="F39" i="33"/>
  <c r="L12" i="21"/>
  <c r="R53" i="33"/>
  <c r="U56" i="33"/>
  <c r="M57" i="33"/>
  <c r="R38" i="33"/>
  <c r="I38" i="33"/>
  <c r="K43" i="33"/>
  <c r="Z33" i="33"/>
  <c r="P35" i="33"/>
  <c r="H20" i="33"/>
  <c r="X27" i="33"/>
  <c r="X19" i="33"/>
  <c r="F37" i="21"/>
  <c r="H55" i="21"/>
  <c r="L41" i="21"/>
  <c r="R54" i="33"/>
  <c r="AA43" i="33"/>
  <c r="Q55" i="33"/>
  <c r="Q39" i="33"/>
  <c r="L34" i="21"/>
  <c r="N57" i="33"/>
  <c r="H45" i="21"/>
  <c r="J60" i="21"/>
  <c r="I28" i="33"/>
  <c r="G14" i="33"/>
  <c r="Q51" i="33"/>
  <c r="R60" i="33"/>
  <c r="Q50" i="33"/>
  <c r="AA25" i="33"/>
  <c r="Q40" i="33"/>
  <c r="N55" i="21"/>
  <c r="H43" i="33"/>
  <c r="F59" i="33"/>
  <c r="K38" i="33"/>
  <c r="L33" i="33"/>
  <c r="Z44" i="33"/>
  <c r="U59" i="33"/>
  <c r="F43" i="21"/>
  <c r="M46" i="33"/>
  <c r="U30" i="33"/>
  <c r="J50" i="21"/>
  <c r="L15" i="21"/>
  <c r="R35" i="33"/>
  <c r="K18" i="33"/>
  <c r="Y60" i="33"/>
  <c r="K35" i="33"/>
  <c r="N34" i="33"/>
  <c r="L35" i="21"/>
  <c r="H51" i="21"/>
  <c r="Q19" i="33"/>
  <c r="F34" i="33"/>
  <c r="G17" i="18"/>
  <c r="H34" i="33"/>
  <c r="L35" i="33"/>
  <c r="J16" i="21"/>
  <c r="W29" i="33"/>
  <c r="P11" i="21"/>
  <c r="H57" i="21"/>
  <c r="Z16" i="33"/>
  <c r="U27" i="33"/>
  <c r="S11" i="33"/>
  <c r="J15" i="18"/>
  <c r="N29" i="21"/>
  <c r="G27" i="18"/>
  <c r="J24" i="33"/>
  <c r="J20" i="33"/>
  <c r="L12" i="33"/>
  <c r="L37" i="33"/>
  <c r="Z39" i="33"/>
  <c r="P51" i="21"/>
  <c r="P42" i="33"/>
  <c r="X34" i="33"/>
  <c r="J32" i="33"/>
  <c r="G53" i="33"/>
  <c r="I25" i="33"/>
  <c r="K30" i="33"/>
  <c r="V21" i="33"/>
  <c r="V58" i="33"/>
  <c r="W32" i="33"/>
  <c r="T33" i="33"/>
  <c r="W18" i="33"/>
  <c r="H50" i="33"/>
  <c r="O41" i="33"/>
  <c r="G41" i="33"/>
  <c r="N36" i="33"/>
  <c r="G30" i="33"/>
  <c r="G39" i="33"/>
  <c r="F42" i="21"/>
  <c r="Z11" i="33"/>
  <c r="Q22" i="33"/>
  <c r="L27" i="33"/>
  <c r="F38" i="21"/>
  <c r="U39" i="33"/>
  <c r="F46" i="33"/>
  <c r="I35" i="33"/>
  <c r="O15" i="33"/>
  <c r="V24" i="33"/>
  <c r="Z48" i="33"/>
  <c r="T22" i="33"/>
  <c r="S22" i="33"/>
  <c r="V44" i="33"/>
  <c r="S15" i="33"/>
  <c r="F52" i="33"/>
  <c r="L39" i="33"/>
  <c r="V17" i="33"/>
  <c r="L18" i="21"/>
  <c r="J41" i="33"/>
  <c r="N47" i="21"/>
  <c r="O24" i="33"/>
  <c r="H53" i="33"/>
  <c r="W34" i="33"/>
  <c r="Z45" i="33"/>
  <c r="N35" i="33"/>
  <c r="S21" i="33"/>
  <c r="O26" i="33"/>
  <c r="J43" i="33"/>
  <c r="M50" i="33"/>
  <c r="N44" i="21"/>
  <c r="I24" i="33"/>
  <c r="S59" i="33"/>
  <c r="O60" i="33"/>
  <c r="M27" i="33"/>
  <c r="P32" i="21"/>
  <c r="U15" i="33"/>
  <c r="L26" i="21"/>
  <c r="I54" i="18"/>
  <c r="S44" i="33"/>
  <c r="F46" i="18"/>
  <c r="F23" i="21"/>
  <c r="H30" i="21"/>
  <c r="I13" i="18"/>
  <c r="I16" i="33"/>
  <c r="N27" i="21"/>
  <c r="U28" i="33"/>
  <c r="P15" i="21"/>
  <c r="G40" i="18"/>
  <c r="K11" i="33"/>
  <c r="M51" i="33"/>
  <c r="Y51" i="33"/>
  <c r="O59" i="33"/>
  <c r="J49" i="33"/>
  <c r="W17" i="33"/>
  <c r="W30" i="33"/>
  <c r="H56" i="33"/>
  <c r="V57" i="33"/>
  <c r="O29" i="33"/>
  <c r="J18" i="33"/>
  <c r="O21" i="33"/>
  <c r="H41" i="33"/>
  <c r="AA15" i="33"/>
  <c r="J32" i="21"/>
  <c r="H18" i="18"/>
  <c r="H21" i="21"/>
  <c r="I25" i="18"/>
  <c r="H25" i="21"/>
  <c r="J17" i="18"/>
  <c r="L13" i="21"/>
  <c r="H58" i="18"/>
  <c r="J56" i="21"/>
  <c r="N16" i="21"/>
  <c r="O56" i="33"/>
  <c r="H60" i="18"/>
  <c r="I40" i="33"/>
  <c r="P29" i="21"/>
  <c r="F22" i="21"/>
  <c r="X29" i="33"/>
  <c r="R12" i="33"/>
  <c r="N56" i="33"/>
  <c r="Q17" i="33"/>
  <c r="T57" i="33"/>
  <c r="G59" i="33"/>
  <c r="F36" i="33"/>
  <c r="L24" i="33"/>
  <c r="H54" i="21"/>
  <c r="V19" i="33"/>
  <c r="N60" i="21"/>
  <c r="W37" i="33"/>
  <c r="N45" i="33"/>
  <c r="J36" i="21"/>
  <c r="F41" i="21"/>
  <c r="L28" i="33"/>
  <c r="F57" i="18"/>
  <c r="S42" i="33"/>
  <c r="H12" i="21"/>
  <c r="Q30" i="33"/>
  <c r="N19" i="21"/>
  <c r="W24" i="33"/>
  <c r="J19" i="18"/>
  <c r="F39" i="21"/>
  <c r="K41" i="18"/>
  <c r="X32" i="33"/>
  <c r="H41" i="18"/>
  <c r="AA22" i="33"/>
  <c r="M33" i="33"/>
  <c r="N49" i="33"/>
  <c r="F12" i="33"/>
  <c r="H32" i="33"/>
  <c r="W59" i="33"/>
  <c r="J29" i="21"/>
  <c r="W16" i="33"/>
  <c r="J17" i="21"/>
  <c r="Z21" i="33"/>
  <c r="M60" i="33"/>
  <c r="L47" i="33"/>
  <c r="Y38" i="33"/>
  <c r="W27" i="33"/>
  <c r="U33" i="33"/>
  <c r="Y32" i="33"/>
  <c r="S20" i="33"/>
  <c r="M11" i="33"/>
  <c r="G61" i="18"/>
  <c r="J38" i="18"/>
  <c r="K24" i="18"/>
  <c r="X22" i="33"/>
  <c r="K30" i="18"/>
  <c r="K51" i="33"/>
  <c r="H44" i="21"/>
  <c r="K27" i="18"/>
  <c r="J23" i="21"/>
  <c r="V27" i="33"/>
  <c r="U37" i="33"/>
  <c r="H31" i="18"/>
  <c r="Z28" i="33"/>
  <c r="H25" i="18"/>
  <c r="Z22" i="33"/>
  <c r="J47" i="21"/>
  <c r="I48" i="18"/>
  <c r="K45" i="18"/>
  <c r="M28" i="33"/>
  <c r="AA20" i="33"/>
  <c r="F12" i="21"/>
  <c r="F36" i="21"/>
  <c r="F21" i="21"/>
  <c r="P52" i="21"/>
  <c r="W55" i="33"/>
  <c r="F50" i="33"/>
  <c r="X46" i="33"/>
  <c r="U47" i="33"/>
  <c r="G60" i="33"/>
  <c r="J42" i="33"/>
  <c r="N24" i="21"/>
  <c r="M42" i="33"/>
  <c r="Q25" i="33"/>
  <c r="S49" i="33"/>
  <c r="O36" i="33"/>
  <c r="N59" i="21"/>
  <c r="AA32" i="33"/>
  <c r="Z52" i="33"/>
  <c r="J53" i="33"/>
  <c r="P55" i="21"/>
  <c r="K60" i="33"/>
  <c r="J34" i="21"/>
  <c r="U53" i="33"/>
  <c r="F26" i="21"/>
  <c r="L39" i="21"/>
  <c r="P23" i="21"/>
  <c r="I49" i="18"/>
  <c r="P25" i="33"/>
  <c r="I59" i="33"/>
  <c r="F36" i="18"/>
  <c r="J60" i="18"/>
  <c r="F17" i="33"/>
  <c r="L17" i="33"/>
  <c r="J54" i="21"/>
  <c r="F19" i="33"/>
  <c r="S14" i="33"/>
  <c r="F17" i="21"/>
  <c r="R43" i="33"/>
  <c r="Q49" i="33"/>
  <c r="P55" i="33"/>
  <c r="K53" i="33"/>
  <c r="U17" i="33"/>
  <c r="U45" i="33"/>
  <c r="U50" i="33"/>
  <c r="R30" i="33"/>
  <c r="AA28" i="33"/>
  <c r="J43" i="21"/>
  <c r="N33" i="33"/>
  <c r="F15" i="33"/>
  <c r="K20" i="33"/>
  <c r="K32" i="18"/>
  <c r="N30" i="21"/>
  <c r="M19" i="33"/>
  <c r="U54" i="33"/>
  <c r="L30" i="21"/>
  <c r="F30" i="18"/>
  <c r="I41" i="33"/>
  <c r="H43" i="21"/>
  <c r="J22" i="18"/>
  <c r="Z36" i="33"/>
  <c r="P13" i="21"/>
  <c r="K33" i="33"/>
  <c r="P58" i="33"/>
  <c r="X11" i="33"/>
  <c r="V35" i="33"/>
  <c r="U43" i="33"/>
  <c r="K28" i="33"/>
  <c r="M25" i="33"/>
  <c r="H60" i="21"/>
  <c r="H36" i="33"/>
  <c r="Z55" i="33"/>
  <c r="U21" i="33"/>
  <c r="J39" i="21"/>
  <c r="H16" i="21"/>
  <c r="U35" i="33"/>
  <c r="G56" i="18"/>
  <c r="X48" i="33"/>
  <c r="J28" i="21"/>
  <c r="N13" i="21"/>
  <c r="H31" i="33"/>
  <c r="H25" i="33"/>
  <c r="U23" i="33"/>
  <c r="G39" i="18"/>
  <c r="I24" i="18"/>
  <c r="L54" i="21"/>
  <c r="L28" i="21"/>
  <c r="I11" i="33"/>
  <c r="N45" i="21"/>
  <c r="W20" i="33"/>
  <c r="Y14" i="33"/>
  <c r="R17" i="33"/>
  <c r="J33" i="21"/>
  <c r="AA51" i="33"/>
  <c r="Q57" i="33"/>
  <c r="N34" i="21"/>
  <c r="L29" i="21"/>
  <c r="I30" i="33"/>
  <c r="T31" i="33"/>
  <c r="P22" i="33"/>
  <c r="Z13" i="33"/>
  <c r="F32" i="21"/>
  <c r="N48" i="21"/>
  <c r="J39" i="18"/>
  <c r="Y28" i="33"/>
  <c r="G42" i="33"/>
  <c r="H58" i="21"/>
  <c r="I13" i="33"/>
  <c r="G13" i="33"/>
  <c r="Z26" i="33"/>
  <c r="L20" i="21"/>
  <c r="P58" i="21"/>
  <c r="I61" i="18"/>
  <c r="N20" i="33"/>
  <c r="H53" i="21"/>
  <c r="V55" i="33"/>
  <c r="N50" i="21"/>
  <c r="R51" i="33"/>
  <c r="R59" i="33"/>
  <c r="Y33" i="33"/>
  <c r="W49" i="33"/>
  <c r="L13" i="33"/>
  <c r="S29" i="33"/>
  <c r="T49" i="33"/>
  <c r="T24" i="33"/>
  <c r="V45" i="33"/>
  <c r="R47" i="33"/>
  <c r="P16" i="21"/>
  <c r="G21" i="33"/>
  <c r="I27" i="33"/>
  <c r="J22" i="33"/>
  <c r="N56" i="21"/>
  <c r="J44" i="21"/>
  <c r="N23" i="21"/>
  <c r="F58" i="18"/>
  <c r="K16" i="18"/>
  <c r="J36" i="33"/>
  <c r="L19" i="21"/>
  <c r="F16" i="21"/>
  <c r="K19" i="18"/>
  <c r="H40" i="18"/>
  <c r="T51" i="33"/>
  <c r="U49" i="33"/>
  <c r="F40" i="33"/>
  <c r="U44" i="33"/>
  <c r="Y56" i="33"/>
  <c r="J38" i="33"/>
  <c r="Y11" i="33"/>
  <c r="F21" i="33"/>
  <c r="U60" i="33"/>
  <c r="L22" i="21"/>
  <c r="O14" i="33"/>
  <c r="T50" i="33"/>
  <c r="N20" i="21"/>
  <c r="N39" i="33"/>
  <c r="G51" i="33"/>
  <c r="F27" i="21"/>
  <c r="I36" i="33"/>
  <c r="F41" i="18"/>
  <c r="I55" i="18"/>
  <c r="U19" i="33"/>
  <c r="W26" i="33"/>
  <c r="K23" i="33"/>
  <c r="F56" i="21"/>
  <c r="G24" i="33"/>
  <c r="J42" i="21"/>
  <c r="W54" i="33"/>
  <c r="P12" i="33"/>
  <c r="O35" i="33"/>
  <c r="L23" i="21"/>
  <c r="J11" i="21"/>
  <c r="S26" i="33"/>
  <c r="X25" i="33"/>
  <c r="F14" i="33"/>
  <c r="Y19" i="33"/>
  <c r="G25" i="33"/>
  <c r="I60" i="33"/>
  <c r="H18" i="33"/>
  <c r="I26" i="33"/>
  <c r="AA46" i="33"/>
  <c r="J30" i="33"/>
  <c r="P39" i="21"/>
  <c r="L55" i="33"/>
  <c r="O33" i="33"/>
  <c r="J57" i="33"/>
  <c r="G30" i="18"/>
  <c r="S23" i="33"/>
  <c r="H33" i="33"/>
  <c r="J26" i="21"/>
  <c r="Y18" i="33"/>
  <c r="X21" i="33"/>
  <c r="R32" i="33"/>
  <c r="S25" i="33"/>
  <c r="I31" i="18"/>
  <c r="Y17" i="33"/>
  <c r="F47" i="18"/>
  <c r="S24" i="33"/>
  <c r="J32" i="18"/>
  <c r="S27" i="33"/>
  <c r="S53" i="33"/>
  <c r="V16" i="33"/>
  <c r="K45" i="33"/>
  <c r="M54" i="33"/>
  <c r="S17" i="33"/>
  <c r="V20" i="33"/>
  <c r="G55" i="33"/>
  <c r="P60" i="21"/>
  <c r="V38" i="33"/>
  <c r="I50" i="33"/>
  <c r="I23" i="33"/>
  <c r="X33" i="33"/>
  <c r="R45" i="33"/>
  <c r="F57" i="21"/>
  <c r="L33" i="21"/>
  <c r="R18" i="33"/>
  <c r="J52" i="18"/>
  <c r="AA17" i="33"/>
  <c r="J44" i="18"/>
  <c r="N22" i="33"/>
  <c r="P13" i="33"/>
  <c r="N35" i="21"/>
  <c r="J36" i="18"/>
  <c r="T17" i="33"/>
  <c r="N38" i="33"/>
  <c r="X56" i="33"/>
  <c r="Y43" i="33"/>
  <c r="Z30" i="33"/>
  <c r="AA57" i="33"/>
  <c r="V14" i="33"/>
  <c r="S38" i="33"/>
  <c r="S48" i="33"/>
  <c r="M29" i="33"/>
  <c r="W60" i="33"/>
  <c r="Y23" i="33"/>
  <c r="Z20" i="33"/>
  <c r="Q29" i="33"/>
  <c r="P11" i="33"/>
  <c r="G18" i="33"/>
  <c r="X26" i="33"/>
  <c r="L60" i="21"/>
  <c r="H55" i="18"/>
  <c r="P25" i="21"/>
  <c r="U51" i="33"/>
  <c r="N58" i="33"/>
  <c r="K21" i="18"/>
  <c r="G42" i="18"/>
  <c r="O52" i="33"/>
  <c r="AA19" i="33"/>
  <c r="L43" i="21"/>
  <c r="K34" i="18"/>
  <c r="AA27" i="33"/>
  <c r="V23" i="33"/>
  <c r="R57" i="33"/>
  <c r="L24" i="21"/>
  <c r="F41" i="33"/>
  <c r="U32" i="33"/>
  <c r="N52" i="21"/>
  <c r="Y58" i="33"/>
  <c r="F45" i="21"/>
  <c r="Q13" i="33"/>
  <c r="S33" i="33"/>
  <c r="Z14" i="33"/>
  <c r="M18" i="33"/>
  <c r="G34" i="33"/>
  <c r="O11" i="33"/>
  <c r="H42" i="18"/>
  <c r="G48" i="18"/>
  <c r="P31" i="33"/>
  <c r="H49" i="18"/>
  <c r="Q12" i="33"/>
  <c r="H39" i="18"/>
  <c r="P24" i="21"/>
  <c r="L56" i="21"/>
  <c r="O47" i="33"/>
  <c r="G55" i="18"/>
  <c r="J31" i="21"/>
  <c r="H34" i="18"/>
  <c r="J24" i="21"/>
  <c r="J25" i="18"/>
  <c r="G44" i="33"/>
  <c r="F25" i="33"/>
  <c r="K26" i="18"/>
  <c r="R46" i="33"/>
  <c r="P43" i="21"/>
  <c r="X35" i="33"/>
  <c r="N24" i="33"/>
  <c r="AA11" i="33"/>
  <c r="S51" i="33"/>
  <c r="P33" i="33"/>
  <c r="W42" i="33"/>
  <c r="U42" i="33"/>
  <c r="P17" i="21"/>
  <c r="J12" i="33"/>
  <c r="J21" i="33"/>
  <c r="M30" i="33"/>
  <c r="H29" i="33"/>
  <c r="J20" i="18"/>
  <c r="P33" i="21"/>
  <c r="P49" i="21"/>
  <c r="Z29" i="33"/>
  <c r="G16" i="18"/>
  <c r="N42" i="21"/>
  <c r="H22" i="18"/>
  <c r="X17" i="33"/>
  <c r="H12" i="18"/>
  <c r="T44" i="33"/>
  <c r="J53" i="21"/>
  <c r="P34" i="33"/>
  <c r="F48" i="21"/>
  <c r="H49" i="33"/>
  <c r="M13" i="33"/>
  <c r="P20" i="33"/>
  <c r="L15" i="33"/>
  <c r="V26" i="33"/>
  <c r="AA24" i="33"/>
  <c r="L41" i="33"/>
  <c r="L11" i="21"/>
  <c r="H40" i="33"/>
  <c r="K42" i="33"/>
  <c r="O57" i="33"/>
  <c r="Z54" i="33"/>
  <c r="N53" i="33"/>
  <c r="J29" i="18"/>
  <c r="L53" i="21"/>
  <c r="H59" i="21"/>
  <c r="H26" i="21"/>
  <c r="K50" i="33"/>
  <c r="Y45" i="33"/>
  <c r="K32" i="33"/>
  <c r="J15" i="21"/>
  <c r="H35" i="21"/>
  <c r="J35" i="18"/>
  <c r="J16" i="18"/>
  <c r="T53" i="33"/>
  <c r="F40" i="18"/>
  <c r="Z43" i="33"/>
  <c r="J51" i="18"/>
  <c r="K14" i="33"/>
  <c r="F35" i="33"/>
  <c r="P39" i="33"/>
  <c r="M34" i="33"/>
  <c r="Y47" i="33"/>
  <c r="F23" i="18"/>
  <c r="O31" i="33"/>
  <c r="I17" i="18"/>
  <c r="O17" i="33"/>
  <c r="S40" i="33"/>
  <c r="P28" i="21"/>
  <c r="AA21" i="33"/>
  <c r="K37" i="33"/>
  <c r="F35" i="21"/>
  <c r="U40" i="33"/>
  <c r="H20" i="21"/>
  <c r="P21" i="21"/>
  <c r="G12" i="18"/>
  <c r="H42" i="21"/>
  <c r="V43" i="33"/>
  <c r="K15" i="33"/>
  <c r="G14" i="18"/>
  <c r="O28" i="33"/>
  <c r="K22" i="18"/>
  <c r="F58" i="21"/>
  <c r="K29" i="18"/>
  <c r="H15" i="18"/>
  <c r="K25" i="18"/>
  <c r="I31" i="33"/>
  <c r="H61" i="18"/>
  <c r="J55" i="18"/>
  <c r="H33" i="21"/>
  <c r="F29" i="18"/>
  <c r="P21" i="33"/>
  <c r="P38" i="21"/>
  <c r="K47" i="18"/>
  <c r="N14" i="33"/>
  <c r="G26" i="33"/>
  <c r="F59" i="21"/>
  <c r="F50" i="18"/>
  <c r="I52" i="18"/>
  <c r="F15" i="18"/>
  <c r="Q16" i="33"/>
  <c r="I35" i="18"/>
  <c r="J47" i="18"/>
  <c r="J59" i="18"/>
  <c r="P46" i="33"/>
  <c r="Y37" i="33"/>
  <c r="L17" i="21"/>
  <c r="L48" i="21"/>
  <c r="L49" i="21"/>
  <c r="F53" i="18"/>
  <c r="F54" i="21"/>
  <c r="I59" i="18"/>
  <c r="G47" i="18"/>
  <c r="J25" i="21"/>
  <c r="N49" i="21"/>
  <c r="H20" i="18"/>
  <c r="H14" i="33"/>
  <c r="K20" i="18"/>
  <c r="F60" i="18"/>
  <c r="V11" i="33"/>
  <c r="J31" i="18"/>
  <c r="I38" i="18"/>
  <c r="I20" i="18"/>
  <c r="K31" i="33"/>
  <c r="J45" i="18"/>
  <c r="X55" i="33"/>
  <c r="H38" i="33"/>
  <c r="G46" i="33"/>
  <c r="H27" i="21"/>
  <c r="G22" i="33"/>
  <c r="H26" i="18"/>
  <c r="J20" i="21"/>
  <c r="F30" i="21"/>
  <c r="G48" i="33"/>
  <c r="F33" i="21"/>
  <c r="P48" i="21"/>
  <c r="K58" i="33"/>
  <c r="N40" i="21"/>
  <c r="J59" i="33"/>
  <c r="F37" i="18"/>
  <c r="J48" i="21"/>
  <c r="AA29" i="33"/>
  <c r="H59" i="18"/>
  <c r="F20" i="18"/>
  <c r="H11" i="33"/>
  <c r="O20" i="33"/>
  <c r="J40" i="21"/>
  <c r="J48" i="18"/>
  <c r="M59" i="33"/>
  <c r="L14" i="21"/>
  <c r="F44" i="21"/>
  <c r="F59" i="18"/>
  <c r="W15" i="33"/>
  <c r="H39" i="21"/>
  <c r="N33" i="21"/>
  <c r="J13" i="21"/>
  <c r="H16" i="33"/>
  <c r="U16" i="33"/>
  <c r="P35" i="21"/>
  <c r="J21" i="21"/>
  <c r="H30" i="18"/>
  <c r="J57" i="21"/>
  <c r="H40" i="21"/>
  <c r="Y24" i="33"/>
  <c r="V34" i="33"/>
  <c r="G38" i="18"/>
  <c r="H24" i="18"/>
  <c r="H19" i="18"/>
  <c r="I32" i="18"/>
  <c r="I23" i="18"/>
  <c r="G19" i="18"/>
  <c r="S56" i="33"/>
  <c r="AA38" i="33"/>
  <c r="N57" i="21"/>
  <c r="H29" i="18"/>
  <c r="K36" i="18"/>
  <c r="AA35" i="33"/>
  <c r="H56" i="18"/>
  <c r="I51" i="18"/>
  <c r="G33" i="18"/>
  <c r="K17" i="18"/>
  <c r="K53" i="18"/>
  <c r="K60" i="18"/>
  <c r="H57" i="18"/>
  <c r="N11" i="33"/>
  <c r="F34" i="18"/>
  <c r="F27" i="33"/>
  <c r="J11" i="33"/>
  <c r="H17" i="21"/>
  <c r="Q14" i="33"/>
  <c r="H52" i="21"/>
  <c r="I43" i="18"/>
  <c r="G41" i="18"/>
  <c r="J37" i="21"/>
  <c r="Y13" i="33"/>
  <c r="J28" i="18"/>
  <c r="F24" i="33"/>
  <c r="F14" i="18"/>
  <c r="J54" i="18"/>
  <c r="F25" i="18"/>
  <c r="J40" i="18"/>
  <c r="K44" i="18"/>
  <c r="F54" i="18"/>
  <c r="G53" i="18"/>
  <c r="K13" i="33"/>
  <c r="J43" i="18"/>
  <c r="F19" i="21"/>
  <c r="Y15" i="33"/>
  <c r="J41" i="18"/>
  <c r="H47" i="18"/>
  <c r="G54" i="33"/>
  <c r="I60" i="18"/>
  <c r="F27" i="18"/>
  <c r="H52" i="18"/>
  <c r="G59" i="18"/>
  <c r="F52" i="21"/>
  <c r="F20" i="21"/>
  <c r="G45" i="18"/>
  <c r="J16" i="33"/>
  <c r="H15" i="21"/>
  <c r="G19" i="33"/>
  <c r="G44" i="18"/>
  <c r="N12" i="21"/>
  <c r="J14" i="18"/>
  <c r="P41" i="21"/>
  <c r="I50" i="18"/>
  <c r="K56" i="18"/>
  <c r="G51" i="18"/>
  <c r="I44" i="18"/>
  <c r="O58" i="33"/>
  <c r="AA45" i="33"/>
  <c r="F55" i="18"/>
  <c r="F43" i="18"/>
  <c r="I22" i="18"/>
  <c r="K14" i="18"/>
  <c r="M55" i="33"/>
  <c r="H46" i="21"/>
  <c r="H35" i="18"/>
  <c r="F25" i="21"/>
  <c r="H38" i="18"/>
  <c r="G18" i="18"/>
  <c r="J46" i="18"/>
  <c r="F38" i="18"/>
  <c r="I56" i="18"/>
  <c r="H27" i="18"/>
  <c r="R11" i="33"/>
  <c r="J13" i="18"/>
  <c r="L55" i="21"/>
  <c r="AA16" i="33"/>
  <c r="L30" i="33"/>
  <c r="K39" i="18"/>
  <c r="L43" i="33"/>
  <c r="H28" i="18"/>
  <c r="P54" i="21"/>
  <c r="I21" i="18"/>
  <c r="J33" i="18"/>
  <c r="I39" i="18"/>
  <c r="H13" i="18"/>
  <c r="K40" i="18"/>
  <c r="F17" i="18"/>
  <c r="K54" i="18"/>
  <c r="K42" i="18"/>
  <c r="G50" i="18"/>
  <c r="F44" i="18"/>
  <c r="P44" i="21"/>
  <c r="F26" i="18"/>
  <c r="L16" i="21"/>
  <c r="N53" i="21"/>
  <c r="K18" i="18"/>
  <c r="J46" i="21"/>
  <c r="U24" i="33"/>
  <c r="K58" i="18"/>
  <c r="O25" i="33"/>
  <c r="J35" i="21"/>
  <c r="L51" i="21"/>
  <c r="G13" i="18"/>
  <c r="AA13" i="33"/>
  <c r="H53" i="18"/>
  <c r="J49" i="21"/>
  <c r="N17" i="21"/>
  <c r="J58" i="21"/>
  <c r="I18" i="18"/>
  <c r="H12" i="33"/>
  <c r="K28" i="18"/>
  <c r="K12" i="33"/>
  <c r="N19" i="33"/>
  <c r="N11" i="21"/>
  <c r="P37" i="21"/>
  <c r="G22" i="18"/>
  <c r="K55" i="18"/>
  <c r="K19" i="33"/>
  <c r="F31" i="18"/>
  <c r="G15" i="18"/>
  <c r="F24" i="18"/>
  <c r="H48" i="18"/>
  <c r="G46" i="18"/>
  <c r="J12" i="18"/>
  <c r="F46" i="21"/>
  <c r="X49" i="33"/>
  <c r="K31" i="18"/>
  <c r="P20" i="21"/>
  <c r="K13" i="18"/>
  <c r="AA12" i="33"/>
  <c r="N21" i="21"/>
  <c r="J14" i="21"/>
  <c r="G23" i="18"/>
  <c r="I26" i="18"/>
  <c r="G16" i="33"/>
  <c r="N18" i="33"/>
  <c r="S41" i="33"/>
  <c r="Q24" i="33"/>
  <c r="G31" i="33"/>
  <c r="V49" i="33"/>
  <c r="F28" i="18"/>
  <c r="K23" i="18"/>
  <c r="N38" i="21"/>
  <c r="F16" i="18"/>
  <c r="I28" i="18"/>
  <c r="H36" i="18"/>
  <c r="I47" i="18"/>
  <c r="Y31" i="33"/>
  <c r="I45" i="18"/>
  <c r="G60" i="18"/>
  <c r="M32" i="33"/>
  <c r="N41" i="21"/>
  <c r="U12" i="33"/>
  <c r="Q15" i="33"/>
  <c r="H44" i="18"/>
  <c r="H46" i="18"/>
  <c r="P45" i="21"/>
  <c r="T23" i="33"/>
  <c r="H16" i="18"/>
  <c r="P40" i="21"/>
  <c r="S52" i="33"/>
  <c r="G43" i="18"/>
  <c r="H48" i="21"/>
  <c r="X16" i="33"/>
  <c r="H50" i="18"/>
  <c r="Y30" i="33"/>
  <c r="K51" i="18"/>
  <c r="F31" i="21"/>
  <c r="N46" i="21"/>
  <c r="N28" i="21"/>
  <c r="M14" i="33"/>
  <c r="F56" i="18"/>
  <c r="N37" i="21"/>
  <c r="J27" i="18"/>
  <c r="G34" i="18"/>
  <c r="L27" i="21"/>
  <c r="F13" i="18"/>
  <c r="J18" i="18"/>
  <c r="F38" i="33"/>
  <c r="J22" i="21"/>
  <c r="P15" i="33"/>
  <c r="I58" i="18"/>
  <c r="I16" i="18"/>
  <c r="T19" i="33"/>
  <c r="H14" i="18"/>
  <c r="H23" i="18"/>
  <c r="I15" i="18"/>
  <c r="J24" i="18"/>
  <c r="F18" i="33"/>
  <c r="H33" i="18"/>
  <c r="H28" i="21"/>
  <c r="T15" i="33"/>
  <c r="I45" i="33"/>
  <c r="I12" i="18"/>
  <c r="Q32" i="33"/>
  <c r="I37" i="18"/>
  <c r="T20" i="33"/>
  <c r="H32" i="21"/>
  <c r="J28" i="33"/>
  <c r="I18" i="33"/>
  <c r="H51" i="18"/>
  <c r="G29" i="18"/>
  <c r="P46" i="21"/>
  <c r="G24" i="18"/>
  <c r="G32" i="18"/>
  <c r="F61" i="18"/>
  <c r="J58" i="18"/>
  <c r="K46" i="18"/>
  <c r="H36" i="21"/>
  <c r="I27" i="18"/>
  <c r="F22" i="18"/>
  <c r="P26" i="21"/>
  <c r="P36" i="21"/>
  <c r="S19" i="33"/>
  <c r="F18" i="21"/>
  <c r="I30" i="18"/>
  <c r="O13" i="33"/>
  <c r="I51" i="33"/>
  <c r="F21" i="18"/>
  <c r="F29" i="21"/>
  <c r="J12" i="21"/>
  <c r="Y35" i="33"/>
  <c r="S12" i="33"/>
  <c r="Y27" i="33"/>
  <c r="K15" i="18"/>
  <c r="L59" i="21"/>
  <c r="G26" i="18"/>
  <c r="AA18" i="33"/>
  <c r="G37" i="33"/>
  <c r="F33" i="18"/>
  <c r="L46" i="21"/>
  <c r="P19" i="33"/>
  <c r="H45" i="18"/>
  <c r="L22" i="33"/>
  <c r="H11" i="21"/>
  <c r="J41" i="21"/>
  <c r="J57" i="18"/>
  <c r="F19" i="18"/>
  <c r="G36" i="18"/>
  <c r="Y22" i="33"/>
  <c r="K43" i="18"/>
  <c r="P31" i="21"/>
  <c r="L44" i="21"/>
  <c r="G28" i="18"/>
  <c r="M44" i="33"/>
  <c r="F28" i="33"/>
  <c r="L25" i="21"/>
  <c r="H17" i="33"/>
  <c r="R26" i="33"/>
  <c r="J49" i="18"/>
  <c r="J34" i="18"/>
  <c r="F42" i="18"/>
  <c r="H23" i="33"/>
  <c r="R16" i="33"/>
  <c r="K37" i="18"/>
  <c r="T52" i="33"/>
  <c r="I41" i="18"/>
  <c r="J42" i="18"/>
  <c r="J37" i="18"/>
  <c r="G52" i="18"/>
  <c r="H21" i="18"/>
  <c r="N31" i="21"/>
  <c r="F12" i="18"/>
  <c r="K48" i="18"/>
  <c r="T13" i="33"/>
  <c r="Q60" i="33"/>
  <c r="N54" i="21"/>
  <c r="X50" i="33"/>
  <c r="W11" i="33"/>
  <c r="I42" i="18"/>
  <c r="F32" i="18"/>
  <c r="O12" i="33"/>
  <c r="N39" i="21"/>
  <c r="P22" i="21"/>
  <c r="U46" i="33"/>
  <c r="AA48" i="33"/>
  <c r="J19" i="33"/>
  <c r="K49" i="18"/>
  <c r="F48" i="18"/>
  <c r="F14" i="21"/>
  <c r="H54" i="18"/>
  <c r="J23" i="18"/>
  <c r="L50" i="21"/>
  <c r="P14" i="21"/>
  <c r="L38" i="21"/>
  <c r="I53" i="18"/>
  <c r="I40" i="18"/>
  <c r="H38" i="21"/>
  <c r="K59" i="18"/>
  <c r="G21" i="18"/>
  <c r="Q18" i="33"/>
  <c r="I57" i="18"/>
  <c r="G15" i="33"/>
  <c r="U57" i="33"/>
  <c r="G54" i="18"/>
  <c r="K56" i="33"/>
  <c r="H17" i="18"/>
  <c r="AA30" i="33"/>
  <c r="O40" i="33"/>
  <c r="J21" i="18"/>
  <c r="F60" i="21"/>
  <c r="H56" i="21"/>
  <c r="H37" i="18"/>
  <c r="L47" i="21"/>
  <c r="G49" i="18"/>
  <c r="J23" i="33"/>
  <c r="I46" i="18"/>
  <c r="H23" i="21"/>
  <c r="H43" i="18"/>
  <c r="L40" i="21"/>
  <c r="H29" i="21"/>
  <c r="K12" i="18"/>
  <c r="N18" i="21"/>
  <c r="G57" i="18"/>
  <c r="Q35" i="33"/>
  <c r="G58" i="18"/>
  <c r="K38" i="18"/>
  <c r="J30" i="18"/>
  <c r="K57" i="18"/>
  <c r="K52" i="18"/>
  <c r="P12" i="21"/>
  <c r="J50" i="18"/>
  <c r="I33" i="18"/>
  <c r="P36" i="33"/>
  <c r="F28" i="21"/>
  <c r="Z12" i="33"/>
  <c r="M24" i="33"/>
  <c r="F49" i="18"/>
  <c r="N28" i="33"/>
  <c r="R14" i="33"/>
  <c r="U29" i="33"/>
  <c r="I14" i="18"/>
  <c r="J56" i="18"/>
  <c r="G37" i="18"/>
  <c r="G35" i="18"/>
  <c r="H34" i="21"/>
  <c r="G31" i="18"/>
  <c r="K50" i="18"/>
  <c r="R34" i="33"/>
  <c r="F45" i="18"/>
  <c r="F35" i="18"/>
  <c r="J61" i="18"/>
  <c r="J38" i="21"/>
  <c r="J53" i="18"/>
  <c r="W31" i="33"/>
  <c r="K33" i="18"/>
  <c r="G25" i="18"/>
  <c r="I36" i="18"/>
  <c r="T55" i="33"/>
  <c r="K61" i="18"/>
  <c r="H14" i="21"/>
  <c r="P16" i="33"/>
  <c r="L31" i="21"/>
  <c r="G20" i="18"/>
  <c r="J26" i="18"/>
  <c r="H31" i="21"/>
  <c r="N22" i="21"/>
  <c r="U22" i="33"/>
  <c r="O22" i="21" l="1"/>
  <c r="I31" i="21"/>
  <c r="M31" i="21"/>
  <c r="I14" i="21"/>
  <c r="K38" i="21"/>
  <c r="I34" i="21"/>
  <c r="G28" i="21"/>
  <c r="Q12" i="21"/>
  <c r="O18" i="21"/>
  <c r="I29" i="21"/>
  <c r="M40" i="21"/>
  <c r="I23" i="21"/>
  <c r="M47" i="21"/>
  <c r="I56" i="21"/>
  <c r="G60" i="21"/>
  <c r="I38" i="21"/>
  <c r="M38" i="21"/>
  <c r="Q14" i="21"/>
  <c r="M50" i="21"/>
  <c r="G14" i="21"/>
  <c r="Q22" i="21"/>
  <c r="O39" i="21"/>
  <c r="O54" i="21"/>
  <c r="O31" i="21"/>
  <c r="M25" i="21"/>
  <c r="M44" i="21"/>
  <c r="Q31" i="21"/>
  <c r="K41" i="21"/>
  <c r="I11" i="21"/>
  <c r="M46" i="21"/>
  <c r="M59" i="21"/>
  <c r="K12" i="21"/>
  <c r="G29" i="21"/>
  <c r="G18" i="21"/>
  <c r="Q36" i="21"/>
  <c r="Q26" i="21"/>
  <c r="I36" i="21"/>
  <c r="Q46" i="21"/>
  <c r="I32" i="21"/>
  <c r="I28" i="21"/>
  <c r="K22" i="21"/>
  <c r="M27" i="21"/>
  <c r="O37" i="21"/>
  <c r="O28" i="21"/>
  <c r="O46" i="21"/>
  <c r="G31" i="21"/>
  <c r="I48" i="21"/>
  <c r="Q40" i="21"/>
  <c r="Q45" i="21"/>
  <c r="O41" i="21"/>
  <c r="O38" i="21"/>
  <c r="K14" i="21"/>
  <c r="O21" i="21"/>
  <c r="Q20" i="21"/>
  <c r="G46" i="21"/>
  <c r="Q37" i="21"/>
  <c r="O11" i="21"/>
  <c r="K58" i="21"/>
  <c r="O17" i="21"/>
  <c r="K49" i="21"/>
  <c r="M51" i="21"/>
  <c r="K35" i="21"/>
  <c r="K46" i="21"/>
  <c r="O53" i="21"/>
  <c r="M16" i="21"/>
  <c r="Q44" i="21"/>
  <c r="Q54" i="21"/>
  <c r="M55" i="21"/>
  <c r="G25" i="21"/>
  <c r="I46" i="21"/>
  <c r="Q41" i="21"/>
  <c r="O12" i="21"/>
  <c r="I15" i="21"/>
  <c r="G20" i="21"/>
  <c r="G52" i="21"/>
  <c r="G19" i="21"/>
  <c r="K37" i="21"/>
  <c r="I52" i="21"/>
  <c r="I17" i="21"/>
  <c r="O57" i="21"/>
  <c r="I40" i="21"/>
  <c r="K57" i="21"/>
  <c r="K21" i="21"/>
  <c r="Q35" i="21"/>
  <c r="K13" i="21"/>
  <c r="O33" i="21"/>
  <c r="I39" i="21"/>
  <c r="G44" i="21"/>
  <c r="M14" i="21"/>
  <c r="K40" i="21"/>
  <c r="K48" i="21"/>
  <c r="O40" i="21"/>
  <c r="Q48" i="21"/>
  <c r="G33" i="21"/>
  <c r="G30" i="21"/>
  <c r="K20" i="21"/>
  <c r="I27" i="21"/>
  <c r="O49" i="21"/>
  <c r="K25" i="21"/>
  <c r="G54" i="21"/>
  <c r="M49" i="21"/>
  <c r="M48" i="21"/>
  <c r="M17" i="21"/>
  <c r="G59" i="21"/>
  <c r="Q38" i="21"/>
  <c r="I33" i="21"/>
  <c r="G58" i="21"/>
  <c r="I42" i="21"/>
  <c r="Q21" i="21"/>
  <c r="I20" i="21"/>
  <c r="G35" i="21"/>
  <c r="Q28" i="21"/>
  <c r="I35" i="21"/>
  <c r="K15" i="21"/>
  <c r="I26" i="21"/>
  <c r="I59" i="21"/>
  <c r="M53" i="21"/>
  <c r="M11" i="21"/>
  <c r="G48" i="21"/>
  <c r="K53" i="21"/>
  <c r="O42" i="21"/>
  <c r="Q49" i="21"/>
  <c r="Q33" i="21"/>
  <c r="Q17" i="21"/>
  <c r="Q43" i="21"/>
  <c r="K24" i="21"/>
  <c r="K31" i="21"/>
  <c r="M56" i="21"/>
  <c r="Q24" i="21"/>
  <c r="G45" i="21"/>
  <c r="O52" i="21"/>
  <c r="M24" i="21"/>
  <c r="M43" i="21"/>
  <c r="Q25" i="21"/>
  <c r="M60" i="21"/>
  <c r="O35" i="21"/>
  <c r="M33" i="21"/>
  <c r="G57" i="21"/>
  <c r="Q60" i="21"/>
  <c r="K26" i="21"/>
  <c r="Q39" i="21"/>
  <c r="K11" i="21"/>
  <c r="M23" i="21"/>
  <c r="K42" i="21"/>
  <c r="G56" i="21"/>
  <c r="G27" i="21"/>
  <c r="O20" i="21"/>
  <c r="M22" i="21"/>
  <c r="G16" i="21"/>
  <c r="M19" i="21"/>
  <c r="O23" i="21"/>
  <c r="K44" i="21"/>
  <c r="O56" i="21"/>
  <c r="Q16" i="21"/>
  <c r="O50" i="21"/>
  <c r="I53" i="21"/>
  <c r="Q58" i="21"/>
  <c r="M20" i="21"/>
  <c r="I58" i="21"/>
  <c r="O48" i="21"/>
  <c r="G32" i="21"/>
  <c r="M29" i="21"/>
  <c r="O34" i="21"/>
  <c r="K33" i="21"/>
  <c r="O45" i="21"/>
  <c r="M28" i="21"/>
  <c r="M54" i="21"/>
  <c r="O13" i="21"/>
  <c r="K28" i="21"/>
  <c r="I16" i="21"/>
  <c r="K39" i="21"/>
  <c r="I60" i="21"/>
  <c r="Q13" i="21"/>
  <c r="I43" i="21"/>
  <c r="M30" i="21"/>
  <c r="O30" i="21"/>
  <c r="K43" i="21"/>
  <c r="G17" i="21"/>
  <c r="K54" i="21"/>
  <c r="Q23" i="21"/>
  <c r="M39" i="21"/>
  <c r="G26" i="21"/>
  <c r="K34" i="21"/>
  <c r="Q55" i="21"/>
  <c r="O59" i="21"/>
  <c r="O24" i="21"/>
  <c r="Q52" i="21"/>
  <c r="G21" i="21"/>
  <c r="G36" i="21"/>
  <c r="G12" i="21"/>
  <c r="K47" i="21"/>
  <c r="K23" i="21"/>
  <c r="I44" i="21"/>
  <c r="K17" i="21"/>
  <c r="K29" i="21"/>
  <c r="G39" i="21"/>
  <c r="O19" i="21"/>
  <c r="I12" i="21"/>
  <c r="G41" i="21"/>
  <c r="K36" i="21"/>
  <c r="O60" i="21"/>
  <c r="I54" i="21"/>
  <c r="G22" i="21"/>
  <c r="Q29" i="21"/>
  <c r="O16" i="21"/>
  <c r="K56" i="21"/>
  <c r="M13" i="21"/>
  <c r="I25" i="21"/>
  <c r="I21" i="21"/>
  <c r="K32" i="21"/>
  <c r="Q15" i="21"/>
  <c r="O27" i="21"/>
  <c r="I30" i="21"/>
  <c r="G23" i="21"/>
  <c r="M26" i="21"/>
  <c r="Q32" i="21"/>
  <c r="O44" i="21"/>
  <c r="O47" i="21"/>
  <c r="M18" i="21"/>
  <c r="G38" i="21"/>
  <c r="U38" i="21" s="1"/>
  <c r="R38" i="21" s="1"/>
  <c r="G42" i="21"/>
  <c r="Q51" i="21"/>
  <c r="O29" i="21"/>
  <c r="I57" i="21"/>
  <c r="Q11" i="21"/>
  <c r="K16" i="21"/>
  <c r="I51" i="21"/>
  <c r="M35" i="21"/>
  <c r="M15" i="21"/>
  <c r="K50" i="21"/>
  <c r="G43" i="21"/>
  <c r="O55" i="21"/>
  <c r="K60" i="21"/>
  <c r="I45" i="21"/>
  <c r="M34" i="21"/>
  <c r="M41" i="21"/>
  <c r="I55" i="21"/>
  <c r="G37" i="21"/>
  <c r="M12" i="21"/>
  <c r="M57" i="21"/>
  <c r="I41" i="21"/>
  <c r="O14" i="21"/>
  <c r="Q27" i="21"/>
  <c r="G13" i="21"/>
  <c r="Q34" i="21"/>
  <c r="Q47" i="21"/>
  <c r="K51" i="21"/>
  <c r="O43" i="21"/>
  <c r="Q53" i="21"/>
  <c r="I49" i="21"/>
  <c r="G53" i="21"/>
  <c r="K59" i="21"/>
  <c r="K52" i="21"/>
  <c r="M58" i="21"/>
  <c r="Q19" i="21"/>
  <c r="Q18" i="21"/>
  <c r="G55" i="21"/>
  <c r="K55" i="21"/>
  <c r="O32" i="21"/>
  <c r="I19" i="21"/>
  <c r="M45" i="21"/>
  <c r="K27" i="21"/>
  <c r="G40" i="21"/>
  <c r="G11" i="21"/>
  <c r="I50" i="21"/>
  <c r="M37" i="21"/>
  <c r="K19" i="21"/>
  <c r="G51" i="21"/>
  <c r="G50" i="21"/>
  <c r="O25" i="21"/>
  <c r="G49" i="21"/>
  <c r="I13" i="21"/>
  <c r="M36" i="21"/>
  <c r="O58" i="21"/>
  <c r="O15" i="21"/>
  <c r="I37" i="21"/>
  <c r="O36" i="21"/>
  <c r="Q42" i="21"/>
  <c r="G47" i="21"/>
  <c r="G34" i="21"/>
  <c r="I47" i="21"/>
  <c r="I22" i="21"/>
  <c r="M32" i="21"/>
  <c r="K45" i="21"/>
  <c r="M42" i="21"/>
  <c r="M21" i="21"/>
  <c r="G24" i="21"/>
  <c r="K30" i="21"/>
  <c r="Q56" i="21"/>
  <c r="M52" i="21"/>
  <c r="Q59" i="21"/>
  <c r="O51" i="21"/>
  <c r="Q30" i="21"/>
  <c r="I24" i="21"/>
  <c r="I18" i="21"/>
  <c r="Q50" i="21"/>
  <c r="Q57" i="21"/>
  <c r="K18" i="21"/>
  <c r="O26" i="21"/>
  <c r="F10" i="21"/>
  <c r="J10" i="21"/>
  <c r="L10" i="21"/>
  <c r="H10" i="21"/>
  <c r="N10" i="21"/>
  <c r="K8" i="18"/>
  <c r="G9" i="18"/>
  <c r="G11" i="18" s="1"/>
  <c r="H9" i="18"/>
  <c r="H11" i="18" s="1"/>
  <c r="F9" i="18"/>
  <c r="F11" i="18" s="1"/>
  <c r="I9" i="18"/>
  <c r="I11" i="18" s="1"/>
  <c r="U43" i="21" l="1"/>
  <c r="R43" i="21" s="1"/>
  <c r="U19" i="21"/>
  <c r="R19" i="21" s="1"/>
  <c r="U12" i="21"/>
  <c r="R12" i="21" s="1"/>
  <c r="S53" i="21"/>
  <c r="S42" i="21"/>
  <c r="U17" i="21"/>
  <c r="R17" i="21" s="1"/>
  <c r="S43" i="21"/>
  <c r="U26" i="21"/>
  <c r="R26" i="21" s="1"/>
  <c r="S52" i="21"/>
  <c r="S21" i="21"/>
  <c r="U22" i="21"/>
  <c r="R22" i="21" s="1"/>
  <c r="S27" i="21"/>
  <c r="U36" i="21"/>
  <c r="R36" i="21" s="1"/>
  <c r="U56" i="21"/>
  <c r="R56" i="21" s="1"/>
  <c r="U51" i="21"/>
  <c r="R51" i="21" s="1"/>
  <c r="U31" i="21"/>
  <c r="R31" i="21" s="1"/>
  <c r="S48" i="21"/>
  <c r="S22" i="21"/>
  <c r="U32" i="21"/>
  <c r="R32" i="21" s="1"/>
  <c r="S28" i="21"/>
  <c r="S19" i="21"/>
  <c r="U33" i="21"/>
  <c r="R33" i="21" s="1"/>
  <c r="S31" i="21"/>
  <c r="U50" i="21"/>
  <c r="R50" i="21" s="1"/>
  <c r="S40" i="21"/>
  <c r="S38" i="21"/>
  <c r="U25" i="21"/>
  <c r="R25" i="21" s="1"/>
  <c r="U54" i="21"/>
  <c r="R54" i="21" s="1"/>
  <c r="S23" i="21"/>
  <c r="S34" i="21"/>
  <c r="U13" i="21"/>
  <c r="R13" i="21" s="1"/>
  <c r="S11" i="21"/>
  <c r="U44" i="21"/>
  <c r="R44" i="21" s="1"/>
  <c r="S39" i="21"/>
  <c r="U55" i="21"/>
  <c r="R55" i="21" s="1"/>
  <c r="U48" i="21"/>
  <c r="R48" i="21" s="1"/>
  <c r="U37" i="21"/>
  <c r="R37" i="21" s="1"/>
  <c r="S18" i="21"/>
  <c r="S24" i="21"/>
  <c r="S32" i="21"/>
  <c r="U40" i="21"/>
  <c r="R40" i="21" s="1"/>
  <c r="U41" i="21"/>
  <c r="R41" i="21" s="1"/>
  <c r="U42" i="21"/>
  <c r="R42" i="21" s="1"/>
  <c r="U23" i="21"/>
  <c r="R23" i="21" s="1"/>
  <c r="U29" i="21"/>
  <c r="R29" i="21" s="1"/>
  <c r="U59" i="21"/>
  <c r="R59" i="21" s="1"/>
  <c r="S55" i="21"/>
  <c r="U16" i="21"/>
  <c r="R16" i="21" s="1"/>
  <c r="U27" i="21"/>
  <c r="R27" i="21" s="1"/>
  <c r="U35" i="21"/>
  <c r="R35" i="21" s="1"/>
  <c r="U58" i="21"/>
  <c r="R58" i="21" s="1"/>
  <c r="U52" i="21"/>
  <c r="R52" i="21" s="1"/>
  <c r="U28" i="21"/>
  <c r="R28" i="21" s="1"/>
  <c r="U30" i="21"/>
  <c r="R30" i="21" s="1"/>
  <c r="S15" i="21"/>
  <c r="U20" i="21"/>
  <c r="R20" i="21" s="1"/>
  <c r="U18" i="21"/>
  <c r="R18" i="21" s="1"/>
  <c r="U21" i="21"/>
  <c r="R21" i="21" s="1"/>
  <c r="U45" i="21"/>
  <c r="R45" i="21" s="1"/>
  <c r="U60" i="21"/>
  <c r="R60" i="21" s="1"/>
  <c r="U15" i="21"/>
  <c r="R15" i="21" s="1"/>
  <c r="S26" i="21"/>
  <c r="S50" i="21"/>
  <c r="S57" i="21"/>
  <c r="S46" i="21"/>
  <c r="U14" i="21"/>
  <c r="R14" i="21" s="1"/>
  <c r="S60" i="21"/>
  <c r="U24" i="21"/>
  <c r="R24" i="21" s="1"/>
  <c r="U34" i="21"/>
  <c r="R34" i="21" s="1"/>
  <c r="S41" i="21"/>
  <c r="U39" i="21"/>
  <c r="R39" i="21" s="1"/>
  <c r="S36" i="21"/>
  <c r="S17" i="21"/>
  <c r="S56" i="21"/>
  <c r="S45" i="21"/>
  <c r="U46" i="21"/>
  <c r="R46" i="21" s="1"/>
  <c r="S29" i="21"/>
  <c r="S37" i="21"/>
  <c r="S35" i="21"/>
  <c r="S30" i="21"/>
  <c r="S44" i="21"/>
  <c r="S20" i="21"/>
  <c r="S25" i="21"/>
  <c r="S14" i="21"/>
  <c r="U47" i="21"/>
  <c r="R47" i="21" s="1"/>
  <c r="S47" i="21"/>
  <c r="U49" i="21"/>
  <c r="R49" i="21" s="1"/>
  <c r="S49" i="21"/>
  <c r="S51" i="21"/>
  <c r="U11" i="21"/>
  <c r="R11" i="21" s="1"/>
  <c r="U53" i="21"/>
  <c r="R53" i="21" s="1"/>
  <c r="S13" i="21"/>
  <c r="U57" i="21"/>
  <c r="R57" i="21" s="1"/>
  <c r="S12" i="21"/>
  <c r="S16" i="21"/>
  <c r="S58" i="21"/>
  <c r="S59" i="21"/>
  <c r="S54" i="21"/>
  <c r="S33" i="21"/>
  <c r="L59" i="18"/>
  <c r="L22" i="18"/>
  <c r="L20" i="18"/>
  <c r="L42" i="18"/>
  <c r="L37" i="18"/>
  <c r="L14" i="18"/>
  <c r="L32" i="18"/>
  <c r="L15" i="18"/>
  <c r="L21" i="18"/>
  <c r="L19" i="18"/>
  <c r="L12" i="18"/>
  <c r="L24" i="18"/>
  <c r="L43" i="18"/>
  <c r="L13" i="18"/>
  <c r="L17" i="18"/>
  <c r="L48" i="18"/>
  <c r="L16" i="18"/>
  <c r="L50" i="18"/>
  <c r="L23" i="18"/>
  <c r="L27" i="18"/>
  <c r="L40" i="18"/>
  <c r="L18" i="18"/>
  <c r="L41" i="18"/>
  <c r="L38" i="18"/>
  <c r="L29" i="18"/>
  <c r="L44" i="18"/>
  <c r="L55" i="18"/>
  <c r="L35" i="18"/>
  <c r="L45" i="18"/>
  <c r="L53" i="18"/>
  <c r="L33" i="18"/>
  <c r="L49" i="18"/>
  <c r="L47" i="18"/>
  <c r="L46" i="18"/>
  <c r="L51" i="18"/>
  <c r="L52" i="18"/>
  <c r="L60" i="18"/>
  <c r="L26" i="18"/>
  <c r="L31" i="18"/>
  <c r="L54" i="18"/>
  <c r="L61" i="18"/>
  <c r="L25" i="18"/>
  <c r="L56" i="18"/>
  <c r="L28" i="18"/>
  <c r="L36" i="18"/>
  <c r="L34" i="18"/>
  <c r="L30" i="18"/>
  <c r="L39" i="18"/>
  <c r="L57" i="18"/>
  <c r="L58" i="18"/>
  <c r="H10" i="18"/>
  <c r="G10" i="18"/>
  <c r="I10" i="18"/>
  <c r="J10" i="18"/>
  <c r="F10" i="18"/>
</calcChain>
</file>

<file path=xl/sharedStrings.xml><?xml version="1.0" encoding="utf-8"?>
<sst xmlns="http://schemas.openxmlformats.org/spreadsheetml/2006/main" count="325" uniqueCount="204">
  <si>
    <t>Sekolah</t>
  </si>
  <si>
    <t>Alamat</t>
  </si>
  <si>
    <t>MAPEL</t>
  </si>
  <si>
    <t>PAI &amp; Budi Pekerti</t>
  </si>
  <si>
    <t>Pend. Kewarganegaraan</t>
  </si>
  <si>
    <t>Bahasa Indonesia</t>
  </si>
  <si>
    <t>Matematika</t>
  </si>
  <si>
    <t>I P A S</t>
  </si>
  <si>
    <t>S B K</t>
  </si>
  <si>
    <t>PJOK</t>
  </si>
  <si>
    <t>Bahasa Inggris</t>
  </si>
  <si>
    <t>ML | Bahasa Sunda</t>
  </si>
  <si>
    <t>Koding &amp; AI</t>
  </si>
  <si>
    <t>Kepala Sekolah</t>
  </si>
  <si>
    <t>NIP</t>
  </si>
  <si>
    <t>KELAS</t>
  </si>
  <si>
    <t>FASE</t>
  </si>
  <si>
    <t>SEMESTER</t>
  </si>
  <si>
    <t>TAHUN AJARAN</t>
  </si>
  <si>
    <t>Kelas</t>
  </si>
  <si>
    <t>1 B</t>
  </si>
  <si>
    <t>1 A</t>
  </si>
  <si>
    <t>A</t>
  </si>
  <si>
    <t>B</t>
  </si>
  <si>
    <t>2 A</t>
  </si>
  <si>
    <t>2 B</t>
  </si>
  <si>
    <t>3 A</t>
  </si>
  <si>
    <t>3 B</t>
  </si>
  <si>
    <t>4 A</t>
  </si>
  <si>
    <t>4 B</t>
  </si>
  <si>
    <t>5 A</t>
  </si>
  <si>
    <t>6 A</t>
  </si>
  <si>
    <t>6 B</t>
  </si>
  <si>
    <t>5 B</t>
  </si>
  <si>
    <t>C</t>
  </si>
  <si>
    <t>2025/2026</t>
  </si>
  <si>
    <t>2026/2027</t>
  </si>
  <si>
    <t>2027/2028</t>
  </si>
  <si>
    <t>2028/2029</t>
  </si>
  <si>
    <t>2029/2030</t>
  </si>
  <si>
    <t>2030/2031</t>
  </si>
  <si>
    <t>Semester</t>
  </si>
  <si>
    <t>I / Ganjil</t>
  </si>
  <si>
    <t>II / Genap</t>
  </si>
  <si>
    <t>NIPPPK</t>
  </si>
  <si>
    <t>NUPTK</t>
  </si>
  <si>
    <t>Guru Kelas</t>
  </si>
  <si>
    <t>Min</t>
  </si>
  <si>
    <t>Max</t>
  </si>
  <si>
    <t>Kode</t>
  </si>
  <si>
    <t>KKTP</t>
  </si>
  <si>
    <t>Keterangan</t>
  </si>
  <si>
    <t>Peserta didik menunjukkan penguasaan materi yang sangat optimal, melampaui batas minimal KKTP, dan mampu mengaplikasikan konsep secara mandiri dan mendalam.</t>
  </si>
  <si>
    <t xml:space="preserve">Tercapai  </t>
  </si>
  <si>
    <t>Peserta didik telah memenuhi standar minimal yang ditetapkan dalam KKTP. Penguasaan konsep sudah baik, namun belum mencapai level optimal/mendalam.</t>
  </si>
  <si>
    <t>P</t>
  </si>
  <si>
    <t>Perlu Peningkatan</t>
  </si>
  <si>
    <t>Peserta didik masih berada di bawah standar minimal KKTP. Pemahaman konsep masih dasar dan memerlukan bimbingan atau intervensi (remedial) yang substansial.</t>
  </si>
  <si>
    <t>PB</t>
  </si>
  <si>
    <t>Perlu Bimbingan</t>
  </si>
  <si>
    <t>Peserta didik belum menunjukkan pemahaman dasar terhadap materi. Membutuhkan intervensi dan bantuan penuh untuk menguasai tujuan pembelajaran.</t>
  </si>
  <si>
    <t>NO</t>
  </si>
  <si>
    <t>Nama</t>
  </si>
  <si>
    <t>L / P</t>
  </si>
  <si>
    <t>%</t>
  </si>
  <si>
    <t>BOBOT NILAI</t>
  </si>
  <si>
    <t>BAB (Bobot 100)</t>
  </si>
  <si>
    <t>SAS 1</t>
  </si>
  <si>
    <t>SAS II</t>
  </si>
  <si>
    <t>-/+</t>
  </si>
  <si>
    <t>NAMA</t>
  </si>
  <si>
    <t>LP</t>
  </si>
  <si>
    <t>Siswa 1</t>
  </si>
  <si>
    <t>Siswa 3</t>
  </si>
  <si>
    <t>Siswa 4</t>
  </si>
  <si>
    <t>Siswa 5</t>
  </si>
  <si>
    <t>Siswa 6</t>
  </si>
  <si>
    <t>Siswa 7</t>
  </si>
  <si>
    <t>Siswa 8</t>
  </si>
  <si>
    <t>Siswa 9</t>
  </si>
  <si>
    <t>Siswa 10</t>
  </si>
  <si>
    <t>Siswa 11</t>
  </si>
  <si>
    <t>Siswa 12</t>
  </si>
  <si>
    <t>Siswa 13</t>
  </si>
  <si>
    <t>Siswa 14</t>
  </si>
  <si>
    <t>Siswa 15</t>
  </si>
  <si>
    <t>Siswa 16</t>
  </si>
  <si>
    <t>Siswa 17</t>
  </si>
  <si>
    <t>Siswa 18</t>
  </si>
  <si>
    <t>Siswa 19</t>
  </si>
  <si>
    <t>Siswa 20</t>
  </si>
  <si>
    <t>Siswa 21</t>
  </si>
  <si>
    <t>Siswa 22</t>
  </si>
  <si>
    <t>Siswa 23</t>
  </si>
  <si>
    <t>Siswa 24</t>
  </si>
  <si>
    <t>Siswa 25</t>
  </si>
  <si>
    <t>Siswa2</t>
  </si>
  <si>
    <t>Siswa 26</t>
  </si>
  <si>
    <t>Siswa 27</t>
  </si>
  <si>
    <t>Siswa 28</t>
  </si>
  <si>
    <t>Siswa 29</t>
  </si>
  <si>
    <t>Siswa 30</t>
  </si>
  <si>
    <t>Siswa 31</t>
  </si>
  <si>
    <t>Siswa 32</t>
  </si>
  <si>
    <t>Siswa 33</t>
  </si>
  <si>
    <t>Siswa 34</t>
  </si>
  <si>
    <t xml:space="preserve">L </t>
  </si>
  <si>
    <t>Bobot</t>
  </si>
  <si>
    <t>Bahasa Sunda</t>
  </si>
  <si>
    <t>BAB LINGKUP MATERI &amp; BOBOT</t>
  </si>
  <si>
    <t>Smt</t>
  </si>
  <si>
    <t>Sumatif 1</t>
  </si>
  <si>
    <t>Sumatif 2</t>
  </si>
  <si>
    <t xml:space="preserve">Nama </t>
  </si>
  <si>
    <t>Raport</t>
  </si>
  <si>
    <t>KELAS FASE</t>
  </si>
  <si>
    <t>SEMESTER / TAHUN AJARAN</t>
  </si>
  <si>
    <t>B-PAI</t>
  </si>
  <si>
    <t>B-PKN</t>
  </si>
  <si>
    <t>B-INDO</t>
  </si>
  <si>
    <t>B-MTK</t>
  </si>
  <si>
    <t>B-IPAS</t>
  </si>
  <si>
    <t>B-SBK</t>
  </si>
  <si>
    <t>B-PJOK</t>
  </si>
  <si>
    <t>B-INGG</t>
  </si>
  <si>
    <t>B-SUNDA</t>
  </si>
  <si>
    <t>KODING</t>
  </si>
  <si>
    <t>BAB LINGKUP MATERI</t>
  </si>
  <si>
    <t>PILIH</t>
  </si>
  <si>
    <t>MATA PELAJARAN</t>
  </si>
  <si>
    <t>Uraian</t>
  </si>
  <si>
    <t>Pengawas Pembina</t>
  </si>
  <si>
    <t>ASESMEN PERSENTASE</t>
  </si>
  <si>
    <t>ASESMEN BOBOT</t>
  </si>
  <si>
    <t>SAS1</t>
  </si>
  <si>
    <t>SAS2</t>
  </si>
  <si>
    <t>Ilmu Pengetahuan Alam dan Sosial</t>
  </si>
  <si>
    <t>Seni Budaya dan Keterampilan</t>
  </si>
  <si>
    <t>Pendidikan Jasmani Olah raga dan Kesehartan</t>
  </si>
  <si>
    <t>Pendidikan Kewarganegaraan</t>
  </si>
  <si>
    <t>Guru Mata Pelajaran</t>
  </si>
  <si>
    <t>Guru Mapel</t>
  </si>
  <si>
    <t>NIP.</t>
  </si>
  <si>
    <t>Guru MP.</t>
  </si>
  <si>
    <t>SEMESTER 1</t>
  </si>
  <si>
    <t>BAB - LM / Tujuan Pembelajaran</t>
  </si>
  <si>
    <t>B-PAI5</t>
  </si>
  <si>
    <t>B-PAI6</t>
  </si>
  <si>
    <t>B-PAI7</t>
  </si>
  <si>
    <t>B-PAI8</t>
  </si>
  <si>
    <t>B-PAI9</t>
  </si>
  <si>
    <t>B-PAI10</t>
  </si>
  <si>
    <t>PAI Budi Pekerti</t>
  </si>
  <si>
    <t>SUMATIF BAB-LM</t>
  </si>
  <si>
    <t>PANDUAN PENGISIAN</t>
  </si>
  <si>
    <t>LANGKAH PENGISIAN</t>
  </si>
  <si>
    <t>SUSUNAN BERKAS</t>
  </si>
  <si>
    <t>Semua Format di Setting F4, 8.5" X 13" atau disesuaikan.</t>
  </si>
  <si>
    <t>Panduan  Pengisian sudah dijelaskan dalam tiap SHEET terkait</t>
  </si>
  <si>
    <t>Tidak menghapus/menambahkan baris</t>
  </si>
  <si>
    <t>Memasukan Data sesuai format yang ada</t>
  </si>
  <si>
    <t>Jika ada ERROR, karena ada salah pengisian data atau Bukan Kelas Aktif Kita.</t>
  </si>
  <si>
    <t>BAB LINGKUP MATERI - TUJUAN PEMBELAJARAN</t>
  </si>
  <si>
    <t>KURIKULUM MEREDEKA</t>
  </si>
  <si>
    <t>KECAMATAN CIKANCUNG</t>
  </si>
  <si>
    <t>DINAS PENDIDIKAN KABUPATEN BANDUNG</t>
  </si>
  <si>
    <t>SEMESTER 2</t>
  </si>
  <si>
    <t>KONTROL CEK</t>
  </si>
  <si>
    <t>Komponen</t>
  </si>
  <si>
    <t>Data Siswa &amp; LP</t>
  </si>
  <si>
    <t>Staus</t>
  </si>
  <si>
    <t>Bab dan Bobot</t>
  </si>
  <si>
    <t>Pastiken Sel % = 100</t>
  </si>
  <si>
    <t>Edit KKTP</t>
  </si>
  <si>
    <t>NIPPPK-PW</t>
  </si>
  <si>
    <t>REKAPITULASI ASESMEN</t>
  </si>
  <si>
    <t>Cikancung, ……………………………..</t>
  </si>
  <si>
    <t>Pilih Asesmen</t>
  </si>
  <si>
    <t>SUMATIF BAB - LM / Tujuan Pembelajaran</t>
  </si>
  <si>
    <t>NILAI AKHIR SUMATIF BAB-LM (%)</t>
  </si>
  <si>
    <t>SB</t>
  </si>
  <si>
    <t>Tercapai Sangat Baik</t>
  </si>
  <si>
    <t>Menyayangi Anak Yatim</t>
  </si>
  <si>
    <t>Lebih Dekat dengan Nama-nama Allah</t>
  </si>
  <si>
    <t>Aku Anak Saleh</t>
  </si>
  <si>
    <t>Hidup Lapang dengan Berbagi</t>
  </si>
  <si>
    <t>Meneladan Perjuangan Rasulullah</t>
  </si>
  <si>
    <t>Hidup Damai Dalam Kebersamaan</t>
  </si>
  <si>
    <t>Ketika Kehidupan Telah Berhenti</t>
  </si>
  <si>
    <t>Senangnya Berteman</t>
  </si>
  <si>
    <t>Ibadah Haji dan Kurban</t>
  </si>
  <si>
    <t>Keteladanan Khulafaur Rasyidin</t>
  </si>
  <si>
    <t>BAB</t>
  </si>
  <si>
    <t>Nilai Raport Bonot - Persentase</t>
  </si>
  <si>
    <t>NILAI AKHIR SUMATIF BAB-LM</t>
  </si>
  <si>
    <t>Nilai Raport Bobot - Persentase</t>
  </si>
  <si>
    <t>Raport Bobot &amp; Persentase</t>
  </si>
  <si>
    <t>WAWAN RIDWAN</t>
  </si>
  <si>
    <t>Baris NAMA SISWA yang tidak diperlukan, gunakan FILTER untuk menyembunyikan Baris Kosong</t>
  </si>
  <si>
    <t>LM</t>
  </si>
  <si>
    <t>SDN Wawan Ridwan AS</t>
  </si>
  <si>
    <t>Nama KS</t>
  </si>
  <si>
    <t xml:space="preserve">- </t>
  </si>
  <si>
    <t>Edit Nama Mata Pelajaran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</si>
</sst>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\-0;;@"/>
    <numFmt numFmtId="165" formatCode="@\ * &quot;:&quot;"/>
  </numFmts>
  <fonts count="8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66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rgb="FFFFFF00"/>
      <name val="Calibri"/>
      <family val="2"/>
      <scheme val="minor"/>
    </font>
    <font>
      <b/>
      <sz val="24"/>
      <color theme="4" tint="0.7999816888943144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26"/>
      <color rgb="FF000066"/>
      <name val="Calibri"/>
      <family val="2"/>
      <scheme val="minor"/>
    </font>
    <font>
      <b/>
      <sz val="18"/>
      <color theme="4" tint="0.79998168889431442"/>
      <name val="Calibri"/>
      <family val="2"/>
      <scheme val="minor"/>
    </font>
    <font>
      <b/>
      <sz val="12"/>
      <color rgb="FF1D0E78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rgb="FFC00000"/>
      <name val="Calibri"/>
      <family val="2"/>
    </font>
    <font>
      <b/>
      <sz val="12"/>
      <color rgb="FF00206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002060"/>
      <name val="Calibri"/>
      <family val="2"/>
    </font>
    <font>
      <b/>
      <sz val="11"/>
      <color rgb="FF1D0E78"/>
      <name val="Calibri"/>
      <family val="2"/>
      <scheme val="minor"/>
    </font>
    <font>
      <b/>
      <sz val="24"/>
      <color rgb="FF000066"/>
      <name val="Calibri"/>
      <family val="2"/>
      <scheme val="minor"/>
    </font>
    <font>
      <sz val="11"/>
      <color rgb="FF006600"/>
      <name val="Calibri"/>
      <family val="2"/>
      <scheme val="minor"/>
    </font>
    <font>
      <sz val="11"/>
      <color theme="1"/>
      <name val="Tahoma"/>
      <family val="2"/>
    </font>
    <font>
      <sz val="11"/>
      <color theme="0" tint="-0.34998626667073579"/>
      <name val="Calibri"/>
      <family val="2"/>
      <scheme val="minor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b/>
      <sz val="16"/>
      <color theme="1"/>
      <name val="Tahoma"/>
      <family val="2"/>
    </font>
    <font>
      <b/>
      <sz val="12"/>
      <color theme="1"/>
      <name val="Tahoma"/>
      <family val="2"/>
    </font>
    <font>
      <sz val="8"/>
      <color theme="1"/>
      <name val="Tahoma"/>
      <family val="2"/>
    </font>
    <font>
      <b/>
      <sz val="20"/>
      <color theme="1"/>
      <name val="Tahoma"/>
      <family val="2"/>
    </font>
    <font>
      <b/>
      <sz val="7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Tahoma"/>
      <family val="2"/>
    </font>
    <font>
      <b/>
      <sz val="36"/>
      <color rgb="FFFFFF00"/>
      <name val="Britannic Bold"/>
      <family val="2"/>
    </font>
    <font>
      <b/>
      <sz val="24"/>
      <color rgb="FFFFC000"/>
      <name val="Britannic Bold"/>
      <family val="2"/>
    </font>
    <font>
      <sz val="11"/>
      <color theme="1"/>
      <name val="Britannic Bold"/>
      <family val="2"/>
    </font>
    <font>
      <b/>
      <sz val="65"/>
      <color theme="0"/>
      <name val="Britannic Bold"/>
      <family val="2"/>
    </font>
    <font>
      <b/>
      <u/>
      <sz val="20"/>
      <color theme="0"/>
      <name val="Britannic Bold"/>
      <family val="2"/>
    </font>
    <font>
      <sz val="20"/>
      <color theme="0"/>
      <name val="Britannic Bold"/>
      <family val="2"/>
    </font>
    <font>
      <sz val="11"/>
      <color rgb="FFFF0000"/>
      <name val="Calibri"/>
      <family val="2"/>
      <scheme val="minor"/>
    </font>
    <font>
      <sz val="14"/>
      <color rgb="FFFFFF00"/>
      <name val="Arial"/>
      <family val="2"/>
    </font>
    <font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4"/>
      <color rgb="FFFFFF00"/>
      <name val="Calibri"/>
      <family val="2"/>
      <scheme val="minor"/>
    </font>
    <font>
      <b/>
      <sz val="14"/>
      <color rgb="FF000066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9" tint="-0.499984740745262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4"/>
      <color theme="2" tint="-0.499984740745262"/>
      <name val="Calibri"/>
      <family val="2"/>
      <scheme val="minor"/>
    </font>
    <font>
      <sz val="22"/>
      <color theme="2" tint="-0.499984740745262"/>
      <name val="Calibri"/>
      <family val="2"/>
      <scheme val="minor"/>
    </font>
    <font>
      <b/>
      <sz val="20"/>
      <color rgb="FFFFFF00"/>
      <name val="Calibri"/>
      <family val="2"/>
      <scheme val="minor"/>
    </font>
    <font>
      <sz val="20"/>
      <color rgb="FF002060"/>
      <name val="Calibri"/>
      <family val="2"/>
      <scheme val="minor"/>
    </font>
    <font>
      <sz val="20"/>
      <color rgb="FFFFFF00"/>
      <name val="Britannic Bold"/>
      <family val="2"/>
    </font>
    <font>
      <sz val="16"/>
      <color theme="5" tint="0.59999389629810485"/>
      <name val="Britannic Bold"/>
      <family val="2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rgb="FFFFFF00"/>
      <name val="Britannic Bold"/>
      <family val="2"/>
    </font>
    <font>
      <sz val="16"/>
      <color rgb="FFFFC000"/>
      <name val="Britannic Bold"/>
      <family val="2"/>
    </font>
    <font>
      <b/>
      <sz val="14"/>
      <color rgb="FF00B050"/>
      <name val="Calibri"/>
      <family val="2"/>
      <scheme val="minor"/>
    </font>
    <font>
      <b/>
      <sz val="14"/>
      <color rgb="FF92D05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1D0E78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auto="1"/>
      </bottom>
      <diagonal/>
    </border>
    <border>
      <left style="thin">
        <color theme="2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1D0E78"/>
      </left>
      <right/>
      <top/>
      <bottom/>
      <diagonal/>
    </border>
    <border>
      <left style="medium">
        <color rgb="FF002060"/>
      </left>
      <right/>
      <top/>
      <bottom/>
      <diagonal/>
    </border>
    <border>
      <left/>
      <right/>
      <top/>
      <bottom style="thin">
        <color rgb="FFFF0000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rgb="FFFFC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FFFF00"/>
      </left>
      <right/>
      <top style="medium">
        <color rgb="FFFFFF00"/>
      </top>
      <bottom/>
      <diagonal/>
    </border>
    <border>
      <left/>
      <right/>
      <top style="medium">
        <color rgb="FFFFFF00"/>
      </top>
      <bottom/>
      <diagonal/>
    </border>
    <border>
      <left style="medium">
        <color rgb="FFFFFF00"/>
      </left>
      <right/>
      <top style="thin">
        <color rgb="FFFFFF00"/>
      </top>
      <bottom style="thin">
        <color rgb="FFFFFF00"/>
      </bottom>
      <diagonal/>
    </border>
    <border>
      <left/>
      <right/>
      <top style="thin">
        <color rgb="FFFFFF00"/>
      </top>
      <bottom style="thin">
        <color auto="1"/>
      </bottom>
      <diagonal/>
    </border>
    <border>
      <left style="medium">
        <color rgb="FFFFFF00"/>
      </left>
      <right/>
      <top style="thin">
        <color rgb="FFFFFF00"/>
      </top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556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/>
    </xf>
    <xf numFmtId="0" fontId="0" fillId="4" borderId="0" xfId="0" applyFill="1"/>
    <xf numFmtId="0" fontId="0" fillId="10" borderId="0" xfId="0" applyFill="1"/>
    <xf numFmtId="0" fontId="0" fillId="0" borderId="0" xfId="0" applyFill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20" fillId="0" borderId="1" xfId="0" applyNumberFormat="1" applyFont="1" applyFill="1" applyBorder="1" applyAlignment="1">
      <alignment horizontal="center"/>
    </xf>
    <xf numFmtId="0" fontId="0" fillId="21" borderId="0" xfId="0" applyFill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0" fontId="0" fillId="4" borderId="0" xfId="0" applyFill="1" applyProtection="1">
      <protection hidden="1"/>
    </xf>
    <xf numFmtId="0" fontId="12" fillId="12" borderId="1" xfId="0" applyFont="1" applyFill="1" applyBorder="1" applyProtection="1">
      <protection hidden="1"/>
    </xf>
    <xf numFmtId="0" fontId="0" fillId="10" borderId="0" xfId="0" applyFill="1" applyProtection="1">
      <protection hidden="1"/>
    </xf>
    <xf numFmtId="0" fontId="5" fillId="10" borderId="0" xfId="0" applyFont="1" applyFill="1" applyProtection="1">
      <protection hidden="1"/>
    </xf>
    <xf numFmtId="0" fontId="17" fillId="4" borderId="0" xfId="0" applyFont="1" applyFill="1" applyProtection="1">
      <protection hidden="1"/>
    </xf>
    <xf numFmtId="0" fontId="13" fillId="10" borderId="0" xfId="0" applyFont="1" applyFill="1" applyProtection="1">
      <protection hidden="1"/>
    </xf>
    <xf numFmtId="0" fontId="57" fillId="5" borderId="1" xfId="0" applyFont="1" applyFill="1" applyBorder="1" applyProtection="1">
      <protection hidden="1"/>
    </xf>
    <xf numFmtId="0" fontId="56" fillId="10" borderId="0" xfId="0" applyFont="1" applyFill="1" applyProtection="1">
      <protection hidden="1"/>
    </xf>
    <xf numFmtId="0" fontId="0" fillId="10" borderId="0" xfId="0" applyFill="1" applyAlignment="1" applyProtection="1">
      <alignment horizontal="left"/>
      <protection hidden="1"/>
    </xf>
    <xf numFmtId="0" fontId="58" fillId="10" borderId="0" xfId="0" applyFont="1" applyFill="1" applyProtection="1">
      <protection hidden="1"/>
    </xf>
    <xf numFmtId="0" fontId="0" fillId="12" borderId="1" xfId="0" applyFill="1" applyBorder="1" applyProtection="1">
      <protection hidden="1"/>
    </xf>
    <xf numFmtId="0" fontId="0" fillId="12" borderId="1" xfId="0" applyFill="1" applyBorder="1" applyAlignment="1" applyProtection="1">
      <alignment horizontal="center"/>
      <protection hidden="1"/>
    </xf>
    <xf numFmtId="0" fontId="0" fillId="4" borderId="0" xfId="0" applyFill="1" applyProtection="1"/>
    <xf numFmtId="0" fontId="60" fillId="4" borderId="0" xfId="0" applyFont="1" applyFill="1" applyProtection="1"/>
    <xf numFmtId="0" fontId="12" fillId="12" borderId="1" xfId="0" applyFont="1" applyFill="1" applyBorder="1" applyProtection="1"/>
    <xf numFmtId="0" fontId="12" fillId="12" borderId="2" xfId="0" applyFont="1" applyFill="1" applyBorder="1" applyProtection="1"/>
    <xf numFmtId="0" fontId="12" fillId="12" borderId="4" xfId="0" applyFont="1" applyFill="1" applyBorder="1" applyProtection="1"/>
    <xf numFmtId="0" fontId="7" fillId="23" borderId="1" xfId="0" applyFont="1" applyFill="1" applyBorder="1" applyProtection="1"/>
    <xf numFmtId="0" fontId="7" fillId="23" borderId="6" xfId="0" applyFont="1" applyFill="1" applyBorder="1" applyAlignment="1" applyProtection="1">
      <alignment horizontal="center"/>
    </xf>
    <xf numFmtId="0" fontId="7" fillId="23" borderId="1" xfId="0" applyFont="1" applyFill="1" applyBorder="1" applyAlignment="1" applyProtection="1">
      <alignment horizontal="center"/>
    </xf>
    <xf numFmtId="0" fontId="7" fillId="23" borderId="1" xfId="0" quotePrefix="1" applyFont="1" applyFill="1" applyBorder="1" applyAlignment="1" applyProtection="1">
      <alignment horizontal="center"/>
    </xf>
    <xf numFmtId="0" fontId="58" fillId="12" borderId="1" xfId="0" applyFont="1" applyFill="1" applyBorder="1" applyProtection="1"/>
    <xf numFmtId="0" fontId="58" fillId="12" borderId="1" xfId="0" applyFont="1" applyFill="1" applyBorder="1" applyAlignment="1" applyProtection="1">
      <alignment horizontal="center"/>
    </xf>
    <xf numFmtId="0" fontId="58" fillId="13" borderId="1" xfId="0" applyFont="1" applyFill="1" applyBorder="1" applyAlignment="1" applyProtection="1">
      <alignment horizontal="center"/>
    </xf>
    <xf numFmtId="0" fontId="0" fillId="12" borderId="1" xfId="0" applyFill="1" applyBorder="1" applyProtection="1"/>
    <xf numFmtId="0" fontId="0" fillId="12" borderId="1" xfId="0" applyFill="1" applyBorder="1" applyAlignment="1" applyProtection="1">
      <alignment horizontal="center"/>
    </xf>
    <xf numFmtId="0" fontId="0" fillId="13" borderId="1" xfId="0" applyFill="1" applyBorder="1" applyAlignment="1" applyProtection="1">
      <alignment horizontal="center"/>
    </xf>
    <xf numFmtId="0" fontId="0" fillId="10" borderId="0" xfId="0" applyFill="1" applyProtection="1"/>
    <xf numFmtId="0" fontId="3" fillId="12" borderId="1" xfId="0" applyFont="1" applyFill="1" applyBorder="1" applyAlignment="1" applyProtection="1">
      <alignment horizontal="center"/>
    </xf>
    <xf numFmtId="0" fontId="0" fillId="16" borderId="0" xfId="0" applyFill="1" applyProtection="1">
      <protection hidden="1"/>
    </xf>
    <xf numFmtId="0" fontId="0" fillId="2" borderId="0" xfId="0" applyFill="1" applyBorder="1" applyProtection="1">
      <protection hidden="1"/>
    </xf>
    <xf numFmtId="0" fontId="0" fillId="2" borderId="38" xfId="0" applyFill="1" applyBorder="1" applyProtection="1">
      <protection hidden="1"/>
    </xf>
    <xf numFmtId="0" fontId="0" fillId="2" borderId="0" xfId="0" applyFill="1" applyProtection="1">
      <protection hidden="1"/>
    </xf>
    <xf numFmtId="0" fontId="0" fillId="7" borderId="0" xfId="0" applyFill="1" applyProtection="1">
      <protection hidden="1"/>
    </xf>
    <xf numFmtId="0" fontId="72" fillId="2" borderId="0" xfId="0" applyFont="1" applyFill="1" applyBorder="1" applyAlignment="1" applyProtection="1">
      <protection hidden="1"/>
    </xf>
    <xf numFmtId="0" fontId="72" fillId="2" borderId="38" xfId="0" applyFont="1" applyFill="1" applyBorder="1" applyAlignment="1" applyProtection="1">
      <protection hidden="1"/>
    </xf>
    <xf numFmtId="0" fontId="51" fillId="2" borderId="0" xfId="0" applyFont="1" applyFill="1" applyBorder="1" applyProtection="1">
      <protection hidden="1"/>
    </xf>
    <xf numFmtId="0" fontId="51" fillId="2" borderId="38" xfId="0" applyFont="1" applyFill="1" applyBorder="1" applyProtection="1">
      <protection hidden="1"/>
    </xf>
    <xf numFmtId="0" fontId="0" fillId="5" borderId="0" xfId="0" applyFill="1" applyProtection="1">
      <protection hidden="1"/>
    </xf>
    <xf numFmtId="0" fontId="19" fillId="5" borderId="0" xfId="0" applyFont="1" applyFill="1" applyProtection="1">
      <protection hidden="1"/>
    </xf>
    <xf numFmtId="0" fontId="0" fillId="16" borderId="0" xfId="0" applyFill="1" applyAlignment="1" applyProtection="1">
      <alignment horizontal="left" vertical="center" indent="1"/>
      <protection hidden="1"/>
    </xf>
    <xf numFmtId="0" fontId="6" fillId="18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5" fillId="19" borderId="27" xfId="0" applyFont="1" applyFill="1" applyBorder="1" applyAlignment="1" applyProtection="1">
      <alignment vertical="center"/>
      <protection hidden="1"/>
    </xf>
    <xf numFmtId="0" fontId="25" fillId="19" borderId="0" xfId="0" applyFont="1" applyFill="1" applyBorder="1" applyAlignment="1" applyProtection="1">
      <alignment horizontal="left" vertical="center"/>
      <protection hidden="1"/>
    </xf>
    <xf numFmtId="0" fontId="27" fillId="3" borderId="0" xfId="1" applyFont="1" applyFill="1" applyBorder="1" applyAlignment="1" applyProtection="1">
      <alignment horizontal="center" vertical="center"/>
      <protection hidden="1"/>
    </xf>
    <xf numFmtId="0" fontId="28" fillId="20" borderId="0" xfId="0" applyFont="1" applyFill="1" applyAlignment="1" applyProtection="1">
      <alignment horizontal="left" vertical="center" indent="1"/>
      <protection hidden="1"/>
    </xf>
    <xf numFmtId="0" fontId="0" fillId="16" borderId="0" xfId="0" applyFill="1" applyAlignment="1" applyProtection="1">
      <alignment vertical="center"/>
      <protection hidden="1"/>
    </xf>
    <xf numFmtId="0" fontId="25" fillId="19" borderId="27" xfId="0" applyFont="1" applyFill="1" applyBorder="1" applyAlignment="1" applyProtection="1">
      <alignment horizontal="center" vertical="center"/>
      <protection hidden="1"/>
    </xf>
    <xf numFmtId="0" fontId="25" fillId="19" borderId="0" xfId="0" applyFont="1" applyFill="1" applyBorder="1" applyAlignment="1" applyProtection="1">
      <alignment horizontal="left" vertical="center" wrapText="1"/>
      <protection hidden="1"/>
    </xf>
    <xf numFmtId="0" fontId="29" fillId="3" borderId="0" xfId="0" applyFont="1" applyFill="1" applyBorder="1" applyAlignment="1" applyProtection="1">
      <alignment horizontal="center" vertical="center" wrapText="1"/>
      <protection hidden="1"/>
    </xf>
    <xf numFmtId="0" fontId="27" fillId="3" borderId="0" xfId="1" applyFont="1" applyFill="1" applyBorder="1" applyAlignment="1" applyProtection="1">
      <alignment horizontal="left" vertical="center" wrapText="1"/>
      <protection hidden="1"/>
    </xf>
    <xf numFmtId="0" fontId="30" fillId="20" borderId="0" xfId="1" applyFont="1" applyFill="1" applyAlignment="1" applyProtection="1">
      <alignment horizontal="left" vertical="center" inden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9" fillId="3" borderId="0" xfId="0" applyFont="1" applyFill="1" applyBorder="1" applyAlignment="1" applyProtection="1">
      <alignment horizontal="left" vertical="center" wrapText="1"/>
      <protection hidden="1"/>
    </xf>
    <xf numFmtId="0" fontId="29" fillId="3" borderId="0" xfId="0" applyFont="1" applyFill="1" applyBorder="1" applyAlignment="1" applyProtection="1">
      <alignment horizontal="center" vertical="center"/>
      <protection hidden="1"/>
    </xf>
    <xf numFmtId="0" fontId="29" fillId="3" borderId="0" xfId="0" applyFont="1" applyFill="1" applyBorder="1" applyAlignment="1" applyProtection="1">
      <alignment horizontal="left" vertical="center"/>
      <protection hidden="1"/>
    </xf>
    <xf numFmtId="0" fontId="31" fillId="19" borderId="27" xfId="0" applyFont="1" applyFill="1" applyBorder="1" applyAlignment="1" applyProtection="1">
      <alignment horizontal="center" vertical="center"/>
      <protection hidden="1"/>
    </xf>
    <xf numFmtId="0" fontId="31" fillId="19" borderId="0" xfId="0" applyFont="1" applyFill="1" applyBorder="1" applyAlignment="1" applyProtection="1">
      <alignment horizontal="left" vertical="center"/>
      <protection hidden="1"/>
    </xf>
    <xf numFmtId="0" fontId="25" fillId="19" borderId="0" xfId="0" applyFont="1" applyFill="1" applyBorder="1" applyAlignment="1" applyProtection="1">
      <alignment horizontal="left" vertical="center" indent="1"/>
      <protection hidden="1"/>
    </xf>
    <xf numFmtId="0" fontId="29" fillId="3" borderId="0" xfId="0" applyFont="1" applyFill="1" applyBorder="1" applyAlignment="1" applyProtection="1">
      <alignment horizontal="left" vertical="center" indent="1"/>
      <protection hidden="1"/>
    </xf>
    <xf numFmtId="0" fontId="25" fillId="19" borderId="28" xfId="0" applyFont="1" applyFill="1" applyBorder="1" applyAlignment="1" applyProtection="1">
      <alignment horizontal="center" vertical="center"/>
      <protection hidden="1"/>
    </xf>
    <xf numFmtId="0" fontId="18" fillId="17" borderId="29" xfId="0" applyFont="1" applyFill="1" applyBorder="1" applyAlignment="1" applyProtection="1">
      <alignment vertical="center"/>
      <protection hidden="1"/>
    </xf>
    <xf numFmtId="0" fontId="18" fillId="17" borderId="29" xfId="0" applyFont="1" applyFill="1" applyBorder="1" applyAlignment="1" applyProtection="1">
      <alignment horizontal="left" vertical="center" indent="1"/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0" fillId="22" borderId="0" xfId="0" applyFill="1" applyProtection="1">
      <protection hidden="1"/>
    </xf>
    <xf numFmtId="0" fontId="0" fillId="5" borderId="30" xfId="0" applyFill="1" applyBorder="1" applyProtection="1">
      <protection hidden="1"/>
    </xf>
    <xf numFmtId="0" fontId="0" fillId="5" borderId="31" xfId="0" applyFill="1" applyBorder="1" applyProtection="1">
      <protection hidden="1"/>
    </xf>
    <xf numFmtId="0" fontId="0" fillId="5" borderId="32" xfId="0" applyFill="1" applyBorder="1" applyProtection="1">
      <protection hidden="1"/>
    </xf>
    <xf numFmtId="0" fontId="0" fillId="5" borderId="33" xfId="0" applyFill="1" applyBorder="1" applyProtection="1">
      <protection hidden="1"/>
    </xf>
    <xf numFmtId="0" fontId="0" fillId="5" borderId="0" xfId="0" applyFill="1" applyBorder="1" applyProtection="1">
      <protection hidden="1"/>
    </xf>
    <xf numFmtId="0" fontId="0" fillId="5" borderId="34" xfId="0" applyFill="1" applyBorder="1" applyProtection="1">
      <protection hidden="1"/>
    </xf>
    <xf numFmtId="0" fontId="67" fillId="22" borderId="0" xfId="0" applyFont="1" applyFill="1" applyBorder="1" applyProtection="1">
      <protection hidden="1"/>
    </xf>
    <xf numFmtId="0" fontId="74" fillId="4" borderId="0" xfId="0" applyFont="1" applyFill="1" applyBorder="1" applyProtection="1">
      <protection hidden="1"/>
    </xf>
    <xf numFmtId="0" fontId="34" fillId="5" borderId="33" xfId="0" applyFont="1" applyFill="1" applyBorder="1" applyProtection="1">
      <protection hidden="1"/>
    </xf>
    <xf numFmtId="0" fontId="34" fillId="5" borderId="0" xfId="0" applyFont="1" applyFill="1" applyBorder="1" applyProtection="1">
      <protection hidden="1"/>
    </xf>
    <xf numFmtId="0" fontId="34" fillId="5" borderId="34" xfId="0" applyFont="1" applyFill="1" applyBorder="1" applyProtection="1">
      <protection hidden="1"/>
    </xf>
    <xf numFmtId="0" fontId="36" fillId="5" borderId="33" xfId="0" applyFont="1" applyFill="1" applyBorder="1" applyAlignment="1" applyProtection="1">
      <alignment vertical="center"/>
      <protection hidden="1"/>
    </xf>
    <xf numFmtId="0" fontId="36" fillId="5" borderId="0" xfId="0" applyFont="1" applyFill="1" applyBorder="1" applyAlignment="1" applyProtection="1">
      <alignment vertical="center"/>
      <protection hidden="1"/>
    </xf>
    <xf numFmtId="0" fontId="36" fillId="5" borderId="34" xfId="0" applyFont="1" applyFill="1" applyBorder="1" applyAlignment="1" applyProtection="1">
      <alignment vertical="center"/>
      <protection hidden="1"/>
    </xf>
    <xf numFmtId="0" fontId="69" fillId="22" borderId="0" xfId="0" applyFont="1" applyFill="1" applyBorder="1" applyAlignment="1" applyProtection="1">
      <alignment horizontal="center" vertical="center"/>
      <protection hidden="1"/>
    </xf>
    <xf numFmtId="0" fontId="20" fillId="22" borderId="0" xfId="0" applyFont="1" applyFill="1" applyProtection="1">
      <protection hidden="1"/>
    </xf>
    <xf numFmtId="0" fontId="67" fillId="22" borderId="0" xfId="0" applyFont="1" applyFill="1" applyBorder="1" applyAlignment="1" applyProtection="1">
      <alignment horizontal="center"/>
      <protection hidden="1"/>
    </xf>
    <xf numFmtId="0" fontId="20" fillId="22" borderId="0" xfId="0" applyFont="1" applyFill="1" applyBorder="1" applyAlignment="1" applyProtection="1">
      <alignment horizontal="center"/>
      <protection hidden="1"/>
    </xf>
    <xf numFmtId="0" fontId="20" fillId="22" borderId="0" xfId="0" applyFont="1" applyFill="1" applyBorder="1" applyProtection="1">
      <protection hidden="1"/>
    </xf>
    <xf numFmtId="0" fontId="35" fillId="22" borderId="33" xfId="0" applyFont="1" applyFill="1" applyBorder="1" applyProtection="1">
      <protection hidden="1"/>
    </xf>
    <xf numFmtId="0" fontId="35" fillId="22" borderId="0" xfId="0" applyFont="1" applyFill="1" applyBorder="1" applyAlignment="1" applyProtection="1">
      <alignment horizontal="center"/>
      <protection hidden="1"/>
    </xf>
    <xf numFmtId="17" fontId="35" fillId="22" borderId="0" xfId="0" quotePrefix="1" applyNumberFormat="1" applyFont="1" applyFill="1" applyBorder="1" applyProtection="1">
      <protection hidden="1"/>
    </xf>
    <xf numFmtId="0" fontId="41" fillId="5" borderId="33" xfId="0" applyFont="1" applyFill="1" applyBorder="1" applyAlignment="1" applyProtection="1">
      <protection hidden="1"/>
    </xf>
    <xf numFmtId="0" fontId="41" fillId="5" borderId="34" xfId="0" applyFont="1" applyFill="1" applyBorder="1" applyAlignment="1" applyProtection="1">
      <protection hidden="1"/>
    </xf>
    <xf numFmtId="0" fontId="35" fillId="22" borderId="0" xfId="0" applyFont="1" applyFill="1" applyBorder="1" applyProtection="1">
      <protection hidden="1"/>
    </xf>
    <xf numFmtId="0" fontId="41" fillId="5" borderId="0" xfId="0" applyFont="1" applyFill="1" applyBorder="1" applyAlignment="1" applyProtection="1">
      <alignment horizontal="center"/>
      <protection hidden="1"/>
    </xf>
    <xf numFmtId="0" fontId="37" fillId="5" borderId="33" xfId="0" applyFont="1" applyFill="1" applyBorder="1" applyAlignment="1" applyProtection="1">
      <protection hidden="1"/>
    </xf>
    <xf numFmtId="0" fontId="37" fillId="5" borderId="34" xfId="0" applyFont="1" applyFill="1" applyBorder="1" applyAlignment="1" applyProtection="1">
      <protection hidden="1"/>
    </xf>
    <xf numFmtId="17" fontId="20" fillId="22" borderId="0" xfId="0" quotePrefix="1" applyNumberFormat="1" applyFont="1" applyFill="1" applyBorder="1" applyProtection="1">
      <protection hidden="1"/>
    </xf>
    <xf numFmtId="0" fontId="42" fillId="5" borderId="33" xfId="0" applyFont="1" applyFill="1" applyBorder="1" applyAlignment="1" applyProtection="1">
      <alignment vertical="center"/>
      <protection hidden="1"/>
    </xf>
    <xf numFmtId="0" fontId="42" fillId="5" borderId="34" xfId="0" applyFont="1" applyFill="1" applyBorder="1" applyAlignment="1" applyProtection="1">
      <alignment vertical="center"/>
      <protection hidden="1"/>
    </xf>
    <xf numFmtId="0" fontId="43" fillId="5" borderId="33" xfId="0" applyFont="1" applyFill="1" applyBorder="1" applyAlignment="1" applyProtection="1">
      <protection hidden="1"/>
    </xf>
    <xf numFmtId="0" fontId="43" fillId="5" borderId="34" xfId="0" applyFont="1" applyFill="1" applyBorder="1" applyAlignment="1" applyProtection="1">
      <protection hidden="1"/>
    </xf>
    <xf numFmtId="0" fontId="45" fillId="5" borderId="0" xfId="0" applyFont="1" applyFill="1" applyBorder="1" applyAlignment="1" applyProtection="1">
      <alignment horizontal="center"/>
      <protection hidden="1"/>
    </xf>
    <xf numFmtId="0" fontId="0" fillId="5" borderId="33" xfId="0" applyFill="1" applyBorder="1" applyAlignment="1" applyProtection="1">
      <protection hidden="1"/>
    </xf>
    <xf numFmtId="0" fontId="0" fillId="5" borderId="34" xfId="0" applyFill="1" applyBorder="1" applyAlignment="1" applyProtection="1">
      <protection hidden="1"/>
    </xf>
    <xf numFmtId="0" fontId="44" fillId="5" borderId="33" xfId="0" applyFont="1" applyFill="1" applyBorder="1" applyAlignment="1" applyProtection="1">
      <protection hidden="1"/>
    </xf>
    <xf numFmtId="0" fontId="44" fillId="5" borderId="34" xfId="0" applyFont="1" applyFill="1" applyBorder="1" applyAlignment="1" applyProtection="1">
      <protection hidden="1"/>
    </xf>
    <xf numFmtId="0" fontId="0" fillId="5" borderId="0" xfId="0" applyFill="1" applyBorder="1" applyAlignment="1" applyProtection="1">
      <alignment horizontal="center"/>
      <protection hidden="1"/>
    </xf>
    <xf numFmtId="0" fontId="38" fillId="5" borderId="33" xfId="0" applyFont="1" applyFill="1" applyBorder="1" applyAlignment="1" applyProtection="1">
      <protection hidden="1"/>
    </xf>
    <xf numFmtId="0" fontId="38" fillId="5" borderId="34" xfId="0" applyFont="1" applyFill="1" applyBorder="1" applyAlignment="1" applyProtection="1">
      <protection hidden="1"/>
    </xf>
    <xf numFmtId="0" fontId="39" fillId="5" borderId="33" xfId="0" applyFont="1" applyFill="1" applyBorder="1" applyAlignment="1" applyProtection="1">
      <protection hidden="1"/>
    </xf>
    <xf numFmtId="0" fontId="39" fillId="5" borderId="34" xfId="0" applyFont="1" applyFill="1" applyBorder="1" applyAlignment="1" applyProtection="1">
      <protection hidden="1"/>
    </xf>
    <xf numFmtId="0" fontId="40" fillId="5" borderId="33" xfId="0" applyFont="1" applyFill="1" applyBorder="1" applyAlignment="1" applyProtection="1">
      <protection hidden="1"/>
    </xf>
    <xf numFmtId="0" fontId="40" fillId="5" borderId="34" xfId="0" applyFont="1" applyFill="1" applyBorder="1" applyAlignment="1" applyProtection="1">
      <protection hidden="1"/>
    </xf>
    <xf numFmtId="0" fontId="40" fillId="5" borderId="0" xfId="0" applyFont="1" applyFill="1" applyBorder="1" applyAlignment="1" applyProtection="1">
      <protection hidden="1"/>
    </xf>
    <xf numFmtId="0" fontId="0" fillId="5" borderId="35" xfId="0" applyFill="1" applyBorder="1" applyProtection="1">
      <protection hidden="1"/>
    </xf>
    <xf numFmtId="0" fontId="0" fillId="5" borderId="36" xfId="0" applyFill="1" applyBorder="1" applyProtection="1">
      <protection hidden="1"/>
    </xf>
    <xf numFmtId="0" fontId="0" fillId="5" borderId="37" xfId="0" applyFill="1" applyBorder="1" applyProtection="1">
      <protection hidden="1"/>
    </xf>
    <xf numFmtId="0" fontId="67" fillId="5" borderId="0" xfId="0" applyFont="1" applyFill="1" applyBorder="1" applyProtection="1">
      <protection locked="0"/>
    </xf>
    <xf numFmtId="0" fontId="13" fillId="9" borderId="0" xfId="0" applyFont="1" applyFill="1" applyProtection="1">
      <protection hidden="1"/>
    </xf>
    <xf numFmtId="0" fontId="7" fillId="9" borderId="0" xfId="0" applyFont="1" applyFill="1" applyProtection="1">
      <protection hidden="1"/>
    </xf>
    <xf numFmtId="0" fontId="0" fillId="9" borderId="0" xfId="0" applyFill="1" applyProtection="1">
      <protection hidden="1"/>
    </xf>
    <xf numFmtId="0" fontId="55" fillId="9" borderId="0" xfId="0" applyFont="1" applyFill="1" applyProtection="1">
      <protection hidden="1"/>
    </xf>
    <xf numFmtId="0" fontId="6" fillId="9" borderId="9" xfId="0" applyFont="1" applyFill="1" applyBorder="1" applyAlignment="1" applyProtection="1">
      <alignment horizontal="center"/>
      <protection hidden="1"/>
    </xf>
    <xf numFmtId="0" fontId="5" fillId="9" borderId="9" xfId="0" applyFont="1" applyFill="1" applyBorder="1" applyProtection="1">
      <protection hidden="1"/>
    </xf>
    <xf numFmtId="0" fontId="5" fillId="9" borderId="10" xfId="0" applyFont="1" applyFill="1" applyBorder="1" applyAlignment="1" applyProtection="1">
      <protection hidden="1"/>
    </xf>
    <xf numFmtId="0" fontId="5" fillId="9" borderId="0" xfId="0" applyFont="1" applyFill="1" applyBorder="1" applyAlignment="1" applyProtection="1">
      <protection hidden="1"/>
    </xf>
    <xf numFmtId="0" fontId="62" fillId="9" borderId="0" xfId="0" applyFont="1" applyFill="1" applyProtection="1">
      <protection hidden="1"/>
    </xf>
    <xf numFmtId="0" fontId="12" fillId="9" borderId="0" xfId="0" applyFont="1" applyFill="1" applyProtection="1">
      <protection hidden="1"/>
    </xf>
    <xf numFmtId="0" fontId="64" fillId="9" borderId="0" xfId="0" applyFont="1" applyFill="1" applyProtection="1">
      <protection hidden="1"/>
    </xf>
    <xf numFmtId="0" fontId="12" fillId="4" borderId="0" xfId="0" applyFont="1" applyFill="1" applyProtection="1">
      <protection hidden="1"/>
    </xf>
    <xf numFmtId="0" fontId="63" fillId="14" borderId="39" xfId="0" applyFont="1" applyFill="1" applyBorder="1" applyAlignment="1" applyProtection="1">
      <alignment horizontal="center"/>
      <protection hidden="1"/>
    </xf>
    <xf numFmtId="0" fontId="58" fillId="3" borderId="0" xfId="0" applyFont="1" applyFill="1" applyAlignment="1" applyProtection="1">
      <alignment horizontal="center"/>
      <protection hidden="1"/>
    </xf>
    <xf numFmtId="0" fontId="65" fillId="9" borderId="0" xfId="0" applyFont="1" applyFill="1" applyProtection="1">
      <protection hidden="1"/>
    </xf>
    <xf numFmtId="0" fontId="63" fillId="8" borderId="1" xfId="0" applyFont="1" applyFill="1" applyBorder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66" fillId="9" borderId="0" xfId="0" applyFont="1" applyFill="1" applyProtection="1">
      <protection hidden="1"/>
    </xf>
    <xf numFmtId="0" fontId="12" fillId="5" borderId="1" xfId="0" applyFont="1" applyFill="1" applyBorder="1" applyProtection="1">
      <protection locked="0"/>
    </xf>
    <xf numFmtId="0" fontId="12" fillId="5" borderId="1" xfId="0" applyFont="1" applyFill="1" applyBorder="1" applyAlignment="1" applyProtection="1">
      <alignment horizontal="center"/>
      <protection locked="0"/>
    </xf>
    <xf numFmtId="0" fontId="12" fillId="5" borderId="39" xfId="0" applyFont="1" applyFill="1" applyBorder="1" applyAlignment="1" applyProtection="1">
      <alignment horizontal="center"/>
      <protection locked="0"/>
    </xf>
    <xf numFmtId="0" fontId="12" fillId="5" borderId="8" xfId="0" applyFont="1" applyFill="1" applyBorder="1" applyProtection="1">
      <protection locked="0"/>
    </xf>
    <xf numFmtId="0" fontId="12" fillId="5" borderId="8" xfId="0" applyFont="1" applyFill="1" applyBorder="1" applyAlignment="1" applyProtection="1">
      <alignment horizontal="center"/>
      <protection locked="0"/>
    </xf>
    <xf numFmtId="0" fontId="63" fillId="5" borderId="1" xfId="0" applyFont="1" applyFill="1" applyBorder="1" applyAlignment="1" applyProtection="1">
      <alignment horizontal="center"/>
      <protection locked="0"/>
    </xf>
    <xf numFmtId="0" fontId="63" fillId="5" borderId="8" xfId="0" applyFont="1" applyFill="1" applyBorder="1" applyAlignment="1" applyProtection="1">
      <alignment horizontal="center"/>
      <protection locked="0"/>
    </xf>
    <xf numFmtId="0" fontId="58" fillId="8" borderId="1" xfId="0" applyFont="1" applyFill="1" applyBorder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horizontal="center"/>
      <protection locked="0"/>
    </xf>
    <xf numFmtId="0" fontId="13" fillId="4" borderId="0" xfId="0" applyFont="1" applyFill="1" applyProtection="1">
      <protection hidden="1"/>
    </xf>
    <xf numFmtId="0" fontId="13" fillId="21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0" fillId="21" borderId="0" xfId="0" applyFill="1" applyProtection="1">
      <protection hidden="1"/>
    </xf>
    <xf numFmtId="0" fontId="11" fillId="0" borderId="0" xfId="0" applyFont="1" applyProtection="1">
      <protection hidden="1"/>
    </xf>
    <xf numFmtId="0" fontId="10" fillId="5" borderId="0" xfId="0" applyFont="1" applyFill="1" applyAlignment="1" applyProtection="1">
      <protection hidden="1"/>
    </xf>
    <xf numFmtId="0" fontId="10" fillId="0" borderId="0" xfId="0" applyFont="1" applyAlignment="1" applyProtection="1">
      <protection hidden="1"/>
    </xf>
    <xf numFmtId="0" fontId="2" fillId="21" borderId="0" xfId="0" applyFont="1" applyFill="1" applyProtection="1">
      <protection hidden="1"/>
    </xf>
    <xf numFmtId="0" fontId="2" fillId="21" borderId="0" xfId="0" applyFont="1" applyFill="1" applyAlignment="1" applyProtection="1">
      <alignment horizontal="center"/>
      <protection hidden="1"/>
    </xf>
    <xf numFmtId="0" fontId="59" fillId="21" borderId="0" xfId="0" applyFont="1" applyFill="1" applyBorder="1" applyAlignment="1" applyProtection="1">
      <alignment horizontal="center"/>
      <protection hidden="1"/>
    </xf>
    <xf numFmtId="0" fontId="33" fillId="21" borderId="0" xfId="0" applyFont="1" applyFill="1" applyBorder="1" applyAlignment="1" applyProtection="1">
      <alignment horizontal="center"/>
      <protection hidden="1"/>
    </xf>
    <xf numFmtId="0" fontId="0" fillId="21" borderId="0" xfId="0" applyFill="1" applyBorder="1" applyProtection="1">
      <protection hidden="1"/>
    </xf>
    <xf numFmtId="0" fontId="22" fillId="21" borderId="0" xfId="0" applyFont="1" applyFill="1" applyProtection="1">
      <protection hidden="1"/>
    </xf>
    <xf numFmtId="0" fontId="9" fillId="21" borderId="0" xfId="0" applyFont="1" applyFill="1" applyAlignment="1" applyProtection="1">
      <alignment horizontal="center"/>
      <protection hidden="1"/>
    </xf>
    <xf numFmtId="0" fontId="22" fillId="21" borderId="11" xfId="0" applyFont="1" applyFill="1" applyBorder="1" applyAlignment="1" applyProtection="1">
      <alignment horizontal="center"/>
      <protection hidden="1"/>
    </xf>
    <xf numFmtId="0" fontId="33" fillId="21" borderId="0" xfId="0" applyFont="1" applyFill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164" fontId="0" fillId="0" borderId="1" xfId="0" applyNumberFormat="1" applyBorder="1" applyProtection="1">
      <protection hidden="1"/>
    </xf>
    <xf numFmtId="164" fontId="0" fillId="0" borderId="1" xfId="0" applyNumberFormat="1" applyBorder="1" applyAlignment="1" applyProtection="1">
      <alignment horizontal="center"/>
      <protection hidden="1"/>
    </xf>
    <xf numFmtId="3" fontId="0" fillId="0" borderId="1" xfId="0" applyNumberFormat="1" applyFill="1" applyBorder="1" applyAlignment="1" applyProtection="1">
      <alignment horizontal="center"/>
      <protection hidden="1"/>
    </xf>
    <xf numFmtId="3" fontId="20" fillId="0" borderId="1" xfId="0" applyNumberFormat="1" applyFont="1" applyFill="1" applyBorder="1" applyAlignment="1" applyProtection="1">
      <alignment horizontal="center"/>
      <protection hidden="1"/>
    </xf>
    <xf numFmtId="4" fontId="17" fillId="0" borderId="1" xfId="0" applyNumberFormat="1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left" indent="1"/>
      <protection hidden="1"/>
    </xf>
    <xf numFmtId="0" fontId="44" fillId="0" borderId="0" xfId="0" applyFont="1" applyProtection="1">
      <protection hidden="1"/>
    </xf>
    <xf numFmtId="0" fontId="0" fillId="15" borderId="0" xfId="0" applyFill="1" applyProtection="1">
      <protection hidden="1"/>
    </xf>
    <xf numFmtId="0" fontId="0" fillId="6" borderId="0" xfId="0" applyFill="1" applyProtection="1">
      <protection hidden="1"/>
    </xf>
    <xf numFmtId="0" fontId="17" fillId="5" borderId="3" xfId="0" applyFont="1" applyFill="1" applyBorder="1" applyAlignment="1" applyProtection="1">
      <alignment horizontal="center"/>
      <protection locked="0"/>
    </xf>
    <xf numFmtId="0" fontId="2" fillId="10" borderId="0" xfId="0" applyFont="1" applyFill="1" applyProtection="1">
      <protection hidden="1"/>
    </xf>
    <xf numFmtId="0" fontId="2" fillId="10" borderId="0" xfId="0" applyFont="1" applyFill="1" applyAlignment="1" applyProtection="1">
      <alignment horizontal="center"/>
      <protection hidden="1"/>
    </xf>
    <xf numFmtId="0" fontId="2" fillId="10" borderId="11" xfId="0" applyFont="1" applyFill="1" applyBorder="1" applyAlignment="1" applyProtection="1">
      <alignment horizontal="center"/>
      <protection hidden="1"/>
    </xf>
    <xf numFmtId="0" fontId="0" fillId="0" borderId="3" xfId="0" applyFont="1" applyFill="1" applyBorder="1" applyAlignment="1" applyProtection="1">
      <alignment horizontal="center"/>
      <protection hidden="1"/>
    </xf>
    <xf numFmtId="0" fontId="0" fillId="10" borderId="0" xfId="0" applyFill="1" applyBorder="1" applyProtection="1">
      <protection hidden="1"/>
    </xf>
    <xf numFmtId="0" fontId="9" fillId="10" borderId="0" xfId="0" applyFont="1" applyFill="1" applyAlignment="1" applyProtection="1">
      <alignment horizontal="center"/>
      <protection hidden="1"/>
    </xf>
    <xf numFmtId="0" fontId="9" fillId="10" borderId="11" xfId="0" applyFont="1" applyFill="1" applyBorder="1" applyAlignment="1" applyProtection="1">
      <alignment horizontal="center"/>
      <protection hidden="1"/>
    </xf>
    <xf numFmtId="0" fontId="21" fillId="10" borderId="0" xfId="0" applyFont="1" applyFill="1" applyProtection="1"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164" fontId="0" fillId="0" borderId="1" xfId="0" applyNumberFormat="1" applyBorder="1" applyAlignment="1" applyProtection="1">
      <alignment shrinkToFit="1"/>
      <protection hidden="1"/>
    </xf>
    <xf numFmtId="4" fontId="20" fillId="0" borderId="1" xfId="0" applyNumberFormat="1" applyFont="1" applyFill="1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17" fillId="0" borderId="3" xfId="0" applyFont="1" applyFill="1" applyBorder="1" applyAlignment="1" applyProtection="1">
      <alignment horizontal="center"/>
      <protection locked="0"/>
    </xf>
    <xf numFmtId="0" fontId="10" fillId="0" borderId="0" xfId="0" applyFont="1" applyProtection="1">
      <protection hidden="1"/>
    </xf>
    <xf numFmtId="0" fontId="2" fillId="4" borderId="0" xfId="0" applyFont="1" applyFill="1" applyProtection="1">
      <protection hidden="1"/>
    </xf>
    <xf numFmtId="0" fontId="2" fillId="4" borderId="0" xfId="0" applyFont="1" applyFill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/>
      <protection hidden="1"/>
    </xf>
    <xf numFmtId="0" fontId="0" fillId="5" borderId="3" xfId="0" applyFont="1" applyFill="1" applyBorder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9" fillId="4" borderId="11" xfId="0" applyFont="1" applyFill="1" applyBorder="1" applyAlignment="1" applyProtection="1">
      <alignment horizontal="center"/>
      <protection hidden="1"/>
    </xf>
    <xf numFmtId="0" fontId="61" fillId="4" borderId="0" xfId="0" applyFont="1" applyFill="1" applyProtection="1">
      <protection hidden="1"/>
    </xf>
    <xf numFmtId="4" fontId="0" fillId="0" borderId="1" xfId="0" applyNumberFormat="1" applyFill="1" applyBorder="1" applyAlignment="1" applyProtection="1">
      <alignment horizontal="center"/>
      <protection hidden="1"/>
    </xf>
    <xf numFmtId="4" fontId="14" fillId="0" borderId="1" xfId="0" applyNumberFormat="1" applyFont="1" applyFill="1" applyBorder="1" applyAlignment="1" applyProtection="1">
      <alignment horizontal="center"/>
      <protection hidden="1"/>
    </xf>
    <xf numFmtId="4" fontId="1" fillId="0" borderId="1" xfId="0" applyNumberFormat="1" applyFont="1" applyFill="1" applyBorder="1" applyAlignment="1" applyProtection="1">
      <alignment horizontal="center"/>
      <protection hidden="1"/>
    </xf>
    <xf numFmtId="0" fontId="44" fillId="5" borderId="0" xfId="0" applyFont="1" applyFill="1" applyProtection="1">
      <protection hidden="1"/>
    </xf>
    <xf numFmtId="0" fontId="23" fillId="4" borderId="0" xfId="0" applyFont="1" applyFill="1" applyAlignment="1" applyProtection="1">
      <alignment horizontal="left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4" fillId="4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Protection="1">
      <protection hidden="1"/>
    </xf>
    <xf numFmtId="0" fontId="1" fillId="3" borderId="22" xfId="0" applyFont="1" applyFill="1" applyBorder="1" applyAlignment="1" applyProtection="1">
      <alignment horizontal="center" vertical="center" wrapText="1"/>
      <protection hidden="1"/>
    </xf>
    <xf numFmtId="0" fontId="1" fillId="11" borderId="25" xfId="0" applyFont="1" applyFill="1" applyBorder="1" applyAlignment="1" applyProtection="1">
      <alignment horizontal="center"/>
      <protection hidden="1"/>
    </xf>
    <xf numFmtId="0" fontId="1" fillId="11" borderId="0" xfId="0" applyFont="1" applyFill="1" applyBorder="1" applyAlignment="1" applyProtection="1">
      <alignment horizontal="center"/>
      <protection hidden="1"/>
    </xf>
    <xf numFmtId="0" fontId="1" fillId="11" borderId="26" xfId="0" applyFont="1" applyFill="1" applyBorder="1" applyAlignment="1" applyProtection="1">
      <alignment horizontal="center"/>
      <protection hidden="1"/>
    </xf>
    <xf numFmtId="0" fontId="1" fillId="11" borderId="1" xfId="0" applyFont="1" applyFill="1" applyBorder="1" applyAlignment="1" applyProtection="1">
      <alignment horizontal="center"/>
      <protection hidden="1"/>
    </xf>
    <xf numFmtId="0" fontId="1" fillId="11" borderId="2" xfId="0" applyFont="1" applyFill="1" applyBorder="1" applyAlignment="1" applyProtection="1">
      <alignment horizontal="center"/>
      <protection hidden="1"/>
    </xf>
    <xf numFmtId="0" fontId="1" fillId="11" borderId="18" xfId="0" applyFont="1" applyFill="1" applyBorder="1" applyAlignment="1" applyProtection="1">
      <alignment horizontal="center"/>
      <protection hidden="1"/>
    </xf>
    <xf numFmtId="0" fontId="1" fillId="11" borderId="19" xfId="0" applyFont="1" applyFill="1" applyBorder="1" applyAlignment="1" applyProtection="1">
      <alignment horizontal="center"/>
      <protection hidden="1"/>
    </xf>
    <xf numFmtId="0" fontId="1" fillId="11" borderId="4" xfId="0" applyFont="1" applyFill="1" applyBorder="1" applyAlignment="1" applyProtection="1">
      <alignment horizontal="center"/>
      <protection hidden="1"/>
    </xf>
    <xf numFmtId="164" fontId="1" fillId="11" borderId="19" xfId="0" applyNumberFormat="1" applyFont="1" applyFill="1" applyBorder="1" applyAlignment="1" applyProtection="1">
      <alignment horizontal="center"/>
      <protection hidden="1"/>
    </xf>
    <xf numFmtId="0" fontId="1" fillId="3" borderId="1" xfId="0" applyFont="1" applyFill="1" applyBorder="1" applyAlignment="1" applyProtection="1">
      <alignment horizont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18" xfId="0" applyFont="1" applyFill="1" applyBorder="1" applyAlignment="1" applyProtection="1">
      <alignment horizontal="center"/>
      <protection hidden="1"/>
    </xf>
    <xf numFmtId="0" fontId="1" fillId="3" borderId="19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164" fontId="1" fillId="3" borderId="19" xfId="0" applyNumberFormat="1" applyFont="1" applyFill="1" applyBorder="1" applyAlignment="1" applyProtection="1">
      <alignment horizontal="center"/>
      <protection hidden="1"/>
    </xf>
    <xf numFmtId="0" fontId="1" fillId="3" borderId="24" xfId="0" applyFont="1" applyFill="1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0" fillId="2" borderId="18" xfId="0" applyFill="1" applyBorder="1" applyAlignment="1" applyProtection="1">
      <alignment horizontal="center"/>
      <protection hidden="1"/>
    </xf>
    <xf numFmtId="0" fontId="0" fillId="2" borderId="19" xfId="0" applyFill="1" applyBorder="1" applyAlignment="1" applyProtection="1">
      <alignment horizontal="center"/>
      <protection hidden="1"/>
    </xf>
    <xf numFmtId="0" fontId="0" fillId="2" borderId="4" xfId="0" applyFill="1" applyBorder="1" applyAlignment="1" applyProtection="1">
      <alignment horizontal="center"/>
      <protection hidden="1"/>
    </xf>
    <xf numFmtId="0" fontId="0" fillId="2" borderId="17" xfId="0" applyFill="1" applyBorder="1" applyAlignment="1" applyProtection="1">
      <alignment horizontal="center"/>
      <protection hidden="1"/>
    </xf>
    <xf numFmtId="4" fontId="1" fillId="2" borderId="17" xfId="0" applyNumberFormat="1" applyFont="1" applyFill="1" applyBorder="1" applyAlignment="1" applyProtection="1">
      <alignment horizontal="center" vertical="center"/>
      <protection hidden="1"/>
    </xf>
    <xf numFmtId="164" fontId="1" fillId="2" borderId="19" xfId="0" applyNumberFormat="1" applyFont="1" applyFill="1" applyBorder="1" applyAlignment="1" applyProtection="1">
      <alignment horizontal="center"/>
      <protection hidden="1"/>
    </xf>
    <xf numFmtId="4" fontId="0" fillId="2" borderId="17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hidden="1"/>
    </xf>
    <xf numFmtId="4" fontId="10" fillId="3" borderId="17" xfId="0" applyNumberFormat="1" applyFont="1" applyFill="1" applyBorder="1" applyAlignment="1" applyProtection="1">
      <alignment horizontal="center" vertical="center"/>
      <protection hidden="1"/>
    </xf>
    <xf numFmtId="0" fontId="1" fillId="11" borderId="23" xfId="0" applyFont="1" applyFill="1" applyBorder="1" applyAlignment="1" applyProtection="1">
      <alignment vertical="center" wrapText="1"/>
      <protection hidden="1"/>
    </xf>
    <xf numFmtId="0" fontId="1" fillId="11" borderId="22" xfId="0" applyFont="1" applyFill="1" applyBorder="1" applyAlignment="1" applyProtection="1">
      <alignment horizontal="center" vertical="center" wrapText="1"/>
      <protection hidden="1"/>
    </xf>
    <xf numFmtId="0" fontId="1" fillId="11" borderId="18" xfId="0" applyNumberFormat="1" applyFont="1" applyFill="1" applyBorder="1" applyAlignment="1" applyProtection="1">
      <alignment horizontal="center"/>
      <protection hidden="1"/>
    </xf>
    <xf numFmtId="0" fontId="1" fillId="11" borderId="1" xfId="0" applyNumberFormat="1" applyFont="1" applyFill="1" applyBorder="1" applyAlignment="1" applyProtection="1">
      <alignment horizontal="center"/>
      <protection hidden="1"/>
    </xf>
    <xf numFmtId="0" fontId="1" fillId="11" borderId="19" xfId="0" applyNumberFormat="1" applyFont="1" applyFill="1" applyBorder="1" applyAlignment="1" applyProtection="1">
      <alignment horizontal="center"/>
      <protection hidden="1"/>
    </xf>
    <xf numFmtId="0" fontId="1" fillId="11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11" borderId="24" xfId="0" applyFont="1" applyFill="1" applyBorder="1" applyAlignment="1" applyProtection="1">
      <alignment horizontal="center" vertical="center" wrapText="1"/>
      <protection hidden="1"/>
    </xf>
    <xf numFmtId="0" fontId="1" fillId="3" borderId="25" xfId="0" applyFont="1" applyFill="1" applyBorder="1" applyAlignment="1" applyProtection="1">
      <alignment horizontal="center"/>
      <protection hidden="1"/>
    </xf>
    <xf numFmtId="0" fontId="1" fillId="3" borderId="0" xfId="0" applyFont="1" applyFill="1" applyBorder="1" applyAlignment="1" applyProtection="1">
      <alignment horizontal="center"/>
      <protection hidden="1"/>
    </xf>
    <xf numFmtId="0" fontId="1" fillId="3" borderId="26" xfId="0" applyFont="1" applyFill="1" applyBorder="1" applyAlignment="1" applyProtection="1">
      <alignment horizontal="center"/>
      <protection hidden="1"/>
    </xf>
    <xf numFmtId="0" fontId="1" fillId="3" borderId="18" xfId="0" applyNumberFormat="1" applyFont="1" applyFill="1" applyBorder="1" applyAlignment="1" applyProtection="1">
      <alignment horizontal="center"/>
      <protection hidden="1"/>
    </xf>
    <xf numFmtId="0" fontId="1" fillId="3" borderId="1" xfId="0" applyNumberFormat="1" applyFont="1" applyFill="1" applyBorder="1" applyAlignment="1" applyProtection="1">
      <alignment horizontal="center"/>
      <protection hidden="1"/>
    </xf>
    <xf numFmtId="0" fontId="1" fillId="3" borderId="19" xfId="0" applyNumberFormat="1" applyFont="1" applyFill="1" applyBorder="1" applyAlignment="1" applyProtection="1">
      <alignment horizontal="center"/>
      <protection hidden="1"/>
    </xf>
    <xf numFmtId="0" fontId="12" fillId="14" borderId="39" xfId="0" applyFont="1" applyFill="1" applyBorder="1" applyProtection="1">
      <protection hidden="1"/>
    </xf>
    <xf numFmtId="0" fontId="75" fillId="5" borderId="6" xfId="0" applyNumberFormat="1" applyFont="1" applyFill="1" applyBorder="1" applyAlignment="1" applyProtection="1">
      <alignment horizontal="center" vertical="top" wrapText="1"/>
      <protection hidden="1"/>
    </xf>
    <xf numFmtId="0" fontId="0" fillId="24" borderId="18" xfId="0" applyFill="1" applyBorder="1" applyAlignment="1" applyProtection="1">
      <alignment horizontal="center"/>
      <protection hidden="1"/>
    </xf>
    <xf numFmtId="0" fontId="0" fillId="24" borderId="1" xfId="0" applyFill="1" applyBorder="1" applyAlignment="1" applyProtection="1">
      <alignment horizontal="center"/>
      <protection hidden="1"/>
    </xf>
    <xf numFmtId="0" fontId="0" fillId="24" borderId="19" xfId="0" applyFill="1" applyBorder="1" applyAlignment="1" applyProtection="1">
      <alignment horizontal="center"/>
      <protection hidden="1"/>
    </xf>
    <xf numFmtId="0" fontId="1" fillId="3" borderId="23" xfId="0" applyFont="1" applyFill="1" applyBorder="1" applyAlignment="1" applyProtection="1">
      <alignment vertical="center" wrapText="1"/>
      <protection hidden="1"/>
    </xf>
    <xf numFmtId="0" fontId="1" fillId="3" borderId="17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4" xfId="0" applyFont="1" applyBorder="1" applyAlignment="1" applyProtection="1">
      <alignment horizontal="center"/>
      <protection locked="0"/>
    </xf>
    <xf numFmtId="0" fontId="20" fillId="0" borderId="1" xfId="0" applyFont="1" applyBorder="1" applyAlignment="1" applyProtection="1">
      <alignment horizontal="center"/>
      <protection locked="0"/>
    </xf>
    <xf numFmtId="0" fontId="20" fillId="0" borderId="2" xfId="0" applyFont="1" applyBorder="1" applyAlignment="1" applyProtection="1">
      <alignment horizontal="center"/>
      <protection locked="0"/>
    </xf>
    <xf numFmtId="0" fontId="0" fillId="24" borderId="2" xfId="0" applyFill="1" applyBorder="1" applyAlignment="1" applyProtection="1">
      <alignment horizontal="center"/>
      <protection hidden="1"/>
    </xf>
    <xf numFmtId="0" fontId="0" fillId="24" borderId="17" xfId="0" applyFill="1" applyBorder="1" applyAlignment="1" applyProtection="1">
      <alignment horizontal="center"/>
      <protection hidden="1"/>
    </xf>
    <xf numFmtId="164" fontId="0" fillId="0" borderId="1" xfId="0" applyNumberFormat="1" applyFill="1" applyBorder="1" applyAlignment="1" applyProtection="1">
      <alignment horizontal="center"/>
      <protection hidden="1"/>
    </xf>
    <xf numFmtId="0" fontId="21" fillId="4" borderId="0" xfId="0" applyFont="1" applyFill="1" applyProtection="1">
      <protection hidden="1"/>
    </xf>
    <xf numFmtId="0" fontId="21" fillId="4" borderId="0" xfId="0" applyFont="1" applyFill="1" applyBorder="1" applyProtection="1">
      <protection hidden="1"/>
    </xf>
    <xf numFmtId="0" fontId="21" fillId="4" borderId="0" xfId="0" applyFont="1" applyFill="1" applyAlignment="1" applyProtection="1">
      <alignment horizontal="center" vertical="center"/>
      <protection hidden="1"/>
    </xf>
    <xf numFmtId="4" fontId="21" fillId="4" borderId="0" xfId="0" applyNumberFormat="1" applyFont="1" applyFill="1" applyAlignment="1" applyProtection="1">
      <alignment horizontal="center"/>
      <protection hidden="1"/>
    </xf>
    <xf numFmtId="0" fontId="5" fillId="23" borderId="1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4" fontId="10" fillId="24" borderId="17" xfId="0" applyNumberFormat="1" applyFont="1" applyFill="1" applyBorder="1" applyAlignment="1" applyProtection="1">
      <alignment horizontal="center" vertical="center"/>
      <protection hidden="1"/>
    </xf>
    <xf numFmtId="0" fontId="80" fillId="8" borderId="8" xfId="0" applyFont="1" applyFill="1" applyBorder="1" applyAlignment="1" applyProtection="1">
      <alignment horizontal="center"/>
      <protection hidden="1"/>
    </xf>
    <xf numFmtId="0" fontId="79" fillId="14" borderId="6" xfId="0" applyFont="1" applyFill="1" applyBorder="1" applyAlignment="1" applyProtection="1">
      <alignment horizontal="center"/>
      <protection hidden="1"/>
    </xf>
    <xf numFmtId="0" fontId="79" fillId="14" borderId="7" xfId="0" applyFont="1" applyFill="1" applyBorder="1" applyAlignment="1" applyProtection="1">
      <alignment horizontal="center"/>
      <protection hidden="1"/>
    </xf>
    <xf numFmtId="0" fontId="63" fillId="14" borderId="7" xfId="0" applyFont="1" applyFill="1" applyBorder="1" applyAlignment="1" applyProtection="1">
      <alignment horizontal="center"/>
      <protection hidden="1"/>
    </xf>
    <xf numFmtId="0" fontId="79" fillId="14" borderId="40" xfId="0" applyFont="1" applyFill="1" applyBorder="1" applyAlignment="1" applyProtection="1">
      <alignment horizontal="center"/>
      <protection hidden="1"/>
    </xf>
    <xf numFmtId="0" fontId="80" fillId="8" borderId="41" xfId="0" applyFont="1" applyFill="1" applyBorder="1" applyAlignment="1" applyProtection="1">
      <alignment horizontal="center"/>
      <protection hidden="1"/>
    </xf>
    <xf numFmtId="0" fontId="80" fillId="8" borderId="7" xfId="0" applyFont="1" applyFill="1" applyBorder="1" applyAlignment="1" applyProtection="1">
      <alignment horizontal="center"/>
      <protection hidden="1"/>
    </xf>
    <xf numFmtId="0" fontId="63" fillId="8" borderId="7" xfId="0" applyFont="1" applyFill="1" applyBorder="1" applyAlignment="1" applyProtection="1">
      <alignment horizontal="center"/>
      <protection hidden="1"/>
    </xf>
    <xf numFmtId="0" fontId="12" fillId="8" borderId="1" xfId="0" applyFont="1" applyFill="1" applyBorder="1" applyProtection="1">
      <protection hidden="1"/>
    </xf>
    <xf numFmtId="0" fontId="0" fillId="0" borderId="8" xfId="0" applyBorder="1" applyAlignment="1" applyProtection="1">
      <alignment horizontal="center"/>
      <protection hidden="1"/>
    </xf>
    <xf numFmtId="164" fontId="0" fillId="0" borderId="8" xfId="0" applyNumberFormat="1" applyBorder="1" applyProtection="1">
      <protection hidden="1"/>
    </xf>
    <xf numFmtId="164" fontId="0" fillId="0" borderId="8" xfId="0" applyNumberFormat="1" applyBorder="1" applyAlignment="1" applyProtection="1">
      <alignment horizontal="center"/>
      <protection hidden="1"/>
    </xf>
    <xf numFmtId="3" fontId="0" fillId="0" borderId="8" xfId="0" applyNumberFormat="1" applyFill="1" applyBorder="1" applyAlignment="1" applyProtection="1">
      <alignment horizontal="center"/>
      <protection hidden="1"/>
    </xf>
    <xf numFmtId="3" fontId="20" fillId="0" borderId="8" xfId="0" applyNumberFormat="1" applyFont="1" applyFill="1" applyBorder="1" applyAlignment="1" applyProtection="1">
      <alignment horizontal="center"/>
      <protection hidden="1"/>
    </xf>
    <xf numFmtId="4" fontId="17" fillId="0" borderId="8" xfId="0" applyNumberFormat="1" applyFont="1" applyFill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left" indent="1"/>
      <protection hidden="1"/>
    </xf>
    <xf numFmtId="0" fontId="17" fillId="5" borderId="42" xfId="0" applyNumberFormat="1" applyFont="1" applyFill="1" applyBorder="1" applyAlignment="1" applyProtection="1">
      <alignment horizontal="center" vertical="center" wrapText="1"/>
      <protection hidden="1"/>
    </xf>
    <xf numFmtId="164" fontId="17" fillId="5" borderId="44" xfId="0" applyNumberFormat="1" applyFont="1" applyFill="1" applyBorder="1" applyAlignment="1" applyProtection="1">
      <alignment horizontal="center" vertical="center" wrapText="1"/>
      <protection hidden="1"/>
    </xf>
    <xf numFmtId="164" fontId="0" fillId="0" borderId="42" xfId="0" applyNumberFormat="1" applyFill="1" applyBorder="1" applyAlignment="1" applyProtection="1">
      <alignment horizontal="center"/>
      <protection hidden="1"/>
    </xf>
    <xf numFmtId="0" fontId="17" fillId="5" borderId="45" xfId="0" applyNumberFormat="1" applyFont="1" applyFill="1" applyBorder="1" applyAlignment="1" applyProtection="1">
      <alignment horizontal="center" vertical="center" wrapText="1"/>
      <protection hidden="1"/>
    </xf>
    <xf numFmtId="3" fontId="0" fillId="0" borderId="13" xfId="0" applyNumberFormat="1" applyFill="1" applyBorder="1" applyAlignment="1" applyProtection="1">
      <alignment horizontal="center"/>
      <protection hidden="1"/>
    </xf>
    <xf numFmtId="3" fontId="0" fillId="0" borderId="2" xfId="0" applyNumberFormat="1" applyFill="1" applyBorder="1" applyAlignment="1" applyProtection="1">
      <alignment horizontal="center"/>
      <protection hidden="1"/>
    </xf>
    <xf numFmtId="3" fontId="0" fillId="0" borderId="2" xfId="0" applyNumberFormat="1" applyFill="1" applyBorder="1" applyAlignment="1">
      <alignment horizontal="center"/>
    </xf>
    <xf numFmtId="164" fontId="17" fillId="5" borderId="49" xfId="0" applyNumberFormat="1" applyFont="1" applyFill="1" applyBorder="1" applyAlignment="1" applyProtection="1">
      <alignment horizontal="center" vertical="center" wrapText="1"/>
      <protection hidden="1"/>
    </xf>
    <xf numFmtId="164" fontId="0" fillId="0" borderId="50" xfId="0" applyNumberFormat="1" applyFill="1" applyBorder="1" applyAlignment="1" applyProtection="1">
      <alignment horizontal="center"/>
      <protection hidden="1"/>
    </xf>
    <xf numFmtId="3" fontId="20" fillId="0" borderId="51" xfId="0" applyNumberFormat="1" applyFont="1" applyFill="1" applyBorder="1" applyAlignment="1" applyProtection="1">
      <alignment horizontal="center"/>
      <protection hidden="1"/>
    </xf>
    <xf numFmtId="3" fontId="0" fillId="0" borderId="52" xfId="0" applyNumberFormat="1" applyFill="1" applyBorder="1" applyAlignment="1" applyProtection="1">
      <alignment horizontal="center"/>
      <protection hidden="1"/>
    </xf>
    <xf numFmtId="3" fontId="20" fillId="0" borderId="18" xfId="0" applyNumberFormat="1" applyFont="1" applyFill="1" applyBorder="1" applyAlignment="1" applyProtection="1">
      <alignment horizontal="center"/>
      <protection hidden="1"/>
    </xf>
    <xf numFmtId="3" fontId="0" fillId="0" borderId="19" xfId="0" applyNumberFormat="1" applyFill="1" applyBorder="1" applyAlignment="1" applyProtection="1">
      <alignment horizontal="center"/>
      <protection hidden="1"/>
    </xf>
    <xf numFmtId="3" fontId="20" fillId="0" borderId="18" xfId="0" applyNumberFormat="1" applyFont="1" applyFill="1" applyBorder="1" applyAlignment="1">
      <alignment horizontal="center"/>
    </xf>
    <xf numFmtId="3" fontId="20" fillId="0" borderId="12" xfId="0" applyNumberFormat="1" applyFont="1" applyFill="1" applyBorder="1" applyAlignment="1" applyProtection="1">
      <alignment horizontal="center"/>
      <protection hidden="1"/>
    </xf>
    <xf numFmtId="3" fontId="20" fillId="0" borderId="3" xfId="0" applyNumberFormat="1" applyFont="1" applyFill="1" applyBorder="1" applyAlignment="1" applyProtection="1">
      <alignment horizontal="center"/>
      <protection hidden="1"/>
    </xf>
    <xf numFmtId="3" fontId="20" fillId="0" borderId="3" xfId="0" applyNumberFormat="1" applyFont="1" applyFill="1" applyBorder="1" applyAlignment="1">
      <alignment horizontal="center"/>
    </xf>
    <xf numFmtId="4" fontId="17" fillId="0" borderId="24" xfId="0" applyNumberFormat="1" applyFont="1" applyFill="1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left" indent="1"/>
      <protection hidden="1"/>
    </xf>
    <xf numFmtId="4" fontId="17" fillId="0" borderId="17" xfId="0" applyNumberFormat="1" applyFont="1" applyFill="1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left" indent="1"/>
      <protection hidden="1"/>
    </xf>
    <xf numFmtId="4" fontId="20" fillId="0" borderId="17" xfId="0" applyNumberFormat="1" applyFont="1" applyFill="1" applyBorder="1" applyAlignment="1">
      <alignment horizontal="center"/>
    </xf>
    <xf numFmtId="0" fontId="0" fillId="0" borderId="17" xfId="0" applyBorder="1" applyAlignment="1">
      <alignment horizontal="left" indent="1"/>
    </xf>
    <xf numFmtId="0" fontId="17" fillId="5" borderId="54" xfId="0" applyNumberFormat="1" applyFont="1" applyFill="1" applyBorder="1" applyAlignment="1" applyProtection="1">
      <alignment horizontal="center" vertical="center" wrapText="1"/>
      <protection hidden="1"/>
    </xf>
    <xf numFmtId="3" fontId="0" fillId="0" borderId="16" xfId="0" applyNumberFormat="1" applyFill="1" applyBorder="1" applyAlignment="1" applyProtection="1">
      <alignment horizontal="center"/>
      <protection hidden="1"/>
    </xf>
    <xf numFmtId="3" fontId="0" fillId="0" borderId="4" xfId="0" applyNumberFormat="1" applyFill="1" applyBorder="1" applyAlignment="1" applyProtection="1">
      <alignment horizontal="center"/>
      <protection hidden="1"/>
    </xf>
    <xf numFmtId="3" fontId="0" fillId="0" borderId="4" xfId="0" applyNumberFormat="1" applyFill="1" applyBorder="1" applyAlignment="1">
      <alignment horizontal="center"/>
    </xf>
    <xf numFmtId="0" fontId="1" fillId="0" borderId="57" xfId="0" applyFont="1" applyBorder="1" applyAlignment="1" applyProtection="1">
      <alignment horizontal="center" wrapText="1"/>
      <protection hidden="1"/>
    </xf>
    <xf numFmtId="0" fontId="0" fillId="0" borderId="51" xfId="0" applyBorder="1" applyAlignment="1" applyProtection="1">
      <alignment horizontal="center"/>
      <protection hidden="1"/>
    </xf>
    <xf numFmtId="164" fontId="0" fillId="0" borderId="52" xfId="0" applyNumberFormat="1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164" fontId="0" fillId="0" borderId="19" xfId="0" applyNumberFormat="1" applyBorder="1" applyAlignment="1" applyProtection="1">
      <alignment horizontal="center"/>
      <protection hidden="1"/>
    </xf>
    <xf numFmtId="0" fontId="0" fillId="0" borderId="18" xfId="0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0" fillId="0" borderId="65" xfId="0" applyBorder="1" applyAlignment="1">
      <alignment horizontal="center"/>
    </xf>
    <xf numFmtId="164" fontId="0" fillId="0" borderId="42" xfId="0" applyNumberFormat="1" applyBorder="1"/>
    <xf numFmtId="164" fontId="0" fillId="0" borderId="50" xfId="0" applyNumberFormat="1" applyBorder="1" applyAlignment="1">
      <alignment horizontal="center"/>
    </xf>
    <xf numFmtId="3" fontId="0" fillId="0" borderId="54" xfId="0" applyNumberFormat="1" applyFill="1" applyBorder="1" applyAlignment="1">
      <alignment horizontal="center"/>
    </xf>
    <xf numFmtId="3" fontId="0" fillId="0" borderId="42" xfId="0" applyNumberFormat="1" applyFill="1" applyBorder="1" applyAlignment="1">
      <alignment horizontal="center"/>
    </xf>
    <xf numFmtId="3" fontId="0" fillId="0" borderId="45" xfId="0" applyNumberFormat="1" applyFill="1" applyBorder="1" applyAlignment="1">
      <alignment horizontal="center"/>
    </xf>
    <xf numFmtId="3" fontId="20" fillId="0" borderId="65" xfId="0" applyNumberFormat="1" applyFont="1" applyFill="1" applyBorder="1" applyAlignment="1">
      <alignment horizontal="center"/>
    </xf>
    <xf numFmtId="3" fontId="20" fillId="0" borderId="42" xfId="0" applyNumberFormat="1" applyFont="1" applyFill="1" applyBorder="1" applyAlignment="1">
      <alignment horizontal="center"/>
    </xf>
    <xf numFmtId="3" fontId="0" fillId="0" borderId="50" xfId="0" applyNumberFormat="1" applyFill="1" applyBorder="1" applyAlignment="1" applyProtection="1">
      <alignment horizontal="center"/>
      <protection hidden="1"/>
    </xf>
    <xf numFmtId="3" fontId="20" fillId="0" borderId="66" xfId="0" applyNumberFormat="1" applyFont="1" applyFill="1" applyBorder="1" applyAlignment="1">
      <alignment horizontal="center"/>
    </xf>
    <xf numFmtId="4" fontId="20" fillId="0" borderId="67" xfId="0" applyNumberFormat="1" applyFont="1" applyFill="1" applyBorder="1" applyAlignment="1">
      <alignment horizontal="center"/>
    </xf>
    <xf numFmtId="0" fontId="0" fillId="0" borderId="67" xfId="0" applyBorder="1" applyAlignment="1">
      <alignment horizontal="left" indent="1"/>
    </xf>
    <xf numFmtId="164" fontId="0" fillId="0" borderId="8" xfId="0" applyNumberFormat="1" applyBorder="1" applyAlignment="1" applyProtection="1">
      <alignment shrinkToFit="1"/>
      <protection hidden="1"/>
    </xf>
    <xf numFmtId="4" fontId="20" fillId="0" borderId="8" xfId="0" applyNumberFormat="1" applyFont="1" applyFill="1" applyBorder="1" applyAlignment="1" applyProtection="1">
      <alignment horizontal="center"/>
      <protection hidden="1"/>
    </xf>
    <xf numFmtId="0" fontId="0" fillId="0" borderId="8" xfId="0" applyBorder="1" applyProtection="1">
      <protection hidden="1"/>
    </xf>
    <xf numFmtId="0" fontId="0" fillId="0" borderId="19" xfId="0" applyBorder="1" applyProtection="1">
      <protection hidden="1"/>
    </xf>
    <xf numFmtId="0" fontId="0" fillId="0" borderId="65" xfId="0" applyBorder="1" applyAlignment="1" applyProtection="1">
      <alignment horizontal="center"/>
      <protection hidden="1"/>
    </xf>
    <xf numFmtId="164" fontId="0" fillId="0" borderId="42" xfId="0" applyNumberFormat="1" applyBorder="1" applyAlignment="1" applyProtection="1">
      <alignment shrinkToFit="1"/>
      <protection hidden="1"/>
    </xf>
    <xf numFmtId="4" fontId="20" fillId="0" borderId="42" xfId="0" applyNumberFormat="1" applyFont="1" applyFill="1" applyBorder="1" applyAlignment="1" applyProtection="1">
      <alignment horizontal="center"/>
      <protection hidden="1"/>
    </xf>
    <xf numFmtId="0" fontId="0" fillId="0" borderId="50" xfId="0" applyBorder="1" applyProtection="1">
      <protection hidden="1"/>
    </xf>
    <xf numFmtId="0" fontId="0" fillId="0" borderId="52" xfId="0" applyBorder="1" applyProtection="1">
      <protection hidden="1"/>
    </xf>
    <xf numFmtId="0" fontId="1" fillId="0" borderId="56" xfId="0" applyFont="1" applyBorder="1" applyAlignment="1" applyProtection="1">
      <alignment horizontal="center" vertical="center"/>
      <protection hidden="1"/>
    </xf>
    <xf numFmtId="0" fontId="9" fillId="0" borderId="43" xfId="0" applyFont="1" applyBorder="1" applyAlignment="1" applyProtection="1">
      <alignment vertical="center"/>
      <protection hidden="1"/>
    </xf>
    <xf numFmtId="0" fontId="75" fillId="0" borderId="43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57" xfId="0" applyFont="1" applyFill="1" applyBorder="1" applyAlignment="1" applyProtection="1">
      <alignment horizontal="center" vertical="center"/>
      <protection hidden="1"/>
    </xf>
    <xf numFmtId="0" fontId="75" fillId="5" borderId="15" xfId="0" applyNumberFormat="1" applyFont="1" applyFill="1" applyBorder="1" applyAlignment="1" applyProtection="1">
      <alignment horizontal="center" vertical="top" wrapText="1"/>
      <protection hidden="1"/>
    </xf>
    <xf numFmtId="0" fontId="75" fillId="0" borderId="71" xfId="0" applyNumberFormat="1" applyFont="1" applyFill="1" applyBorder="1" applyAlignment="1" applyProtection="1">
      <alignment horizontal="center" vertical="center" wrapText="1"/>
      <protection hidden="1"/>
    </xf>
    <xf numFmtId="4" fontId="20" fillId="0" borderId="16" xfId="0" applyNumberFormat="1" applyFont="1" applyFill="1" applyBorder="1" applyAlignment="1" applyProtection="1">
      <alignment horizontal="center"/>
      <protection hidden="1"/>
    </xf>
    <xf numFmtId="4" fontId="20" fillId="0" borderId="4" xfId="0" applyNumberFormat="1" applyFont="1" applyFill="1" applyBorder="1" applyAlignment="1" applyProtection="1">
      <alignment horizontal="center"/>
      <protection hidden="1"/>
    </xf>
    <xf numFmtId="4" fontId="20" fillId="0" borderId="54" xfId="0" applyNumberFormat="1" applyFont="1" applyFill="1" applyBorder="1" applyAlignment="1" applyProtection="1">
      <alignment horizontal="center"/>
      <protection hidden="1"/>
    </xf>
    <xf numFmtId="164" fontId="0" fillId="0" borderId="50" xfId="0" applyNumberFormat="1" applyBorder="1" applyAlignment="1" applyProtection="1">
      <alignment horizontal="center"/>
      <protection hidden="1"/>
    </xf>
    <xf numFmtId="0" fontId="76" fillId="0" borderId="44" xfId="0" applyNumberFormat="1" applyFont="1" applyFill="1" applyBorder="1" applyAlignment="1" applyProtection="1">
      <alignment horizontal="center" vertical="center" wrapText="1"/>
      <protection hidden="1"/>
    </xf>
    <xf numFmtId="4" fontId="20" fillId="0" borderId="13" xfId="0" applyNumberFormat="1" applyFont="1" applyFill="1" applyBorder="1" applyAlignment="1" applyProtection="1">
      <alignment horizontal="center"/>
      <protection hidden="1"/>
    </xf>
    <xf numFmtId="4" fontId="20" fillId="0" borderId="2" xfId="0" applyNumberFormat="1" applyFont="1" applyFill="1" applyBorder="1" applyAlignment="1" applyProtection="1">
      <alignment horizontal="center"/>
      <protection hidden="1"/>
    </xf>
    <xf numFmtId="4" fontId="20" fillId="0" borderId="45" xfId="0" applyNumberFormat="1" applyFont="1" applyFill="1" applyBorder="1" applyAlignment="1" applyProtection="1">
      <alignment horizontal="center"/>
      <protection hidden="1"/>
    </xf>
    <xf numFmtId="0" fontId="1" fillId="0" borderId="56" xfId="0" applyFont="1" applyFill="1" applyBorder="1" applyAlignment="1" applyProtection="1">
      <alignment horizontal="center" vertical="center"/>
      <protection hidden="1"/>
    </xf>
    <xf numFmtId="4" fontId="17" fillId="0" borderId="51" xfId="0" applyNumberFormat="1" applyFont="1" applyFill="1" applyBorder="1" applyAlignment="1" applyProtection="1">
      <alignment horizontal="center"/>
      <protection hidden="1"/>
    </xf>
    <xf numFmtId="4" fontId="17" fillId="0" borderId="18" xfId="0" applyNumberFormat="1" applyFont="1" applyFill="1" applyBorder="1" applyAlignment="1" applyProtection="1">
      <alignment horizontal="center"/>
      <protection hidden="1"/>
    </xf>
    <xf numFmtId="4" fontId="17" fillId="0" borderId="65" xfId="0" applyNumberFormat="1" applyFont="1" applyFill="1" applyBorder="1" applyAlignment="1" applyProtection="1">
      <alignment horizontal="center"/>
      <protection hidden="1"/>
    </xf>
    <xf numFmtId="0" fontId="0" fillId="0" borderId="8" xfId="0" applyBorder="1" applyAlignment="1">
      <alignment horizontal="center"/>
    </xf>
    <xf numFmtId="164" fontId="0" fillId="0" borderId="8" xfId="0" applyNumberFormat="1" applyBorder="1"/>
    <xf numFmtId="164" fontId="0" fillId="0" borderId="8" xfId="0" applyNumberFormat="1" applyBorder="1" applyAlignment="1">
      <alignment horizontal="center"/>
    </xf>
    <xf numFmtId="4" fontId="0" fillId="0" borderId="8" xfId="0" applyNumberFormat="1" applyFill="1" applyBorder="1" applyAlignment="1">
      <alignment horizontal="center"/>
    </xf>
    <xf numFmtId="4" fontId="14" fillId="0" borderId="8" xfId="0" applyNumberFormat="1" applyFont="1" applyFill="1" applyBorder="1" applyAlignment="1">
      <alignment horizontal="center"/>
    </xf>
    <xf numFmtId="164" fontId="0" fillId="0" borderId="8" xfId="0" applyNumberFormat="1" applyFill="1" applyBorder="1" applyAlignment="1" applyProtection="1">
      <alignment horizontal="center"/>
      <protection hidden="1"/>
    </xf>
    <xf numFmtId="4" fontId="14" fillId="0" borderId="8" xfId="0" applyNumberFormat="1" applyFont="1" applyFill="1" applyBorder="1" applyAlignment="1" applyProtection="1">
      <alignment horizontal="center"/>
      <protection hidden="1"/>
    </xf>
    <xf numFmtId="4" fontId="1" fillId="0" borderId="8" xfId="0" applyNumberFormat="1" applyFont="1" applyFill="1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left" indent="1"/>
      <protection hidden="1"/>
    </xf>
    <xf numFmtId="164" fontId="0" fillId="0" borderId="42" xfId="0" applyNumberFormat="1" applyBorder="1" applyProtection="1">
      <protection hidden="1"/>
    </xf>
    <xf numFmtId="4" fontId="0" fillId="0" borderId="42" xfId="0" applyNumberFormat="1" applyFill="1" applyBorder="1" applyAlignment="1" applyProtection="1">
      <alignment horizontal="center"/>
      <protection hidden="1"/>
    </xf>
    <xf numFmtId="4" fontId="14" fillId="0" borderId="42" xfId="0" applyNumberFormat="1" applyFont="1" applyFill="1" applyBorder="1" applyAlignment="1" applyProtection="1">
      <alignment horizontal="center"/>
      <protection hidden="1"/>
    </xf>
    <xf numFmtId="0" fontId="0" fillId="0" borderId="50" xfId="0" applyBorder="1" applyAlignment="1" applyProtection="1">
      <alignment horizontal="left" indent="1"/>
      <protection hidden="1"/>
    </xf>
    <xf numFmtId="4" fontId="0" fillId="0" borderId="8" xfId="0" applyNumberFormat="1" applyFill="1" applyBorder="1" applyAlignment="1" applyProtection="1">
      <alignment horizontal="center"/>
      <protection hidden="1"/>
    </xf>
    <xf numFmtId="0" fontId="0" fillId="0" borderId="52" xfId="0" applyBorder="1" applyAlignment="1" applyProtection="1">
      <alignment horizontal="left" indent="1"/>
      <protection hidden="1"/>
    </xf>
    <xf numFmtId="4" fontId="0" fillId="0" borderId="16" xfId="0" applyNumberFormat="1" applyFill="1" applyBorder="1" applyAlignment="1" applyProtection="1">
      <alignment horizontal="center"/>
      <protection hidden="1"/>
    </xf>
    <xf numFmtId="4" fontId="0" fillId="0" borderId="4" xfId="0" applyNumberFormat="1" applyFill="1" applyBorder="1" applyAlignment="1" applyProtection="1">
      <alignment horizontal="center"/>
      <protection hidden="1"/>
    </xf>
    <xf numFmtId="4" fontId="0" fillId="0" borderId="54" xfId="0" applyNumberFormat="1" applyFill="1" applyBorder="1" applyAlignment="1" applyProtection="1">
      <alignment horizontal="center"/>
      <protection hidden="1"/>
    </xf>
    <xf numFmtId="4" fontId="14" fillId="0" borderId="13" xfId="0" applyNumberFormat="1" applyFont="1" applyFill="1" applyBorder="1" applyAlignment="1" applyProtection="1">
      <alignment horizontal="center"/>
      <protection hidden="1"/>
    </xf>
    <xf numFmtId="4" fontId="14" fillId="0" borderId="2" xfId="0" applyNumberFormat="1" applyFont="1" applyFill="1" applyBorder="1" applyAlignment="1" applyProtection="1">
      <alignment horizontal="center"/>
      <protection hidden="1"/>
    </xf>
    <xf numFmtId="4" fontId="14" fillId="0" borderId="45" xfId="0" applyNumberFormat="1" applyFont="1" applyFill="1" applyBorder="1" applyAlignment="1" applyProtection="1">
      <alignment horizontal="center"/>
      <protection hidden="1"/>
    </xf>
    <xf numFmtId="4" fontId="1" fillId="0" borderId="51" xfId="0" applyNumberFormat="1" applyFont="1" applyFill="1" applyBorder="1" applyAlignment="1" applyProtection="1">
      <alignment horizontal="center"/>
      <protection hidden="1"/>
    </xf>
    <xf numFmtId="4" fontId="1" fillId="0" borderId="18" xfId="0" applyNumberFormat="1" applyFont="1" applyFill="1" applyBorder="1" applyAlignment="1" applyProtection="1">
      <alignment horizontal="center"/>
      <protection hidden="1"/>
    </xf>
    <xf numFmtId="4" fontId="1" fillId="0" borderId="65" xfId="0" applyNumberFormat="1" applyFont="1" applyFill="1" applyBorder="1" applyAlignment="1" applyProtection="1">
      <alignment horizontal="center"/>
      <protection hidden="1"/>
    </xf>
    <xf numFmtId="0" fontId="1" fillId="0" borderId="57" xfId="0" applyFont="1" applyBorder="1" applyAlignment="1" applyProtection="1">
      <alignment horizontal="center" vertical="center" wrapText="1"/>
      <protection hidden="1"/>
    </xf>
    <xf numFmtId="0" fontId="0" fillId="11" borderId="0" xfId="0" applyFill="1" applyProtection="1">
      <protection hidden="1"/>
    </xf>
    <xf numFmtId="0" fontId="0" fillId="11" borderId="0" xfId="0" applyFill="1" applyAlignment="1" applyProtection="1">
      <alignment horizontal="center"/>
      <protection hidden="1"/>
    </xf>
    <xf numFmtId="0" fontId="0" fillId="11" borderId="0" xfId="0" quotePrefix="1" applyFill="1" applyAlignment="1" applyProtection="1">
      <alignment horizontal="center"/>
      <protection hidden="1"/>
    </xf>
    <xf numFmtId="0" fontId="74" fillId="2" borderId="0" xfId="0" applyFont="1" applyFill="1" applyBorder="1" applyAlignment="1" applyProtection="1">
      <alignment horizontal="center"/>
      <protection hidden="1"/>
    </xf>
    <xf numFmtId="0" fontId="53" fillId="2" borderId="0" xfId="0" applyFont="1" applyFill="1" applyBorder="1" applyAlignment="1" applyProtection="1">
      <alignment horizontal="center"/>
      <protection hidden="1"/>
    </xf>
    <xf numFmtId="0" fontId="53" fillId="2" borderId="38" xfId="0" applyFont="1" applyFill="1" applyBorder="1" applyAlignment="1" applyProtection="1">
      <alignment horizontal="center"/>
      <protection hidden="1"/>
    </xf>
    <xf numFmtId="0" fontId="54" fillId="2" borderId="0" xfId="0" applyFont="1" applyFill="1" applyBorder="1" applyAlignment="1" applyProtection="1">
      <alignment horizontal="center"/>
      <protection hidden="1"/>
    </xf>
    <xf numFmtId="0" fontId="54" fillId="2" borderId="38" xfId="0" applyFont="1" applyFill="1" applyBorder="1" applyAlignment="1" applyProtection="1">
      <alignment horizontal="center"/>
      <protection hidden="1"/>
    </xf>
    <xf numFmtId="0" fontId="49" fillId="2" borderId="0" xfId="0" applyFont="1" applyFill="1" applyBorder="1" applyAlignment="1" applyProtection="1">
      <alignment horizontal="center"/>
      <protection hidden="1"/>
    </xf>
    <xf numFmtId="0" fontId="49" fillId="2" borderId="38" xfId="0" applyFont="1" applyFill="1" applyBorder="1" applyAlignment="1" applyProtection="1">
      <alignment horizontal="center"/>
      <protection hidden="1"/>
    </xf>
    <xf numFmtId="0" fontId="52" fillId="2" borderId="0" xfId="0" applyFont="1" applyFill="1" applyBorder="1" applyAlignment="1" applyProtection="1">
      <alignment horizontal="center" vertical="top"/>
      <protection hidden="1"/>
    </xf>
    <xf numFmtId="0" fontId="52" fillId="2" borderId="38" xfId="0" applyFont="1" applyFill="1" applyBorder="1" applyAlignment="1" applyProtection="1">
      <alignment horizontal="center" vertical="top"/>
      <protection hidden="1"/>
    </xf>
    <xf numFmtId="0" fontId="77" fillId="2" borderId="0" xfId="0" applyFont="1" applyFill="1" applyBorder="1" applyAlignment="1" applyProtection="1">
      <alignment horizontal="center"/>
      <protection hidden="1"/>
    </xf>
    <xf numFmtId="0" fontId="77" fillId="2" borderId="38" xfId="0" applyFont="1" applyFill="1" applyBorder="1" applyAlignment="1" applyProtection="1">
      <alignment horizontal="center"/>
      <protection hidden="1"/>
    </xf>
    <xf numFmtId="0" fontId="50" fillId="2" borderId="0" xfId="0" applyFont="1" applyFill="1" applyBorder="1" applyAlignment="1" applyProtection="1">
      <alignment horizontal="center"/>
      <protection hidden="1"/>
    </xf>
    <xf numFmtId="0" fontId="50" fillId="2" borderId="38" xfId="0" applyFont="1" applyFill="1" applyBorder="1" applyAlignment="1" applyProtection="1">
      <alignment horizontal="center"/>
      <protection hidden="1"/>
    </xf>
    <xf numFmtId="0" fontId="73" fillId="2" borderId="0" xfId="0" applyFont="1" applyFill="1" applyBorder="1" applyAlignment="1" applyProtection="1">
      <alignment horizontal="center"/>
      <protection hidden="1"/>
    </xf>
    <xf numFmtId="0" fontId="78" fillId="2" borderId="0" xfId="0" applyFont="1" applyFill="1" applyBorder="1" applyAlignment="1" applyProtection="1">
      <alignment horizontal="center"/>
      <protection hidden="1"/>
    </xf>
    <xf numFmtId="0" fontId="1" fillId="3" borderId="0" xfId="0" applyFont="1" applyFill="1" applyAlignment="1" applyProtection="1">
      <alignment horizontal="center" vertical="center" wrapText="1"/>
    </xf>
    <xf numFmtId="0" fontId="7" fillId="23" borderId="1" xfId="0" applyFont="1" applyFill="1" applyBorder="1" applyAlignment="1" applyProtection="1">
      <alignment horizontal="center"/>
    </xf>
    <xf numFmtId="0" fontId="12" fillId="12" borderId="1" xfId="0" applyFont="1" applyFill="1" applyBorder="1" applyAlignment="1" applyProtection="1">
      <alignment horizontal="left"/>
    </xf>
    <xf numFmtId="0" fontId="12" fillId="0" borderId="1" xfId="0" applyFont="1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32" fillId="12" borderId="0" xfId="0" applyFont="1" applyFill="1" applyAlignment="1" applyProtection="1">
      <alignment horizontal="center"/>
    </xf>
    <xf numFmtId="0" fontId="3" fillId="12" borderId="1" xfId="0" applyFont="1" applyFill="1" applyBorder="1" applyAlignment="1" applyProtection="1">
      <alignment horizontal="center"/>
    </xf>
    <xf numFmtId="0" fontId="12" fillId="0" borderId="13" xfId="0" applyFont="1" applyFill="1" applyBorder="1" applyAlignment="1" applyProtection="1">
      <alignment horizontal="left" vertical="center" indent="1"/>
      <protection locked="0"/>
    </xf>
    <xf numFmtId="0" fontId="12" fillId="0" borderId="12" xfId="0" applyFont="1" applyFill="1" applyBorder="1" applyAlignment="1" applyProtection="1">
      <alignment horizontal="left" vertical="center" indent="1"/>
      <protection locked="0"/>
    </xf>
    <xf numFmtId="0" fontId="70" fillId="23" borderId="12" xfId="0" applyFont="1" applyFill="1" applyBorder="1" applyAlignment="1" applyProtection="1">
      <alignment horizontal="center"/>
    </xf>
    <xf numFmtId="0" fontId="12" fillId="0" borderId="2" xfId="0" quotePrefix="1" applyFont="1" applyFill="1" applyBorder="1" applyAlignment="1" applyProtection="1">
      <alignment horizontal="left" vertical="center" indent="1"/>
      <protection locked="0"/>
    </xf>
    <xf numFmtId="0" fontId="12" fillId="0" borderId="3" xfId="0" applyFont="1" applyFill="1" applyBorder="1" applyAlignment="1" applyProtection="1">
      <alignment horizontal="left" vertical="center" indent="1"/>
      <protection locked="0"/>
    </xf>
    <xf numFmtId="0" fontId="12" fillId="0" borderId="2" xfId="0" applyFont="1" applyFill="1" applyBorder="1" applyAlignment="1" applyProtection="1">
      <alignment horizontal="left" vertical="center" indent="1"/>
      <protection locked="0"/>
    </xf>
    <xf numFmtId="0" fontId="12" fillId="5" borderId="2" xfId="0" applyFont="1" applyFill="1" applyBorder="1" applyAlignment="1" applyProtection="1">
      <alignment horizontal="left"/>
      <protection locked="0"/>
    </xf>
    <xf numFmtId="0" fontId="12" fillId="5" borderId="4" xfId="0" applyFont="1" applyFill="1" applyBorder="1" applyAlignment="1" applyProtection="1">
      <alignment horizontal="left"/>
      <protection locked="0"/>
    </xf>
    <xf numFmtId="0" fontId="12" fillId="0" borderId="3" xfId="0" quotePrefix="1" applyFont="1" applyFill="1" applyBorder="1" applyAlignment="1" applyProtection="1">
      <alignment horizontal="left" vertical="center" indent="1"/>
      <protection locked="0"/>
    </xf>
    <xf numFmtId="0" fontId="0" fillId="4" borderId="0" xfId="0" applyFill="1" applyAlignment="1" applyProtection="1">
      <alignment horizontal="center"/>
    </xf>
    <xf numFmtId="0" fontId="12" fillId="12" borderId="2" xfId="0" applyFont="1" applyFill="1" applyBorder="1" applyAlignment="1" applyProtection="1">
      <alignment horizontal="left" vertical="center" indent="1"/>
    </xf>
    <xf numFmtId="0" fontId="12" fillId="12" borderId="3" xfId="0" applyFont="1" applyFill="1" applyBorder="1" applyAlignment="1" applyProtection="1">
      <alignment horizontal="left" vertical="center" indent="1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24" fillId="17" borderId="0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45" fillId="5" borderId="0" xfId="0" applyFont="1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/>
      <protection hidden="1"/>
    </xf>
    <xf numFmtId="0" fontId="47" fillId="5" borderId="0" xfId="0" applyFont="1" applyFill="1" applyBorder="1" applyAlignment="1" applyProtection="1">
      <alignment horizontal="center"/>
      <protection hidden="1"/>
    </xf>
    <xf numFmtId="0" fontId="68" fillId="22" borderId="0" xfId="0" applyFont="1" applyFill="1" applyBorder="1" applyAlignment="1" applyProtection="1">
      <alignment horizontal="center" vertical="center"/>
      <protection hidden="1"/>
    </xf>
    <xf numFmtId="0" fontId="36" fillId="5" borderId="0" xfId="0" applyFont="1" applyFill="1" applyBorder="1" applyAlignment="1" applyProtection="1">
      <alignment horizontal="center" vertical="center"/>
      <protection hidden="1"/>
    </xf>
    <xf numFmtId="0" fontId="41" fillId="5" borderId="0" xfId="0" applyFont="1" applyFill="1" applyBorder="1" applyAlignment="1" applyProtection="1">
      <alignment horizontal="center" shrinkToFit="1"/>
      <protection hidden="1"/>
    </xf>
    <xf numFmtId="0" fontId="37" fillId="5" borderId="0" xfId="0" applyFont="1" applyFill="1" applyBorder="1" applyAlignment="1" applyProtection="1">
      <alignment horizontal="center"/>
      <protection hidden="1"/>
    </xf>
    <xf numFmtId="0" fontId="46" fillId="5" borderId="0" xfId="0" applyFont="1" applyFill="1" applyBorder="1" applyAlignment="1" applyProtection="1">
      <alignment horizontal="center" vertical="center"/>
      <protection hidden="1"/>
    </xf>
    <xf numFmtId="0" fontId="38" fillId="5" borderId="0" xfId="0" applyFont="1" applyFill="1" applyBorder="1" applyAlignment="1" applyProtection="1">
      <alignment horizontal="center"/>
      <protection hidden="1"/>
    </xf>
    <xf numFmtId="0" fontId="39" fillId="5" borderId="0" xfId="0" applyFont="1" applyFill="1" applyBorder="1" applyAlignment="1" applyProtection="1">
      <alignment horizontal="center"/>
      <protection hidden="1"/>
    </xf>
    <xf numFmtId="0" fontId="48" fillId="5" borderId="0" xfId="0" applyFont="1" applyFill="1" applyBorder="1" applyAlignment="1" applyProtection="1">
      <alignment horizontal="center"/>
      <protection hidden="1"/>
    </xf>
    <xf numFmtId="0" fontId="8" fillId="7" borderId="0" xfId="0" applyFont="1" applyFill="1" applyBorder="1" applyAlignment="1" applyProtection="1">
      <alignment horizontal="center" vertical="center" wrapText="1"/>
      <protection hidden="1"/>
    </xf>
    <xf numFmtId="0" fontId="0" fillId="7" borderId="0" xfId="0" applyFill="1" applyAlignment="1" applyProtection="1">
      <alignment horizontal="center"/>
      <protection hidden="1"/>
    </xf>
    <xf numFmtId="165" fontId="11" fillId="0" borderId="0" xfId="0" applyNumberFormat="1" applyFont="1" applyAlignment="1" applyProtection="1">
      <alignment horizontal="left"/>
      <protection hidden="1"/>
    </xf>
    <xf numFmtId="164" fontId="1" fillId="0" borderId="3" xfId="0" applyNumberFormat="1" applyFont="1" applyFill="1" applyBorder="1" applyAlignment="1" applyProtection="1">
      <alignment horizontal="center" wrapText="1"/>
      <protection hidden="1"/>
    </xf>
    <xf numFmtId="164" fontId="1" fillId="0" borderId="4" xfId="0" applyNumberFormat="1" applyFont="1" applyFill="1" applyBorder="1" applyAlignment="1" applyProtection="1">
      <alignment horizontal="center" wrapText="1"/>
      <protection hidden="1"/>
    </xf>
    <xf numFmtId="0" fontId="15" fillId="21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1" fillId="0" borderId="58" xfId="0" applyFont="1" applyBorder="1" applyAlignment="1" applyProtection="1">
      <alignment horizontal="center" vertical="center"/>
      <protection hidden="1"/>
    </xf>
    <xf numFmtId="0" fontId="1" fillId="0" borderId="55" xfId="0" applyFont="1" applyBorder="1" applyAlignment="1" applyProtection="1">
      <alignment horizontal="center" vertical="center"/>
      <protection hidden="1"/>
    </xf>
    <xf numFmtId="0" fontId="1" fillId="0" borderId="56" xfId="0" applyFont="1" applyBorder="1" applyAlignment="1" applyProtection="1">
      <alignment horizontal="center" vertical="center"/>
      <protection hidden="1"/>
    </xf>
    <xf numFmtId="0" fontId="1" fillId="0" borderId="59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60" xfId="0" applyFont="1" applyBorder="1" applyAlignment="1" applyProtection="1">
      <alignment horizontal="center" wrapText="1"/>
      <protection hidden="1"/>
    </xf>
    <xf numFmtId="0" fontId="1" fillId="0" borderId="52" xfId="0" applyFont="1" applyBorder="1" applyAlignment="1" applyProtection="1">
      <alignment horizontal="center" wrapText="1"/>
      <protection hidden="1"/>
    </xf>
    <xf numFmtId="0" fontId="1" fillId="0" borderId="61" xfId="0" applyFont="1" applyFill="1" applyBorder="1" applyAlignment="1" applyProtection="1">
      <alignment horizontal="center"/>
      <protection hidden="1"/>
    </xf>
    <xf numFmtId="0" fontId="1" fillId="0" borderId="61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" fillId="0" borderId="46" xfId="0" applyFont="1" applyFill="1" applyBorder="1" applyAlignment="1" applyProtection="1">
      <alignment horizontal="center" vertical="center"/>
      <protection hidden="1"/>
    </xf>
    <xf numFmtId="0" fontId="1" fillId="0" borderId="64" xfId="0" applyFont="1" applyFill="1" applyBorder="1" applyAlignment="1" applyProtection="1">
      <alignment horizontal="center" vertical="center" wrapText="1"/>
      <protection hidden="1"/>
    </xf>
    <xf numFmtId="0" fontId="1" fillId="0" borderId="23" xfId="0" applyFont="1" applyFill="1" applyBorder="1" applyAlignment="1" applyProtection="1">
      <alignment horizontal="center" vertical="center" wrapText="1"/>
      <protection hidden="1"/>
    </xf>
    <xf numFmtId="0" fontId="1" fillId="0" borderId="53" xfId="0" applyFont="1" applyFill="1" applyBorder="1" applyAlignment="1" applyProtection="1">
      <alignment horizontal="center" vertical="center" wrapText="1"/>
      <protection hidden="1"/>
    </xf>
    <xf numFmtId="0" fontId="1" fillId="0" borderId="64" xfId="0" applyFont="1" applyFill="1" applyBorder="1" applyAlignment="1" applyProtection="1">
      <alignment horizontal="center" vertical="center"/>
      <protection hidden="1"/>
    </xf>
    <xf numFmtId="0" fontId="1" fillId="0" borderId="23" xfId="0" applyFont="1" applyFill="1" applyBorder="1" applyAlignment="1" applyProtection="1">
      <alignment horizontal="center" vertical="center"/>
      <protection hidden="1"/>
    </xf>
    <xf numFmtId="0" fontId="1" fillId="0" borderId="53" xfId="0" applyFont="1" applyFill="1" applyBorder="1" applyAlignment="1" applyProtection="1">
      <alignment horizontal="center" vertical="center"/>
      <protection hidden="1"/>
    </xf>
    <xf numFmtId="164" fontId="1" fillId="0" borderId="2" xfId="0" applyNumberFormat="1" applyFont="1" applyFill="1" applyBorder="1" applyAlignment="1" applyProtection="1">
      <alignment horizontal="center" wrapText="1"/>
      <protection hidden="1"/>
    </xf>
    <xf numFmtId="0" fontId="1" fillId="0" borderId="62" xfId="0" applyFont="1" applyFill="1" applyBorder="1" applyAlignment="1" applyProtection="1">
      <alignment horizontal="center" vertical="center" wrapText="1"/>
      <protection hidden="1"/>
    </xf>
    <xf numFmtId="0" fontId="1" fillId="0" borderId="61" xfId="0" applyFont="1" applyFill="1" applyBorder="1" applyAlignment="1" applyProtection="1">
      <alignment horizontal="center" vertical="center" wrapText="1"/>
      <protection hidden="1"/>
    </xf>
    <xf numFmtId="0" fontId="1" fillId="0" borderId="63" xfId="0" applyFont="1" applyFill="1" applyBorder="1" applyAlignment="1" applyProtection="1">
      <alignment horizontal="center" vertical="center" wrapText="1"/>
      <protection hidden="1"/>
    </xf>
    <xf numFmtId="0" fontId="1" fillId="0" borderId="47" xfId="0" applyFont="1" applyFill="1" applyBorder="1" applyAlignment="1" applyProtection="1">
      <alignment horizontal="center" vertical="center" wrapText="1"/>
      <protection hidden="1"/>
    </xf>
    <xf numFmtId="0" fontId="1" fillId="0" borderId="12" xfId="0" applyFont="1" applyFill="1" applyBorder="1" applyAlignment="1" applyProtection="1">
      <alignment horizontal="center" vertical="center" wrapText="1"/>
      <protection hidden="1"/>
    </xf>
    <xf numFmtId="0" fontId="1" fillId="0" borderId="48" xfId="0" applyFont="1" applyFill="1" applyBorder="1" applyAlignment="1" applyProtection="1">
      <alignment horizontal="center" vertical="center" wrapText="1"/>
      <protection hidden="1"/>
    </xf>
    <xf numFmtId="0" fontId="16" fillId="4" borderId="0" xfId="0" applyFont="1" applyFill="1" applyAlignment="1" applyProtection="1">
      <alignment horizontal="center"/>
      <protection hidden="1"/>
    </xf>
    <xf numFmtId="0" fontId="1" fillId="0" borderId="72" xfId="0" applyFont="1" applyFill="1" applyBorder="1" applyAlignment="1" applyProtection="1">
      <alignment horizontal="center" vertical="center"/>
      <protection hidden="1"/>
    </xf>
    <xf numFmtId="0" fontId="1" fillId="0" borderId="5" xfId="0" applyFont="1" applyFill="1" applyBorder="1" applyAlignment="1" applyProtection="1">
      <alignment horizontal="center" vertical="center"/>
      <protection hidden="1"/>
    </xf>
    <xf numFmtId="0" fontId="1" fillId="0" borderId="58" xfId="0" applyFont="1" applyFill="1" applyBorder="1" applyAlignment="1" applyProtection="1">
      <alignment horizontal="center" vertical="center"/>
      <protection hidden="1"/>
    </xf>
    <xf numFmtId="0" fontId="1" fillId="0" borderId="55" xfId="0" applyFont="1" applyFill="1" applyBorder="1" applyAlignment="1" applyProtection="1">
      <alignment horizontal="center" vertical="center"/>
      <protection hidden="1"/>
    </xf>
    <xf numFmtId="0" fontId="1" fillId="0" borderId="60" xfId="0" applyFont="1" applyFill="1" applyBorder="1" applyAlignment="1" applyProtection="1">
      <alignment horizontal="center" vertical="center"/>
      <protection hidden="1"/>
    </xf>
    <xf numFmtId="0" fontId="1" fillId="0" borderId="70" xfId="0" applyFont="1" applyFill="1" applyBorder="1" applyAlignment="1" applyProtection="1">
      <alignment horizontal="center" vertical="center"/>
      <protection hidden="1"/>
    </xf>
    <xf numFmtId="0" fontId="1" fillId="0" borderId="68" xfId="0" applyFont="1" applyFill="1" applyBorder="1" applyAlignment="1" applyProtection="1">
      <alignment horizontal="center"/>
      <protection hidden="1"/>
    </xf>
    <xf numFmtId="0" fontId="1" fillId="0" borderId="69" xfId="0" applyFont="1" applyFill="1" applyBorder="1" applyAlignment="1" applyProtection="1">
      <alignment horizontal="center"/>
      <protection hidden="1"/>
    </xf>
    <xf numFmtId="0" fontId="1" fillId="0" borderId="70" xfId="0" applyFont="1" applyBorder="1" applyAlignment="1" applyProtection="1">
      <alignment horizontal="center" wrapText="1"/>
      <protection hidden="1"/>
    </xf>
    <xf numFmtId="165" fontId="10" fillId="0" borderId="0" xfId="0" applyNumberFormat="1" applyFont="1" applyAlignment="1" applyProtection="1">
      <alignment horizontal="left"/>
      <protection hidden="1"/>
    </xf>
    <xf numFmtId="165" fontId="10" fillId="0" borderId="0" xfId="0" applyNumberFormat="1" applyFont="1" applyAlignment="1" applyProtection="1">
      <alignment horizontal="left" shrinkToFit="1"/>
      <protection hidden="1"/>
    </xf>
    <xf numFmtId="0" fontId="16" fillId="4" borderId="0" xfId="0" applyFont="1" applyFill="1" applyAlignment="1" applyProtection="1">
      <alignment horizontal="left"/>
      <protection hidden="1"/>
    </xf>
    <xf numFmtId="0" fontId="1" fillId="0" borderId="56" xfId="0" applyFont="1" applyFill="1" applyBorder="1" applyAlignment="1" applyProtection="1">
      <alignment horizontal="center" vertical="center"/>
      <protection hidden="1"/>
    </xf>
    <xf numFmtId="0" fontId="1" fillId="0" borderId="57" xfId="0" applyFont="1" applyFill="1" applyBorder="1" applyAlignment="1" applyProtection="1">
      <alignment horizontal="center" vertic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165" fontId="10" fillId="0" borderId="0" xfId="0" applyNumberFormat="1" applyFont="1" applyAlignment="1" applyProtection="1">
      <alignment horizontal="center"/>
      <protection hidden="1"/>
    </xf>
    <xf numFmtId="0" fontId="1" fillId="0" borderId="44" xfId="0" applyFont="1" applyFill="1" applyBorder="1" applyAlignment="1" applyProtection="1">
      <alignment horizontal="center" vertical="center"/>
      <protection hidden="1"/>
    </xf>
    <xf numFmtId="0" fontId="1" fillId="0" borderId="73" xfId="0" applyFont="1" applyFill="1" applyBorder="1" applyAlignment="1" applyProtection="1">
      <alignment horizontal="center"/>
      <protection hidden="1"/>
    </xf>
    <xf numFmtId="0" fontId="75" fillId="0" borderId="66" xfId="0" applyNumberFormat="1" applyFont="1" applyFill="1" applyBorder="1" applyAlignment="1" applyProtection="1">
      <alignment horizontal="center" vertical="center" wrapText="1"/>
      <protection hidden="1"/>
    </xf>
    <xf numFmtId="0" fontId="75" fillId="0" borderId="54" xfId="0" applyNumberFormat="1" applyFont="1" applyFill="1" applyBorder="1" applyAlignment="1" applyProtection="1">
      <alignment horizontal="center" vertical="center" wrapText="1"/>
      <protection hidden="1"/>
    </xf>
    <xf numFmtId="0" fontId="75" fillId="0" borderId="45" xfId="0" applyNumberFormat="1" applyFont="1" applyFill="1" applyBorder="1" applyAlignment="1" applyProtection="1">
      <alignment horizontal="center" vertical="center" wrapText="1"/>
      <protection hidden="1"/>
    </xf>
    <xf numFmtId="0" fontId="70" fillId="4" borderId="0" xfId="0" applyFont="1" applyFill="1" applyAlignment="1" applyProtection="1">
      <alignment horizontal="center" vertical="center"/>
      <protection hidden="1"/>
    </xf>
    <xf numFmtId="0" fontId="1" fillId="12" borderId="6" xfId="0" applyFont="1" applyFill="1" applyBorder="1" applyAlignment="1" applyProtection="1">
      <alignment horizontal="center" vertical="center"/>
      <protection hidden="1"/>
    </xf>
    <xf numFmtId="0" fontId="1" fillId="12" borderId="7" xfId="0" applyFont="1" applyFill="1" applyBorder="1" applyAlignment="1" applyProtection="1">
      <alignment horizontal="center" vertical="center"/>
      <protection hidden="1"/>
    </xf>
    <xf numFmtId="0" fontId="1" fillId="12" borderId="8" xfId="0" applyFont="1" applyFill="1" applyBorder="1" applyAlignment="1" applyProtection="1">
      <alignment horizontal="center" vertical="center"/>
      <protection hidden="1"/>
    </xf>
    <xf numFmtId="0" fontId="1" fillId="11" borderId="2" xfId="0" applyFont="1" applyFill="1" applyBorder="1" applyAlignment="1" applyProtection="1">
      <alignment horizontal="center"/>
      <protection hidden="1"/>
    </xf>
    <xf numFmtId="0" fontId="1" fillId="11" borderId="3" xfId="0" applyFont="1" applyFill="1" applyBorder="1" applyAlignment="1" applyProtection="1">
      <alignment horizontal="center"/>
      <protection hidden="1"/>
    </xf>
    <xf numFmtId="0" fontId="1" fillId="11" borderId="22" xfId="0" applyFont="1" applyFill="1" applyBorder="1" applyAlignment="1" applyProtection="1">
      <alignment horizontal="center" vertical="center" wrapText="1"/>
      <protection hidden="1"/>
    </xf>
    <xf numFmtId="0" fontId="1" fillId="11" borderId="23" xfId="0" applyFont="1" applyFill="1" applyBorder="1" applyAlignment="1" applyProtection="1">
      <alignment horizontal="center" vertical="center" wrapText="1"/>
      <protection hidden="1"/>
    </xf>
    <xf numFmtId="0" fontId="1" fillId="11" borderId="24" xfId="0" applyFont="1" applyFill="1" applyBorder="1" applyAlignment="1" applyProtection="1">
      <alignment horizontal="center" vertical="center" wrapText="1"/>
      <protection hidden="1"/>
    </xf>
    <xf numFmtId="0" fontId="17" fillId="11" borderId="2" xfId="0" applyFont="1" applyFill="1" applyBorder="1" applyAlignment="1" applyProtection="1">
      <alignment horizontal="center"/>
      <protection hidden="1"/>
    </xf>
    <xf numFmtId="0" fontId="17" fillId="11" borderId="3" xfId="0" applyFont="1" applyFill="1" applyBorder="1" applyAlignment="1" applyProtection="1">
      <alignment horizontal="center"/>
      <protection hidden="1"/>
    </xf>
    <xf numFmtId="164" fontId="17" fillId="11" borderId="2" xfId="0" applyNumberFormat="1" applyFont="1" applyFill="1" applyBorder="1" applyAlignment="1" applyProtection="1">
      <alignment horizontal="center"/>
      <protection hidden="1"/>
    </xf>
    <xf numFmtId="164" fontId="17" fillId="11" borderId="3" xfId="0" applyNumberFormat="1" applyFont="1" applyFill="1" applyBorder="1" applyAlignment="1" applyProtection="1">
      <alignment horizont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1" fillId="3" borderId="20" xfId="0" applyFont="1" applyFill="1" applyBorder="1" applyAlignment="1" applyProtection="1">
      <alignment horizontal="center"/>
      <protection hidden="1"/>
    </xf>
    <xf numFmtId="0" fontId="1" fillId="3" borderId="14" xfId="0" applyFont="1" applyFill="1" applyBorder="1" applyAlignment="1" applyProtection="1">
      <alignment horizontal="center"/>
      <protection hidden="1"/>
    </xf>
    <xf numFmtId="0" fontId="1" fillId="3" borderId="21" xfId="0" applyFont="1" applyFill="1" applyBorder="1" applyAlignment="1" applyProtection="1">
      <alignment horizontal="center"/>
      <protection hidden="1"/>
    </xf>
    <xf numFmtId="0" fontId="1" fillId="3" borderId="22" xfId="0" applyFont="1" applyFill="1" applyBorder="1" applyAlignment="1" applyProtection="1">
      <alignment horizontal="center" vertical="center" wrapText="1"/>
      <protection hidden="1"/>
    </xf>
    <xf numFmtId="0" fontId="1" fillId="3" borderId="23" xfId="0" applyFont="1" applyFill="1" applyBorder="1" applyAlignment="1" applyProtection="1">
      <alignment horizontal="center" vertical="center" wrapText="1"/>
      <protection hidden="1"/>
    </xf>
    <xf numFmtId="0" fontId="1" fillId="3" borderId="24" xfId="0" applyFont="1" applyFill="1" applyBorder="1" applyAlignment="1" applyProtection="1">
      <alignment horizontal="center" vertical="center" wrapText="1"/>
      <protection hidden="1"/>
    </xf>
    <xf numFmtId="0" fontId="17" fillId="3" borderId="2" xfId="0" applyFont="1" applyFill="1" applyBorder="1" applyAlignment="1" applyProtection="1">
      <alignment horizontal="center"/>
      <protection hidden="1"/>
    </xf>
    <xf numFmtId="0" fontId="17" fillId="3" borderId="3" xfId="0" applyFont="1" applyFill="1" applyBorder="1" applyAlignment="1" applyProtection="1">
      <alignment horizontal="center"/>
      <protection hidden="1"/>
    </xf>
    <xf numFmtId="164" fontId="17" fillId="3" borderId="2" xfId="0" applyNumberFormat="1" applyFont="1" applyFill="1" applyBorder="1" applyAlignment="1" applyProtection="1">
      <alignment horizontal="center"/>
      <protection hidden="1"/>
    </xf>
    <xf numFmtId="164" fontId="17" fillId="3" borderId="3" xfId="0" applyNumberFormat="1" applyFont="1" applyFill="1" applyBorder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/>
      <protection hidden="1"/>
    </xf>
    <xf numFmtId="0" fontId="71" fillId="4" borderId="0" xfId="0" quotePrefix="1" applyFont="1" applyFill="1" applyAlignment="1" applyProtection="1">
      <alignment horizontal="center" vertical="center"/>
      <protection hidden="1"/>
    </xf>
    <xf numFmtId="0" fontId="71" fillId="4" borderId="0" xfId="0" applyFont="1" applyFill="1" applyAlignment="1" applyProtection="1">
      <alignment horizontal="center" vertical="center"/>
      <protection hidden="1"/>
    </xf>
    <xf numFmtId="0" fontId="1" fillId="11" borderId="20" xfId="0" applyFont="1" applyFill="1" applyBorder="1" applyAlignment="1" applyProtection="1">
      <alignment horizontal="center"/>
      <protection hidden="1"/>
    </xf>
    <xf numFmtId="0" fontId="1" fillId="11" borderId="14" xfId="0" applyFont="1" applyFill="1" applyBorder="1" applyAlignment="1" applyProtection="1">
      <alignment horizontal="center"/>
      <protection hidden="1"/>
    </xf>
    <xf numFmtId="0" fontId="1" fillId="11" borderId="21" xfId="0" applyFont="1" applyFill="1" applyBorder="1" applyAlignment="1" applyProtection="1">
      <alignment horizontal="center"/>
      <protection hidden="1"/>
    </xf>
    <xf numFmtId="0" fontId="13" fillId="10" borderId="0" xfId="0" applyFont="1" applyFill="1" applyAlignment="1" applyProtection="1">
      <protection hidden="1"/>
    </xf>
    <xf numFmtId="0" fontId="22" fillId="10" borderId="74" xfId="0" applyFont="1" applyFill="1" applyBorder="1" applyProtection="1">
      <protection hidden="1"/>
    </xf>
    <xf numFmtId="0" fontId="1" fillId="10" borderId="75" xfId="0" applyFont="1" applyFill="1" applyBorder="1" applyProtection="1">
      <protection hidden="1"/>
    </xf>
    <xf numFmtId="0" fontId="0" fillId="10" borderId="75" xfId="0" applyFill="1" applyBorder="1" applyProtection="1">
      <protection hidden="1"/>
    </xf>
    <xf numFmtId="0" fontId="13" fillId="10" borderId="76" xfId="0" applyFont="1" applyFill="1" applyBorder="1" applyAlignment="1" applyProtection="1">
      <alignment horizontal="center" vertical="center"/>
      <protection hidden="1"/>
    </xf>
    <xf numFmtId="0" fontId="13" fillId="10" borderId="78" xfId="0" applyFont="1" applyFill="1" applyBorder="1" applyAlignment="1" applyProtection="1">
      <alignment horizontal="center" vertical="center"/>
      <protection hidden="1"/>
    </xf>
    <xf numFmtId="0" fontId="0" fillId="5" borderId="77" xfId="0" applyFill="1" applyBorder="1" applyAlignment="1" applyProtection="1">
      <alignment horizontal="left" indent="1"/>
      <protection locked="0"/>
    </xf>
    <xf numFmtId="0" fontId="0" fillId="5" borderId="3" xfId="0" applyFill="1" applyBorder="1" applyAlignment="1" applyProtection="1">
      <alignment horizontal="left" indent="1"/>
      <protection locked="0"/>
    </xf>
    <xf numFmtId="0" fontId="0" fillId="5" borderId="3" xfId="0" applyFill="1" applyBorder="1" applyAlignment="1" applyProtection="1">
      <alignment horizontal="left" indent="1"/>
      <protection locked="0"/>
    </xf>
  </cellXfs>
  <cellStyles count="2">
    <cellStyle name="Hyperlink" xfId="1" builtinId="8"/>
    <cellStyle name="Normal" xfId="0" builtinId="0"/>
  </cellStyles>
  <dxfs count="36">
    <dxf>
      <fill>
        <patternFill>
          <bgColor theme="5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FFFF00"/>
      </font>
      <fill>
        <patternFill>
          <bgColor rgb="FF339933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6600"/>
      <color rgb="FF009900"/>
      <color rgb="FF339933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hatsapp.com/channel/0029Vazjjji5fM5iXKKds31f" TargetMode="External"/><Relationship Id="rId13" Type="http://schemas.openxmlformats.org/officeDocument/2006/relationships/image" Target="../media/image5.png"/><Relationship Id="rId18" Type="http://schemas.microsoft.com/office/2007/relationships/hdphoto" Target="../media/hdphoto2.wdp"/><Relationship Id="rId3" Type="http://schemas.openxmlformats.org/officeDocument/2006/relationships/hyperlink" Target="#PERSEN!A1"/><Relationship Id="rId7" Type="http://schemas.openxmlformats.org/officeDocument/2006/relationships/image" Target="../media/image2.png"/><Relationship Id="rId12" Type="http://schemas.openxmlformats.org/officeDocument/2006/relationships/hyperlink" Target="https://www.facebook.com/wawan.ridwan.56/" TargetMode="External"/><Relationship Id="rId17" Type="http://schemas.openxmlformats.org/officeDocument/2006/relationships/image" Target="../media/image7.png"/><Relationship Id="rId2" Type="http://schemas.openxmlformats.org/officeDocument/2006/relationships/hyperlink" Target="#BOBOT!A1"/><Relationship Id="rId16" Type="http://schemas.microsoft.com/office/2007/relationships/hdphoto" Target="../media/hdphoto1.wdp"/><Relationship Id="rId1" Type="http://schemas.openxmlformats.org/officeDocument/2006/relationships/image" Target="../media/image1.jpg"/><Relationship Id="rId6" Type="http://schemas.openxmlformats.org/officeDocument/2006/relationships/hyperlink" Target="#PANDUAN!A1"/><Relationship Id="rId11" Type="http://schemas.openxmlformats.org/officeDocument/2006/relationships/image" Target="../media/image4.jpeg"/><Relationship Id="rId5" Type="http://schemas.openxmlformats.org/officeDocument/2006/relationships/hyperlink" Target="#DATA!A1"/><Relationship Id="rId15" Type="http://schemas.openxmlformats.org/officeDocument/2006/relationships/image" Target="../media/image6.png"/><Relationship Id="rId10" Type="http://schemas.openxmlformats.org/officeDocument/2006/relationships/hyperlink" Target="https://wawanridwan0314.blogspot.com/" TargetMode="External"/><Relationship Id="rId19" Type="http://schemas.openxmlformats.org/officeDocument/2006/relationships/image" Target="../media/image8.png"/><Relationship Id="rId4" Type="http://schemas.openxmlformats.org/officeDocument/2006/relationships/hyperlink" Target="#REKAP!A1"/><Relationship Id="rId9" Type="http://schemas.openxmlformats.org/officeDocument/2006/relationships/image" Target="../media/image3.jpeg"/><Relationship Id="rId14" Type="http://schemas.openxmlformats.org/officeDocument/2006/relationships/hyperlink" Target="https://www.kompasiana.com/wawan0314" TargetMode="Externa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HARIAN!A1"/><Relationship Id="rId3" Type="http://schemas.openxmlformats.org/officeDocument/2006/relationships/hyperlink" Target="#PANDUAN!A1"/><Relationship Id="rId7" Type="http://schemas.openxmlformats.org/officeDocument/2006/relationships/hyperlink" Target="#DATA!A32"/><Relationship Id="rId2" Type="http://schemas.openxmlformats.org/officeDocument/2006/relationships/hyperlink" Target="#DATA!A1"/><Relationship Id="rId1" Type="http://schemas.openxmlformats.org/officeDocument/2006/relationships/hyperlink" Target="#HOME!A1"/><Relationship Id="rId6" Type="http://schemas.openxmlformats.org/officeDocument/2006/relationships/hyperlink" Target="#'B-PAI'!A1"/><Relationship Id="rId11" Type="http://schemas.openxmlformats.org/officeDocument/2006/relationships/hyperlink" Target="#'BAB LM'!A1"/><Relationship Id="rId5" Type="http://schemas.openxmlformats.org/officeDocument/2006/relationships/hyperlink" Target="#SISWA!A1"/><Relationship Id="rId10" Type="http://schemas.openxmlformats.org/officeDocument/2006/relationships/hyperlink" Target="#PERSEN!A1"/><Relationship Id="rId4" Type="http://schemas.openxmlformats.org/officeDocument/2006/relationships/hyperlink" Target="#COVER!A1"/><Relationship Id="rId9" Type="http://schemas.openxmlformats.org/officeDocument/2006/relationships/hyperlink" Target="#BOBOT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B-PAI'!A1"/><Relationship Id="rId13" Type="http://schemas.openxmlformats.org/officeDocument/2006/relationships/hyperlink" Target="#'BAB LM'!A1"/><Relationship Id="rId3" Type="http://schemas.openxmlformats.org/officeDocument/2006/relationships/hyperlink" Target="#HOME!A1"/><Relationship Id="rId7" Type="http://schemas.openxmlformats.org/officeDocument/2006/relationships/hyperlink" Target="#SISWA!A1"/><Relationship Id="rId12" Type="http://schemas.openxmlformats.org/officeDocument/2006/relationships/hyperlink" Target="#PERSEN!A1"/><Relationship Id="rId2" Type="http://schemas.openxmlformats.org/officeDocument/2006/relationships/hyperlink" Target="#'B-PAI'!E3"/><Relationship Id="rId1" Type="http://schemas.openxmlformats.org/officeDocument/2006/relationships/hyperlink" Target="#'B-PAI'!AA3"/><Relationship Id="rId6" Type="http://schemas.openxmlformats.org/officeDocument/2006/relationships/hyperlink" Target="#COVER!A1"/><Relationship Id="rId11" Type="http://schemas.openxmlformats.org/officeDocument/2006/relationships/hyperlink" Target="#BOBOT!A1"/><Relationship Id="rId5" Type="http://schemas.openxmlformats.org/officeDocument/2006/relationships/hyperlink" Target="#PANDUAN!A1"/><Relationship Id="rId10" Type="http://schemas.openxmlformats.org/officeDocument/2006/relationships/hyperlink" Target="#REKAP!A1"/><Relationship Id="rId4" Type="http://schemas.openxmlformats.org/officeDocument/2006/relationships/hyperlink" Target="#DATA!A1"/><Relationship Id="rId9" Type="http://schemas.openxmlformats.org/officeDocument/2006/relationships/hyperlink" Target="#DATA!A3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REKAP!A1"/><Relationship Id="rId3" Type="http://schemas.openxmlformats.org/officeDocument/2006/relationships/hyperlink" Target="#'B-PAI'!A1"/><Relationship Id="rId7" Type="http://schemas.openxmlformats.org/officeDocument/2006/relationships/hyperlink" Target="#DATA!A32"/><Relationship Id="rId2" Type="http://schemas.openxmlformats.org/officeDocument/2006/relationships/hyperlink" Target="#'BAB LM'!A1"/><Relationship Id="rId1" Type="http://schemas.openxmlformats.org/officeDocument/2006/relationships/hyperlink" Target="#SISWA!A1"/><Relationship Id="rId6" Type="http://schemas.openxmlformats.org/officeDocument/2006/relationships/hyperlink" Target="#PANDUAN!A1"/><Relationship Id="rId11" Type="http://schemas.openxmlformats.org/officeDocument/2006/relationships/hyperlink" Target="#COVER!A1"/><Relationship Id="rId5" Type="http://schemas.openxmlformats.org/officeDocument/2006/relationships/hyperlink" Target="#DATA!A1"/><Relationship Id="rId10" Type="http://schemas.openxmlformats.org/officeDocument/2006/relationships/hyperlink" Target="#PERSEN!A1"/><Relationship Id="rId4" Type="http://schemas.openxmlformats.org/officeDocument/2006/relationships/hyperlink" Target="#HOME!A1"/><Relationship Id="rId9" Type="http://schemas.openxmlformats.org/officeDocument/2006/relationships/hyperlink" Target="#BOBOT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DATA!A1"/><Relationship Id="rId13" Type="http://schemas.openxmlformats.org/officeDocument/2006/relationships/hyperlink" Target="#PANDUAN!A1"/><Relationship Id="rId3" Type="http://schemas.openxmlformats.org/officeDocument/2006/relationships/hyperlink" Target="https://www.facebook.com/wawan.ridwan.56/" TargetMode="External"/><Relationship Id="rId7" Type="http://schemas.openxmlformats.org/officeDocument/2006/relationships/hyperlink" Target="#PERSEN!A1"/><Relationship Id="rId12" Type="http://schemas.openxmlformats.org/officeDocument/2006/relationships/hyperlink" Target="#DATA!A32"/><Relationship Id="rId17" Type="http://schemas.openxmlformats.org/officeDocument/2006/relationships/hyperlink" Target="#DATA!Y3"/><Relationship Id="rId2" Type="http://schemas.openxmlformats.org/officeDocument/2006/relationships/image" Target="../media/image9.png"/><Relationship Id="rId16" Type="http://schemas.openxmlformats.org/officeDocument/2006/relationships/image" Target="../media/image10.jpeg"/><Relationship Id="rId1" Type="http://schemas.openxmlformats.org/officeDocument/2006/relationships/hyperlink" Target="#HOME!A1"/><Relationship Id="rId6" Type="http://schemas.openxmlformats.org/officeDocument/2006/relationships/hyperlink" Target="#BOBOT!A1"/><Relationship Id="rId11" Type="http://schemas.openxmlformats.org/officeDocument/2006/relationships/hyperlink" Target="#DATA!Z9"/><Relationship Id="rId5" Type="http://schemas.openxmlformats.org/officeDocument/2006/relationships/hyperlink" Target="#HARIAN!A1"/><Relationship Id="rId15" Type="http://schemas.openxmlformats.org/officeDocument/2006/relationships/hyperlink" Target="#REKAP!A1"/><Relationship Id="rId10" Type="http://schemas.openxmlformats.org/officeDocument/2006/relationships/hyperlink" Target="#SISWA!A1"/><Relationship Id="rId4" Type="http://schemas.openxmlformats.org/officeDocument/2006/relationships/hyperlink" Target="#COVER!A1"/><Relationship Id="rId9" Type="http://schemas.openxmlformats.org/officeDocument/2006/relationships/hyperlink" Target="#'BAB LM'!A1"/><Relationship Id="rId14" Type="http://schemas.openxmlformats.org/officeDocument/2006/relationships/hyperlink" Target="#'B-PAI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DATA!A32"/><Relationship Id="rId3" Type="http://schemas.openxmlformats.org/officeDocument/2006/relationships/hyperlink" Target="#DATA!A1"/><Relationship Id="rId7" Type="http://schemas.openxmlformats.org/officeDocument/2006/relationships/hyperlink" Target="#'B-PAI'!A1"/><Relationship Id="rId12" Type="http://schemas.openxmlformats.org/officeDocument/2006/relationships/hyperlink" Target="#'BAB LM'!A1"/><Relationship Id="rId2" Type="http://schemas.openxmlformats.org/officeDocument/2006/relationships/hyperlink" Target="#HOME!A1"/><Relationship Id="rId1" Type="http://schemas.openxmlformats.org/officeDocument/2006/relationships/image" Target="../media/image11.PNG"/><Relationship Id="rId6" Type="http://schemas.openxmlformats.org/officeDocument/2006/relationships/hyperlink" Target="#SISWA!A1"/><Relationship Id="rId11" Type="http://schemas.openxmlformats.org/officeDocument/2006/relationships/hyperlink" Target="#PERSEN!A1"/><Relationship Id="rId5" Type="http://schemas.openxmlformats.org/officeDocument/2006/relationships/hyperlink" Target="#COVER!A1"/><Relationship Id="rId10" Type="http://schemas.openxmlformats.org/officeDocument/2006/relationships/hyperlink" Target="#BOBOT!A1"/><Relationship Id="rId4" Type="http://schemas.openxmlformats.org/officeDocument/2006/relationships/hyperlink" Target="#PANDUAN!A1"/><Relationship Id="rId9" Type="http://schemas.openxmlformats.org/officeDocument/2006/relationships/hyperlink" Target="#REKAP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REKAP!A1"/><Relationship Id="rId3" Type="http://schemas.openxmlformats.org/officeDocument/2006/relationships/hyperlink" Target="#PANDUAN!A1"/><Relationship Id="rId7" Type="http://schemas.openxmlformats.org/officeDocument/2006/relationships/hyperlink" Target="#DATA!A32"/><Relationship Id="rId2" Type="http://schemas.openxmlformats.org/officeDocument/2006/relationships/hyperlink" Target="#DATA!A1"/><Relationship Id="rId1" Type="http://schemas.openxmlformats.org/officeDocument/2006/relationships/hyperlink" Target="#HOME!A1"/><Relationship Id="rId6" Type="http://schemas.openxmlformats.org/officeDocument/2006/relationships/hyperlink" Target="#'B-PAI'!A1"/><Relationship Id="rId11" Type="http://schemas.openxmlformats.org/officeDocument/2006/relationships/hyperlink" Target="#'BAB LM'!A1"/><Relationship Id="rId5" Type="http://schemas.openxmlformats.org/officeDocument/2006/relationships/hyperlink" Target="#SISWA!A1"/><Relationship Id="rId10" Type="http://schemas.openxmlformats.org/officeDocument/2006/relationships/hyperlink" Target="#PERSEN!A1"/><Relationship Id="rId4" Type="http://schemas.openxmlformats.org/officeDocument/2006/relationships/hyperlink" Target="#COVER!A1"/><Relationship Id="rId9" Type="http://schemas.openxmlformats.org/officeDocument/2006/relationships/hyperlink" Target="#BOBOT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REKAP!A1"/><Relationship Id="rId3" Type="http://schemas.openxmlformats.org/officeDocument/2006/relationships/hyperlink" Target="#PANDUAN!A1"/><Relationship Id="rId7" Type="http://schemas.openxmlformats.org/officeDocument/2006/relationships/hyperlink" Target="#DATA!A32"/><Relationship Id="rId2" Type="http://schemas.openxmlformats.org/officeDocument/2006/relationships/hyperlink" Target="#DATA!A1"/><Relationship Id="rId1" Type="http://schemas.openxmlformats.org/officeDocument/2006/relationships/hyperlink" Target="#HOME!A1"/><Relationship Id="rId6" Type="http://schemas.openxmlformats.org/officeDocument/2006/relationships/hyperlink" Target="#'B-PAI'!A1"/><Relationship Id="rId11" Type="http://schemas.openxmlformats.org/officeDocument/2006/relationships/hyperlink" Target="#'BAB LM'!A1"/><Relationship Id="rId5" Type="http://schemas.openxmlformats.org/officeDocument/2006/relationships/hyperlink" Target="#SISWA!A1"/><Relationship Id="rId10" Type="http://schemas.openxmlformats.org/officeDocument/2006/relationships/hyperlink" Target="#PERSEN!A1"/><Relationship Id="rId4" Type="http://schemas.openxmlformats.org/officeDocument/2006/relationships/hyperlink" Target="#COVER!A1"/><Relationship Id="rId9" Type="http://schemas.openxmlformats.org/officeDocument/2006/relationships/hyperlink" Target="#BOBOT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B-PAI'!A1"/><Relationship Id="rId13" Type="http://schemas.openxmlformats.org/officeDocument/2006/relationships/hyperlink" Target="#'BAB LM'!A1"/><Relationship Id="rId3" Type="http://schemas.microsoft.com/office/2007/relationships/hdphoto" Target="../media/hdphoto3.wdp"/><Relationship Id="rId7" Type="http://schemas.openxmlformats.org/officeDocument/2006/relationships/hyperlink" Target="#SISWA!A1"/><Relationship Id="rId12" Type="http://schemas.openxmlformats.org/officeDocument/2006/relationships/hyperlink" Target="#PERSEN!A1"/><Relationship Id="rId2" Type="http://schemas.openxmlformats.org/officeDocument/2006/relationships/image" Target="../media/image12.png"/><Relationship Id="rId1" Type="http://schemas.openxmlformats.org/officeDocument/2006/relationships/hyperlink" Target="#HOME!A1"/><Relationship Id="rId6" Type="http://schemas.openxmlformats.org/officeDocument/2006/relationships/hyperlink" Target="#COVER!A1"/><Relationship Id="rId11" Type="http://schemas.openxmlformats.org/officeDocument/2006/relationships/hyperlink" Target="#BOBOT!A1"/><Relationship Id="rId5" Type="http://schemas.openxmlformats.org/officeDocument/2006/relationships/hyperlink" Target="#PANDUAN!A1"/><Relationship Id="rId10" Type="http://schemas.openxmlformats.org/officeDocument/2006/relationships/hyperlink" Target="#HARIAN!A1"/><Relationship Id="rId4" Type="http://schemas.openxmlformats.org/officeDocument/2006/relationships/hyperlink" Target="#DATA!A1"/><Relationship Id="rId9" Type="http://schemas.openxmlformats.org/officeDocument/2006/relationships/hyperlink" Target="#DATA!A3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HARIAN!A1"/><Relationship Id="rId3" Type="http://schemas.openxmlformats.org/officeDocument/2006/relationships/hyperlink" Target="#PANDUAN!A1"/><Relationship Id="rId7" Type="http://schemas.openxmlformats.org/officeDocument/2006/relationships/hyperlink" Target="#DATA!A32"/><Relationship Id="rId2" Type="http://schemas.openxmlformats.org/officeDocument/2006/relationships/hyperlink" Target="#DATA!A1"/><Relationship Id="rId1" Type="http://schemas.openxmlformats.org/officeDocument/2006/relationships/hyperlink" Target="#HOME!A1"/><Relationship Id="rId6" Type="http://schemas.openxmlformats.org/officeDocument/2006/relationships/hyperlink" Target="#'B-PAI'!A1"/><Relationship Id="rId11" Type="http://schemas.openxmlformats.org/officeDocument/2006/relationships/hyperlink" Target="#'BAB LM'!A1"/><Relationship Id="rId5" Type="http://schemas.openxmlformats.org/officeDocument/2006/relationships/hyperlink" Target="#SISWA!A1"/><Relationship Id="rId10" Type="http://schemas.openxmlformats.org/officeDocument/2006/relationships/hyperlink" Target="#PERSEN!A1"/><Relationship Id="rId4" Type="http://schemas.openxmlformats.org/officeDocument/2006/relationships/hyperlink" Target="#COVER!A1"/><Relationship Id="rId9" Type="http://schemas.openxmlformats.org/officeDocument/2006/relationships/hyperlink" Target="#BOBOT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HARIAN!A1"/><Relationship Id="rId3" Type="http://schemas.openxmlformats.org/officeDocument/2006/relationships/hyperlink" Target="#PANDUAN!A1"/><Relationship Id="rId7" Type="http://schemas.openxmlformats.org/officeDocument/2006/relationships/hyperlink" Target="#DATA!A32"/><Relationship Id="rId2" Type="http://schemas.openxmlformats.org/officeDocument/2006/relationships/hyperlink" Target="#DATA!A1"/><Relationship Id="rId1" Type="http://schemas.openxmlformats.org/officeDocument/2006/relationships/hyperlink" Target="#HOME!A1"/><Relationship Id="rId6" Type="http://schemas.openxmlformats.org/officeDocument/2006/relationships/hyperlink" Target="#'B-PAI'!A1"/><Relationship Id="rId11" Type="http://schemas.openxmlformats.org/officeDocument/2006/relationships/hyperlink" Target="#'BAB LM'!A1"/><Relationship Id="rId5" Type="http://schemas.openxmlformats.org/officeDocument/2006/relationships/hyperlink" Target="#SISWA!A1"/><Relationship Id="rId10" Type="http://schemas.openxmlformats.org/officeDocument/2006/relationships/hyperlink" Target="#PERSEN!A1"/><Relationship Id="rId4" Type="http://schemas.openxmlformats.org/officeDocument/2006/relationships/hyperlink" Target="#COVER!A1"/><Relationship Id="rId9" Type="http://schemas.openxmlformats.org/officeDocument/2006/relationships/hyperlink" Target="#BOBO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</xdr:row>
      <xdr:rowOff>8522</xdr:rowOff>
    </xdr:from>
    <xdr:to>
      <xdr:col>22</xdr:col>
      <xdr:colOff>43614</xdr:colOff>
      <xdr:row>14</xdr:row>
      <xdr:rowOff>9525</xdr:rowOff>
    </xdr:to>
    <xdr:grpSp>
      <xdr:nvGrpSpPr>
        <xdr:cNvPr id="8" name="Group 7"/>
        <xdr:cNvGrpSpPr/>
      </xdr:nvGrpSpPr>
      <xdr:grpSpPr>
        <a:xfrm>
          <a:off x="4686300" y="37097"/>
          <a:ext cx="8063664" cy="4887328"/>
          <a:chOff x="4514850" y="323850"/>
          <a:chExt cx="7934325" cy="4462610"/>
        </a:xfrm>
      </xdr:grpSpPr>
      <xdr:pic>
        <xdr:nvPicPr>
          <xdr:cNvPr id="4" name="Picture 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24374" y="330253"/>
            <a:ext cx="7915275" cy="4456207"/>
          </a:xfrm>
          <a:prstGeom prst="rect">
            <a:avLst/>
          </a:prstGeom>
        </xdr:spPr>
      </xdr:pic>
      <xdr:sp macro="" textlink="">
        <xdr:nvSpPr>
          <xdr:cNvPr id="6" name="Rectangle 5"/>
          <xdr:cNvSpPr/>
        </xdr:nvSpPr>
        <xdr:spPr>
          <a:xfrm>
            <a:off x="4514850" y="323850"/>
            <a:ext cx="7934325" cy="4448175"/>
          </a:xfrm>
          <a:prstGeom prst="rect">
            <a:avLst/>
          </a:prstGeom>
          <a:gradFill flip="none" rotWithShape="1">
            <a:gsLst>
              <a:gs pos="0">
                <a:srgbClr val="C00000">
                  <a:shade val="30000"/>
                  <a:satMod val="115000"/>
                </a:srgbClr>
              </a:gs>
              <a:gs pos="49000">
                <a:srgbClr val="C00000">
                  <a:shade val="67500"/>
                  <a:satMod val="115000"/>
                  <a:alpha val="4000"/>
                </a:srgbClr>
              </a:gs>
              <a:gs pos="100000">
                <a:srgbClr val="C00000">
                  <a:shade val="100000"/>
                  <a:satMod val="115000"/>
                </a:srgbClr>
              </a:gs>
            </a:gsLst>
            <a:lin ang="162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12</xdr:col>
      <xdr:colOff>282575</xdr:colOff>
      <xdr:row>11</xdr:row>
      <xdr:rowOff>79360</xdr:rowOff>
    </xdr:from>
    <xdr:to>
      <xdr:col>15</xdr:col>
      <xdr:colOff>248709</xdr:colOff>
      <xdr:row>13</xdr:row>
      <xdr:rowOff>149302</xdr:rowOff>
    </xdr:to>
    <xdr:sp macro="" textlink="">
      <xdr:nvSpPr>
        <xdr:cNvPr id="14" name="Rounded Rectangle 13">
          <a:hlinkClick xmlns:r="http://schemas.openxmlformats.org/officeDocument/2006/relationships" r:id="rId2"/>
        </xdr:cNvPr>
        <xdr:cNvSpPr/>
      </xdr:nvSpPr>
      <xdr:spPr>
        <a:xfrm>
          <a:off x="6473825" y="3984610"/>
          <a:ext cx="1794934" cy="450942"/>
        </a:xfrm>
        <a:prstGeom prst="roundRect">
          <a:avLst/>
        </a:prstGeom>
        <a:solidFill>
          <a:srgbClr val="C00000"/>
        </a:solidFill>
        <a:ln w="5715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 b="1">
              <a:solidFill>
                <a:srgbClr val="FFFF00"/>
              </a:solidFill>
            </a:rPr>
            <a:t>BOBOT</a:t>
          </a:r>
        </a:p>
      </xdr:txBody>
    </xdr:sp>
    <xdr:clientData/>
  </xdr:twoCellAnchor>
  <xdr:twoCellAnchor>
    <xdr:from>
      <xdr:col>15</xdr:col>
      <xdr:colOff>355598</xdr:colOff>
      <xdr:row>11</xdr:row>
      <xdr:rowOff>81492</xdr:rowOff>
    </xdr:from>
    <xdr:to>
      <xdr:col>19</xdr:col>
      <xdr:colOff>338666</xdr:colOff>
      <xdr:row>13</xdr:row>
      <xdr:rowOff>142875</xdr:rowOff>
    </xdr:to>
    <xdr:sp macro="" textlink="">
      <xdr:nvSpPr>
        <xdr:cNvPr id="15" name="Rounded Rectangle 14">
          <a:hlinkClick xmlns:r="http://schemas.openxmlformats.org/officeDocument/2006/relationships" r:id="rId3"/>
        </xdr:cNvPr>
        <xdr:cNvSpPr/>
      </xdr:nvSpPr>
      <xdr:spPr>
        <a:xfrm>
          <a:off x="8375648" y="3986742"/>
          <a:ext cx="2421468" cy="442383"/>
        </a:xfrm>
        <a:prstGeom prst="roundRect">
          <a:avLst/>
        </a:prstGeom>
        <a:solidFill>
          <a:srgbClr val="C00000"/>
        </a:solidFill>
        <a:ln w="5715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 b="1">
              <a:solidFill>
                <a:srgbClr val="FFFF00"/>
              </a:solidFill>
            </a:rPr>
            <a:t>PROSENTASE</a:t>
          </a:r>
        </a:p>
      </xdr:txBody>
    </xdr:sp>
    <xdr:clientData/>
  </xdr:twoCellAnchor>
  <xdr:twoCellAnchor>
    <xdr:from>
      <xdr:col>9</xdr:col>
      <xdr:colOff>198967</xdr:colOff>
      <xdr:row>11</xdr:row>
      <xdr:rowOff>79358</xdr:rowOff>
    </xdr:from>
    <xdr:to>
      <xdr:col>12</xdr:col>
      <xdr:colOff>155576</xdr:colOff>
      <xdr:row>13</xdr:row>
      <xdr:rowOff>158825</xdr:rowOff>
    </xdr:to>
    <xdr:sp macro="" textlink="">
      <xdr:nvSpPr>
        <xdr:cNvPr id="16" name="Rounded Rectangle 15">
          <a:hlinkClick xmlns:r="http://schemas.openxmlformats.org/officeDocument/2006/relationships" r:id="rId4"/>
        </xdr:cNvPr>
        <xdr:cNvSpPr/>
      </xdr:nvSpPr>
      <xdr:spPr>
        <a:xfrm>
          <a:off x="4561417" y="3984608"/>
          <a:ext cx="1785409" cy="460467"/>
        </a:xfrm>
        <a:prstGeom prst="roundRect">
          <a:avLst/>
        </a:prstGeom>
        <a:solidFill>
          <a:srgbClr val="C00000"/>
        </a:solidFill>
        <a:ln w="5715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 b="1">
              <a:solidFill>
                <a:srgbClr val="FFFF00"/>
              </a:solidFill>
            </a:rPr>
            <a:t>REKAP</a:t>
          </a:r>
        </a:p>
      </xdr:txBody>
    </xdr:sp>
    <xdr:clientData/>
  </xdr:twoCellAnchor>
  <xdr:twoCellAnchor>
    <xdr:from>
      <xdr:col>9</xdr:col>
      <xdr:colOff>189442</xdr:colOff>
      <xdr:row>9</xdr:row>
      <xdr:rowOff>106890</xdr:rowOff>
    </xdr:from>
    <xdr:to>
      <xdr:col>12</xdr:col>
      <xdr:colOff>152400</xdr:colOff>
      <xdr:row>10</xdr:row>
      <xdr:rowOff>245533</xdr:rowOff>
    </xdr:to>
    <xdr:sp macro="" textlink="">
      <xdr:nvSpPr>
        <xdr:cNvPr id="17" name="Rounded Rectangle 16">
          <a:hlinkClick xmlns:r="http://schemas.openxmlformats.org/officeDocument/2006/relationships" r:id="rId5"/>
        </xdr:cNvPr>
        <xdr:cNvSpPr/>
      </xdr:nvSpPr>
      <xdr:spPr>
        <a:xfrm>
          <a:off x="4551892" y="3364440"/>
          <a:ext cx="1791758" cy="462493"/>
        </a:xfrm>
        <a:prstGeom prst="roundRect">
          <a:avLst/>
        </a:prstGeom>
        <a:solidFill>
          <a:srgbClr val="C00000"/>
        </a:solidFill>
        <a:ln w="5715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rgbClr val="FFFF00"/>
              </a:solidFill>
            </a:rPr>
            <a:t>DATA</a:t>
          </a:r>
        </a:p>
        <a:p>
          <a:pPr algn="ctr"/>
          <a:endParaRPr lang="en-US" sz="2000" b="1">
            <a:solidFill>
              <a:srgbClr val="FFFF00"/>
            </a:solidFill>
          </a:endParaRPr>
        </a:p>
      </xdr:txBody>
    </xdr:sp>
    <xdr:clientData/>
  </xdr:twoCellAnchor>
  <xdr:twoCellAnchor>
    <xdr:from>
      <xdr:col>12</xdr:col>
      <xdr:colOff>293158</xdr:colOff>
      <xdr:row>9</xdr:row>
      <xdr:rowOff>85725</xdr:rowOff>
    </xdr:from>
    <xdr:to>
      <xdr:col>15</xdr:col>
      <xdr:colOff>257175</xdr:colOff>
      <xdr:row>10</xdr:row>
      <xdr:rowOff>248707</xdr:rowOff>
    </xdr:to>
    <xdr:sp macro="" textlink="">
      <xdr:nvSpPr>
        <xdr:cNvPr id="19" name="Rounded Rectangle 18">
          <a:hlinkClick xmlns:r="http://schemas.openxmlformats.org/officeDocument/2006/relationships" r:id="rId6"/>
        </xdr:cNvPr>
        <xdr:cNvSpPr/>
      </xdr:nvSpPr>
      <xdr:spPr>
        <a:xfrm>
          <a:off x="6484408" y="3343275"/>
          <a:ext cx="1792817" cy="486832"/>
        </a:xfrm>
        <a:prstGeom prst="roundRect">
          <a:avLst/>
        </a:prstGeom>
        <a:solidFill>
          <a:srgbClr val="002060"/>
        </a:solidFill>
        <a:ln w="5715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rgbClr val="FFFF00"/>
              </a:solidFill>
            </a:rPr>
            <a:t>Panduan</a:t>
          </a:r>
        </a:p>
        <a:p>
          <a:pPr algn="ctr"/>
          <a:endParaRPr lang="en-US" sz="2000" b="1">
            <a:solidFill>
              <a:srgbClr val="FFFF00"/>
            </a:solidFill>
          </a:endParaRPr>
        </a:p>
      </xdr:txBody>
    </xdr:sp>
    <xdr:clientData/>
  </xdr:twoCellAnchor>
  <xdr:twoCellAnchor>
    <xdr:from>
      <xdr:col>11</xdr:col>
      <xdr:colOff>285750</xdr:colOff>
      <xdr:row>1</xdr:row>
      <xdr:rowOff>9525</xdr:rowOff>
    </xdr:from>
    <xdr:to>
      <xdr:col>20</xdr:col>
      <xdr:colOff>133351</xdr:colOff>
      <xdr:row>5</xdr:row>
      <xdr:rowOff>733425</xdr:rowOff>
    </xdr:to>
    <xdr:sp macro="" textlink="">
      <xdr:nvSpPr>
        <xdr:cNvPr id="21" name="Rectangle 20"/>
        <xdr:cNvSpPr/>
      </xdr:nvSpPr>
      <xdr:spPr>
        <a:xfrm>
          <a:off x="6076950" y="85725"/>
          <a:ext cx="5334001" cy="1981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4400" b="1">
              <a:solidFill>
                <a:srgbClr val="FFFF00"/>
              </a:solidFill>
            </a:rPr>
            <a:t>ASESMEN</a:t>
          </a:r>
        </a:p>
        <a:p>
          <a:pPr algn="ctr"/>
          <a:r>
            <a:rPr lang="en-US" sz="2800" b="1">
              <a:solidFill>
                <a:srgbClr val="FFFF00"/>
              </a:solidFill>
            </a:rPr>
            <a:t>KURIKULUM MERDEKA</a:t>
          </a:r>
        </a:p>
        <a:p>
          <a:pPr algn="ctr"/>
          <a:r>
            <a:rPr lang="en-US" sz="1600" b="1" i="0">
              <a:solidFill>
                <a:srgbClr val="FFFF00"/>
              </a:solidFill>
              <a:latin typeface="Agency FB" panose="020B0503020202020204" pitchFamily="34" charset="0"/>
            </a:rPr>
            <a:t>Revisi 2025</a:t>
          </a:r>
        </a:p>
        <a:p>
          <a:pPr algn="ctr"/>
          <a:r>
            <a:rPr lang="en-US" sz="2800" i="1">
              <a:solidFill>
                <a:schemeClr val="bg1"/>
              </a:solidFill>
              <a:latin typeface="Brush Script MT" panose="03060802040406070304" pitchFamily="66" charset="0"/>
            </a:rPr>
            <a:t>aplikasi</a:t>
          </a:r>
        </a:p>
      </xdr:txBody>
    </xdr:sp>
    <xdr:clientData/>
  </xdr:twoCellAnchor>
  <xdr:twoCellAnchor editAs="oneCell">
    <xdr:from>
      <xdr:col>8</xdr:col>
      <xdr:colOff>209550</xdr:colOff>
      <xdr:row>1</xdr:row>
      <xdr:rowOff>123825</xdr:rowOff>
    </xdr:from>
    <xdr:to>
      <xdr:col>12</xdr:col>
      <xdr:colOff>322323</xdr:colOff>
      <xdr:row>5</xdr:row>
      <xdr:rowOff>106702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0" y="200025"/>
          <a:ext cx="2341623" cy="1354477"/>
        </a:xfrm>
        <a:prstGeom prst="rect">
          <a:avLst/>
        </a:prstGeom>
      </xdr:spPr>
    </xdr:pic>
    <xdr:clientData/>
  </xdr:twoCellAnchor>
  <xdr:twoCellAnchor>
    <xdr:from>
      <xdr:col>19</xdr:col>
      <xdr:colOff>521758</xdr:colOff>
      <xdr:row>7</xdr:row>
      <xdr:rowOff>213784</xdr:rowOff>
    </xdr:from>
    <xdr:to>
      <xdr:col>21</xdr:col>
      <xdr:colOff>645583</xdr:colOff>
      <xdr:row>12</xdr:row>
      <xdr:rowOff>104774</xdr:rowOff>
    </xdr:to>
    <xdr:grpSp>
      <xdr:nvGrpSpPr>
        <xdr:cNvPr id="24" name="Group 23">
          <a:hlinkClick xmlns:r="http://schemas.openxmlformats.org/officeDocument/2006/relationships" r:id="rId8"/>
        </xdr:cNvPr>
        <xdr:cNvGrpSpPr/>
      </xdr:nvGrpSpPr>
      <xdr:grpSpPr>
        <a:xfrm>
          <a:off x="11227858" y="2976034"/>
          <a:ext cx="1343025" cy="1500715"/>
          <a:chOff x="11324628" y="3017658"/>
          <a:chExt cx="1343025" cy="1495423"/>
        </a:xfrm>
      </xdr:grpSpPr>
      <xdr:sp macro="" textlink="">
        <xdr:nvSpPr>
          <xdr:cNvPr id="13" name="Oval 12"/>
          <xdr:cNvSpPr/>
        </xdr:nvSpPr>
        <xdr:spPr>
          <a:xfrm>
            <a:off x="11364317" y="3017658"/>
            <a:ext cx="1085850" cy="1066800"/>
          </a:xfrm>
          <a:prstGeom prst="ellipse">
            <a:avLst/>
          </a:prstGeom>
          <a:blipFill>
            <a:blip xmlns:r="http://schemas.openxmlformats.org/officeDocument/2006/relationships" r:embed="rId9"/>
            <a:stretch>
              <a:fillRect/>
            </a:stretch>
          </a:blipFill>
          <a:ln w="28575"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3" name="Rectangle 22"/>
          <xdr:cNvSpPr/>
        </xdr:nvSpPr>
        <xdr:spPr>
          <a:xfrm>
            <a:off x="11324628" y="4122556"/>
            <a:ext cx="1343025" cy="3905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050" b="1">
                <a:solidFill>
                  <a:srgbClr val="FFC000"/>
                </a:solidFill>
              </a:rPr>
              <a:t>Wawan Ridwan AS</a:t>
            </a:r>
          </a:p>
        </xdr:txBody>
      </xdr:sp>
    </xdr:grpSp>
    <xdr:clientData/>
  </xdr:twoCellAnchor>
  <xdr:twoCellAnchor>
    <xdr:from>
      <xdr:col>17</xdr:col>
      <xdr:colOff>495300</xdr:colOff>
      <xdr:row>0</xdr:row>
      <xdr:rowOff>28575</xdr:rowOff>
    </xdr:from>
    <xdr:to>
      <xdr:col>23</xdr:col>
      <xdr:colOff>219075</xdr:colOff>
      <xdr:row>4</xdr:row>
      <xdr:rowOff>27384</xdr:rowOff>
    </xdr:to>
    <xdr:sp macro="" textlink="">
      <xdr:nvSpPr>
        <xdr:cNvPr id="29" name="Explosion 2 28"/>
        <xdr:cNvSpPr/>
      </xdr:nvSpPr>
      <xdr:spPr>
        <a:xfrm>
          <a:off x="9944100" y="28575"/>
          <a:ext cx="3552825" cy="1179909"/>
        </a:xfrm>
        <a:prstGeom prst="irregularSeal2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 b="1">
              <a:solidFill>
                <a:srgbClr val="1D0E78"/>
              </a:solidFill>
              <a:latin typeface="Aharoni" panose="02010803020104030203" pitchFamily="2" charset="-79"/>
              <a:cs typeface="Aharoni" panose="02010803020104030203" pitchFamily="2" charset="-79"/>
            </a:rPr>
            <a:t>Uji Coba</a:t>
          </a:r>
        </a:p>
      </xdr:txBody>
    </xdr:sp>
    <xdr:clientData/>
  </xdr:twoCellAnchor>
  <xdr:twoCellAnchor>
    <xdr:from>
      <xdr:col>1</xdr:col>
      <xdr:colOff>142875</xdr:colOff>
      <xdr:row>1</xdr:row>
      <xdr:rowOff>152399</xdr:rowOff>
    </xdr:from>
    <xdr:to>
      <xdr:col>8</xdr:col>
      <xdr:colOff>228600</xdr:colOff>
      <xdr:row>13</xdr:row>
      <xdr:rowOff>219074</xdr:rowOff>
    </xdr:to>
    <xdr:sp macro="" textlink="">
      <xdr:nvSpPr>
        <xdr:cNvPr id="25" name="Rounded Rectangle 24"/>
        <xdr:cNvSpPr/>
      </xdr:nvSpPr>
      <xdr:spPr>
        <a:xfrm>
          <a:off x="219075" y="323849"/>
          <a:ext cx="3971925" cy="4276725"/>
        </a:xfrm>
        <a:prstGeom prst="roundRect">
          <a:avLst/>
        </a:prstGeom>
        <a:noFill/>
        <a:ln w="762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21</xdr:col>
      <xdr:colOff>261187</xdr:colOff>
      <xdr:row>12</xdr:row>
      <xdr:rowOff>0</xdr:rowOff>
    </xdr:from>
    <xdr:to>
      <xdr:col>21</xdr:col>
      <xdr:colOff>519364</xdr:colOff>
      <xdr:row>13</xdr:row>
      <xdr:rowOff>58152</xdr:rowOff>
    </xdr:to>
    <xdr:pic>
      <xdr:nvPicPr>
        <xdr:cNvPr id="11" name="Picture 10">
          <a:hlinkClick xmlns:r="http://schemas.openxmlformats.org/officeDocument/2006/relationships" r:id="rId10"/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837" y="4095750"/>
          <a:ext cx="258177" cy="258177"/>
        </a:xfrm>
        <a:prstGeom prst="rect">
          <a:avLst/>
        </a:prstGeom>
      </xdr:spPr>
    </xdr:pic>
    <xdr:clientData/>
  </xdr:twoCellAnchor>
  <xdr:twoCellAnchor editAs="oneCell">
    <xdr:from>
      <xdr:col>19</xdr:col>
      <xdr:colOff>514351</xdr:colOff>
      <xdr:row>12</xdr:row>
      <xdr:rowOff>1</xdr:rowOff>
    </xdr:from>
    <xdr:to>
      <xdr:col>20</xdr:col>
      <xdr:colOff>161925</xdr:colOff>
      <xdr:row>13</xdr:row>
      <xdr:rowOff>57150</xdr:rowOff>
    </xdr:to>
    <xdr:pic>
      <xdr:nvPicPr>
        <xdr:cNvPr id="12" name="Picture 11">
          <a:hlinkClick xmlns:r="http://schemas.openxmlformats.org/officeDocument/2006/relationships" r:id="rId12"/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1" y="4095751"/>
          <a:ext cx="257174" cy="257174"/>
        </a:xfrm>
        <a:prstGeom prst="ellipse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  <a:softEdge rad="112500"/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</xdr:pic>
    <xdr:clientData/>
  </xdr:twoCellAnchor>
  <xdr:twoCellAnchor>
    <xdr:from>
      <xdr:col>20</xdr:col>
      <xdr:colOff>228600</xdr:colOff>
      <xdr:row>12</xdr:row>
      <xdr:rowOff>19050</xdr:rowOff>
    </xdr:from>
    <xdr:to>
      <xdr:col>20</xdr:col>
      <xdr:colOff>476250</xdr:colOff>
      <xdr:row>13</xdr:row>
      <xdr:rowOff>28575</xdr:rowOff>
    </xdr:to>
    <xdr:sp macro="" textlink="">
      <xdr:nvSpPr>
        <xdr:cNvPr id="18" name="Oval 17"/>
        <xdr:cNvSpPr/>
      </xdr:nvSpPr>
      <xdr:spPr>
        <a:xfrm>
          <a:off x="11296650" y="4114800"/>
          <a:ext cx="247650" cy="200025"/>
        </a:xfrm>
        <a:prstGeom prst="ellipse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20</xdr:col>
      <xdr:colOff>114300</xdr:colOff>
      <xdr:row>11</xdr:row>
      <xdr:rowOff>103772</xdr:rowOff>
    </xdr:from>
    <xdr:to>
      <xdr:col>21</xdr:col>
      <xdr:colOff>0</xdr:colOff>
      <xdr:row>13</xdr:row>
      <xdr:rowOff>207711</xdr:rowOff>
    </xdr:to>
    <xdr:pic>
      <xdr:nvPicPr>
        <xdr:cNvPr id="27" name="Picture 26">
          <a:hlinkClick xmlns:r="http://schemas.openxmlformats.org/officeDocument/2006/relationships" r:id="rId14"/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4009022"/>
          <a:ext cx="495300" cy="494464"/>
        </a:xfrm>
        <a:prstGeom prst="rect">
          <a:avLst/>
        </a:prstGeom>
      </xdr:spPr>
    </xdr:pic>
    <xdr:clientData/>
  </xdr:twoCellAnchor>
  <xdr:twoCellAnchor>
    <xdr:from>
      <xdr:col>20</xdr:col>
      <xdr:colOff>561975</xdr:colOff>
      <xdr:row>12</xdr:row>
      <xdr:rowOff>28575</xdr:rowOff>
    </xdr:from>
    <xdr:to>
      <xdr:col>21</xdr:col>
      <xdr:colOff>190500</xdr:colOff>
      <xdr:row>13</xdr:row>
      <xdr:rowOff>47625</xdr:rowOff>
    </xdr:to>
    <xdr:sp macro="" textlink="">
      <xdr:nvSpPr>
        <xdr:cNvPr id="28" name="Oval 27"/>
        <xdr:cNvSpPr/>
      </xdr:nvSpPr>
      <xdr:spPr>
        <a:xfrm>
          <a:off x="11630025" y="4124325"/>
          <a:ext cx="238125" cy="209550"/>
        </a:xfrm>
        <a:prstGeom prst="ellipse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20</xdr:col>
      <xdr:colOff>468080</xdr:colOff>
      <xdr:row>11</xdr:row>
      <xdr:rowOff>113296</xdr:rowOff>
    </xdr:from>
    <xdr:to>
      <xdr:col>21</xdr:col>
      <xdr:colOff>295275</xdr:colOff>
      <xdr:row>13</xdr:row>
      <xdr:rowOff>161924</xdr:rowOff>
    </xdr:to>
    <xdr:pic>
      <xdr:nvPicPr>
        <xdr:cNvPr id="30" name="Picture 29">
          <a:hlinkClick xmlns:r="http://schemas.openxmlformats.org/officeDocument/2006/relationships" r:id="rId8"/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36130" y="4018546"/>
          <a:ext cx="436795" cy="439153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5</xdr:row>
      <xdr:rowOff>189649</xdr:rowOff>
    </xdr:from>
    <xdr:to>
      <xdr:col>11</xdr:col>
      <xdr:colOff>466725</xdr:colOff>
      <xdr:row>5</xdr:row>
      <xdr:rowOff>476250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561249"/>
          <a:ext cx="1400175" cy="2866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28575</xdr:rowOff>
    </xdr:from>
    <xdr:to>
      <xdr:col>0</xdr:col>
      <xdr:colOff>1268412</xdr:colOff>
      <xdr:row>1</xdr:row>
      <xdr:rowOff>335985</xdr:rowOff>
    </xdr:to>
    <xdr:sp macro="" textlink="">
      <xdr:nvSpPr>
        <xdr:cNvPr id="15" name="Rounded Rectangle 1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5725" y="409575"/>
          <a:ext cx="1182687" cy="307410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HOME</a:t>
          </a:r>
        </a:p>
      </xdr:txBody>
    </xdr:sp>
    <xdr:clientData/>
  </xdr:twoCellAnchor>
  <xdr:twoCellAnchor>
    <xdr:from>
      <xdr:col>0</xdr:col>
      <xdr:colOff>89694</xdr:colOff>
      <xdr:row>2</xdr:row>
      <xdr:rowOff>26920</xdr:rowOff>
    </xdr:from>
    <xdr:to>
      <xdr:col>0</xdr:col>
      <xdr:colOff>1272381</xdr:colOff>
      <xdr:row>3</xdr:row>
      <xdr:rowOff>147492</xdr:rowOff>
    </xdr:to>
    <xdr:sp macro="" textlink="">
      <xdr:nvSpPr>
        <xdr:cNvPr id="16" name="Rounded Rectangle 1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9694" y="769870"/>
          <a:ext cx="1182687" cy="311072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DATA</a:t>
          </a:r>
        </a:p>
      </xdr:txBody>
    </xdr:sp>
    <xdr:clientData/>
  </xdr:twoCellAnchor>
  <xdr:twoCellAnchor>
    <xdr:from>
      <xdr:col>0</xdr:col>
      <xdr:colOff>97021</xdr:colOff>
      <xdr:row>4</xdr:row>
      <xdr:rowOff>354</xdr:rowOff>
    </xdr:from>
    <xdr:to>
      <xdr:col>0</xdr:col>
      <xdr:colOff>1279708</xdr:colOff>
      <xdr:row>5</xdr:row>
      <xdr:rowOff>108405</xdr:rowOff>
    </xdr:to>
    <xdr:sp macro="" textlink="">
      <xdr:nvSpPr>
        <xdr:cNvPr id="17" name="Rounded Rectangle 16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7021" y="1133829"/>
          <a:ext cx="1182687" cy="308076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Panduan</a:t>
          </a:r>
        </a:p>
      </xdr:txBody>
    </xdr:sp>
    <xdr:clientData/>
  </xdr:twoCellAnchor>
  <xdr:twoCellAnchor>
    <xdr:from>
      <xdr:col>0</xdr:col>
      <xdr:colOff>107178</xdr:colOff>
      <xdr:row>19</xdr:row>
      <xdr:rowOff>99906</xdr:rowOff>
    </xdr:from>
    <xdr:to>
      <xdr:col>0</xdr:col>
      <xdr:colOff>1289865</xdr:colOff>
      <xdr:row>21</xdr:row>
      <xdr:rowOff>29980</xdr:rowOff>
    </xdr:to>
    <xdr:sp macro="" textlink="">
      <xdr:nvSpPr>
        <xdr:cNvPr id="18" name="Rounded Rectangle 17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7178" y="4237989"/>
          <a:ext cx="1182687" cy="311074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Cover</a:t>
          </a:r>
        </a:p>
      </xdr:txBody>
    </xdr:sp>
    <xdr:clientData/>
  </xdr:twoCellAnchor>
  <xdr:twoCellAnchor>
    <xdr:from>
      <xdr:col>0</xdr:col>
      <xdr:colOff>103738</xdr:colOff>
      <xdr:row>8</xdr:row>
      <xdr:rowOff>51200</xdr:rowOff>
    </xdr:from>
    <xdr:to>
      <xdr:col>0</xdr:col>
      <xdr:colOff>1286425</xdr:colOff>
      <xdr:row>9</xdr:row>
      <xdr:rowOff>168775</xdr:rowOff>
    </xdr:to>
    <xdr:sp macro="" textlink="">
      <xdr:nvSpPr>
        <xdr:cNvPr id="19" name="Rounded Rectangle 18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3738" y="1851425"/>
          <a:ext cx="1182687" cy="308075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Siswa</a:t>
          </a:r>
        </a:p>
      </xdr:txBody>
    </xdr:sp>
    <xdr:clientData/>
  </xdr:twoCellAnchor>
  <xdr:twoCellAnchor>
    <xdr:from>
      <xdr:col>0</xdr:col>
      <xdr:colOff>107706</xdr:colOff>
      <xdr:row>9</xdr:row>
      <xdr:rowOff>211078</xdr:rowOff>
    </xdr:from>
    <xdr:to>
      <xdr:col>0</xdr:col>
      <xdr:colOff>1290393</xdr:colOff>
      <xdr:row>10</xdr:row>
      <xdr:rowOff>84571</xdr:rowOff>
    </xdr:to>
    <xdr:sp macro="" textlink="">
      <xdr:nvSpPr>
        <xdr:cNvPr id="20" name="Rounded Rectangle 19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7706" y="2200745"/>
          <a:ext cx="1182687" cy="307409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INPUT</a:t>
          </a:r>
        </a:p>
      </xdr:txBody>
    </xdr:sp>
    <xdr:clientData/>
  </xdr:twoCellAnchor>
  <xdr:twoCellAnchor>
    <xdr:from>
      <xdr:col>0</xdr:col>
      <xdr:colOff>107707</xdr:colOff>
      <xdr:row>12</xdr:row>
      <xdr:rowOff>29384</xdr:rowOff>
    </xdr:from>
    <xdr:to>
      <xdr:col>0</xdr:col>
      <xdr:colOff>1290394</xdr:colOff>
      <xdr:row>13</xdr:row>
      <xdr:rowOff>146960</xdr:rowOff>
    </xdr:to>
    <xdr:sp macro="" textlink="">
      <xdr:nvSpPr>
        <xdr:cNvPr id="21" name="Rounded Rectangle 20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7707" y="2591609"/>
          <a:ext cx="1182687" cy="308076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P R I N T</a:t>
          </a:r>
        </a:p>
      </xdr:txBody>
    </xdr:sp>
    <xdr:clientData/>
  </xdr:twoCellAnchor>
  <xdr:twoCellAnchor>
    <xdr:from>
      <xdr:col>0</xdr:col>
      <xdr:colOff>104348</xdr:colOff>
      <xdr:row>14</xdr:row>
      <xdr:rowOff>9956</xdr:rowOff>
    </xdr:from>
    <xdr:to>
      <xdr:col>0</xdr:col>
      <xdr:colOff>1287035</xdr:colOff>
      <xdr:row>15</xdr:row>
      <xdr:rowOff>126866</xdr:rowOff>
    </xdr:to>
    <xdr:sp macro="" textlink="">
      <xdr:nvSpPr>
        <xdr:cNvPr id="22" name="Rounded Rectangle 21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4348" y="2953181"/>
          <a:ext cx="1182687" cy="307410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Rekap</a:t>
          </a:r>
        </a:p>
      </xdr:txBody>
    </xdr:sp>
    <xdr:clientData/>
  </xdr:twoCellAnchor>
  <xdr:twoCellAnchor>
    <xdr:from>
      <xdr:col>0</xdr:col>
      <xdr:colOff>108316</xdr:colOff>
      <xdr:row>15</xdr:row>
      <xdr:rowOff>169374</xdr:rowOff>
    </xdr:from>
    <xdr:to>
      <xdr:col>0</xdr:col>
      <xdr:colOff>1291003</xdr:colOff>
      <xdr:row>17</xdr:row>
      <xdr:rowOff>88511</xdr:rowOff>
    </xdr:to>
    <xdr:sp macro="" textlink="">
      <xdr:nvSpPr>
        <xdr:cNvPr id="23" name="Rounded Rectangle 22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8316" y="3303099"/>
          <a:ext cx="1182687" cy="300137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Bobot</a:t>
          </a:r>
        </a:p>
      </xdr:txBody>
    </xdr:sp>
    <xdr:clientData/>
  </xdr:twoCellAnchor>
  <xdr:twoCellAnchor>
    <xdr:from>
      <xdr:col>0</xdr:col>
      <xdr:colOff>108317</xdr:colOff>
      <xdr:row>17</xdr:row>
      <xdr:rowOff>138650</xdr:rowOff>
    </xdr:from>
    <xdr:to>
      <xdr:col>0</xdr:col>
      <xdr:colOff>1291004</xdr:colOff>
      <xdr:row>19</xdr:row>
      <xdr:rowOff>76273</xdr:rowOff>
    </xdr:to>
    <xdr:sp macro="" textlink="">
      <xdr:nvSpPr>
        <xdr:cNvPr id="24" name="Rounded Rectangle 23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8317" y="3653375"/>
          <a:ext cx="1182687" cy="318623"/>
        </a:xfrm>
        <a:prstGeom prst="roundRect">
          <a:avLst/>
        </a:prstGeom>
        <a:solidFill>
          <a:srgbClr val="0099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 baseline="0">
              <a:solidFill>
                <a:srgbClr val="FFFF00"/>
              </a:solidFill>
            </a:rPr>
            <a:t>Persentase</a:t>
          </a:r>
        </a:p>
      </xdr:txBody>
    </xdr:sp>
    <xdr:clientData/>
  </xdr:twoCellAnchor>
  <xdr:twoCellAnchor>
    <xdr:from>
      <xdr:col>20</xdr:col>
      <xdr:colOff>229658</xdr:colOff>
      <xdr:row>3</xdr:row>
      <xdr:rowOff>28575</xdr:rowOff>
    </xdr:from>
    <xdr:to>
      <xdr:col>23</xdr:col>
      <xdr:colOff>239183</xdr:colOff>
      <xdr:row>6</xdr:row>
      <xdr:rowOff>38100</xdr:rowOff>
    </xdr:to>
    <xdr:sp macro="" textlink="">
      <xdr:nvSpPr>
        <xdr:cNvPr id="3" name="Rectangle 2"/>
        <xdr:cNvSpPr/>
      </xdr:nvSpPr>
      <xdr:spPr>
        <a:xfrm>
          <a:off x="11384491" y="959908"/>
          <a:ext cx="3470275" cy="612775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95250</xdr:colOff>
      <xdr:row>5</xdr:row>
      <xdr:rowOff>152400</xdr:rowOff>
    </xdr:from>
    <xdr:to>
      <xdr:col>0</xdr:col>
      <xdr:colOff>1277937</xdr:colOff>
      <xdr:row>7</xdr:row>
      <xdr:rowOff>186288</xdr:rowOff>
    </xdr:to>
    <xdr:sp macro="" textlink="">
      <xdr:nvSpPr>
        <xdr:cNvPr id="13" name="Rounded Rectangle 12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5250" y="1485900"/>
          <a:ext cx="1182687" cy="31011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Bab - LM</a:t>
          </a:r>
        </a:p>
      </xdr:txBody>
    </xdr:sp>
    <xdr:clientData/>
  </xdr:twoCellAnchor>
  <xdr:twoCellAnchor>
    <xdr:from>
      <xdr:col>20</xdr:col>
      <xdr:colOff>837142</xdr:colOff>
      <xdr:row>8</xdr:row>
      <xdr:rowOff>146050</xdr:rowOff>
    </xdr:from>
    <xdr:to>
      <xdr:col>23</xdr:col>
      <xdr:colOff>459317</xdr:colOff>
      <xdr:row>12</xdr:row>
      <xdr:rowOff>127000</xdr:rowOff>
    </xdr:to>
    <xdr:sp macro="" textlink="">
      <xdr:nvSpPr>
        <xdr:cNvPr id="25" name="Rectangle 24"/>
        <xdr:cNvSpPr/>
      </xdr:nvSpPr>
      <xdr:spPr>
        <a:xfrm>
          <a:off x="12214225" y="1945217"/>
          <a:ext cx="3082925" cy="922866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Gunakan Fitur Sort (Kotak Nama) untuk menyembunyikan baris kosong, hilangkan ceklist blank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1326884</xdr:colOff>
      <xdr:row>0</xdr:row>
      <xdr:rowOff>95251</xdr:rowOff>
    </xdr:from>
    <xdr:to>
      <xdr:col>3</xdr:col>
      <xdr:colOff>285749</xdr:colOff>
      <xdr:row>0</xdr:row>
      <xdr:rowOff>447147</xdr:rowOff>
    </xdr:to>
    <xdr:sp macro="" textlink="">
      <xdr:nvSpPr>
        <xdr:cNvPr id="12" name="Rounded Rectangle 11"/>
        <xdr:cNvSpPr/>
      </xdr:nvSpPr>
      <xdr:spPr>
        <a:xfrm>
          <a:off x="1326884" y="95251"/>
          <a:ext cx="2399771" cy="351896"/>
        </a:xfrm>
        <a:prstGeom prst="roundRect">
          <a:avLst/>
        </a:prstGeom>
        <a:solidFill>
          <a:srgbClr val="002060"/>
        </a:solidFill>
        <a:ln w="285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 b="1">
              <a:solidFill>
                <a:srgbClr val="FFFF00"/>
              </a:solidFill>
            </a:rPr>
            <a:t>INPUT NILAI</a:t>
          </a:r>
        </a:p>
        <a:p>
          <a:pPr algn="ctr"/>
          <a:endParaRPr lang="en-US" sz="1800" b="1">
            <a:solidFill>
              <a:srgbClr val="FFFF00"/>
            </a:solidFill>
          </a:endParaRPr>
        </a:p>
      </xdr:txBody>
    </xdr:sp>
    <xdr:clientData/>
  </xdr:twoCellAnchor>
  <xdr:twoCellAnchor>
    <xdr:from>
      <xdr:col>23</xdr:col>
      <xdr:colOff>82022</xdr:colOff>
      <xdr:row>0</xdr:row>
      <xdr:rowOff>67468</xdr:rowOff>
    </xdr:from>
    <xdr:to>
      <xdr:col>24</xdr:col>
      <xdr:colOff>645585</xdr:colOff>
      <xdr:row>1</xdr:row>
      <xdr:rowOff>41010</xdr:rowOff>
    </xdr:to>
    <xdr:sp macro="" textlink="">
      <xdr:nvSpPr>
        <xdr:cNvPr id="3" name="Right Arrow 2">
          <a:hlinkClick xmlns:r="http://schemas.openxmlformats.org/officeDocument/2006/relationships" r:id="rId1"/>
        </xdr:cNvPr>
        <xdr:cNvSpPr/>
      </xdr:nvSpPr>
      <xdr:spPr>
        <a:xfrm>
          <a:off x="12952678" y="67468"/>
          <a:ext cx="1039813" cy="473605"/>
        </a:xfrm>
        <a:prstGeom prst="righ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Semester 2</a:t>
          </a:r>
        </a:p>
      </xdr:txBody>
    </xdr:sp>
    <xdr:clientData/>
  </xdr:twoCellAnchor>
  <xdr:twoCellAnchor>
    <xdr:from>
      <xdr:col>25</xdr:col>
      <xdr:colOff>686593</xdr:colOff>
      <xdr:row>0</xdr:row>
      <xdr:rowOff>0</xdr:rowOff>
    </xdr:from>
    <xdr:to>
      <xdr:col>28</xdr:col>
      <xdr:colOff>123031</xdr:colOff>
      <xdr:row>1</xdr:row>
      <xdr:rowOff>22754</xdr:rowOff>
    </xdr:to>
    <xdr:sp macro="" textlink="">
      <xdr:nvSpPr>
        <xdr:cNvPr id="4" name="Left Arrow 3">
          <a:hlinkClick xmlns:r="http://schemas.openxmlformats.org/officeDocument/2006/relationships" r:id="rId2"/>
        </xdr:cNvPr>
        <xdr:cNvSpPr/>
      </xdr:nvSpPr>
      <xdr:spPr>
        <a:xfrm>
          <a:off x="14724062" y="0"/>
          <a:ext cx="1079500" cy="522817"/>
        </a:xfrm>
        <a:prstGeom prst="leftArrow">
          <a:avLst/>
        </a:prstGeom>
        <a:solidFill>
          <a:srgbClr val="C0000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rgbClr val="FFFF00"/>
              </a:solidFill>
            </a:rPr>
            <a:t>Semeseter</a:t>
          </a:r>
          <a:r>
            <a:rPr lang="en-US" sz="1100" b="1" baseline="0">
              <a:solidFill>
                <a:srgbClr val="FFFF00"/>
              </a:solidFill>
            </a:rPr>
            <a:t> 1</a:t>
          </a:r>
          <a:endParaRPr lang="en-US" sz="1100" b="1">
            <a:solidFill>
              <a:srgbClr val="FFFF00"/>
            </a:solidFill>
          </a:endParaRPr>
        </a:p>
      </xdr:txBody>
    </xdr:sp>
    <xdr:clientData/>
  </xdr:twoCellAnchor>
  <xdr:twoCellAnchor>
    <xdr:from>
      <xdr:col>0</xdr:col>
      <xdr:colOff>95250</xdr:colOff>
      <xdr:row>2</xdr:row>
      <xdr:rowOff>42333</xdr:rowOff>
    </xdr:from>
    <xdr:to>
      <xdr:col>0</xdr:col>
      <xdr:colOff>1277937</xdr:colOff>
      <xdr:row>3</xdr:row>
      <xdr:rowOff>159243</xdr:rowOff>
    </xdr:to>
    <xdr:sp macro="" textlink="">
      <xdr:nvSpPr>
        <xdr:cNvPr id="22" name="Rounded Rectangle 21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5250" y="603250"/>
          <a:ext cx="1182687" cy="307410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HOME</a:t>
          </a:r>
        </a:p>
      </xdr:txBody>
    </xdr:sp>
    <xdr:clientData/>
  </xdr:twoCellAnchor>
  <xdr:twoCellAnchor>
    <xdr:from>
      <xdr:col>0</xdr:col>
      <xdr:colOff>99219</xdr:colOff>
      <xdr:row>5</xdr:row>
      <xdr:rowOff>21628</xdr:rowOff>
    </xdr:from>
    <xdr:to>
      <xdr:col>0</xdr:col>
      <xdr:colOff>1281906</xdr:colOff>
      <xdr:row>6</xdr:row>
      <xdr:rowOff>142200</xdr:rowOff>
    </xdr:to>
    <xdr:sp macro="" textlink="">
      <xdr:nvSpPr>
        <xdr:cNvPr id="23" name="Rounded Rectangle 22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9219" y="963545"/>
          <a:ext cx="1182687" cy="311072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DATA</a:t>
          </a:r>
        </a:p>
      </xdr:txBody>
    </xdr:sp>
    <xdr:clientData/>
  </xdr:twoCellAnchor>
  <xdr:twoCellAnchor>
    <xdr:from>
      <xdr:col>0</xdr:col>
      <xdr:colOff>106546</xdr:colOff>
      <xdr:row>7</xdr:row>
      <xdr:rowOff>4587</xdr:rowOff>
    </xdr:from>
    <xdr:to>
      <xdr:col>0</xdr:col>
      <xdr:colOff>1289233</xdr:colOff>
      <xdr:row>8</xdr:row>
      <xdr:rowOff>122163</xdr:rowOff>
    </xdr:to>
    <xdr:sp macro="" textlink="">
      <xdr:nvSpPr>
        <xdr:cNvPr id="24" name="Rounded Rectangle 23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6546" y="1327504"/>
          <a:ext cx="1182687" cy="308076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Panduan</a:t>
          </a:r>
        </a:p>
      </xdr:txBody>
    </xdr:sp>
    <xdr:clientData/>
  </xdr:twoCellAnchor>
  <xdr:twoCellAnchor>
    <xdr:from>
      <xdr:col>0</xdr:col>
      <xdr:colOff>109295</xdr:colOff>
      <xdr:row>22</xdr:row>
      <xdr:rowOff>37464</xdr:rowOff>
    </xdr:from>
    <xdr:to>
      <xdr:col>0</xdr:col>
      <xdr:colOff>1291982</xdr:colOff>
      <xdr:row>23</xdr:row>
      <xdr:rowOff>158038</xdr:rowOff>
    </xdr:to>
    <xdr:sp macro="" textlink="">
      <xdr:nvSpPr>
        <xdr:cNvPr id="25" name="Rounded Rectangle 2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9295" y="4217881"/>
          <a:ext cx="1182687" cy="311074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Cover</a:t>
          </a:r>
        </a:p>
      </xdr:txBody>
    </xdr:sp>
    <xdr:clientData/>
  </xdr:twoCellAnchor>
  <xdr:twoCellAnchor>
    <xdr:from>
      <xdr:col>0</xdr:col>
      <xdr:colOff>113263</xdr:colOff>
      <xdr:row>10</xdr:row>
      <xdr:rowOff>150683</xdr:rowOff>
    </xdr:from>
    <xdr:to>
      <xdr:col>0</xdr:col>
      <xdr:colOff>1295950</xdr:colOff>
      <xdr:row>12</xdr:row>
      <xdr:rowOff>77758</xdr:rowOff>
    </xdr:to>
    <xdr:sp macro="" textlink="">
      <xdr:nvSpPr>
        <xdr:cNvPr id="26" name="Rounded Rectangle 25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3263" y="2045100"/>
          <a:ext cx="1182687" cy="308075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Siswa</a:t>
          </a:r>
        </a:p>
      </xdr:txBody>
    </xdr:sp>
    <xdr:clientData/>
  </xdr:twoCellAnchor>
  <xdr:twoCellAnchor>
    <xdr:from>
      <xdr:col>0</xdr:col>
      <xdr:colOff>117231</xdr:colOff>
      <xdr:row>12</xdr:row>
      <xdr:rowOff>130645</xdr:rowOff>
    </xdr:from>
    <xdr:to>
      <xdr:col>0</xdr:col>
      <xdr:colOff>1299918</xdr:colOff>
      <xdr:row>14</xdr:row>
      <xdr:rowOff>57054</xdr:rowOff>
    </xdr:to>
    <xdr:sp macro="" textlink="">
      <xdr:nvSpPr>
        <xdr:cNvPr id="27" name="Rounded Rectangle 26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7231" y="2406062"/>
          <a:ext cx="1182687" cy="307409"/>
        </a:xfrm>
        <a:prstGeom prst="roundRect">
          <a:avLst/>
        </a:prstGeom>
        <a:solidFill>
          <a:srgbClr val="0099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 baseline="0">
              <a:solidFill>
                <a:srgbClr val="FFFF00"/>
              </a:solidFill>
            </a:rPr>
            <a:t>INPUT</a:t>
          </a:r>
        </a:p>
      </xdr:txBody>
    </xdr:sp>
    <xdr:clientData/>
  </xdr:twoCellAnchor>
  <xdr:twoCellAnchor>
    <xdr:from>
      <xdr:col>0</xdr:col>
      <xdr:colOff>117232</xdr:colOff>
      <xdr:row>14</xdr:row>
      <xdr:rowOff>128867</xdr:rowOff>
    </xdr:from>
    <xdr:to>
      <xdr:col>0</xdr:col>
      <xdr:colOff>1299919</xdr:colOff>
      <xdr:row>16</xdr:row>
      <xdr:rowOff>55943</xdr:rowOff>
    </xdr:to>
    <xdr:sp macro="" textlink="">
      <xdr:nvSpPr>
        <xdr:cNvPr id="28" name="Rounded Rectangle 27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7232" y="2785284"/>
          <a:ext cx="1182687" cy="308076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P R I N T</a:t>
          </a:r>
        </a:p>
      </xdr:txBody>
    </xdr:sp>
    <xdr:clientData/>
  </xdr:twoCellAnchor>
  <xdr:twoCellAnchor>
    <xdr:from>
      <xdr:col>0</xdr:col>
      <xdr:colOff>113873</xdr:colOff>
      <xdr:row>16</xdr:row>
      <xdr:rowOff>109439</xdr:rowOff>
    </xdr:from>
    <xdr:to>
      <xdr:col>0</xdr:col>
      <xdr:colOff>1296560</xdr:colOff>
      <xdr:row>18</xdr:row>
      <xdr:rowOff>35849</xdr:rowOff>
    </xdr:to>
    <xdr:sp macro="" textlink="">
      <xdr:nvSpPr>
        <xdr:cNvPr id="29" name="Rounded Rectangle 28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3873" y="3146856"/>
          <a:ext cx="1182687" cy="307410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Rekap</a:t>
          </a:r>
        </a:p>
      </xdr:txBody>
    </xdr:sp>
    <xdr:clientData/>
  </xdr:twoCellAnchor>
  <xdr:twoCellAnchor>
    <xdr:from>
      <xdr:col>0</xdr:col>
      <xdr:colOff>117841</xdr:colOff>
      <xdr:row>18</xdr:row>
      <xdr:rowOff>78357</xdr:rowOff>
    </xdr:from>
    <xdr:to>
      <xdr:col>0</xdr:col>
      <xdr:colOff>1300528</xdr:colOff>
      <xdr:row>19</xdr:row>
      <xdr:rowOff>187994</xdr:rowOff>
    </xdr:to>
    <xdr:sp macro="" textlink="">
      <xdr:nvSpPr>
        <xdr:cNvPr id="30" name="Rounded Rectangle 29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7841" y="3496774"/>
          <a:ext cx="1182687" cy="300137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Bobot</a:t>
          </a:r>
        </a:p>
      </xdr:txBody>
    </xdr:sp>
    <xdr:clientData/>
  </xdr:twoCellAnchor>
  <xdr:twoCellAnchor>
    <xdr:from>
      <xdr:col>0</xdr:col>
      <xdr:colOff>117842</xdr:colOff>
      <xdr:row>20</xdr:row>
      <xdr:rowOff>47633</xdr:rowOff>
    </xdr:from>
    <xdr:to>
      <xdr:col>0</xdr:col>
      <xdr:colOff>1300529</xdr:colOff>
      <xdr:row>21</xdr:row>
      <xdr:rowOff>175756</xdr:rowOff>
    </xdr:to>
    <xdr:sp macro="" textlink="">
      <xdr:nvSpPr>
        <xdr:cNvPr id="31" name="Rounded Rectangle 30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7842" y="3847050"/>
          <a:ext cx="1182687" cy="31862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Persentase</a:t>
          </a:r>
        </a:p>
      </xdr:txBody>
    </xdr:sp>
    <xdr:clientData/>
  </xdr:twoCellAnchor>
  <xdr:twoCellAnchor>
    <xdr:from>
      <xdr:col>0</xdr:col>
      <xdr:colOff>105833</xdr:colOff>
      <xdr:row>8</xdr:row>
      <xdr:rowOff>179916</xdr:rowOff>
    </xdr:from>
    <xdr:to>
      <xdr:col>0</xdr:col>
      <xdr:colOff>1288520</xdr:colOff>
      <xdr:row>10</xdr:row>
      <xdr:rowOff>109029</xdr:rowOff>
    </xdr:to>
    <xdr:sp macro="" textlink="">
      <xdr:nvSpPr>
        <xdr:cNvPr id="20" name="Rounded Rectangle 19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5833" y="1693333"/>
          <a:ext cx="1182687" cy="31011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Bab - LM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130969</xdr:colOff>
      <xdr:row>0</xdr:row>
      <xdr:rowOff>190500</xdr:rowOff>
    </xdr:from>
    <xdr:to>
      <xdr:col>16</xdr:col>
      <xdr:colOff>440531</xdr:colOff>
      <xdr:row>2</xdr:row>
      <xdr:rowOff>214313</xdr:rowOff>
    </xdr:to>
    <xdr:sp macro="" textlink="">
      <xdr:nvSpPr>
        <xdr:cNvPr id="4" name="Rounded Rectangle 3">
          <a:hlinkClick xmlns:r="http://schemas.openxmlformats.org/officeDocument/2006/relationships" r:id="rId1"/>
        </xdr:cNvPr>
        <xdr:cNvSpPr/>
      </xdr:nvSpPr>
      <xdr:spPr>
        <a:xfrm>
          <a:off x="4560094" y="190500"/>
          <a:ext cx="3440906" cy="464344"/>
        </a:xfrm>
        <a:prstGeom prst="roundRect">
          <a:avLst/>
        </a:prstGeom>
        <a:solidFill>
          <a:schemeClr val="bg1"/>
        </a:solidFill>
        <a:ln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ysClr val="windowText" lastClr="000000"/>
              </a:solidFill>
            </a:rPr>
            <a:t>SISWA</a:t>
          </a:r>
        </a:p>
      </xdr:txBody>
    </xdr:sp>
    <xdr:clientData/>
  </xdr:twoCellAnchor>
  <xdr:twoCellAnchor editAs="absolute">
    <xdr:from>
      <xdr:col>9</xdr:col>
      <xdr:colOff>110857</xdr:colOff>
      <xdr:row>3</xdr:row>
      <xdr:rowOff>83344</xdr:rowOff>
    </xdr:from>
    <xdr:to>
      <xdr:col>17</xdr:col>
      <xdr:colOff>11906</xdr:colOff>
      <xdr:row>5</xdr:row>
      <xdr:rowOff>59531</xdr:rowOff>
    </xdr:to>
    <xdr:sp macro="" textlink="">
      <xdr:nvSpPr>
        <xdr:cNvPr id="5" name="Rounded Rectangle 4">
          <a:hlinkClick xmlns:r="http://schemas.openxmlformats.org/officeDocument/2006/relationships" r:id="rId2"/>
        </xdr:cNvPr>
        <xdr:cNvSpPr/>
      </xdr:nvSpPr>
      <xdr:spPr>
        <a:xfrm>
          <a:off x="6730732" y="762000"/>
          <a:ext cx="3556268" cy="452437"/>
        </a:xfrm>
        <a:prstGeom prst="roundRect">
          <a:avLst/>
        </a:prstGeom>
        <a:solidFill>
          <a:schemeClr val="bg1"/>
        </a:solidFill>
        <a:ln w="28575"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ysClr val="windowText" lastClr="000000"/>
              </a:solidFill>
            </a:rPr>
            <a:t>Bab</a:t>
          </a:r>
          <a:r>
            <a:rPr lang="en-US" sz="2000" b="1" baseline="0">
              <a:solidFill>
                <a:sysClr val="windowText" lastClr="000000"/>
              </a:solidFill>
            </a:rPr>
            <a:t> / LM / Bobot</a:t>
          </a:r>
          <a:endParaRPr lang="en-US" sz="1400" b="1">
            <a:solidFill>
              <a:sysClr val="windowText" lastClr="000000"/>
            </a:solidFill>
          </a:endParaRPr>
        </a:p>
        <a:p>
          <a:pPr algn="ctr"/>
          <a:endParaRPr lang="en-U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9</xdr:col>
      <xdr:colOff>130970</xdr:colOff>
      <xdr:row>5</xdr:row>
      <xdr:rowOff>182563</xdr:rowOff>
    </xdr:from>
    <xdr:to>
      <xdr:col>16</xdr:col>
      <xdr:colOff>440532</xdr:colOff>
      <xdr:row>7</xdr:row>
      <xdr:rowOff>154781</xdr:rowOff>
    </xdr:to>
    <xdr:sp macro="" textlink="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4560095" y="1337469"/>
          <a:ext cx="3440906" cy="448468"/>
        </a:xfrm>
        <a:prstGeom prst="roundRect">
          <a:avLst/>
        </a:prstGeom>
        <a:solidFill>
          <a:schemeClr val="bg1"/>
        </a:solidFill>
        <a:ln w="28575"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000" b="1">
              <a:solidFill>
                <a:sysClr val="windowText" lastClr="000000"/>
              </a:solidFill>
            </a:rPr>
            <a:t>INPUT NILAI</a:t>
          </a:r>
        </a:p>
        <a:p>
          <a:pPr algn="ctr"/>
          <a:endParaRPr lang="en-U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84667</xdr:colOff>
      <xdr:row>1</xdr:row>
      <xdr:rowOff>10583</xdr:rowOff>
    </xdr:from>
    <xdr:to>
      <xdr:col>0</xdr:col>
      <xdr:colOff>1267354</xdr:colOff>
      <xdr:row>2</xdr:row>
      <xdr:rowOff>74576</xdr:rowOff>
    </xdr:to>
    <xdr:sp macro="" textlink="">
      <xdr:nvSpPr>
        <xdr:cNvPr id="33" name="Rounded Rectangle 32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4667" y="201083"/>
          <a:ext cx="1182687" cy="307410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HOME</a:t>
          </a:r>
        </a:p>
      </xdr:txBody>
    </xdr:sp>
    <xdr:clientData/>
  </xdr:twoCellAnchor>
  <xdr:twoCellAnchor>
    <xdr:from>
      <xdr:col>0</xdr:col>
      <xdr:colOff>88636</xdr:colOff>
      <xdr:row>2</xdr:row>
      <xdr:rowOff>127461</xdr:rowOff>
    </xdr:from>
    <xdr:to>
      <xdr:col>0</xdr:col>
      <xdr:colOff>1271323</xdr:colOff>
      <xdr:row>3</xdr:row>
      <xdr:rowOff>195117</xdr:rowOff>
    </xdr:to>
    <xdr:sp macro="" textlink="">
      <xdr:nvSpPr>
        <xdr:cNvPr id="34" name="Rounded Rectangle 33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8636" y="561378"/>
          <a:ext cx="1182687" cy="311072"/>
        </a:xfrm>
        <a:prstGeom prst="roundRect">
          <a:avLst/>
        </a:prstGeom>
        <a:solidFill>
          <a:srgbClr val="0099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 baseline="0">
              <a:solidFill>
                <a:srgbClr val="FFFF00"/>
              </a:solidFill>
            </a:rPr>
            <a:t>DATA</a:t>
          </a:r>
        </a:p>
      </xdr:txBody>
    </xdr:sp>
    <xdr:clientData/>
  </xdr:twoCellAnchor>
  <xdr:twoCellAnchor>
    <xdr:from>
      <xdr:col>0</xdr:col>
      <xdr:colOff>95963</xdr:colOff>
      <xdr:row>4</xdr:row>
      <xdr:rowOff>4587</xdr:rowOff>
    </xdr:from>
    <xdr:to>
      <xdr:col>0</xdr:col>
      <xdr:colOff>1278650</xdr:colOff>
      <xdr:row>5</xdr:row>
      <xdr:rowOff>69246</xdr:rowOff>
    </xdr:to>
    <xdr:sp macro="" textlink="">
      <xdr:nvSpPr>
        <xdr:cNvPr id="35" name="Rounded Rectangle 3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5963" y="925337"/>
          <a:ext cx="1182687" cy="308076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Panduan</a:t>
          </a:r>
        </a:p>
      </xdr:txBody>
    </xdr:sp>
    <xdr:clientData/>
  </xdr:twoCellAnchor>
  <xdr:twoCellAnchor>
    <xdr:from>
      <xdr:col>0</xdr:col>
      <xdr:colOff>98712</xdr:colOff>
      <xdr:row>5</xdr:row>
      <xdr:rowOff>122131</xdr:rowOff>
    </xdr:from>
    <xdr:to>
      <xdr:col>0</xdr:col>
      <xdr:colOff>1281399</xdr:colOff>
      <xdr:row>6</xdr:row>
      <xdr:rowOff>189789</xdr:rowOff>
    </xdr:to>
    <xdr:sp macro="" textlink="">
      <xdr:nvSpPr>
        <xdr:cNvPr id="36" name="Rounded Rectangle 3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8712" y="1282449"/>
          <a:ext cx="1182687" cy="31011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Bab - LM</a:t>
          </a:r>
        </a:p>
      </xdr:txBody>
    </xdr:sp>
    <xdr:clientData/>
  </xdr:twoCellAnchor>
  <xdr:twoCellAnchor>
    <xdr:from>
      <xdr:col>0</xdr:col>
      <xdr:colOff>102680</xdr:colOff>
      <xdr:row>6</xdr:row>
      <xdr:rowOff>235350</xdr:rowOff>
    </xdr:from>
    <xdr:to>
      <xdr:col>0</xdr:col>
      <xdr:colOff>1285367</xdr:colOff>
      <xdr:row>8</xdr:row>
      <xdr:rowOff>56591</xdr:rowOff>
    </xdr:to>
    <xdr:sp macro="" textlink="">
      <xdr:nvSpPr>
        <xdr:cNvPr id="37" name="Rounded Rectangle 36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2680" y="1642933"/>
          <a:ext cx="1182687" cy="308075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Siswa</a:t>
          </a:r>
        </a:p>
      </xdr:txBody>
    </xdr:sp>
    <xdr:clientData/>
  </xdr:twoCellAnchor>
  <xdr:twoCellAnchor>
    <xdr:from>
      <xdr:col>0</xdr:col>
      <xdr:colOff>106648</xdr:colOff>
      <xdr:row>8</xdr:row>
      <xdr:rowOff>109478</xdr:rowOff>
    </xdr:from>
    <xdr:to>
      <xdr:col>0</xdr:col>
      <xdr:colOff>1289335</xdr:colOff>
      <xdr:row>9</xdr:row>
      <xdr:rowOff>173471</xdr:rowOff>
    </xdr:to>
    <xdr:sp macro="" textlink="">
      <xdr:nvSpPr>
        <xdr:cNvPr id="38" name="Rounded Rectangle 37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6648" y="2003895"/>
          <a:ext cx="1182687" cy="307409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INPUT</a:t>
          </a:r>
        </a:p>
      </xdr:txBody>
    </xdr:sp>
    <xdr:clientData/>
  </xdr:twoCellAnchor>
  <xdr:twoCellAnchor>
    <xdr:from>
      <xdr:col>0</xdr:col>
      <xdr:colOff>106649</xdr:colOff>
      <xdr:row>10</xdr:row>
      <xdr:rowOff>25680</xdr:rowOff>
    </xdr:from>
    <xdr:to>
      <xdr:col>0</xdr:col>
      <xdr:colOff>1289336</xdr:colOff>
      <xdr:row>11</xdr:row>
      <xdr:rowOff>90339</xdr:rowOff>
    </xdr:to>
    <xdr:sp macro="" textlink="">
      <xdr:nvSpPr>
        <xdr:cNvPr id="39" name="Rounded Rectangle 38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6649" y="2359305"/>
          <a:ext cx="1182687" cy="302784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P R I N T</a:t>
          </a:r>
        </a:p>
      </xdr:txBody>
    </xdr:sp>
    <xdr:clientData/>
  </xdr:twoCellAnchor>
  <xdr:twoCellAnchor>
    <xdr:from>
      <xdr:col>0</xdr:col>
      <xdr:colOff>103290</xdr:colOff>
      <xdr:row>11</xdr:row>
      <xdr:rowOff>151771</xdr:rowOff>
    </xdr:from>
    <xdr:to>
      <xdr:col>0</xdr:col>
      <xdr:colOff>1285977</xdr:colOff>
      <xdr:row>12</xdr:row>
      <xdr:rowOff>215765</xdr:rowOff>
    </xdr:to>
    <xdr:sp macro="" textlink="">
      <xdr:nvSpPr>
        <xdr:cNvPr id="40" name="Rounded Rectangle 39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3290" y="2776438"/>
          <a:ext cx="1182687" cy="307410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Rekap</a:t>
          </a:r>
        </a:p>
      </xdr:txBody>
    </xdr:sp>
    <xdr:clientData/>
  </xdr:twoCellAnchor>
  <xdr:twoCellAnchor>
    <xdr:from>
      <xdr:col>0</xdr:col>
      <xdr:colOff>107258</xdr:colOff>
      <xdr:row>13</xdr:row>
      <xdr:rowOff>14856</xdr:rowOff>
    </xdr:from>
    <xdr:to>
      <xdr:col>0</xdr:col>
      <xdr:colOff>1289945</xdr:colOff>
      <xdr:row>14</xdr:row>
      <xdr:rowOff>71576</xdr:rowOff>
    </xdr:to>
    <xdr:sp macro="" textlink="">
      <xdr:nvSpPr>
        <xdr:cNvPr id="41" name="Rounded Rectangle 40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7258" y="3126356"/>
          <a:ext cx="1182687" cy="300137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Bobot</a:t>
          </a:r>
        </a:p>
      </xdr:txBody>
    </xdr:sp>
    <xdr:clientData/>
  </xdr:twoCellAnchor>
  <xdr:twoCellAnchor>
    <xdr:from>
      <xdr:col>0</xdr:col>
      <xdr:colOff>107259</xdr:colOff>
      <xdr:row>14</xdr:row>
      <xdr:rowOff>121715</xdr:rowOff>
    </xdr:from>
    <xdr:to>
      <xdr:col>0</xdr:col>
      <xdr:colOff>1289946</xdr:colOff>
      <xdr:row>15</xdr:row>
      <xdr:rowOff>281588</xdr:rowOff>
    </xdr:to>
    <xdr:sp macro="" textlink="">
      <xdr:nvSpPr>
        <xdr:cNvPr id="42" name="Rounded Rectangle 41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7259" y="3476632"/>
          <a:ext cx="1182687" cy="31862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Persentase</a:t>
          </a:r>
        </a:p>
      </xdr:txBody>
    </xdr:sp>
    <xdr:clientData/>
  </xdr:twoCellAnchor>
  <xdr:twoCellAnchor>
    <xdr:from>
      <xdr:col>0</xdr:col>
      <xdr:colOff>114493</xdr:colOff>
      <xdr:row>15</xdr:row>
      <xdr:rowOff>330967</xdr:rowOff>
    </xdr:from>
    <xdr:to>
      <xdr:col>0</xdr:col>
      <xdr:colOff>1297180</xdr:colOff>
      <xdr:row>17</xdr:row>
      <xdr:rowOff>33983</xdr:rowOff>
    </xdr:to>
    <xdr:sp macro="" textlink="">
      <xdr:nvSpPr>
        <xdr:cNvPr id="16" name="Rounded Rectangle 15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4493" y="3844634"/>
          <a:ext cx="1182687" cy="306266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Cover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2314575</xdr:colOff>
      <xdr:row>1</xdr:row>
      <xdr:rowOff>133352</xdr:rowOff>
    </xdr:from>
    <xdr:to>
      <xdr:col>1</xdr:col>
      <xdr:colOff>3105150</xdr:colOff>
      <xdr:row>2</xdr:row>
      <xdr:rowOff>0</xdr:rowOff>
    </xdr:to>
    <xdr:pic>
      <xdr:nvPicPr>
        <xdr:cNvPr id="2" name="Picture 1" descr="homes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19250" y="390527"/>
          <a:ext cx="0" cy="457198"/>
        </a:xfrm>
        <a:prstGeom prst="rect">
          <a:avLst/>
        </a:prstGeom>
      </xdr:spPr>
    </xdr:pic>
    <xdr:clientData/>
  </xdr:twoCellAnchor>
  <xdr:twoCellAnchor>
    <xdr:from>
      <xdr:col>5</xdr:col>
      <xdr:colOff>481541</xdr:colOff>
      <xdr:row>8</xdr:row>
      <xdr:rowOff>31652</xdr:rowOff>
    </xdr:from>
    <xdr:to>
      <xdr:col>5</xdr:col>
      <xdr:colOff>2272241</xdr:colOff>
      <xdr:row>8</xdr:row>
      <xdr:rowOff>303645</xdr:rowOff>
    </xdr:to>
    <xdr:sp macro="" textlink="">
      <xdr:nvSpPr>
        <xdr:cNvPr id="4" name="Flowchart: Terminator 3">
          <a:hlinkClick xmlns:r="http://schemas.openxmlformats.org/officeDocument/2006/relationships" r:id="rId3"/>
        </xdr:cNvPr>
        <xdr:cNvSpPr/>
      </xdr:nvSpPr>
      <xdr:spPr>
        <a:xfrm>
          <a:off x="9149291" y="2646697"/>
          <a:ext cx="1790700" cy="271993"/>
        </a:xfrm>
        <a:prstGeom prst="flowChartTerminator">
          <a:avLst/>
        </a:prstGeom>
        <a:gradFill flip="none" rotWithShape="1">
          <a:gsLst>
            <a:gs pos="0">
              <a:srgbClr val="002060"/>
            </a:gs>
            <a:gs pos="50000">
              <a:srgbClr val="002060"/>
            </a:gs>
            <a:gs pos="100000">
              <a:schemeClr val="tx2">
                <a:lumMod val="40000"/>
                <a:lumOff val="60000"/>
              </a:schemeClr>
            </a:gs>
          </a:gsLst>
          <a:lin ang="5400000" scaled="1"/>
          <a:tileRect/>
        </a:gra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cap="none" spc="0">
              <a:ln w="0"/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Dukungan &amp; Apresiasi</a:t>
          </a:r>
        </a:p>
      </xdr:txBody>
    </xdr:sp>
    <xdr:clientData/>
  </xdr:twoCellAnchor>
  <xdr:twoCellAnchor>
    <xdr:from>
      <xdr:col>5</xdr:col>
      <xdr:colOff>132487</xdr:colOff>
      <xdr:row>2</xdr:row>
      <xdr:rowOff>228600</xdr:rowOff>
    </xdr:from>
    <xdr:to>
      <xdr:col>5</xdr:col>
      <xdr:colOff>2554745</xdr:colOff>
      <xdr:row>4</xdr:row>
      <xdr:rowOff>55430</xdr:rowOff>
    </xdr:to>
    <xdr:sp macro="" textlink="">
      <xdr:nvSpPr>
        <xdr:cNvPr id="5" name="Rounded Rectangle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676412" y="1076325"/>
          <a:ext cx="2422258" cy="303080"/>
        </a:xfrm>
        <a:prstGeom prst="roundRect">
          <a:avLst/>
        </a:prstGeom>
        <a:gradFill>
          <a:gsLst>
            <a:gs pos="0">
              <a:srgbClr val="006600"/>
            </a:gs>
            <a:gs pos="80000">
              <a:srgbClr val="006600"/>
            </a:gs>
            <a:gs pos="100000">
              <a:srgbClr val="006600"/>
            </a:gs>
          </a:gsLst>
        </a:gra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COVER</a:t>
          </a:r>
        </a:p>
      </xdr:txBody>
    </xdr:sp>
    <xdr:clientData/>
  </xdr:twoCellAnchor>
  <xdr:twoCellAnchor>
    <xdr:from>
      <xdr:col>5</xdr:col>
      <xdr:colOff>133350</xdr:colOff>
      <xdr:row>4</xdr:row>
      <xdr:rowOff>120363</xdr:rowOff>
    </xdr:from>
    <xdr:to>
      <xdr:col>5</xdr:col>
      <xdr:colOff>2555609</xdr:colOff>
      <xdr:row>5</xdr:row>
      <xdr:rowOff>32917</xdr:rowOff>
    </xdr:to>
    <xdr:sp macro="" textlink="">
      <xdr:nvSpPr>
        <xdr:cNvPr id="6" name="Rounded Rectangle 5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677275" y="1444338"/>
          <a:ext cx="2422259" cy="312604"/>
        </a:xfrm>
        <a:prstGeom prst="roundRect">
          <a:avLst/>
        </a:prstGeom>
        <a:gradFill>
          <a:gsLst>
            <a:gs pos="0">
              <a:srgbClr val="006600"/>
            </a:gs>
            <a:gs pos="80000">
              <a:srgbClr val="006600"/>
            </a:gs>
            <a:gs pos="100000">
              <a:srgbClr val="006600"/>
            </a:gs>
          </a:gsLst>
        </a:gra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 baseline="0">
              <a:solidFill>
                <a:srgbClr val="FFFF00"/>
              </a:solidFill>
            </a:rPr>
            <a:t>Rekapitulasi</a:t>
          </a:r>
        </a:p>
      </xdr:txBody>
    </xdr:sp>
    <xdr:clientData/>
  </xdr:twoCellAnchor>
  <xdr:twoCellAnchor>
    <xdr:from>
      <xdr:col>5</xdr:col>
      <xdr:colOff>132486</xdr:colOff>
      <xdr:row>5</xdr:row>
      <xdr:rowOff>103045</xdr:rowOff>
    </xdr:from>
    <xdr:to>
      <xdr:col>5</xdr:col>
      <xdr:colOff>2554744</xdr:colOff>
      <xdr:row>6</xdr:row>
      <xdr:rowOff>177524</xdr:rowOff>
    </xdr:to>
    <xdr:sp macro="" textlink="">
      <xdr:nvSpPr>
        <xdr:cNvPr id="7" name="Rounded Rectangle 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676411" y="1827070"/>
          <a:ext cx="2422258" cy="312604"/>
        </a:xfrm>
        <a:prstGeom prst="roundRect">
          <a:avLst/>
        </a:prstGeom>
        <a:gradFill>
          <a:gsLst>
            <a:gs pos="0">
              <a:srgbClr val="006600"/>
            </a:gs>
            <a:gs pos="80000">
              <a:srgbClr val="006600"/>
            </a:gs>
            <a:gs pos="100000">
              <a:srgbClr val="006600"/>
            </a:gs>
          </a:gsLst>
        </a:gra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 baseline="0">
              <a:solidFill>
                <a:srgbClr val="FFFF00"/>
              </a:solidFill>
            </a:rPr>
            <a:t>Asesmen Bobot </a:t>
          </a:r>
        </a:p>
      </xdr:txBody>
    </xdr:sp>
    <xdr:clientData/>
  </xdr:twoCellAnchor>
  <xdr:twoCellAnchor>
    <xdr:from>
      <xdr:col>5</xdr:col>
      <xdr:colOff>126423</xdr:colOff>
      <xdr:row>7</xdr:row>
      <xdr:rowOff>16453</xdr:rowOff>
    </xdr:from>
    <xdr:to>
      <xdr:col>5</xdr:col>
      <xdr:colOff>2548680</xdr:colOff>
      <xdr:row>7</xdr:row>
      <xdr:rowOff>329057</xdr:rowOff>
    </xdr:to>
    <xdr:sp macro="" textlink="">
      <xdr:nvSpPr>
        <xdr:cNvPr id="8" name="Rounded Rectangle 7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670348" y="2216728"/>
          <a:ext cx="2422257" cy="312604"/>
        </a:xfrm>
        <a:prstGeom prst="roundRect">
          <a:avLst/>
        </a:prstGeom>
        <a:gradFill>
          <a:gsLst>
            <a:gs pos="0">
              <a:srgbClr val="006600"/>
            </a:gs>
            <a:gs pos="80000">
              <a:srgbClr val="006600"/>
            </a:gs>
            <a:gs pos="100000">
              <a:srgbClr val="006600"/>
            </a:gs>
          </a:gsLst>
        </a:gra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 baseline="0">
              <a:solidFill>
                <a:srgbClr val="FFFF00"/>
              </a:solidFill>
            </a:rPr>
            <a:t>Asesmen Persentase </a:t>
          </a:r>
        </a:p>
      </xdr:txBody>
    </xdr:sp>
    <xdr:clientData/>
  </xdr:twoCellAnchor>
  <xdr:twoCellAnchor>
    <xdr:from>
      <xdr:col>3</xdr:col>
      <xdr:colOff>114300</xdr:colOff>
      <xdr:row>2</xdr:row>
      <xdr:rowOff>219075</xdr:rowOff>
    </xdr:from>
    <xdr:to>
      <xdr:col>4</xdr:col>
      <xdr:colOff>2057400</xdr:colOff>
      <xdr:row>4</xdr:row>
      <xdr:rowOff>45905</xdr:rowOff>
    </xdr:to>
    <xdr:sp macro="" textlink="">
      <xdr:nvSpPr>
        <xdr:cNvPr id="12" name="Rounded Rectangle 11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5953125" y="1066800"/>
          <a:ext cx="2428875" cy="303080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Data Sekolah - Guru </a:t>
          </a:r>
        </a:p>
      </xdr:txBody>
    </xdr:sp>
    <xdr:clientData/>
  </xdr:twoCellAnchor>
  <xdr:twoCellAnchor>
    <xdr:from>
      <xdr:col>3</xdr:col>
      <xdr:colOff>114300</xdr:colOff>
      <xdr:row>6</xdr:row>
      <xdr:rowOff>199158</xdr:rowOff>
    </xdr:from>
    <xdr:to>
      <xdr:col>4</xdr:col>
      <xdr:colOff>2050783</xdr:colOff>
      <xdr:row>7</xdr:row>
      <xdr:rowOff>264114</xdr:rowOff>
    </xdr:to>
    <xdr:sp macro="" textlink="">
      <xdr:nvSpPr>
        <xdr:cNvPr id="13" name="Rounded Rectangle 12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6080414" y="2173431"/>
          <a:ext cx="2421392" cy="307410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Bab LM - Bobot</a:t>
          </a:r>
        </a:p>
      </xdr:txBody>
    </xdr:sp>
    <xdr:clientData/>
  </xdr:twoCellAnchor>
  <xdr:twoCellAnchor>
    <xdr:from>
      <xdr:col>3</xdr:col>
      <xdr:colOff>114300</xdr:colOff>
      <xdr:row>4</xdr:row>
      <xdr:rowOff>114300</xdr:rowOff>
    </xdr:from>
    <xdr:to>
      <xdr:col>4</xdr:col>
      <xdr:colOff>2057400</xdr:colOff>
      <xdr:row>5</xdr:row>
      <xdr:rowOff>17330</xdr:rowOff>
    </xdr:to>
    <xdr:sp macro="" textlink="">
      <xdr:nvSpPr>
        <xdr:cNvPr id="14" name="Rounded Rectangle 13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5953125" y="1438275"/>
          <a:ext cx="2428875" cy="303080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Data Siswa</a:t>
          </a:r>
        </a:p>
      </xdr:txBody>
    </xdr:sp>
    <xdr:clientData/>
  </xdr:twoCellAnchor>
  <xdr:twoCellAnchor>
    <xdr:from>
      <xdr:col>3</xdr:col>
      <xdr:colOff>114300</xdr:colOff>
      <xdr:row>7</xdr:row>
      <xdr:rowOff>332509</xdr:rowOff>
    </xdr:from>
    <xdr:to>
      <xdr:col>4</xdr:col>
      <xdr:colOff>2050783</xdr:colOff>
      <xdr:row>8</xdr:row>
      <xdr:rowOff>241600</xdr:rowOff>
    </xdr:to>
    <xdr:sp macro="" textlink="">
      <xdr:nvSpPr>
        <xdr:cNvPr id="17" name="Rounded Rectangle 16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6080414" y="2549236"/>
          <a:ext cx="2421392" cy="307409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Input Nilai Per Mapel</a:t>
          </a:r>
        </a:p>
      </xdr:txBody>
    </xdr:sp>
    <xdr:clientData/>
  </xdr:twoCellAnchor>
  <xdr:twoCellAnchor>
    <xdr:from>
      <xdr:col>3</xdr:col>
      <xdr:colOff>123825</xdr:colOff>
      <xdr:row>8</xdr:row>
      <xdr:rowOff>300470</xdr:rowOff>
    </xdr:from>
    <xdr:to>
      <xdr:col>4</xdr:col>
      <xdr:colOff>2060308</xdr:colOff>
      <xdr:row>9</xdr:row>
      <xdr:rowOff>233794</xdr:rowOff>
    </xdr:to>
    <xdr:sp macro="" textlink="">
      <xdr:nvSpPr>
        <xdr:cNvPr id="19" name="Rounded Rectangle 18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6089939" y="2915515"/>
          <a:ext cx="2421392" cy="331643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KKTP</a:t>
          </a:r>
        </a:p>
      </xdr:txBody>
    </xdr:sp>
    <xdr:clientData/>
  </xdr:twoCellAnchor>
  <xdr:twoCellAnchor>
    <xdr:from>
      <xdr:col>0</xdr:col>
      <xdr:colOff>76200</xdr:colOff>
      <xdr:row>1</xdr:row>
      <xdr:rowOff>28575</xdr:rowOff>
    </xdr:from>
    <xdr:to>
      <xdr:col>0</xdr:col>
      <xdr:colOff>1258887</xdr:colOff>
      <xdr:row>1</xdr:row>
      <xdr:rowOff>335985</xdr:rowOff>
    </xdr:to>
    <xdr:sp macro="" textlink="">
      <xdr:nvSpPr>
        <xdr:cNvPr id="38" name="Rounded Rectangle 37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6200" y="285750"/>
          <a:ext cx="1182687" cy="307410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HOME</a:t>
          </a:r>
        </a:p>
      </xdr:txBody>
    </xdr:sp>
    <xdr:clientData/>
  </xdr:twoCellAnchor>
  <xdr:twoCellAnchor>
    <xdr:from>
      <xdr:col>0</xdr:col>
      <xdr:colOff>80169</xdr:colOff>
      <xdr:row>1</xdr:row>
      <xdr:rowOff>388870</xdr:rowOff>
    </xdr:from>
    <xdr:to>
      <xdr:col>0</xdr:col>
      <xdr:colOff>1262856</xdr:colOff>
      <xdr:row>2</xdr:row>
      <xdr:rowOff>109392</xdr:rowOff>
    </xdr:to>
    <xdr:sp macro="" textlink="">
      <xdr:nvSpPr>
        <xdr:cNvPr id="39" name="Rounded Rectangle 38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0169" y="646045"/>
          <a:ext cx="1182687" cy="311072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DATA</a:t>
          </a:r>
        </a:p>
      </xdr:txBody>
    </xdr:sp>
    <xdr:clientData/>
  </xdr:twoCellAnchor>
  <xdr:twoCellAnchor>
    <xdr:from>
      <xdr:col>0</xdr:col>
      <xdr:colOff>87496</xdr:colOff>
      <xdr:row>2</xdr:row>
      <xdr:rowOff>162279</xdr:rowOff>
    </xdr:from>
    <xdr:to>
      <xdr:col>0</xdr:col>
      <xdr:colOff>1270183</xdr:colOff>
      <xdr:row>3</xdr:row>
      <xdr:rowOff>232230</xdr:rowOff>
    </xdr:to>
    <xdr:sp macro="" textlink="">
      <xdr:nvSpPr>
        <xdr:cNvPr id="40" name="Rounded Rectangle 39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7496" y="1010004"/>
          <a:ext cx="1182687" cy="308076"/>
        </a:xfrm>
        <a:prstGeom prst="roundRect">
          <a:avLst/>
        </a:prstGeom>
        <a:solidFill>
          <a:srgbClr val="0099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 baseline="0">
              <a:solidFill>
                <a:srgbClr val="FFFF00"/>
              </a:solidFill>
            </a:rPr>
            <a:t>Panduan</a:t>
          </a:r>
        </a:p>
      </xdr:txBody>
    </xdr:sp>
    <xdr:clientData/>
  </xdr:twoCellAnchor>
  <xdr:twoCellAnchor>
    <xdr:from>
      <xdr:col>0</xdr:col>
      <xdr:colOff>109295</xdr:colOff>
      <xdr:row>13</xdr:row>
      <xdr:rowOff>104140</xdr:rowOff>
    </xdr:from>
    <xdr:to>
      <xdr:col>0</xdr:col>
      <xdr:colOff>1291982</xdr:colOff>
      <xdr:row>14</xdr:row>
      <xdr:rowOff>177089</xdr:rowOff>
    </xdr:to>
    <xdr:sp macro="" textlink="">
      <xdr:nvSpPr>
        <xdr:cNvPr id="41" name="Rounded Rectangle 40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9295" y="3895090"/>
          <a:ext cx="1182687" cy="311074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Cover</a:t>
          </a:r>
        </a:p>
      </xdr:txBody>
    </xdr:sp>
    <xdr:clientData/>
  </xdr:twoCellAnchor>
  <xdr:twoCellAnchor>
    <xdr:from>
      <xdr:col>0</xdr:col>
      <xdr:colOff>94213</xdr:colOff>
      <xdr:row>5</xdr:row>
      <xdr:rowOff>3575</xdr:rowOff>
    </xdr:from>
    <xdr:to>
      <xdr:col>0</xdr:col>
      <xdr:colOff>1276900</xdr:colOff>
      <xdr:row>6</xdr:row>
      <xdr:rowOff>73525</xdr:rowOff>
    </xdr:to>
    <xdr:sp macro="" textlink="">
      <xdr:nvSpPr>
        <xdr:cNvPr id="42" name="Rounded Rectangle 41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4213" y="1727600"/>
          <a:ext cx="1182687" cy="308075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Siswa</a:t>
          </a:r>
        </a:p>
      </xdr:txBody>
    </xdr:sp>
    <xdr:clientData/>
  </xdr:twoCellAnchor>
  <xdr:twoCellAnchor>
    <xdr:from>
      <xdr:col>0</xdr:col>
      <xdr:colOff>98181</xdr:colOff>
      <xdr:row>6</xdr:row>
      <xdr:rowOff>126412</xdr:rowOff>
    </xdr:from>
    <xdr:to>
      <xdr:col>0</xdr:col>
      <xdr:colOff>1280868</xdr:colOff>
      <xdr:row>7</xdr:row>
      <xdr:rowOff>195696</xdr:rowOff>
    </xdr:to>
    <xdr:sp macro="" textlink="">
      <xdr:nvSpPr>
        <xdr:cNvPr id="43" name="Rounded Rectangle 42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8181" y="2088562"/>
          <a:ext cx="1182687" cy="307409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INPUT</a:t>
          </a:r>
        </a:p>
      </xdr:txBody>
    </xdr:sp>
    <xdr:clientData/>
  </xdr:twoCellAnchor>
  <xdr:twoCellAnchor>
    <xdr:from>
      <xdr:col>0</xdr:col>
      <xdr:colOff>98182</xdr:colOff>
      <xdr:row>7</xdr:row>
      <xdr:rowOff>267509</xdr:rowOff>
    </xdr:from>
    <xdr:to>
      <xdr:col>0</xdr:col>
      <xdr:colOff>1280869</xdr:colOff>
      <xdr:row>8</xdr:row>
      <xdr:rowOff>175535</xdr:rowOff>
    </xdr:to>
    <xdr:sp macro="" textlink="">
      <xdr:nvSpPr>
        <xdr:cNvPr id="44" name="Rounded Rectangle 43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8182" y="2467784"/>
          <a:ext cx="1182687" cy="308076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P R I N T</a:t>
          </a:r>
        </a:p>
      </xdr:txBody>
    </xdr:sp>
    <xdr:clientData/>
  </xdr:twoCellAnchor>
  <xdr:twoCellAnchor>
    <xdr:from>
      <xdr:col>0</xdr:col>
      <xdr:colOff>94823</xdr:colOff>
      <xdr:row>8</xdr:row>
      <xdr:rowOff>229031</xdr:rowOff>
    </xdr:from>
    <xdr:to>
      <xdr:col>0</xdr:col>
      <xdr:colOff>1277510</xdr:colOff>
      <xdr:row>10</xdr:row>
      <xdr:rowOff>60191</xdr:rowOff>
    </xdr:to>
    <xdr:sp macro="" textlink="">
      <xdr:nvSpPr>
        <xdr:cNvPr id="45" name="Rounded Rectangle 44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4823" y="2829356"/>
          <a:ext cx="1182687" cy="307410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Rekap</a:t>
          </a:r>
        </a:p>
      </xdr:txBody>
    </xdr:sp>
    <xdr:clientData/>
  </xdr:twoCellAnchor>
  <xdr:twoCellAnchor>
    <xdr:from>
      <xdr:col>0</xdr:col>
      <xdr:colOff>98791</xdr:colOff>
      <xdr:row>10</xdr:row>
      <xdr:rowOff>102699</xdr:rowOff>
    </xdr:from>
    <xdr:to>
      <xdr:col>0</xdr:col>
      <xdr:colOff>1281478</xdr:colOff>
      <xdr:row>11</xdr:row>
      <xdr:rowOff>164711</xdr:rowOff>
    </xdr:to>
    <xdr:sp macro="" textlink="">
      <xdr:nvSpPr>
        <xdr:cNvPr id="46" name="Rounded Rectangle 45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8791" y="3179274"/>
          <a:ext cx="1182687" cy="300137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Bobot</a:t>
          </a:r>
        </a:p>
      </xdr:txBody>
    </xdr:sp>
    <xdr:clientData/>
  </xdr:twoCellAnchor>
  <xdr:twoCellAnchor>
    <xdr:from>
      <xdr:col>0</xdr:col>
      <xdr:colOff>98792</xdr:colOff>
      <xdr:row>11</xdr:row>
      <xdr:rowOff>214850</xdr:rowOff>
    </xdr:from>
    <xdr:to>
      <xdr:col>0</xdr:col>
      <xdr:colOff>1281479</xdr:colOff>
      <xdr:row>13</xdr:row>
      <xdr:rowOff>57223</xdr:rowOff>
    </xdr:to>
    <xdr:sp macro="" textlink="">
      <xdr:nvSpPr>
        <xdr:cNvPr id="47" name="Rounded Rectangle 46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8792" y="3529550"/>
          <a:ext cx="1182687" cy="31862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Persentase</a:t>
          </a:r>
        </a:p>
      </xdr:txBody>
    </xdr:sp>
    <xdr:clientData/>
  </xdr:twoCellAnchor>
  <xdr:twoCellAnchor>
    <xdr:from>
      <xdr:col>0</xdr:col>
      <xdr:colOff>85725</xdr:colOff>
      <xdr:row>4</xdr:row>
      <xdr:rowOff>28575</xdr:rowOff>
    </xdr:from>
    <xdr:to>
      <xdr:col>0</xdr:col>
      <xdr:colOff>1268412</xdr:colOff>
      <xdr:row>4</xdr:row>
      <xdr:rowOff>338688</xdr:rowOff>
    </xdr:to>
    <xdr:sp macro="" textlink="">
      <xdr:nvSpPr>
        <xdr:cNvPr id="28" name="Rounded Rectangle 27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5725" y="1352550"/>
          <a:ext cx="1182687" cy="31011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Bab - LM</a:t>
          </a:r>
        </a:p>
      </xdr:txBody>
    </xdr:sp>
    <xdr:clientData/>
  </xdr:twoCellAnchor>
  <xdr:twoCellAnchor editAs="oneCell">
    <xdr:from>
      <xdr:col>5</xdr:col>
      <xdr:colOff>854591</xdr:colOff>
      <xdr:row>8</xdr:row>
      <xdr:rowOff>380999</xdr:rowOff>
    </xdr:from>
    <xdr:to>
      <xdr:col>5</xdr:col>
      <xdr:colOff>1936171</xdr:colOff>
      <xdr:row>13</xdr:row>
      <xdr:rowOff>192855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2341" y="2996044"/>
          <a:ext cx="1081580" cy="1179993"/>
        </a:xfrm>
        <a:prstGeom prst="rect">
          <a:avLst/>
        </a:prstGeom>
      </xdr:spPr>
    </xdr:pic>
    <xdr:clientData/>
  </xdr:twoCellAnchor>
  <xdr:twoCellAnchor>
    <xdr:from>
      <xdr:col>3</xdr:col>
      <xdr:colOff>121228</xdr:colOff>
      <xdr:row>5</xdr:row>
      <xdr:rowOff>69274</xdr:rowOff>
    </xdr:from>
    <xdr:to>
      <xdr:col>4</xdr:col>
      <xdr:colOff>2057711</xdr:colOff>
      <xdr:row>6</xdr:row>
      <xdr:rowOff>158462</xdr:rowOff>
    </xdr:to>
    <xdr:sp macro="" textlink="">
      <xdr:nvSpPr>
        <xdr:cNvPr id="26" name="Rounded Rectangle 25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6087342" y="1801092"/>
          <a:ext cx="2421392" cy="331643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Edit Mata Pelajaran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109199</xdr:colOff>
      <xdr:row>7</xdr:row>
      <xdr:rowOff>50585</xdr:rowOff>
    </xdr:from>
    <xdr:to>
      <xdr:col>6</xdr:col>
      <xdr:colOff>914442</xdr:colOff>
      <xdr:row>11</xdr:row>
      <xdr:rowOff>159545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0480" y="1372179"/>
          <a:ext cx="1067180" cy="942397"/>
        </a:xfrm>
        <a:prstGeom prst="rect">
          <a:avLst/>
        </a:prstGeom>
      </xdr:spPr>
    </xdr:pic>
    <xdr:clientData/>
  </xdr:twoCellAnchor>
  <xdr:twoCellAnchor>
    <xdr:from>
      <xdr:col>0</xdr:col>
      <xdr:colOff>107156</xdr:colOff>
      <xdr:row>1</xdr:row>
      <xdr:rowOff>35719</xdr:rowOff>
    </xdr:from>
    <xdr:to>
      <xdr:col>0</xdr:col>
      <xdr:colOff>1289843</xdr:colOff>
      <xdr:row>2</xdr:row>
      <xdr:rowOff>140722</xdr:rowOff>
    </xdr:to>
    <xdr:sp macro="" textlink="">
      <xdr:nvSpPr>
        <xdr:cNvPr id="16" name="Rounded Rectangle 1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7156" y="238125"/>
          <a:ext cx="1182687" cy="307410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HOME</a:t>
          </a:r>
        </a:p>
      </xdr:txBody>
    </xdr:sp>
    <xdr:clientData/>
  </xdr:twoCellAnchor>
  <xdr:twoCellAnchor>
    <xdr:from>
      <xdr:col>0</xdr:col>
      <xdr:colOff>111125</xdr:colOff>
      <xdr:row>3</xdr:row>
      <xdr:rowOff>3107</xdr:rowOff>
    </xdr:from>
    <xdr:to>
      <xdr:col>0</xdr:col>
      <xdr:colOff>1293812</xdr:colOff>
      <xdr:row>4</xdr:row>
      <xdr:rowOff>123679</xdr:rowOff>
    </xdr:to>
    <xdr:sp macro="" textlink="">
      <xdr:nvSpPr>
        <xdr:cNvPr id="17" name="Rounded Rectangle 16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1125" y="598420"/>
          <a:ext cx="1182687" cy="311072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DATA</a:t>
          </a:r>
        </a:p>
      </xdr:txBody>
    </xdr:sp>
    <xdr:clientData/>
  </xdr:twoCellAnchor>
  <xdr:twoCellAnchor>
    <xdr:from>
      <xdr:col>0</xdr:col>
      <xdr:colOff>118452</xdr:colOff>
      <xdr:row>4</xdr:row>
      <xdr:rowOff>176566</xdr:rowOff>
    </xdr:from>
    <xdr:to>
      <xdr:col>0</xdr:col>
      <xdr:colOff>1301139</xdr:colOff>
      <xdr:row>6</xdr:row>
      <xdr:rowOff>91736</xdr:rowOff>
    </xdr:to>
    <xdr:sp macro="" textlink="">
      <xdr:nvSpPr>
        <xdr:cNvPr id="18" name="Rounded Rectangle 17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8452" y="962379"/>
          <a:ext cx="1182687" cy="308076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Panduan</a:t>
          </a:r>
        </a:p>
      </xdr:txBody>
    </xdr:sp>
    <xdr:clientData/>
  </xdr:twoCellAnchor>
  <xdr:twoCellAnchor>
    <xdr:from>
      <xdr:col>0</xdr:col>
      <xdr:colOff>121201</xdr:colOff>
      <xdr:row>17</xdr:row>
      <xdr:rowOff>358933</xdr:rowOff>
    </xdr:from>
    <xdr:to>
      <xdr:col>0</xdr:col>
      <xdr:colOff>1303888</xdr:colOff>
      <xdr:row>18</xdr:row>
      <xdr:rowOff>300913</xdr:rowOff>
    </xdr:to>
    <xdr:sp macro="" textlink="">
      <xdr:nvSpPr>
        <xdr:cNvPr id="19" name="Rounded Rectangle 18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21201" y="3871277"/>
          <a:ext cx="1182687" cy="311074"/>
        </a:xfrm>
        <a:prstGeom prst="roundRect">
          <a:avLst/>
        </a:prstGeom>
        <a:solidFill>
          <a:srgbClr val="0099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 baseline="0">
              <a:solidFill>
                <a:srgbClr val="FFFF00"/>
              </a:solidFill>
            </a:rPr>
            <a:t>Cover</a:t>
          </a:r>
        </a:p>
      </xdr:txBody>
    </xdr:sp>
    <xdr:clientData/>
  </xdr:twoCellAnchor>
  <xdr:twoCellAnchor>
    <xdr:from>
      <xdr:col>0</xdr:col>
      <xdr:colOff>125169</xdr:colOff>
      <xdr:row>8</xdr:row>
      <xdr:rowOff>167881</xdr:rowOff>
    </xdr:from>
    <xdr:to>
      <xdr:col>0</xdr:col>
      <xdr:colOff>1307856</xdr:colOff>
      <xdr:row>10</xdr:row>
      <xdr:rowOff>59237</xdr:rowOff>
    </xdr:to>
    <xdr:sp macro="" textlink="">
      <xdr:nvSpPr>
        <xdr:cNvPr id="20" name="Rounded Rectangle 19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25169" y="1679975"/>
          <a:ext cx="1182687" cy="308075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Siswa</a:t>
          </a:r>
        </a:p>
      </xdr:txBody>
    </xdr:sp>
    <xdr:clientData/>
  </xdr:twoCellAnchor>
  <xdr:twoCellAnchor>
    <xdr:from>
      <xdr:col>0</xdr:col>
      <xdr:colOff>129137</xdr:colOff>
      <xdr:row>10</xdr:row>
      <xdr:rowOff>112124</xdr:rowOff>
    </xdr:from>
    <xdr:to>
      <xdr:col>0</xdr:col>
      <xdr:colOff>1311824</xdr:colOff>
      <xdr:row>11</xdr:row>
      <xdr:rowOff>193315</xdr:rowOff>
    </xdr:to>
    <xdr:sp macro="" textlink="">
      <xdr:nvSpPr>
        <xdr:cNvPr id="21" name="Rounded Rectangle 20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29137" y="2040937"/>
          <a:ext cx="1182687" cy="307409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INPUT</a:t>
          </a:r>
        </a:p>
      </xdr:txBody>
    </xdr:sp>
    <xdr:clientData/>
  </xdr:twoCellAnchor>
  <xdr:twoCellAnchor>
    <xdr:from>
      <xdr:col>0</xdr:col>
      <xdr:colOff>129138</xdr:colOff>
      <xdr:row>12</xdr:row>
      <xdr:rowOff>38909</xdr:rowOff>
    </xdr:from>
    <xdr:to>
      <xdr:col>0</xdr:col>
      <xdr:colOff>1311825</xdr:colOff>
      <xdr:row>13</xdr:row>
      <xdr:rowOff>120766</xdr:rowOff>
    </xdr:to>
    <xdr:sp macro="" textlink="">
      <xdr:nvSpPr>
        <xdr:cNvPr id="22" name="Rounded Rectangle 21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29138" y="2420159"/>
          <a:ext cx="1182687" cy="308076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P R I N T</a:t>
          </a:r>
        </a:p>
      </xdr:txBody>
    </xdr:sp>
    <xdr:clientData/>
  </xdr:twoCellAnchor>
  <xdr:twoCellAnchor>
    <xdr:from>
      <xdr:col>0</xdr:col>
      <xdr:colOff>125779</xdr:colOff>
      <xdr:row>13</xdr:row>
      <xdr:rowOff>174262</xdr:rowOff>
    </xdr:from>
    <xdr:to>
      <xdr:col>0</xdr:col>
      <xdr:colOff>1308466</xdr:colOff>
      <xdr:row>15</xdr:row>
      <xdr:rowOff>29235</xdr:rowOff>
    </xdr:to>
    <xdr:sp macro="" textlink="">
      <xdr:nvSpPr>
        <xdr:cNvPr id="23" name="Rounded Rectangle 22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25779" y="2781731"/>
          <a:ext cx="1182687" cy="307410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Rekap</a:t>
          </a:r>
        </a:p>
      </xdr:txBody>
    </xdr:sp>
    <xdr:clientData/>
  </xdr:twoCellAnchor>
  <xdr:twoCellAnchor>
    <xdr:from>
      <xdr:col>0</xdr:col>
      <xdr:colOff>129747</xdr:colOff>
      <xdr:row>15</xdr:row>
      <xdr:rowOff>71743</xdr:rowOff>
    </xdr:from>
    <xdr:to>
      <xdr:col>0</xdr:col>
      <xdr:colOff>1312434</xdr:colOff>
      <xdr:row>16</xdr:row>
      <xdr:rowOff>145661</xdr:rowOff>
    </xdr:to>
    <xdr:sp macro="" textlink="">
      <xdr:nvSpPr>
        <xdr:cNvPr id="24" name="Rounded Rectangle 23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29747" y="3131649"/>
          <a:ext cx="1182687" cy="300137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Bobot</a:t>
          </a:r>
        </a:p>
      </xdr:txBody>
    </xdr:sp>
    <xdr:clientData/>
  </xdr:twoCellAnchor>
  <xdr:twoCellAnchor>
    <xdr:from>
      <xdr:col>0</xdr:col>
      <xdr:colOff>129748</xdr:colOff>
      <xdr:row>16</xdr:row>
      <xdr:rowOff>195800</xdr:rowOff>
    </xdr:from>
    <xdr:to>
      <xdr:col>0</xdr:col>
      <xdr:colOff>1312435</xdr:colOff>
      <xdr:row>17</xdr:row>
      <xdr:rowOff>288204</xdr:rowOff>
    </xdr:to>
    <xdr:sp macro="" textlink="">
      <xdr:nvSpPr>
        <xdr:cNvPr id="25" name="Rounded Rectangle 24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29748" y="3481925"/>
          <a:ext cx="1182687" cy="31862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Persentase</a:t>
          </a:r>
        </a:p>
      </xdr:txBody>
    </xdr:sp>
    <xdr:clientData/>
  </xdr:twoCellAnchor>
  <xdr:twoCellAnchor>
    <xdr:from>
      <xdr:col>0</xdr:col>
      <xdr:colOff>107156</xdr:colOff>
      <xdr:row>7</xdr:row>
      <xdr:rowOff>0</xdr:rowOff>
    </xdr:from>
    <xdr:to>
      <xdr:col>0</xdr:col>
      <xdr:colOff>1289843</xdr:colOff>
      <xdr:row>8</xdr:row>
      <xdr:rowOff>119613</xdr:rowOff>
    </xdr:to>
    <xdr:sp macro="" textlink="">
      <xdr:nvSpPr>
        <xdr:cNvPr id="15" name="Rounded Rectangle 14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7156" y="1321594"/>
          <a:ext cx="1182687" cy="31011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Bab - LM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2</xdr:row>
      <xdr:rowOff>104775</xdr:rowOff>
    </xdr:from>
    <xdr:to>
      <xdr:col>11</xdr:col>
      <xdr:colOff>1258887</xdr:colOff>
      <xdr:row>3</xdr:row>
      <xdr:rowOff>116910</xdr:rowOff>
    </xdr:to>
    <xdr:sp macro="" textlink="">
      <xdr:nvSpPr>
        <xdr:cNvPr id="26" name="Rounded Rectangle 25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486650" y="723900"/>
          <a:ext cx="1182687" cy="307410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HOME</a:t>
          </a:r>
        </a:p>
      </xdr:txBody>
    </xdr:sp>
    <xdr:clientData/>
  </xdr:twoCellAnchor>
  <xdr:twoCellAnchor>
    <xdr:from>
      <xdr:col>11</xdr:col>
      <xdr:colOff>80169</xdr:colOff>
      <xdr:row>3</xdr:row>
      <xdr:rowOff>169795</xdr:rowOff>
    </xdr:from>
    <xdr:to>
      <xdr:col>11</xdr:col>
      <xdr:colOff>1262856</xdr:colOff>
      <xdr:row>5</xdr:row>
      <xdr:rowOff>99867</xdr:rowOff>
    </xdr:to>
    <xdr:sp macro="" textlink="">
      <xdr:nvSpPr>
        <xdr:cNvPr id="27" name="Rounded Rectangle 2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490619" y="1084195"/>
          <a:ext cx="1182687" cy="311072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DATA</a:t>
          </a:r>
        </a:p>
      </xdr:txBody>
    </xdr:sp>
    <xdr:clientData/>
  </xdr:twoCellAnchor>
  <xdr:twoCellAnchor>
    <xdr:from>
      <xdr:col>11</xdr:col>
      <xdr:colOff>87496</xdr:colOff>
      <xdr:row>5</xdr:row>
      <xdr:rowOff>152754</xdr:rowOff>
    </xdr:from>
    <xdr:to>
      <xdr:col>11</xdr:col>
      <xdr:colOff>1270183</xdr:colOff>
      <xdr:row>7</xdr:row>
      <xdr:rowOff>79830</xdr:rowOff>
    </xdr:to>
    <xdr:sp macro="" textlink="">
      <xdr:nvSpPr>
        <xdr:cNvPr id="28" name="Rounded Rectangle 27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497946" y="1448154"/>
          <a:ext cx="1182687" cy="308076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Panduan</a:t>
          </a:r>
        </a:p>
      </xdr:txBody>
    </xdr:sp>
    <xdr:clientData/>
  </xdr:twoCellAnchor>
  <xdr:twoCellAnchor>
    <xdr:from>
      <xdr:col>11</xdr:col>
      <xdr:colOff>99770</xdr:colOff>
      <xdr:row>20</xdr:row>
      <xdr:rowOff>180340</xdr:rowOff>
    </xdr:from>
    <xdr:to>
      <xdr:col>11</xdr:col>
      <xdr:colOff>1282457</xdr:colOff>
      <xdr:row>22</xdr:row>
      <xdr:rowOff>110414</xdr:rowOff>
    </xdr:to>
    <xdr:sp macro="" textlink="">
      <xdr:nvSpPr>
        <xdr:cNvPr id="29" name="Rounded Rectangle 28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510220" y="4333240"/>
          <a:ext cx="1182687" cy="311074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Cover</a:t>
          </a:r>
        </a:p>
      </xdr:txBody>
    </xdr:sp>
    <xdr:clientData/>
  </xdr:twoCellAnchor>
  <xdr:twoCellAnchor>
    <xdr:from>
      <xdr:col>11</xdr:col>
      <xdr:colOff>94213</xdr:colOff>
      <xdr:row>9</xdr:row>
      <xdr:rowOff>108350</xdr:rowOff>
    </xdr:from>
    <xdr:to>
      <xdr:col>11</xdr:col>
      <xdr:colOff>1276900</xdr:colOff>
      <xdr:row>11</xdr:row>
      <xdr:rowOff>35425</xdr:rowOff>
    </xdr:to>
    <xdr:sp macro="" textlink="">
      <xdr:nvSpPr>
        <xdr:cNvPr id="30" name="Rounded Rectangle 29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504663" y="2165750"/>
          <a:ext cx="1182687" cy="308075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Siswa</a:t>
          </a:r>
        </a:p>
      </xdr:txBody>
    </xdr:sp>
    <xdr:clientData/>
  </xdr:twoCellAnchor>
  <xdr:twoCellAnchor>
    <xdr:from>
      <xdr:col>11</xdr:col>
      <xdr:colOff>98181</xdr:colOff>
      <xdr:row>11</xdr:row>
      <xdr:rowOff>88312</xdr:rowOff>
    </xdr:from>
    <xdr:to>
      <xdr:col>11</xdr:col>
      <xdr:colOff>1280868</xdr:colOff>
      <xdr:row>13</xdr:row>
      <xdr:rowOff>14721</xdr:rowOff>
    </xdr:to>
    <xdr:sp macro="" textlink="">
      <xdr:nvSpPr>
        <xdr:cNvPr id="31" name="Rounded Rectangle 30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508631" y="2526712"/>
          <a:ext cx="1182687" cy="307409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INPUT</a:t>
          </a:r>
        </a:p>
      </xdr:txBody>
    </xdr:sp>
    <xdr:clientData/>
  </xdr:twoCellAnchor>
  <xdr:twoCellAnchor>
    <xdr:from>
      <xdr:col>11</xdr:col>
      <xdr:colOff>98182</xdr:colOff>
      <xdr:row>13</xdr:row>
      <xdr:rowOff>86534</xdr:rowOff>
    </xdr:from>
    <xdr:to>
      <xdr:col>11</xdr:col>
      <xdr:colOff>1280869</xdr:colOff>
      <xdr:row>15</xdr:row>
      <xdr:rowOff>13610</xdr:rowOff>
    </xdr:to>
    <xdr:sp macro="" textlink="">
      <xdr:nvSpPr>
        <xdr:cNvPr id="32" name="Rounded Rectangle 31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508632" y="2905934"/>
          <a:ext cx="1182687" cy="308076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P R I N T</a:t>
          </a:r>
        </a:p>
      </xdr:txBody>
    </xdr:sp>
    <xdr:clientData/>
  </xdr:twoCellAnchor>
  <xdr:twoCellAnchor>
    <xdr:from>
      <xdr:col>11</xdr:col>
      <xdr:colOff>94823</xdr:colOff>
      <xdr:row>15</xdr:row>
      <xdr:rowOff>67106</xdr:rowOff>
    </xdr:from>
    <xdr:to>
      <xdr:col>11</xdr:col>
      <xdr:colOff>1277510</xdr:colOff>
      <xdr:row>16</xdr:row>
      <xdr:rowOff>184016</xdr:rowOff>
    </xdr:to>
    <xdr:sp macro="" textlink="">
      <xdr:nvSpPr>
        <xdr:cNvPr id="33" name="Rounded Rectangle 32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505273" y="3267506"/>
          <a:ext cx="1182687" cy="307410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Rekap</a:t>
          </a:r>
        </a:p>
      </xdr:txBody>
    </xdr:sp>
    <xdr:clientData/>
  </xdr:twoCellAnchor>
  <xdr:twoCellAnchor>
    <xdr:from>
      <xdr:col>11</xdr:col>
      <xdr:colOff>98791</xdr:colOff>
      <xdr:row>17</xdr:row>
      <xdr:rowOff>36024</xdr:rowOff>
    </xdr:from>
    <xdr:to>
      <xdr:col>11</xdr:col>
      <xdr:colOff>1281478</xdr:colOff>
      <xdr:row>18</xdr:row>
      <xdr:rowOff>145661</xdr:rowOff>
    </xdr:to>
    <xdr:sp macro="" textlink="">
      <xdr:nvSpPr>
        <xdr:cNvPr id="34" name="Rounded Rectangle 33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509241" y="3617424"/>
          <a:ext cx="1182687" cy="300137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Bobot</a:t>
          </a:r>
        </a:p>
      </xdr:txBody>
    </xdr:sp>
    <xdr:clientData/>
  </xdr:twoCellAnchor>
  <xdr:twoCellAnchor>
    <xdr:from>
      <xdr:col>11</xdr:col>
      <xdr:colOff>98792</xdr:colOff>
      <xdr:row>19</xdr:row>
      <xdr:rowOff>5300</xdr:rowOff>
    </xdr:from>
    <xdr:to>
      <xdr:col>11</xdr:col>
      <xdr:colOff>1281479</xdr:colOff>
      <xdr:row>20</xdr:row>
      <xdr:rowOff>133423</xdr:rowOff>
    </xdr:to>
    <xdr:sp macro="" textlink="">
      <xdr:nvSpPr>
        <xdr:cNvPr id="35" name="Rounded Rectangle 34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509242" y="3967700"/>
          <a:ext cx="1182687" cy="31862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Persentase</a:t>
          </a:r>
        </a:p>
      </xdr:txBody>
    </xdr:sp>
    <xdr:clientData/>
  </xdr:twoCellAnchor>
  <xdr:twoCellAnchor>
    <xdr:from>
      <xdr:col>11</xdr:col>
      <xdr:colOff>95250</xdr:colOff>
      <xdr:row>7</xdr:row>
      <xdr:rowOff>123825</xdr:rowOff>
    </xdr:from>
    <xdr:to>
      <xdr:col>11</xdr:col>
      <xdr:colOff>1277937</xdr:colOff>
      <xdr:row>9</xdr:row>
      <xdr:rowOff>52938</xdr:rowOff>
    </xdr:to>
    <xdr:sp macro="" textlink="">
      <xdr:nvSpPr>
        <xdr:cNvPr id="16" name="Rounded Rectangle 15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505700" y="1800225"/>
          <a:ext cx="1182687" cy="310113"/>
        </a:xfrm>
        <a:prstGeom prst="roundRect">
          <a:avLst/>
        </a:prstGeom>
        <a:solidFill>
          <a:srgbClr val="0099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 baseline="0">
              <a:solidFill>
                <a:srgbClr val="FFFF00"/>
              </a:solidFill>
            </a:rPr>
            <a:t>Bab - LM</a:t>
          </a:r>
        </a:p>
      </xdr:txBody>
    </xdr:sp>
    <xdr:clientData/>
  </xdr:twoCellAnchor>
  <xdr:twoCellAnchor>
    <xdr:from>
      <xdr:col>8</xdr:col>
      <xdr:colOff>190499</xdr:colOff>
      <xdr:row>3</xdr:row>
      <xdr:rowOff>180975</xdr:rowOff>
    </xdr:from>
    <xdr:to>
      <xdr:col>10</xdr:col>
      <xdr:colOff>504824</xdr:colOff>
      <xdr:row>13</xdr:row>
      <xdr:rowOff>200025</xdr:rowOff>
    </xdr:to>
    <xdr:sp macro="" textlink="">
      <xdr:nvSpPr>
        <xdr:cNvPr id="4" name="Rectangle 3"/>
        <xdr:cNvSpPr/>
      </xdr:nvSpPr>
      <xdr:spPr>
        <a:xfrm>
          <a:off x="6257924" y="1095375"/>
          <a:ext cx="1114425" cy="24193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ysClr val="windowText" lastClr="000000"/>
              </a:solidFill>
            </a:rPr>
            <a:t>Hapus Sel Bab, Judul, Bobot jika kosong</a:t>
          </a:r>
        </a:p>
        <a:p>
          <a:pPr algn="ctr"/>
          <a:endParaRPr lang="en-US" sz="1200" b="1">
            <a:solidFill>
              <a:sysClr val="windowText" lastClr="000000"/>
            </a:solidFill>
          </a:endParaRPr>
        </a:p>
        <a:p>
          <a:pPr algn="ctr"/>
          <a:r>
            <a:rPr lang="en-US" sz="1200" b="1">
              <a:solidFill>
                <a:sysClr val="windowText" lastClr="000000"/>
              </a:solidFill>
            </a:rPr>
            <a:t>Pastikan Sel Kuning berisi</a:t>
          </a:r>
          <a:r>
            <a:rPr lang="en-US" sz="1200" b="1" baseline="0">
              <a:solidFill>
                <a:sysClr val="windowText" lastClr="000000"/>
              </a:solidFill>
            </a:rPr>
            <a:t> angka 100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Isi hanya di Sel Putih</a:t>
          </a:r>
        </a:p>
        <a:p>
          <a:pPr algn="ctr"/>
          <a:endParaRPr lang="en-US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238126</xdr:colOff>
      <xdr:row>1</xdr:row>
      <xdr:rowOff>66675</xdr:rowOff>
    </xdr:from>
    <xdr:to>
      <xdr:col>6</xdr:col>
      <xdr:colOff>19050</xdr:colOff>
      <xdr:row>6</xdr:row>
      <xdr:rowOff>57150</xdr:rowOff>
    </xdr:to>
    <xdr:sp macro="" textlink="">
      <xdr:nvSpPr>
        <xdr:cNvPr id="4" name="Rounded Rectangle 3"/>
        <xdr:cNvSpPr/>
      </xdr:nvSpPr>
      <xdr:spPr>
        <a:xfrm>
          <a:off x="3933826" y="390525"/>
          <a:ext cx="1000124" cy="942975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1">
              <a:solidFill>
                <a:sysClr val="windowText" lastClr="000000"/>
              </a:solidFill>
            </a:rPr>
            <a:t>Kosongkan sel jika tidak ada siswa</a:t>
          </a:r>
        </a:p>
        <a:p>
          <a:pPr algn="l"/>
          <a:endParaRPr lang="en-US" sz="1100"/>
        </a:p>
      </xdr:txBody>
    </xdr:sp>
    <xdr:clientData/>
  </xdr:twoCellAnchor>
  <xdr:twoCellAnchor>
    <xdr:from>
      <xdr:col>0</xdr:col>
      <xdr:colOff>95250</xdr:colOff>
      <xdr:row>1</xdr:row>
      <xdr:rowOff>19050</xdr:rowOff>
    </xdr:from>
    <xdr:to>
      <xdr:col>0</xdr:col>
      <xdr:colOff>1277937</xdr:colOff>
      <xdr:row>2</xdr:row>
      <xdr:rowOff>126435</xdr:rowOff>
    </xdr:to>
    <xdr:sp macro="" textlink="">
      <xdr:nvSpPr>
        <xdr:cNvPr id="36" name="Rounded Rectangle 35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5250" y="342900"/>
          <a:ext cx="1182687" cy="307410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HOME</a:t>
          </a:r>
        </a:p>
      </xdr:txBody>
    </xdr:sp>
    <xdr:clientData/>
  </xdr:twoCellAnchor>
  <xdr:twoCellAnchor>
    <xdr:from>
      <xdr:col>0</xdr:col>
      <xdr:colOff>99219</xdr:colOff>
      <xdr:row>2</xdr:row>
      <xdr:rowOff>179320</xdr:rowOff>
    </xdr:from>
    <xdr:to>
      <xdr:col>0</xdr:col>
      <xdr:colOff>1281906</xdr:colOff>
      <xdr:row>4</xdr:row>
      <xdr:rowOff>109392</xdr:rowOff>
    </xdr:to>
    <xdr:sp macro="" textlink="">
      <xdr:nvSpPr>
        <xdr:cNvPr id="37" name="Rounded Rectangle 3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9219" y="703195"/>
          <a:ext cx="1182687" cy="311072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DATA</a:t>
          </a:r>
        </a:p>
      </xdr:txBody>
    </xdr:sp>
    <xdr:clientData/>
  </xdr:twoCellAnchor>
  <xdr:twoCellAnchor>
    <xdr:from>
      <xdr:col>0</xdr:col>
      <xdr:colOff>106546</xdr:colOff>
      <xdr:row>4</xdr:row>
      <xdr:rowOff>162279</xdr:rowOff>
    </xdr:from>
    <xdr:to>
      <xdr:col>0</xdr:col>
      <xdr:colOff>1289233</xdr:colOff>
      <xdr:row>6</xdr:row>
      <xdr:rowOff>89355</xdr:rowOff>
    </xdr:to>
    <xdr:sp macro="" textlink="">
      <xdr:nvSpPr>
        <xdr:cNvPr id="38" name="Rounded Rectangle 37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6546" y="1067154"/>
          <a:ext cx="1182687" cy="308076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Panduan</a:t>
          </a:r>
        </a:p>
      </xdr:txBody>
    </xdr:sp>
    <xdr:clientData/>
  </xdr:twoCellAnchor>
  <xdr:twoCellAnchor>
    <xdr:from>
      <xdr:col>0</xdr:col>
      <xdr:colOff>109295</xdr:colOff>
      <xdr:row>20</xdr:row>
      <xdr:rowOff>8890</xdr:rowOff>
    </xdr:from>
    <xdr:to>
      <xdr:col>0</xdr:col>
      <xdr:colOff>1291982</xdr:colOff>
      <xdr:row>21</xdr:row>
      <xdr:rowOff>129464</xdr:rowOff>
    </xdr:to>
    <xdr:sp macro="" textlink="">
      <xdr:nvSpPr>
        <xdr:cNvPr id="39" name="Rounded Rectangle 38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9295" y="3952240"/>
          <a:ext cx="1182687" cy="311074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Cover</a:t>
          </a:r>
        </a:p>
      </xdr:txBody>
    </xdr:sp>
    <xdr:clientData/>
  </xdr:twoCellAnchor>
  <xdr:twoCellAnchor>
    <xdr:from>
      <xdr:col>0</xdr:col>
      <xdr:colOff>113263</xdr:colOff>
      <xdr:row>8</xdr:row>
      <xdr:rowOff>117875</xdr:rowOff>
    </xdr:from>
    <xdr:to>
      <xdr:col>0</xdr:col>
      <xdr:colOff>1295950</xdr:colOff>
      <xdr:row>10</xdr:row>
      <xdr:rowOff>44950</xdr:rowOff>
    </xdr:to>
    <xdr:sp macro="" textlink="">
      <xdr:nvSpPr>
        <xdr:cNvPr id="40" name="Rounded Rectangle 39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3263" y="1784750"/>
          <a:ext cx="1182687" cy="308075"/>
        </a:xfrm>
        <a:prstGeom prst="roundRect">
          <a:avLst/>
        </a:prstGeom>
        <a:solidFill>
          <a:srgbClr val="0099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 baseline="0">
              <a:solidFill>
                <a:srgbClr val="FFFF00"/>
              </a:solidFill>
            </a:rPr>
            <a:t>Siswa</a:t>
          </a:r>
        </a:p>
      </xdr:txBody>
    </xdr:sp>
    <xdr:clientData/>
  </xdr:twoCellAnchor>
  <xdr:twoCellAnchor>
    <xdr:from>
      <xdr:col>0</xdr:col>
      <xdr:colOff>117231</xdr:colOff>
      <xdr:row>10</xdr:row>
      <xdr:rowOff>97837</xdr:rowOff>
    </xdr:from>
    <xdr:to>
      <xdr:col>0</xdr:col>
      <xdr:colOff>1299918</xdr:colOff>
      <xdr:row>12</xdr:row>
      <xdr:rowOff>24246</xdr:rowOff>
    </xdr:to>
    <xdr:sp macro="" textlink="">
      <xdr:nvSpPr>
        <xdr:cNvPr id="41" name="Rounded Rectangle 40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7231" y="2145712"/>
          <a:ext cx="1182687" cy="307409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INPUT</a:t>
          </a:r>
        </a:p>
      </xdr:txBody>
    </xdr:sp>
    <xdr:clientData/>
  </xdr:twoCellAnchor>
  <xdr:twoCellAnchor>
    <xdr:from>
      <xdr:col>0</xdr:col>
      <xdr:colOff>117232</xdr:colOff>
      <xdr:row>12</xdr:row>
      <xdr:rowOff>96059</xdr:rowOff>
    </xdr:from>
    <xdr:to>
      <xdr:col>0</xdr:col>
      <xdr:colOff>1299919</xdr:colOff>
      <xdr:row>14</xdr:row>
      <xdr:rowOff>23135</xdr:rowOff>
    </xdr:to>
    <xdr:sp macro="" textlink="">
      <xdr:nvSpPr>
        <xdr:cNvPr id="42" name="Rounded Rectangle 41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7232" y="2524934"/>
          <a:ext cx="1182687" cy="308076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P R I N T</a:t>
          </a:r>
        </a:p>
      </xdr:txBody>
    </xdr:sp>
    <xdr:clientData/>
  </xdr:twoCellAnchor>
  <xdr:twoCellAnchor>
    <xdr:from>
      <xdr:col>0</xdr:col>
      <xdr:colOff>113873</xdr:colOff>
      <xdr:row>14</xdr:row>
      <xdr:rowOff>76631</xdr:rowOff>
    </xdr:from>
    <xdr:to>
      <xdr:col>0</xdr:col>
      <xdr:colOff>1296560</xdr:colOff>
      <xdr:row>16</xdr:row>
      <xdr:rowOff>3041</xdr:rowOff>
    </xdr:to>
    <xdr:sp macro="" textlink="">
      <xdr:nvSpPr>
        <xdr:cNvPr id="43" name="Rounded Rectangle 42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3873" y="2886506"/>
          <a:ext cx="1182687" cy="307410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Rekap</a:t>
          </a:r>
        </a:p>
      </xdr:txBody>
    </xdr:sp>
    <xdr:clientData/>
  </xdr:twoCellAnchor>
  <xdr:twoCellAnchor>
    <xdr:from>
      <xdr:col>0</xdr:col>
      <xdr:colOff>117841</xdr:colOff>
      <xdr:row>16</xdr:row>
      <xdr:rowOff>45549</xdr:rowOff>
    </xdr:from>
    <xdr:to>
      <xdr:col>0</xdr:col>
      <xdr:colOff>1300528</xdr:colOff>
      <xdr:row>17</xdr:row>
      <xdr:rowOff>155186</xdr:rowOff>
    </xdr:to>
    <xdr:sp macro="" textlink="">
      <xdr:nvSpPr>
        <xdr:cNvPr id="44" name="Rounded Rectangle 43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7841" y="3236424"/>
          <a:ext cx="1182687" cy="300137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Bobot</a:t>
          </a:r>
        </a:p>
      </xdr:txBody>
    </xdr:sp>
    <xdr:clientData/>
  </xdr:twoCellAnchor>
  <xdr:twoCellAnchor>
    <xdr:from>
      <xdr:col>0</xdr:col>
      <xdr:colOff>117842</xdr:colOff>
      <xdr:row>18</xdr:row>
      <xdr:rowOff>14825</xdr:rowOff>
    </xdr:from>
    <xdr:to>
      <xdr:col>0</xdr:col>
      <xdr:colOff>1300529</xdr:colOff>
      <xdr:row>19</xdr:row>
      <xdr:rowOff>142948</xdr:rowOff>
    </xdr:to>
    <xdr:sp macro="" textlink="">
      <xdr:nvSpPr>
        <xdr:cNvPr id="45" name="Rounded Rectangle 44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17842" y="3586700"/>
          <a:ext cx="1182687" cy="31862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Persentase</a:t>
          </a:r>
        </a:p>
      </xdr:txBody>
    </xdr:sp>
    <xdr:clientData/>
  </xdr:twoCellAnchor>
  <xdr:twoCellAnchor>
    <xdr:from>
      <xdr:col>0</xdr:col>
      <xdr:colOff>104775</xdr:colOff>
      <xdr:row>6</xdr:row>
      <xdr:rowOff>123825</xdr:rowOff>
    </xdr:from>
    <xdr:to>
      <xdr:col>0</xdr:col>
      <xdr:colOff>1287462</xdr:colOff>
      <xdr:row>8</xdr:row>
      <xdr:rowOff>52938</xdr:rowOff>
    </xdr:to>
    <xdr:sp macro="" textlink="">
      <xdr:nvSpPr>
        <xdr:cNvPr id="17" name="Rounded Rectangle 16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4775" y="1400175"/>
          <a:ext cx="1182687" cy="31011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Bab - LM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9</xdr:col>
      <xdr:colOff>152400</xdr:colOff>
      <xdr:row>5</xdr:row>
      <xdr:rowOff>3231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5" y="381000"/>
          <a:ext cx="762000" cy="574731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600074</xdr:colOff>
      <xdr:row>4</xdr:row>
      <xdr:rowOff>104774</xdr:rowOff>
    </xdr:to>
    <xdr:sp macro="" textlink="">
      <xdr:nvSpPr>
        <xdr:cNvPr id="3" name="Rounded Rectangle 2">
          <a:hlinkClick xmlns:r="http://schemas.openxmlformats.org/officeDocument/2006/relationships" r:id="rId4"/>
        </xdr:cNvPr>
        <xdr:cNvSpPr/>
      </xdr:nvSpPr>
      <xdr:spPr>
        <a:xfrm>
          <a:off x="6219825" y="571500"/>
          <a:ext cx="1209674" cy="295274"/>
        </a:xfrm>
        <a:prstGeom prst="roundRect">
          <a:avLst/>
        </a:prstGeom>
        <a:solidFill>
          <a:srgbClr val="C00000"/>
        </a:solidFill>
        <a:ln w="381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rgbClr val="FFFF00"/>
              </a:solidFill>
            </a:rPr>
            <a:t>Menu</a:t>
          </a:r>
        </a:p>
        <a:p>
          <a:pPr algn="ctr"/>
          <a:endParaRPr lang="en-US" sz="2000" b="1">
            <a:solidFill>
              <a:srgbClr val="FFFF00"/>
            </a:solidFill>
          </a:endParaRPr>
        </a:p>
      </xdr:txBody>
    </xdr:sp>
    <xdr:clientData/>
  </xdr:twoCellAnchor>
  <xdr:twoCellAnchor>
    <xdr:from>
      <xdr:col>0</xdr:col>
      <xdr:colOff>76200</xdr:colOff>
      <xdr:row>1</xdr:row>
      <xdr:rowOff>57150</xdr:rowOff>
    </xdr:from>
    <xdr:to>
      <xdr:col>0</xdr:col>
      <xdr:colOff>1258887</xdr:colOff>
      <xdr:row>2</xdr:row>
      <xdr:rowOff>174060</xdr:rowOff>
    </xdr:to>
    <xdr:sp macro="" textlink="">
      <xdr:nvSpPr>
        <xdr:cNvPr id="32" name="Rounded Rectangle 3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6200" y="247650"/>
          <a:ext cx="1182687" cy="307410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HOME</a:t>
          </a:r>
        </a:p>
      </xdr:txBody>
    </xdr:sp>
    <xdr:clientData/>
  </xdr:twoCellAnchor>
  <xdr:twoCellAnchor>
    <xdr:from>
      <xdr:col>0</xdr:col>
      <xdr:colOff>80169</xdr:colOff>
      <xdr:row>3</xdr:row>
      <xdr:rowOff>36445</xdr:rowOff>
    </xdr:from>
    <xdr:to>
      <xdr:col>0</xdr:col>
      <xdr:colOff>1262856</xdr:colOff>
      <xdr:row>4</xdr:row>
      <xdr:rowOff>157017</xdr:rowOff>
    </xdr:to>
    <xdr:sp macro="" textlink="">
      <xdr:nvSpPr>
        <xdr:cNvPr id="33" name="Rounded Rectangle 32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0169" y="607945"/>
          <a:ext cx="1182687" cy="311072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DATA</a:t>
          </a:r>
        </a:p>
      </xdr:txBody>
    </xdr:sp>
    <xdr:clientData/>
  </xdr:twoCellAnchor>
  <xdr:twoCellAnchor>
    <xdr:from>
      <xdr:col>0</xdr:col>
      <xdr:colOff>87496</xdr:colOff>
      <xdr:row>5</xdr:row>
      <xdr:rowOff>19404</xdr:rowOff>
    </xdr:from>
    <xdr:to>
      <xdr:col>0</xdr:col>
      <xdr:colOff>1270183</xdr:colOff>
      <xdr:row>6</xdr:row>
      <xdr:rowOff>136980</xdr:rowOff>
    </xdr:to>
    <xdr:sp macro="" textlink="">
      <xdr:nvSpPr>
        <xdr:cNvPr id="34" name="Rounded Rectangle 33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7496" y="971904"/>
          <a:ext cx="1182687" cy="308076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Panduan</a:t>
          </a:r>
        </a:p>
      </xdr:txBody>
    </xdr:sp>
    <xdr:clientData/>
  </xdr:twoCellAnchor>
  <xdr:twoCellAnchor>
    <xdr:from>
      <xdr:col>0</xdr:col>
      <xdr:colOff>90245</xdr:colOff>
      <xdr:row>20</xdr:row>
      <xdr:rowOff>46990</xdr:rowOff>
    </xdr:from>
    <xdr:to>
      <xdr:col>0</xdr:col>
      <xdr:colOff>1272932</xdr:colOff>
      <xdr:row>21</xdr:row>
      <xdr:rowOff>167564</xdr:rowOff>
    </xdr:to>
    <xdr:sp macro="" textlink="">
      <xdr:nvSpPr>
        <xdr:cNvPr id="35" name="Rounded Rectangle 3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0245" y="3856990"/>
          <a:ext cx="1182687" cy="311074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Cover</a:t>
          </a:r>
        </a:p>
      </xdr:txBody>
    </xdr:sp>
    <xdr:clientData/>
  </xdr:twoCellAnchor>
  <xdr:twoCellAnchor>
    <xdr:from>
      <xdr:col>0</xdr:col>
      <xdr:colOff>94213</xdr:colOff>
      <xdr:row>8</xdr:row>
      <xdr:rowOff>165500</xdr:rowOff>
    </xdr:from>
    <xdr:to>
      <xdr:col>0</xdr:col>
      <xdr:colOff>1276900</xdr:colOff>
      <xdr:row>10</xdr:row>
      <xdr:rowOff>92575</xdr:rowOff>
    </xdr:to>
    <xdr:sp macro="" textlink="">
      <xdr:nvSpPr>
        <xdr:cNvPr id="36" name="Rounded Rectangle 35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4213" y="1689500"/>
          <a:ext cx="1182687" cy="308075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Siswa</a:t>
          </a:r>
        </a:p>
      </xdr:txBody>
    </xdr:sp>
    <xdr:clientData/>
  </xdr:twoCellAnchor>
  <xdr:twoCellAnchor>
    <xdr:from>
      <xdr:col>0</xdr:col>
      <xdr:colOff>98181</xdr:colOff>
      <xdr:row>10</xdr:row>
      <xdr:rowOff>145462</xdr:rowOff>
    </xdr:from>
    <xdr:to>
      <xdr:col>0</xdr:col>
      <xdr:colOff>1280868</xdr:colOff>
      <xdr:row>12</xdr:row>
      <xdr:rowOff>71871</xdr:rowOff>
    </xdr:to>
    <xdr:sp macro="" textlink="">
      <xdr:nvSpPr>
        <xdr:cNvPr id="37" name="Rounded Rectangle 36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8181" y="2050462"/>
          <a:ext cx="1182687" cy="307409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INPUT</a:t>
          </a:r>
        </a:p>
      </xdr:txBody>
    </xdr:sp>
    <xdr:clientData/>
  </xdr:twoCellAnchor>
  <xdr:twoCellAnchor>
    <xdr:from>
      <xdr:col>0</xdr:col>
      <xdr:colOff>98182</xdr:colOff>
      <xdr:row>12</xdr:row>
      <xdr:rowOff>143684</xdr:rowOff>
    </xdr:from>
    <xdr:to>
      <xdr:col>0</xdr:col>
      <xdr:colOff>1280869</xdr:colOff>
      <xdr:row>14</xdr:row>
      <xdr:rowOff>70760</xdr:rowOff>
    </xdr:to>
    <xdr:sp macro="" textlink="">
      <xdr:nvSpPr>
        <xdr:cNvPr id="38" name="Rounded Rectangle 37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8182" y="2429684"/>
          <a:ext cx="1182687" cy="308076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P R I N T</a:t>
          </a:r>
        </a:p>
      </xdr:txBody>
    </xdr:sp>
    <xdr:clientData/>
  </xdr:twoCellAnchor>
  <xdr:twoCellAnchor>
    <xdr:from>
      <xdr:col>0</xdr:col>
      <xdr:colOff>94823</xdr:colOff>
      <xdr:row>14</xdr:row>
      <xdr:rowOff>124256</xdr:rowOff>
    </xdr:from>
    <xdr:to>
      <xdr:col>0</xdr:col>
      <xdr:colOff>1277510</xdr:colOff>
      <xdr:row>16</xdr:row>
      <xdr:rowOff>50666</xdr:rowOff>
    </xdr:to>
    <xdr:sp macro="" textlink="">
      <xdr:nvSpPr>
        <xdr:cNvPr id="39" name="Rounded Rectangle 38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4823" y="2791256"/>
          <a:ext cx="1182687" cy="307410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Harian</a:t>
          </a:r>
        </a:p>
      </xdr:txBody>
    </xdr:sp>
    <xdr:clientData/>
  </xdr:twoCellAnchor>
  <xdr:twoCellAnchor>
    <xdr:from>
      <xdr:col>0</xdr:col>
      <xdr:colOff>98791</xdr:colOff>
      <xdr:row>16</xdr:row>
      <xdr:rowOff>93174</xdr:rowOff>
    </xdr:from>
    <xdr:to>
      <xdr:col>0</xdr:col>
      <xdr:colOff>1281478</xdr:colOff>
      <xdr:row>18</xdr:row>
      <xdr:rowOff>12311</xdr:rowOff>
    </xdr:to>
    <xdr:sp macro="" textlink="">
      <xdr:nvSpPr>
        <xdr:cNvPr id="40" name="Rounded Rectangle 39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8791" y="3141174"/>
          <a:ext cx="1182687" cy="300137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Bobot</a:t>
          </a:r>
        </a:p>
      </xdr:txBody>
    </xdr:sp>
    <xdr:clientData/>
  </xdr:twoCellAnchor>
  <xdr:twoCellAnchor>
    <xdr:from>
      <xdr:col>0</xdr:col>
      <xdr:colOff>98792</xdr:colOff>
      <xdr:row>18</xdr:row>
      <xdr:rowOff>62450</xdr:rowOff>
    </xdr:from>
    <xdr:to>
      <xdr:col>0</xdr:col>
      <xdr:colOff>1281479</xdr:colOff>
      <xdr:row>20</xdr:row>
      <xdr:rowOff>73</xdr:rowOff>
    </xdr:to>
    <xdr:sp macro="" textlink="">
      <xdr:nvSpPr>
        <xdr:cNvPr id="41" name="Rounded Rectangle 40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8792" y="3491450"/>
          <a:ext cx="1182687" cy="31862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Persentase</a:t>
          </a:r>
        </a:p>
      </xdr:txBody>
    </xdr:sp>
    <xdr:clientData/>
  </xdr:twoCellAnchor>
  <xdr:twoCellAnchor>
    <xdr:from>
      <xdr:col>0</xdr:col>
      <xdr:colOff>85725</xdr:colOff>
      <xdr:row>6</xdr:row>
      <xdr:rowOff>171450</xdr:rowOff>
    </xdr:from>
    <xdr:to>
      <xdr:col>0</xdr:col>
      <xdr:colOff>1268412</xdr:colOff>
      <xdr:row>8</xdr:row>
      <xdr:rowOff>100563</xdr:rowOff>
    </xdr:to>
    <xdr:sp macro="" textlink="">
      <xdr:nvSpPr>
        <xdr:cNvPr id="15" name="Rounded Rectangle 14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5725" y="1314450"/>
          <a:ext cx="1182687" cy="31011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Bab - LM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21167</xdr:rowOff>
    </xdr:from>
    <xdr:to>
      <xdr:col>0</xdr:col>
      <xdr:colOff>1277937</xdr:colOff>
      <xdr:row>1</xdr:row>
      <xdr:rowOff>328577</xdr:rowOff>
    </xdr:to>
    <xdr:sp macro="" textlink="">
      <xdr:nvSpPr>
        <xdr:cNvPr id="44" name="Rounded Rectangle 43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5250" y="402167"/>
          <a:ext cx="1182687" cy="307410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HOME</a:t>
          </a:r>
        </a:p>
      </xdr:txBody>
    </xdr:sp>
    <xdr:clientData/>
  </xdr:twoCellAnchor>
  <xdr:twoCellAnchor>
    <xdr:from>
      <xdr:col>0</xdr:col>
      <xdr:colOff>75406</xdr:colOff>
      <xdr:row>3</xdr:row>
      <xdr:rowOff>95249</xdr:rowOff>
    </xdr:from>
    <xdr:to>
      <xdr:col>0</xdr:col>
      <xdr:colOff>1258093</xdr:colOff>
      <xdr:row>4</xdr:row>
      <xdr:rowOff>166015</xdr:rowOff>
    </xdr:to>
    <xdr:sp macro="" textlink="">
      <xdr:nvSpPr>
        <xdr:cNvPr id="45" name="Rounded Rectangle 44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5406" y="833437"/>
          <a:ext cx="1182687" cy="273172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DATA</a:t>
          </a:r>
        </a:p>
      </xdr:txBody>
    </xdr:sp>
    <xdr:clientData/>
  </xdr:twoCellAnchor>
  <xdr:twoCellAnchor>
    <xdr:from>
      <xdr:col>0</xdr:col>
      <xdr:colOff>82733</xdr:colOff>
      <xdr:row>5</xdr:row>
      <xdr:rowOff>16495</xdr:rowOff>
    </xdr:from>
    <xdr:to>
      <xdr:col>0</xdr:col>
      <xdr:colOff>1265420</xdr:colOff>
      <xdr:row>7</xdr:row>
      <xdr:rowOff>53372</xdr:rowOff>
    </xdr:to>
    <xdr:sp macro="" textlink="">
      <xdr:nvSpPr>
        <xdr:cNvPr id="46" name="Rounded Rectangle 45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2733" y="1159495"/>
          <a:ext cx="1182687" cy="310721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Panduan</a:t>
          </a:r>
        </a:p>
      </xdr:txBody>
    </xdr:sp>
    <xdr:clientData/>
  </xdr:twoCellAnchor>
  <xdr:twoCellAnchor>
    <xdr:from>
      <xdr:col>0</xdr:col>
      <xdr:colOff>96066</xdr:colOff>
      <xdr:row>20</xdr:row>
      <xdr:rowOff>157850</xdr:rowOff>
    </xdr:from>
    <xdr:to>
      <xdr:col>0</xdr:col>
      <xdr:colOff>1278753</xdr:colOff>
      <xdr:row>22</xdr:row>
      <xdr:rowOff>87924</xdr:rowOff>
    </xdr:to>
    <xdr:sp macro="" textlink="">
      <xdr:nvSpPr>
        <xdr:cNvPr id="47" name="Rounded Rectangle 46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6066" y="4051194"/>
          <a:ext cx="1182687" cy="311074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Cover</a:t>
          </a:r>
        </a:p>
      </xdr:txBody>
    </xdr:sp>
    <xdr:clientData/>
  </xdr:twoCellAnchor>
  <xdr:twoCellAnchor>
    <xdr:from>
      <xdr:col>0</xdr:col>
      <xdr:colOff>89450</xdr:colOff>
      <xdr:row>9</xdr:row>
      <xdr:rowOff>80569</xdr:rowOff>
    </xdr:from>
    <xdr:to>
      <xdr:col>0</xdr:col>
      <xdr:colOff>1272137</xdr:colOff>
      <xdr:row>11</xdr:row>
      <xdr:rowOff>7644</xdr:rowOff>
    </xdr:to>
    <xdr:sp macro="" textlink="">
      <xdr:nvSpPr>
        <xdr:cNvPr id="48" name="Rounded Rectangle 47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9450" y="1878413"/>
          <a:ext cx="1182687" cy="308075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Siswa</a:t>
          </a:r>
        </a:p>
      </xdr:txBody>
    </xdr:sp>
    <xdr:clientData/>
  </xdr:twoCellAnchor>
  <xdr:twoCellAnchor>
    <xdr:from>
      <xdr:col>0</xdr:col>
      <xdr:colOff>93418</xdr:colOff>
      <xdr:row>11</xdr:row>
      <xdr:rowOff>60531</xdr:rowOff>
    </xdr:from>
    <xdr:to>
      <xdr:col>0</xdr:col>
      <xdr:colOff>1276105</xdr:colOff>
      <xdr:row>12</xdr:row>
      <xdr:rowOff>177440</xdr:rowOff>
    </xdr:to>
    <xdr:sp macro="" textlink="">
      <xdr:nvSpPr>
        <xdr:cNvPr id="49" name="Rounded Rectangle 48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3418" y="2239375"/>
          <a:ext cx="1182687" cy="307409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INPUT</a:t>
          </a:r>
        </a:p>
      </xdr:txBody>
    </xdr:sp>
    <xdr:clientData/>
  </xdr:twoCellAnchor>
  <xdr:twoCellAnchor>
    <xdr:from>
      <xdr:col>0</xdr:col>
      <xdr:colOff>93419</xdr:colOff>
      <xdr:row>13</xdr:row>
      <xdr:rowOff>58753</xdr:rowOff>
    </xdr:from>
    <xdr:to>
      <xdr:col>0</xdr:col>
      <xdr:colOff>1276106</xdr:colOff>
      <xdr:row>14</xdr:row>
      <xdr:rowOff>176329</xdr:rowOff>
    </xdr:to>
    <xdr:sp macro="" textlink="">
      <xdr:nvSpPr>
        <xdr:cNvPr id="50" name="Rounded Rectangle 49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3419" y="2618597"/>
          <a:ext cx="1182687" cy="308076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P R I N T</a:t>
          </a:r>
        </a:p>
      </xdr:txBody>
    </xdr:sp>
    <xdr:clientData/>
  </xdr:twoCellAnchor>
  <xdr:twoCellAnchor>
    <xdr:from>
      <xdr:col>0</xdr:col>
      <xdr:colOff>90060</xdr:colOff>
      <xdr:row>15</xdr:row>
      <xdr:rowOff>39325</xdr:rowOff>
    </xdr:from>
    <xdr:to>
      <xdr:col>0</xdr:col>
      <xdr:colOff>1272747</xdr:colOff>
      <xdr:row>16</xdr:row>
      <xdr:rowOff>156235</xdr:rowOff>
    </xdr:to>
    <xdr:sp macro="" textlink="">
      <xdr:nvSpPr>
        <xdr:cNvPr id="51" name="Rounded Rectangle 50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0060" y="2980169"/>
          <a:ext cx="1182687" cy="307410"/>
        </a:xfrm>
        <a:prstGeom prst="roundRect">
          <a:avLst/>
        </a:prstGeom>
        <a:solidFill>
          <a:srgbClr val="0099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 baseline="0">
              <a:solidFill>
                <a:srgbClr val="FFFF00"/>
              </a:solidFill>
            </a:rPr>
            <a:t>Rekap</a:t>
          </a:r>
        </a:p>
      </xdr:txBody>
    </xdr:sp>
    <xdr:clientData/>
  </xdr:twoCellAnchor>
  <xdr:twoCellAnchor>
    <xdr:from>
      <xdr:col>0</xdr:col>
      <xdr:colOff>94028</xdr:colOff>
      <xdr:row>17</xdr:row>
      <xdr:rowOff>8243</xdr:rowOff>
    </xdr:from>
    <xdr:to>
      <xdr:col>0</xdr:col>
      <xdr:colOff>1276715</xdr:colOff>
      <xdr:row>18</xdr:row>
      <xdr:rowOff>117880</xdr:rowOff>
    </xdr:to>
    <xdr:sp macro="" textlink="">
      <xdr:nvSpPr>
        <xdr:cNvPr id="52" name="Rounded Rectangle 51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4028" y="3330087"/>
          <a:ext cx="1182687" cy="300137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Bobot</a:t>
          </a:r>
        </a:p>
      </xdr:txBody>
    </xdr:sp>
    <xdr:clientData/>
  </xdr:twoCellAnchor>
  <xdr:twoCellAnchor>
    <xdr:from>
      <xdr:col>0</xdr:col>
      <xdr:colOff>94029</xdr:colOff>
      <xdr:row>18</xdr:row>
      <xdr:rowOff>168019</xdr:rowOff>
    </xdr:from>
    <xdr:to>
      <xdr:col>0</xdr:col>
      <xdr:colOff>1276716</xdr:colOff>
      <xdr:row>20</xdr:row>
      <xdr:rowOff>105642</xdr:rowOff>
    </xdr:to>
    <xdr:sp macro="" textlink="">
      <xdr:nvSpPr>
        <xdr:cNvPr id="53" name="Rounded Rectangle 52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4029" y="3680363"/>
          <a:ext cx="1182687" cy="31862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Persentase</a:t>
          </a:r>
        </a:p>
      </xdr:txBody>
    </xdr:sp>
    <xdr:clientData/>
  </xdr:twoCellAnchor>
  <xdr:twoCellAnchor>
    <xdr:from>
      <xdr:col>0</xdr:col>
      <xdr:colOff>71437</xdr:colOff>
      <xdr:row>7</xdr:row>
      <xdr:rowOff>111125</xdr:rowOff>
    </xdr:from>
    <xdr:to>
      <xdr:col>0</xdr:col>
      <xdr:colOff>1254124</xdr:colOff>
      <xdr:row>9</xdr:row>
      <xdr:rowOff>38915</xdr:rowOff>
    </xdr:to>
    <xdr:sp macro="" textlink="">
      <xdr:nvSpPr>
        <xdr:cNvPr id="14" name="Rounded Rectangle 13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527969"/>
          <a:ext cx="1182687" cy="308790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Bab - LM</a:t>
          </a:r>
        </a:p>
      </xdr:txBody>
    </xdr:sp>
    <xdr:clientData/>
  </xdr:twoCellAnchor>
  <xdr:twoCellAnchor>
    <xdr:from>
      <xdr:col>29</xdr:col>
      <xdr:colOff>107156</xdr:colOff>
      <xdr:row>8</xdr:row>
      <xdr:rowOff>119063</xdr:rowOff>
    </xdr:from>
    <xdr:to>
      <xdr:col>33</xdr:col>
      <xdr:colOff>57150</xdr:colOff>
      <xdr:row>14</xdr:row>
      <xdr:rowOff>71437</xdr:rowOff>
    </xdr:to>
    <xdr:sp macro="" textlink="">
      <xdr:nvSpPr>
        <xdr:cNvPr id="15" name="Rectangle 14"/>
        <xdr:cNvSpPr/>
      </xdr:nvSpPr>
      <xdr:spPr>
        <a:xfrm>
          <a:off x="12823031" y="1726407"/>
          <a:ext cx="2533650" cy="109537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Gunakan Fitur Sort (Kotak Nama) untuk menyembunyikan baris kosong, hilangkan ceklist blank</a:t>
          </a:r>
        </a:p>
        <a:p>
          <a:pPr algn="l"/>
          <a:endParaRPr lang="en-US" sz="1100" b="1">
            <a:solidFill>
              <a:sysClr val="windowText" lastClr="000000"/>
            </a:solidFill>
          </a:endParaRPr>
        </a:p>
        <a:p>
          <a:pPr algn="l"/>
          <a:r>
            <a:rPr lang="en-US" sz="1100" b="1">
              <a:solidFill>
                <a:sysClr val="windowText" lastClr="000000"/>
              </a:solidFill>
            </a:rPr>
            <a:t>Format bisa disesuaikan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9525</xdr:rowOff>
    </xdr:from>
    <xdr:to>
      <xdr:col>0</xdr:col>
      <xdr:colOff>1258887</xdr:colOff>
      <xdr:row>1</xdr:row>
      <xdr:rowOff>316935</xdr:rowOff>
    </xdr:to>
    <xdr:sp macro="" textlink="">
      <xdr:nvSpPr>
        <xdr:cNvPr id="15" name="Rounded Rectangle 1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6200" y="390525"/>
          <a:ext cx="1182687" cy="307410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HOME</a:t>
          </a:r>
        </a:p>
      </xdr:txBody>
    </xdr:sp>
    <xdr:clientData/>
  </xdr:twoCellAnchor>
  <xdr:twoCellAnchor>
    <xdr:from>
      <xdr:col>0</xdr:col>
      <xdr:colOff>80169</xdr:colOff>
      <xdr:row>2</xdr:row>
      <xdr:rowOff>7870</xdr:rowOff>
    </xdr:from>
    <xdr:to>
      <xdr:col>0</xdr:col>
      <xdr:colOff>1262856</xdr:colOff>
      <xdr:row>3</xdr:row>
      <xdr:rowOff>128442</xdr:rowOff>
    </xdr:to>
    <xdr:sp macro="" textlink="">
      <xdr:nvSpPr>
        <xdr:cNvPr id="16" name="Rounded Rectangle 1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0169" y="750820"/>
          <a:ext cx="1182687" cy="311072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DATA</a:t>
          </a:r>
        </a:p>
      </xdr:txBody>
    </xdr:sp>
    <xdr:clientData/>
  </xdr:twoCellAnchor>
  <xdr:twoCellAnchor>
    <xdr:from>
      <xdr:col>0</xdr:col>
      <xdr:colOff>87496</xdr:colOff>
      <xdr:row>3</xdr:row>
      <xdr:rowOff>181329</xdr:rowOff>
    </xdr:from>
    <xdr:to>
      <xdr:col>0</xdr:col>
      <xdr:colOff>1270183</xdr:colOff>
      <xdr:row>5</xdr:row>
      <xdr:rowOff>89355</xdr:rowOff>
    </xdr:to>
    <xdr:sp macro="" textlink="">
      <xdr:nvSpPr>
        <xdr:cNvPr id="17" name="Rounded Rectangle 16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87496" y="1114779"/>
          <a:ext cx="1182687" cy="308076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Panduan</a:t>
          </a:r>
        </a:p>
      </xdr:txBody>
    </xdr:sp>
    <xdr:clientData/>
  </xdr:twoCellAnchor>
  <xdr:twoCellAnchor>
    <xdr:from>
      <xdr:col>0</xdr:col>
      <xdr:colOff>99770</xdr:colOff>
      <xdr:row>20</xdr:row>
      <xdr:rowOff>113665</xdr:rowOff>
    </xdr:from>
    <xdr:to>
      <xdr:col>0</xdr:col>
      <xdr:colOff>1282457</xdr:colOff>
      <xdr:row>22</xdr:row>
      <xdr:rowOff>43739</xdr:rowOff>
    </xdr:to>
    <xdr:sp macro="" textlink="">
      <xdr:nvSpPr>
        <xdr:cNvPr id="18" name="Rounded Rectangle 17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9770" y="4009390"/>
          <a:ext cx="1182687" cy="311074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Cover</a:t>
          </a:r>
        </a:p>
      </xdr:txBody>
    </xdr:sp>
    <xdr:clientData/>
  </xdr:twoCellAnchor>
  <xdr:twoCellAnchor>
    <xdr:from>
      <xdr:col>0</xdr:col>
      <xdr:colOff>94213</xdr:colOff>
      <xdr:row>8</xdr:row>
      <xdr:rowOff>32150</xdr:rowOff>
    </xdr:from>
    <xdr:to>
      <xdr:col>0</xdr:col>
      <xdr:colOff>1276900</xdr:colOff>
      <xdr:row>9</xdr:row>
      <xdr:rowOff>149725</xdr:rowOff>
    </xdr:to>
    <xdr:sp macro="" textlink="">
      <xdr:nvSpPr>
        <xdr:cNvPr id="19" name="Rounded Rectangle 18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4213" y="1832375"/>
          <a:ext cx="1182687" cy="308075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Siswa</a:t>
          </a:r>
        </a:p>
      </xdr:txBody>
    </xdr:sp>
    <xdr:clientData/>
  </xdr:twoCellAnchor>
  <xdr:twoCellAnchor>
    <xdr:from>
      <xdr:col>0</xdr:col>
      <xdr:colOff>98181</xdr:colOff>
      <xdr:row>11</xdr:row>
      <xdr:rowOff>12112</xdr:rowOff>
    </xdr:from>
    <xdr:to>
      <xdr:col>0</xdr:col>
      <xdr:colOff>1280868</xdr:colOff>
      <xdr:row>12</xdr:row>
      <xdr:rowOff>129021</xdr:rowOff>
    </xdr:to>
    <xdr:sp macro="" textlink="">
      <xdr:nvSpPr>
        <xdr:cNvPr id="20" name="Rounded Rectangle 19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8181" y="2193337"/>
          <a:ext cx="1182687" cy="307409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INPUT</a:t>
          </a:r>
        </a:p>
      </xdr:txBody>
    </xdr:sp>
    <xdr:clientData/>
  </xdr:twoCellAnchor>
  <xdr:twoCellAnchor>
    <xdr:from>
      <xdr:col>0</xdr:col>
      <xdr:colOff>98182</xdr:colOff>
      <xdr:row>13</xdr:row>
      <xdr:rowOff>10334</xdr:rowOff>
    </xdr:from>
    <xdr:to>
      <xdr:col>0</xdr:col>
      <xdr:colOff>1280869</xdr:colOff>
      <xdr:row>14</xdr:row>
      <xdr:rowOff>127910</xdr:rowOff>
    </xdr:to>
    <xdr:sp macro="" textlink="">
      <xdr:nvSpPr>
        <xdr:cNvPr id="21" name="Rounded Rectangle 20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8182" y="2572559"/>
          <a:ext cx="1182687" cy="308076"/>
        </a:xfrm>
        <a:prstGeom prst="roundRect">
          <a:avLst/>
        </a:prstGeom>
        <a:solidFill>
          <a:srgbClr val="C000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rgbClr val="FFFF00"/>
              </a:solidFill>
            </a:rPr>
            <a:t>P R I N T</a:t>
          </a:r>
        </a:p>
      </xdr:txBody>
    </xdr:sp>
    <xdr:clientData/>
  </xdr:twoCellAnchor>
  <xdr:twoCellAnchor>
    <xdr:from>
      <xdr:col>0</xdr:col>
      <xdr:colOff>94823</xdr:colOff>
      <xdr:row>14</xdr:row>
      <xdr:rowOff>181406</xdr:rowOff>
    </xdr:from>
    <xdr:to>
      <xdr:col>0</xdr:col>
      <xdr:colOff>1277510</xdr:colOff>
      <xdr:row>16</xdr:row>
      <xdr:rowOff>107816</xdr:rowOff>
    </xdr:to>
    <xdr:sp macro="" textlink="">
      <xdr:nvSpPr>
        <xdr:cNvPr id="22" name="Rounded Rectangle 21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4823" y="2934131"/>
          <a:ext cx="1182687" cy="307410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Rekap</a:t>
          </a:r>
        </a:p>
      </xdr:txBody>
    </xdr:sp>
    <xdr:clientData/>
  </xdr:twoCellAnchor>
  <xdr:twoCellAnchor>
    <xdr:from>
      <xdr:col>0</xdr:col>
      <xdr:colOff>98791</xdr:colOff>
      <xdr:row>16</xdr:row>
      <xdr:rowOff>150324</xdr:rowOff>
    </xdr:from>
    <xdr:to>
      <xdr:col>0</xdr:col>
      <xdr:colOff>1281478</xdr:colOff>
      <xdr:row>18</xdr:row>
      <xdr:rowOff>69461</xdr:rowOff>
    </xdr:to>
    <xdr:sp macro="" textlink="">
      <xdr:nvSpPr>
        <xdr:cNvPr id="23" name="Rounded Rectangle 22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8791" y="3284049"/>
          <a:ext cx="1182687" cy="300137"/>
        </a:xfrm>
        <a:prstGeom prst="roundRect">
          <a:avLst/>
        </a:prstGeom>
        <a:solidFill>
          <a:srgbClr val="009900"/>
        </a:solidFill>
        <a:ln w="19050">
          <a:solidFill>
            <a:srgbClr val="FFFF00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 baseline="0">
              <a:solidFill>
                <a:srgbClr val="FFFF00"/>
              </a:solidFill>
            </a:rPr>
            <a:t>Bobot</a:t>
          </a:r>
        </a:p>
      </xdr:txBody>
    </xdr:sp>
    <xdr:clientData/>
  </xdr:twoCellAnchor>
  <xdr:twoCellAnchor>
    <xdr:from>
      <xdr:col>0</xdr:col>
      <xdr:colOff>98792</xdr:colOff>
      <xdr:row>18</xdr:row>
      <xdr:rowOff>119600</xdr:rowOff>
    </xdr:from>
    <xdr:to>
      <xdr:col>0</xdr:col>
      <xdr:colOff>1281479</xdr:colOff>
      <xdr:row>20</xdr:row>
      <xdr:rowOff>57223</xdr:rowOff>
    </xdr:to>
    <xdr:sp macro="" textlink="">
      <xdr:nvSpPr>
        <xdr:cNvPr id="24" name="Rounded Rectangle 23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98792" y="3634325"/>
          <a:ext cx="1182687" cy="31862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Persentase</a:t>
          </a:r>
        </a:p>
      </xdr:txBody>
    </xdr:sp>
    <xdr:clientData/>
  </xdr:twoCellAnchor>
  <xdr:twoCellAnchor>
    <xdr:from>
      <xdr:col>0</xdr:col>
      <xdr:colOff>104775</xdr:colOff>
      <xdr:row>5</xdr:row>
      <xdr:rowOff>133350</xdr:rowOff>
    </xdr:from>
    <xdr:to>
      <xdr:col>0</xdr:col>
      <xdr:colOff>1287462</xdr:colOff>
      <xdr:row>7</xdr:row>
      <xdr:rowOff>167238</xdr:rowOff>
    </xdr:to>
    <xdr:sp macro="" textlink="">
      <xdr:nvSpPr>
        <xdr:cNvPr id="14" name="Rounded Rectangle 13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04775" y="1466850"/>
          <a:ext cx="1182687" cy="310113"/>
        </a:xfrm>
        <a:prstGeom prst="roundRect">
          <a:avLst/>
        </a:prstGeom>
        <a:solidFill>
          <a:schemeClr val="accent5">
            <a:lumMod val="75000"/>
          </a:schemeClr>
        </a:solidFill>
        <a:ln w="19050">
          <a:solidFill>
            <a:schemeClr val="accent1">
              <a:lumMod val="75000"/>
            </a:schemeClr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accent1">
                  <a:lumMod val="40000"/>
                  <a:lumOff val="60000"/>
                </a:schemeClr>
              </a:solidFill>
            </a:rPr>
            <a:t>Bab - LM</a:t>
          </a:r>
        </a:p>
      </xdr:txBody>
    </xdr:sp>
    <xdr:clientData/>
  </xdr:twoCellAnchor>
  <xdr:twoCellAnchor>
    <xdr:from>
      <xdr:col>14</xdr:col>
      <xdr:colOff>342900</xdr:colOff>
      <xdr:row>3</xdr:row>
      <xdr:rowOff>123825</xdr:rowOff>
    </xdr:from>
    <xdr:to>
      <xdr:col>17</xdr:col>
      <xdr:colOff>133350</xdr:colOff>
      <xdr:row>6</xdr:row>
      <xdr:rowOff>28575</xdr:rowOff>
    </xdr:to>
    <xdr:sp macro="" textlink="">
      <xdr:nvSpPr>
        <xdr:cNvPr id="3" name="Rectangle 2"/>
        <xdr:cNvSpPr/>
      </xdr:nvSpPr>
      <xdr:spPr>
        <a:xfrm>
          <a:off x="9505950" y="1057275"/>
          <a:ext cx="2705100" cy="504825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390525</xdr:colOff>
      <xdr:row>9</xdr:row>
      <xdr:rowOff>76201</xdr:rowOff>
    </xdr:from>
    <xdr:to>
      <xdr:col>17</xdr:col>
      <xdr:colOff>9525</xdr:colOff>
      <xdr:row>11</xdr:row>
      <xdr:rowOff>66675</xdr:rowOff>
    </xdr:to>
    <xdr:sp macro="" textlink="">
      <xdr:nvSpPr>
        <xdr:cNvPr id="4" name="Rectangle 3"/>
        <xdr:cNvSpPr/>
      </xdr:nvSpPr>
      <xdr:spPr>
        <a:xfrm>
          <a:off x="9201150" y="2066926"/>
          <a:ext cx="2533650" cy="75247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Gunakan Fitur Sort (Kotak Nama) untuk menyembunyikan baris kosong, hilangkan ceklist blank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AWAN%20RIDWAN%202025/1.%20SDN%20CIKANCUNG%2003/4.%20SDN%20CKC%2003%202025-2026/APK%20GURU%20NGAJI%202526/APK%20GURU%20NGAJI%2025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Sistem"/>
      <sheetName val="PANDUAN"/>
      <sheetName val="Tentang"/>
      <sheetName val="EDIT DATA"/>
      <sheetName val="COVER"/>
      <sheetName val="GN"/>
      <sheetName val="ABS GN"/>
      <sheetName val="SISWA"/>
      <sheetName val="ABS SW"/>
      <sheetName val="NILAI"/>
      <sheetName val="SPMT (2)"/>
      <sheetName val="SPMT"/>
      <sheetName val="Jadwal"/>
      <sheetName val="AGENDA"/>
      <sheetName val="REKAP"/>
      <sheetName val="Silabus"/>
      <sheetName val="Kalender"/>
      <sheetName val="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K9" t="str">
            <v>KELAS</v>
          </cell>
        </row>
      </sheetData>
      <sheetData sheetId="10">
        <row r="6">
          <cell r="B6" t="str">
            <v>Kelas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DATA"/>
      <sheetName val="BAB LM"/>
      <sheetName val="COVER"/>
      <sheetName val="SISWA"/>
      <sheetName val="Sistem"/>
      <sheetName val="B-PAI"/>
      <sheetName val="B-PKN"/>
      <sheetName val="B-INDO"/>
      <sheetName val="B-MTK"/>
      <sheetName val="B-IPAS"/>
      <sheetName val="B-SBK"/>
      <sheetName val="B-PJOK"/>
      <sheetName val="B-INGG"/>
      <sheetName val="B-SUNDA"/>
      <sheetName val="KODING"/>
      <sheetName val="BOBOT"/>
      <sheetName val="P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 t="str">
            <v>Siswa2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4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.140625" style="47" customWidth="1"/>
    <col min="2" max="2" width="4.28515625" style="50" customWidth="1"/>
    <col min="3" max="7" width="9.140625" style="50"/>
    <col min="8" max="8" width="12" style="50" customWidth="1"/>
    <col min="9" max="9" width="6" style="50" customWidth="1"/>
    <col min="10" max="21" width="9.140625" style="50"/>
    <col min="22" max="22" width="11.7109375" style="50" customWidth="1"/>
    <col min="23" max="23" width="9.140625" style="51"/>
    <col min="24" max="16384" width="9.140625" style="50"/>
  </cols>
  <sheetData>
    <row r="1" spans="1:15" s="47" customFormat="1" ht="2.25" customHeight="1" x14ac:dyDescent="0.25"/>
    <row r="2" spans="1:15" x14ac:dyDescent="0.25">
      <c r="B2" s="48"/>
      <c r="C2" s="48"/>
      <c r="D2" s="48"/>
      <c r="E2" s="48"/>
      <c r="F2" s="48"/>
      <c r="G2" s="48"/>
      <c r="H2" s="48"/>
      <c r="I2" s="49"/>
    </row>
    <row r="3" spans="1:15" ht="39" customHeight="1" x14ac:dyDescent="0.55000000000000004">
      <c r="B3" s="416"/>
      <c r="C3" s="416"/>
      <c r="D3" s="416"/>
      <c r="E3" s="416"/>
      <c r="F3" s="416"/>
      <c r="G3" s="416"/>
      <c r="H3" s="416"/>
      <c r="I3" s="417"/>
    </row>
    <row r="4" spans="1:15" ht="25.5" x14ac:dyDescent="0.35">
      <c r="B4" s="420" t="str">
        <f>DATA!D6</f>
        <v>PAI &amp; Budi Pekerti</v>
      </c>
      <c r="C4" s="420"/>
      <c r="D4" s="420"/>
      <c r="E4" s="420"/>
      <c r="F4" s="420"/>
      <c r="G4" s="420"/>
      <c r="H4" s="420"/>
      <c r="I4" s="421"/>
    </row>
    <row r="5" spans="1:15" ht="28.5" customHeight="1" x14ac:dyDescent="0.35">
      <c r="B5" s="52"/>
      <c r="C5" s="425" t="str">
        <f>DATA!B2</f>
        <v>KELAS</v>
      </c>
      <c r="D5" s="425"/>
      <c r="E5" s="425"/>
      <c r="F5" s="425"/>
      <c r="G5" s="425"/>
      <c r="H5" s="425"/>
      <c r="I5" s="53"/>
    </row>
    <row r="6" spans="1:15" ht="87.75" customHeight="1" x14ac:dyDescent="0.25">
      <c r="B6" s="418" t="str">
        <f>DATA!D2</f>
        <v>5 B</v>
      </c>
      <c r="C6" s="418"/>
      <c r="D6" s="418"/>
      <c r="E6" s="418"/>
      <c r="F6" s="418"/>
      <c r="G6" s="418"/>
      <c r="H6" s="418"/>
      <c r="I6" s="419"/>
    </row>
    <row r="7" spans="1:15" ht="19.5" x14ac:dyDescent="0.25">
      <c r="B7" s="54"/>
      <c r="C7" s="424" t="str">
        <f>DATA!B3&amp;" "&amp;DATA!D3</f>
        <v>FASE C</v>
      </c>
      <c r="D7" s="424"/>
      <c r="E7" s="424"/>
      <c r="F7" s="424"/>
      <c r="G7" s="424"/>
      <c r="H7" s="424"/>
      <c r="I7" s="55"/>
    </row>
    <row r="8" spans="1:15" ht="45.75" customHeight="1" x14ac:dyDescent="0.4">
      <c r="B8" s="422" t="str">
        <f>DATA!D7</f>
        <v>SDN Wawan Ridwan AS</v>
      </c>
      <c r="C8" s="422"/>
      <c r="D8" s="422"/>
      <c r="E8" s="422"/>
      <c r="F8" s="422"/>
      <c r="G8" s="422"/>
      <c r="H8" s="422"/>
      <c r="I8" s="423"/>
    </row>
    <row r="9" spans="1:15" x14ac:dyDescent="0.25">
      <c r="B9" s="54"/>
      <c r="C9" s="54"/>
      <c r="D9" s="54"/>
      <c r="E9" s="54"/>
      <c r="F9" s="54"/>
      <c r="G9" s="54"/>
      <c r="H9" s="54"/>
      <c r="I9" s="55"/>
    </row>
    <row r="10" spans="1:15" ht="25.5" x14ac:dyDescent="0.35">
      <c r="B10" s="412" t="str">
        <f>DATA!D11</f>
        <v>WAWAN RIDWAN</v>
      </c>
      <c r="C10" s="412"/>
      <c r="D10" s="412"/>
      <c r="E10" s="412"/>
      <c r="F10" s="412"/>
      <c r="G10" s="412"/>
      <c r="H10" s="412"/>
      <c r="I10" s="413"/>
    </row>
    <row r="11" spans="1:15" ht="25.5" x14ac:dyDescent="0.35">
      <c r="B11" s="414" t="str">
        <f>DATA!B12&amp;"  "&amp;DATA!D12</f>
        <v>NIP.  12345</v>
      </c>
      <c r="C11" s="414"/>
      <c r="D11" s="414"/>
      <c r="E11" s="414"/>
      <c r="F11" s="414"/>
      <c r="G11" s="414"/>
      <c r="H11" s="414"/>
      <c r="I11" s="415"/>
    </row>
    <row r="12" spans="1:15" x14ac:dyDescent="0.25">
      <c r="B12" s="54"/>
      <c r="C12" s="54"/>
      <c r="D12" s="54"/>
      <c r="E12" s="54"/>
      <c r="F12" s="54"/>
      <c r="G12" s="54"/>
      <c r="H12" s="54"/>
      <c r="I12" s="55"/>
    </row>
    <row r="13" spans="1:15" ht="15.75" x14ac:dyDescent="0.25">
      <c r="B13" s="48"/>
      <c r="C13" s="411" t="str">
        <f>DATA!B5&amp;"  "&amp;DATA!D5</f>
        <v>TAHUN AJARAN  2026/2027</v>
      </c>
      <c r="D13" s="411"/>
      <c r="E13" s="411"/>
      <c r="F13" s="411"/>
      <c r="G13" s="411"/>
      <c r="H13" s="411"/>
      <c r="I13" s="49"/>
    </row>
    <row r="14" spans="1:15" ht="27" customHeight="1" x14ac:dyDescent="0.25">
      <c r="B14" s="48"/>
      <c r="C14" s="48"/>
      <c r="D14" s="48"/>
      <c r="E14" s="48"/>
      <c r="F14" s="48"/>
      <c r="G14" s="48"/>
      <c r="H14" s="48"/>
      <c r="I14" s="49"/>
    </row>
    <row r="15" spans="1:15" s="47" customFormat="1" x14ac:dyDescent="0.25"/>
    <row r="16" spans="1:15" s="56" customFormat="1" ht="23.25" x14ac:dyDescent="0.35">
      <c r="A16" s="47"/>
      <c r="O16" s="57"/>
    </row>
    <row r="17" spans="1:1" s="56" customFormat="1" x14ac:dyDescent="0.25">
      <c r="A17" s="47"/>
    </row>
    <row r="18" spans="1:1" s="56" customFormat="1" x14ac:dyDescent="0.25">
      <c r="A18" s="47"/>
    </row>
    <row r="19" spans="1:1" s="56" customFormat="1" x14ac:dyDescent="0.25">
      <c r="A19" s="47"/>
    </row>
    <row r="20" spans="1:1" s="56" customFormat="1" x14ac:dyDescent="0.25">
      <c r="A20" s="47"/>
    </row>
    <row r="21" spans="1:1" s="56" customFormat="1" x14ac:dyDescent="0.25">
      <c r="A21" s="47"/>
    </row>
    <row r="22" spans="1:1" s="56" customFormat="1" x14ac:dyDescent="0.25">
      <c r="A22" s="47"/>
    </row>
    <row r="23" spans="1:1" s="56" customFormat="1" x14ac:dyDescent="0.25">
      <c r="A23" s="47"/>
    </row>
    <row r="24" spans="1:1" s="56" customFormat="1" x14ac:dyDescent="0.25">
      <c r="A24" s="47"/>
    </row>
    <row r="25" spans="1:1" s="56" customFormat="1" x14ac:dyDescent="0.25">
      <c r="A25" s="47"/>
    </row>
    <row r="26" spans="1:1" s="56" customFormat="1" x14ac:dyDescent="0.25">
      <c r="A26" s="47"/>
    </row>
    <row r="27" spans="1:1" s="56" customFormat="1" x14ac:dyDescent="0.25">
      <c r="A27" s="47"/>
    </row>
    <row r="28" spans="1:1" s="56" customFormat="1" x14ac:dyDescent="0.25">
      <c r="A28" s="47"/>
    </row>
    <row r="29" spans="1:1" s="56" customFormat="1" x14ac:dyDescent="0.25">
      <c r="A29" s="47"/>
    </row>
    <row r="30" spans="1:1" s="56" customFormat="1" x14ac:dyDescent="0.25">
      <c r="A30" s="47"/>
    </row>
    <row r="31" spans="1:1" s="56" customFormat="1" x14ac:dyDescent="0.25">
      <c r="A31" s="47"/>
    </row>
    <row r="32" spans="1:1" s="56" customFormat="1" x14ac:dyDescent="0.25">
      <c r="A32" s="47"/>
    </row>
    <row r="33" spans="1:1" s="56" customFormat="1" x14ac:dyDescent="0.25">
      <c r="A33" s="47"/>
    </row>
    <row r="34" spans="1:1" s="56" customFormat="1" x14ac:dyDescent="0.25">
      <c r="A34" s="47"/>
    </row>
    <row r="35" spans="1:1" s="56" customFormat="1" x14ac:dyDescent="0.25">
      <c r="A35" s="47"/>
    </row>
    <row r="36" spans="1:1" s="56" customFormat="1" x14ac:dyDescent="0.25">
      <c r="A36" s="47"/>
    </row>
    <row r="37" spans="1:1" s="56" customFormat="1" x14ac:dyDescent="0.25">
      <c r="A37" s="47"/>
    </row>
    <row r="38" spans="1:1" s="56" customFormat="1" x14ac:dyDescent="0.25">
      <c r="A38" s="47"/>
    </row>
    <row r="39" spans="1:1" s="56" customFormat="1" x14ac:dyDescent="0.25">
      <c r="A39" s="47"/>
    </row>
    <row r="40" spans="1:1" s="56" customFormat="1" x14ac:dyDescent="0.25">
      <c r="A40" s="47"/>
    </row>
    <row r="41" spans="1:1" s="56" customFormat="1" x14ac:dyDescent="0.25">
      <c r="A41" s="47"/>
    </row>
    <row r="42" spans="1:1" s="56" customFormat="1" x14ac:dyDescent="0.25">
      <c r="A42" s="47"/>
    </row>
    <row r="43" spans="1:1" s="56" customFormat="1" x14ac:dyDescent="0.25">
      <c r="A43" s="47"/>
    </row>
    <row r="44" spans="1:1" s="56" customFormat="1" x14ac:dyDescent="0.25">
      <c r="A44" s="47"/>
    </row>
    <row r="45" spans="1:1" s="56" customFormat="1" x14ac:dyDescent="0.25">
      <c r="A45" s="47"/>
    </row>
    <row r="46" spans="1:1" s="56" customFormat="1" x14ac:dyDescent="0.25">
      <c r="A46" s="47"/>
    </row>
  </sheetData>
  <sheetProtection algorithmName="SHA-512" hashValue="lTp2DkZr5eMWIawXkLcJKmS2KYDYyjf7D2zqH3vH/edtjrNKOwO1jr/IUU+XrGIZSDXX/HH9qPC+wDGHtzMDqw==" saltValue="LnGgC8XABIbkif+MNq9DNw==" spinCount="100000" sheet="1" objects="1" scenarios="1"/>
  <mergeCells count="9">
    <mergeCell ref="C13:H13"/>
    <mergeCell ref="B10:I10"/>
    <mergeCell ref="B11:I11"/>
    <mergeCell ref="B3:I3"/>
    <mergeCell ref="B6:I6"/>
    <mergeCell ref="B4:I4"/>
    <mergeCell ref="B8:I8"/>
    <mergeCell ref="C7:H7"/>
    <mergeCell ref="C5:H5"/>
  </mergeCells>
  <pageMargins left="0.7" right="0.7" top="0.75" bottom="0.75" header="0.3" footer="0.3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Z110"/>
  <sheetViews>
    <sheetView showGridLines="0" zoomScale="90" zoomScaleNormal="9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L18" sqref="L18"/>
    </sheetView>
  </sheetViews>
  <sheetFormatPr defaultRowHeight="15" x14ac:dyDescent="0.25"/>
  <cols>
    <col min="1" max="1" width="20.7109375" style="18" customWidth="1"/>
    <col min="2" max="2" width="3.140625" style="192" customWidth="1"/>
    <col min="3" max="3" width="5.5703125" style="60" customWidth="1"/>
    <col min="4" max="4" width="22.5703125" style="60" customWidth="1"/>
    <col min="5" max="5" width="4.140625" style="60" customWidth="1"/>
    <col min="6" max="6" width="8.140625" style="60" customWidth="1"/>
    <col min="7" max="7" width="4.28515625" style="60" customWidth="1"/>
    <col min="8" max="8" width="8.140625" style="60" customWidth="1"/>
    <col min="9" max="9" width="4.28515625" style="60" customWidth="1"/>
    <col min="10" max="10" width="8.140625" style="60" customWidth="1"/>
    <col min="11" max="11" width="4.28515625" style="60" customWidth="1"/>
    <col min="12" max="12" width="8.140625" style="60" customWidth="1"/>
    <col min="13" max="13" width="4.28515625" style="60" customWidth="1"/>
    <col min="14" max="14" width="8.140625" style="60" customWidth="1"/>
    <col min="15" max="15" width="4.28515625" style="60" customWidth="1"/>
    <col min="16" max="16" width="8.140625" style="60" customWidth="1"/>
    <col min="17" max="17" width="4.28515625" style="60" customWidth="1"/>
    <col min="18" max="18" width="11.85546875" style="60" customWidth="1"/>
    <col min="19" max="19" width="21.42578125" style="60" customWidth="1"/>
    <col min="20" max="20" width="3.42578125" style="60" customWidth="1"/>
    <col min="21" max="21" width="7.7109375" style="286" customWidth="1"/>
    <col min="22" max="22" width="15.28515625" style="18" customWidth="1"/>
    <col min="23" max="23" width="22.42578125" style="18" customWidth="1"/>
    <col min="24" max="29" width="9.140625" style="18"/>
    <col min="30" max="38" width="9.140625" style="50"/>
    <col min="39" max="52" width="9.140625" style="20"/>
    <col min="53" max="16384" width="9.140625" style="60"/>
  </cols>
  <sheetData>
    <row r="1" spans="2:25" s="167" customFormat="1" ht="30" customHeight="1" x14ac:dyDescent="0.5">
      <c r="B1" s="504" t="s">
        <v>132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286"/>
    </row>
    <row r="2" spans="2:25" ht="28.5" x14ac:dyDescent="0.45">
      <c r="B2" s="169"/>
      <c r="C2" s="466" t="s">
        <v>132</v>
      </c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2:25" x14ac:dyDescent="0.25">
      <c r="B3" s="169"/>
    </row>
    <row r="4" spans="2:25" ht="15.75" x14ac:dyDescent="0.25">
      <c r="B4" s="169"/>
      <c r="C4" s="510" t="s">
        <v>129</v>
      </c>
      <c r="D4" s="510"/>
      <c r="E4" s="207"/>
      <c r="F4" s="172" t="str">
        <f>DATA!$D$6</f>
        <v>PAI &amp; Budi Pekerti</v>
      </c>
      <c r="G4" s="172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</row>
    <row r="5" spans="2:25" ht="15.75" x14ac:dyDescent="0.25">
      <c r="B5" s="169"/>
      <c r="C5" s="510" t="s">
        <v>115</v>
      </c>
      <c r="D5" s="510"/>
      <c r="E5" s="207"/>
      <c r="F5" s="258" t="str">
        <f>DATA!D2</f>
        <v>5 B</v>
      </c>
      <c r="G5" s="207"/>
      <c r="H5" s="207" t="str">
        <f>"Fase"&amp;" "&amp;VLOOKUP(F5,Sistem!B3:C20,2)</f>
        <v>Fase C</v>
      </c>
      <c r="I5" s="207"/>
      <c r="J5" s="207"/>
      <c r="K5" s="207"/>
      <c r="L5" s="171"/>
      <c r="M5" s="171"/>
      <c r="N5" s="171"/>
      <c r="O5" s="171"/>
      <c r="P5" s="171"/>
      <c r="Q5" s="171"/>
      <c r="R5" s="171"/>
      <c r="S5" s="171"/>
      <c r="V5" s="208"/>
      <c r="W5" s="209" t="s">
        <v>128</v>
      </c>
      <c r="X5" s="208"/>
      <c r="Y5" s="208"/>
    </row>
    <row r="6" spans="2:25" ht="15.75" x14ac:dyDescent="0.25">
      <c r="B6" s="169"/>
      <c r="C6" s="510" t="s">
        <v>116</v>
      </c>
      <c r="D6" s="510"/>
      <c r="E6" s="207"/>
      <c r="F6" s="207" t="str">
        <f>W8</f>
        <v>I / Ganjil</v>
      </c>
      <c r="G6" s="207"/>
      <c r="H6" s="207" t="str">
        <f>"TA. " &amp;DATA!D5</f>
        <v>TA. 2026/2027</v>
      </c>
      <c r="I6" s="207"/>
      <c r="J6" s="207"/>
      <c r="K6" s="207"/>
      <c r="L6" s="171"/>
      <c r="M6" s="171"/>
      <c r="N6" s="171"/>
      <c r="O6" s="171"/>
      <c r="P6" s="171"/>
      <c r="Q6" s="171"/>
      <c r="R6" s="171"/>
      <c r="S6" s="171"/>
      <c r="V6" s="210" t="s">
        <v>2</v>
      </c>
      <c r="W6" s="211" t="s">
        <v>117</v>
      </c>
      <c r="X6" s="208"/>
      <c r="Y6" s="208"/>
    </row>
    <row r="7" spans="2:25" ht="6" customHeight="1" thickBot="1" x14ac:dyDescent="0.3">
      <c r="B7" s="169"/>
      <c r="U7" s="287"/>
      <c r="V7" s="208"/>
      <c r="W7" s="212"/>
      <c r="X7" s="208"/>
      <c r="Y7" s="208"/>
    </row>
    <row r="8" spans="2:25" x14ac:dyDescent="0.25">
      <c r="B8" s="169"/>
      <c r="C8" s="467" t="s">
        <v>61</v>
      </c>
      <c r="D8" s="470" t="s">
        <v>113</v>
      </c>
      <c r="E8" s="473" t="s">
        <v>63</v>
      </c>
      <c r="F8" s="475" t="s">
        <v>127</v>
      </c>
      <c r="G8" s="475"/>
      <c r="H8" s="475"/>
      <c r="I8" s="475"/>
      <c r="J8" s="475"/>
      <c r="K8" s="475"/>
      <c r="L8" s="475"/>
      <c r="M8" s="475"/>
      <c r="N8" s="475"/>
      <c r="O8" s="512"/>
      <c r="P8" s="493" t="str">
        <f>IF(W8="I / Ganjil","SAS 1", "SAS 2")</f>
        <v>SAS 1</v>
      </c>
      <c r="Q8" s="476"/>
      <c r="R8" s="495" t="s">
        <v>114</v>
      </c>
      <c r="S8" s="497" t="s">
        <v>51</v>
      </c>
      <c r="V8" s="213" t="s">
        <v>41</v>
      </c>
      <c r="W8" s="193" t="s">
        <v>42</v>
      </c>
      <c r="X8" s="208"/>
      <c r="Y8" s="208"/>
    </row>
    <row r="9" spans="2:25" x14ac:dyDescent="0.25">
      <c r="B9" s="169"/>
      <c r="C9" s="468"/>
      <c r="D9" s="471"/>
      <c r="E9" s="474"/>
      <c r="F9" s="507">
        <f>IF(ISNUMBER(SEARCH("Ganjil",$W$8)),1,6)</f>
        <v>1</v>
      </c>
      <c r="G9" s="508"/>
      <c r="H9" s="509">
        <f>IF(ISNUMBER(SEARCH("Ganjil",$W$8)),2,7)</f>
        <v>2</v>
      </c>
      <c r="I9" s="508"/>
      <c r="J9" s="509">
        <f>IF(ISNUMBER(SEARCH("Ganjil",$W$8)),3,8)</f>
        <v>3</v>
      </c>
      <c r="K9" s="508"/>
      <c r="L9" s="509">
        <f>IF(ISNUMBER(SEARCH("Ganjil",$W$8)),4,9)</f>
        <v>4</v>
      </c>
      <c r="M9" s="508"/>
      <c r="N9" s="509">
        <f>IF(ISNUMBER(SEARCH("Ganjil",$W$8)),5,10)</f>
        <v>5</v>
      </c>
      <c r="O9" s="508"/>
      <c r="P9" s="494"/>
      <c r="Q9" s="477"/>
      <c r="R9" s="496"/>
      <c r="S9" s="498"/>
      <c r="V9" s="208"/>
      <c r="W9" s="214">
        <f>IF(W8="I / Ganjil",1,2)</f>
        <v>1</v>
      </c>
      <c r="X9" s="208"/>
      <c r="Y9" s="208"/>
    </row>
    <row r="10" spans="2:25" ht="33.75" customHeight="1" thickBot="1" x14ac:dyDescent="0.3">
      <c r="B10" s="169"/>
      <c r="C10" s="469"/>
      <c r="D10" s="472"/>
      <c r="E10" s="407" t="s">
        <v>199</v>
      </c>
      <c r="F10" s="513" t="str">
        <f>IFERROR(VLOOKUP($W$6&amp;F$9, 'BAB LM'!$A$4:$E$15, 5, 0), "")</f>
        <v>Menyayangi Anak Yatim</v>
      </c>
      <c r="G10" s="514"/>
      <c r="H10" s="515" t="str">
        <f>IFERROR(VLOOKUP($W$6&amp;H$9, 'BAB LM'!$A$4:$E$15, 5, 0), "")</f>
        <v>Lebih Dekat dengan Nama-nama Allah</v>
      </c>
      <c r="I10" s="514"/>
      <c r="J10" s="515" t="str">
        <f>IFERROR(VLOOKUP($W$6&amp;J$9, 'BAB LM'!$A$4:$E$15, 5, 0), "")</f>
        <v>Aku Anak Saleh</v>
      </c>
      <c r="K10" s="514"/>
      <c r="L10" s="515" t="str">
        <f>IFERROR(VLOOKUP($W$6&amp;L$9, 'BAB LM'!$A$4:$E$15, 5, 0), "")</f>
        <v>Hidup Lapang dengan Berbagi</v>
      </c>
      <c r="M10" s="514"/>
      <c r="N10" s="515" t="str">
        <f>IFERROR(VLOOKUP($W$6&amp;N$9, 'BAB LM'!$A$4:$E$15, 5, 0), "")</f>
        <v>Meneladan Perjuangan Rasulullah</v>
      </c>
      <c r="O10" s="514"/>
      <c r="P10" s="511" t="str">
        <f>IF(W8="I / Ganjil", "(" &amp; 'BAB LM'!F9 &amp; "%)", "(" &amp; 'BAB LM'!F15 &amp; "%)")</f>
        <v>(10%)</v>
      </c>
      <c r="Q10" s="478"/>
      <c r="R10" s="505"/>
      <c r="S10" s="506"/>
      <c r="U10" s="288">
        <f>ABS(P10)*100</f>
        <v>10</v>
      </c>
      <c r="V10" s="208"/>
      <c r="W10" s="208"/>
      <c r="X10" s="208"/>
      <c r="Y10" s="208"/>
    </row>
    <row r="11" spans="2:25" x14ac:dyDescent="0.25">
      <c r="B11" s="169"/>
      <c r="C11" s="338">
        <v>1</v>
      </c>
      <c r="D11" s="304" t="str">
        <f>SISWA!C2</f>
        <v>Siswa 1</v>
      </c>
      <c r="E11" s="339" t="str">
        <f>SISWA!D2</f>
        <v xml:space="preserve">L </v>
      </c>
      <c r="F11" s="398">
        <f ca="1">IFERROR(VLOOKUP($D11,INDIRECT("'"&amp;$W$6&amp;"'!$C$8:$BZ$100"),IF($W$9=1,18,40),0),"")</f>
        <v>65</v>
      </c>
      <c r="G11" s="389" t="str">
        <f ca="1">IFERROR(VLOOKUP(F11, DATA!$C$34:$E$37, 3, 1), "")</f>
        <v>P</v>
      </c>
      <c r="H11" s="396">
        <f ca="1">IFERROR(VLOOKUP($D11,INDIRECT("'"&amp;$W$6&amp;"'!$C$8:$BZ$100"),IF($W$9=1,19,41),0),"")</f>
        <v>87</v>
      </c>
      <c r="I11" s="389" t="str">
        <f ca="1">IFERROR(VLOOKUP(H11, DATA!$C$34:$E$37, 3, 1), "")</f>
        <v>C</v>
      </c>
      <c r="J11" s="396">
        <f ca="1">IFERROR(VLOOKUP($D11,INDIRECT("'"&amp;$W$6&amp;"'!$C$8:$BZ$100"),IF($W$9=1,20,42),0),"")</f>
        <v>90</v>
      </c>
      <c r="K11" s="389" t="str">
        <f ca="1">IFERROR(VLOOKUP(J11, DATA!$C$34:$E$37, 3, 1), "")</f>
        <v>SB</v>
      </c>
      <c r="L11" s="396">
        <f ca="1">IFERROR(VLOOKUP($D11,INDIRECT("'"&amp;$W$6&amp;"'!$C$8:$BZ$100"),IF($W$9=1,21,43),0),"")</f>
        <v>75</v>
      </c>
      <c r="M11" s="389" t="str">
        <f ca="1">IFERROR(VLOOKUP(L11, DATA!$C$34:$E$37, 3, 1), "")</f>
        <v>C</v>
      </c>
      <c r="N11" s="396">
        <f ca="1">IFERROR(VLOOKUP($D11,INDIRECT("'"&amp;$W$6&amp;"'!$C$8:$BZ$100"),IF($W$9=1,22,44),0),"")</f>
        <v>77</v>
      </c>
      <c r="O11" s="389" t="str">
        <f ca="1">IFERROR(VLOOKUP(N11, DATA!$C$34:$E$37, 3, 1), "")</f>
        <v>C</v>
      </c>
      <c r="P11" s="396">
        <f ca="1">IFERROR(VLOOKUP($D11,INDIRECT("'"&amp;$W$6&amp;"'!$C$8:$BZ$100"),IF($W$9=1,23,45),0),"")</f>
        <v>65</v>
      </c>
      <c r="Q11" s="401" t="str">
        <f ca="1">IFERROR(VLOOKUP(P11, DATA!$C$34:$E$37, 3, 1), "")</f>
        <v>P</v>
      </c>
      <c r="R11" s="404">
        <f ca="1">IFERROR((U11 * (100-$U$10)/100) + (P11 * $U$10/100),"")</f>
        <v>77.42</v>
      </c>
      <c r="S11" s="397" t="str">
        <f ca="1">(COUNTIF(G11:O11,DATA!$E$36)+COUNTIF(G11:O11,DATA!$E$37)) &amp; " dari " &amp; (COUNTIF(G11:O11,DATA!$E$36)+COUNTIF(G11:O11,DATA!$E$37)+COUNTIF(G11:O11,DATA!$E$35)+COUNTIF(G11:O11,DATA!$E$34)) &amp; " Tercapai"</f>
        <v>4 dari 5 Tercapai</v>
      </c>
      <c r="U11" s="289">
        <f ca="1">AVERAGEIF((F11:N11),"&gt;0")</f>
        <v>78.8</v>
      </c>
      <c r="V11" s="208"/>
      <c r="W11" s="208"/>
      <c r="X11" s="208"/>
      <c r="Y11" s="208"/>
    </row>
    <row r="12" spans="2:25" x14ac:dyDescent="0.25">
      <c r="B12" s="169"/>
      <c r="C12" s="340">
        <v>2</v>
      </c>
      <c r="D12" s="184" t="str">
        <f>SISWA!C3</f>
        <v>Siswa2</v>
      </c>
      <c r="E12" s="341" t="str">
        <f>SISWA!D3</f>
        <v>P</v>
      </c>
      <c r="F12" s="399">
        <f t="shared" ref="F12:F60" ca="1" si="0">IFERROR(VLOOKUP($D12,INDIRECT("'"&amp;$W$6&amp;"'!$C$8:$BZ$100"),IF($W$9=1,18,40),0),"")</f>
        <v>77</v>
      </c>
      <c r="G12" s="216" t="str">
        <f ca="1">IFERROR(VLOOKUP(F12, DATA!$C$34:$E$37, 3, 1), "")</f>
        <v>C</v>
      </c>
      <c r="H12" s="215">
        <f t="shared" ref="H12:H60" ca="1" si="1">IFERROR(VLOOKUP($D12,INDIRECT("'"&amp;$W$6&amp;"'!$C$8:$BZ$100"),IF($W$9=1,19,41),0),"")</f>
        <v>55</v>
      </c>
      <c r="I12" s="216" t="str">
        <f ca="1">IFERROR(VLOOKUP(H12, DATA!$C$34:$E$37, 3, 1), "")</f>
        <v>PB</v>
      </c>
      <c r="J12" s="215">
        <f t="shared" ref="J12:J60" ca="1" si="2">IFERROR(VLOOKUP($D12,INDIRECT("'"&amp;$W$6&amp;"'!$C$8:$BZ$100"),IF($W$9=1,20,42),0),"")</f>
        <v>66</v>
      </c>
      <c r="K12" s="216" t="str">
        <f ca="1">IFERROR(VLOOKUP(J12, DATA!$C$34:$E$37, 3, 1), "")</f>
        <v>P</v>
      </c>
      <c r="L12" s="215">
        <f t="shared" ref="L12:L60" ca="1" si="3">IFERROR(VLOOKUP($D12,INDIRECT("'"&amp;$W$6&amp;"'!$C$8:$BZ$100"),IF($W$9=1,21,43),0),"")</f>
        <v>100</v>
      </c>
      <c r="M12" s="216" t="str">
        <f ca="1">IFERROR(VLOOKUP(L12, DATA!$C$34:$E$37, 3, 1), "")</f>
        <v>SB</v>
      </c>
      <c r="N12" s="215">
        <f t="shared" ref="N12:N60" ca="1" si="4">IFERROR(VLOOKUP($D12,INDIRECT("'"&amp;$W$6&amp;"'!$C$8:$BZ$100"),IF($W$9=1,22,44),0),"")</f>
        <v>66</v>
      </c>
      <c r="O12" s="216" t="str">
        <f ca="1">IFERROR(VLOOKUP(N12, DATA!$C$34:$E$37, 3, 1), "")</f>
        <v>P</v>
      </c>
      <c r="P12" s="215">
        <f t="shared" ref="P12:P60" ca="1" si="5">IFERROR(VLOOKUP($D12,INDIRECT("'"&amp;$W$6&amp;"'!$C$8:$BZ$100"),IF($W$9=1,23,45),0),"")</f>
        <v>77</v>
      </c>
      <c r="Q12" s="402" t="str">
        <f ca="1">IFERROR(VLOOKUP(P12, DATA!$C$34:$E$37, 3, 1), "")</f>
        <v>C</v>
      </c>
      <c r="R12" s="405">
        <f t="shared" ref="R12:R60" ca="1" si="6">IFERROR((U12 * (100-$U$10)/100) + (P12 * $U$10/100),"")</f>
        <v>73.22</v>
      </c>
      <c r="S12" s="391" t="str">
        <f ca="1">(COUNTIF(G12:O12,DATA!$E$36)+COUNTIF(G12:O12,DATA!$E$37)) &amp; " dari " &amp; (COUNTIF(G12:O12,DATA!$E$36)+COUNTIF(G12:O12,DATA!$E$37)+COUNTIF(G12:O12,DATA!$E$35)+COUNTIF(G12:O12,DATA!$E$34)) &amp; " Tercapai"</f>
        <v>2 dari 5 Tercapai</v>
      </c>
      <c r="U12" s="289">
        <f t="shared" ref="U12:U61" ca="1" si="7">AVERAGEIF((F12:N12),"&gt;0")</f>
        <v>72.8</v>
      </c>
      <c r="V12" s="208"/>
      <c r="W12" s="208"/>
      <c r="X12" s="208"/>
      <c r="Y12" s="208"/>
    </row>
    <row r="13" spans="2:25" x14ac:dyDescent="0.25">
      <c r="B13" s="169"/>
      <c r="C13" s="340">
        <v>3</v>
      </c>
      <c r="D13" s="184" t="str">
        <f>SISWA!C4</f>
        <v>Siswa 3</v>
      </c>
      <c r="E13" s="341" t="str">
        <f>SISWA!D4</f>
        <v>P</v>
      </c>
      <c r="F13" s="399">
        <f t="shared" ca="1" si="0"/>
        <v>78</v>
      </c>
      <c r="G13" s="216" t="str">
        <f ca="1">IFERROR(VLOOKUP(F13, DATA!$C$34:$E$37, 3, 1), "")</f>
        <v>C</v>
      </c>
      <c r="H13" s="215">
        <f t="shared" ca="1" si="1"/>
        <v>88</v>
      </c>
      <c r="I13" s="216" t="str">
        <f ca="1">IFERROR(VLOOKUP(H13, DATA!$C$34:$E$37, 3, 1), "")</f>
        <v>SB</v>
      </c>
      <c r="J13" s="215">
        <f t="shared" ca="1" si="2"/>
        <v>90</v>
      </c>
      <c r="K13" s="216" t="str">
        <f ca="1">IFERROR(VLOOKUP(J13, DATA!$C$34:$E$37, 3, 1), "")</f>
        <v>SB</v>
      </c>
      <c r="L13" s="215">
        <f t="shared" ca="1" si="3"/>
        <v>90</v>
      </c>
      <c r="M13" s="216" t="str">
        <f ca="1">IFERROR(VLOOKUP(L13, DATA!$C$34:$E$37, 3, 1), "")</f>
        <v>SB</v>
      </c>
      <c r="N13" s="215">
        <f t="shared" ca="1" si="4"/>
        <v>90</v>
      </c>
      <c r="O13" s="216" t="str">
        <f ca="1">IFERROR(VLOOKUP(N13, DATA!$C$34:$E$37, 3, 1), "")</f>
        <v>SB</v>
      </c>
      <c r="P13" s="215">
        <f t="shared" ca="1" si="5"/>
        <v>70</v>
      </c>
      <c r="Q13" s="402" t="str">
        <f ca="1">IFERROR(VLOOKUP(P13, DATA!$C$34:$E$37, 3, 1), "")</f>
        <v>P</v>
      </c>
      <c r="R13" s="405">
        <f t="shared" ca="1" si="6"/>
        <v>85.48</v>
      </c>
      <c r="S13" s="391" t="str">
        <f ca="1">(COUNTIF(G13:O13,DATA!$E$36)+COUNTIF(G13:O13,DATA!$E$37)) &amp; " dari " &amp; (COUNTIF(G13:O13,DATA!$E$36)+COUNTIF(G13:O13,DATA!$E$37)+COUNTIF(G13:O13,DATA!$E$35)+COUNTIF(G13:O13,DATA!$E$34)) &amp; " Tercapai"</f>
        <v>5 dari 5 Tercapai</v>
      </c>
      <c r="U13" s="289">
        <f t="shared" ca="1" si="7"/>
        <v>87.2</v>
      </c>
      <c r="V13" s="208"/>
      <c r="W13" s="208"/>
      <c r="X13" s="208"/>
      <c r="Y13" s="208"/>
    </row>
    <row r="14" spans="2:25" x14ac:dyDescent="0.25">
      <c r="B14" s="169"/>
      <c r="C14" s="340">
        <v>4</v>
      </c>
      <c r="D14" s="184" t="str">
        <f>SISWA!C5</f>
        <v>Siswa 4</v>
      </c>
      <c r="E14" s="341" t="str">
        <f>SISWA!D5</f>
        <v>P</v>
      </c>
      <c r="F14" s="399">
        <f t="shared" ca="1" si="0"/>
        <v>85</v>
      </c>
      <c r="G14" s="216" t="str">
        <f ca="1">IFERROR(VLOOKUP(F14, DATA!$C$34:$E$37, 3, 1), "")</f>
        <v>C</v>
      </c>
      <c r="H14" s="215">
        <f t="shared" ca="1" si="1"/>
        <v>85</v>
      </c>
      <c r="I14" s="216" t="str">
        <f ca="1">IFERROR(VLOOKUP(H14, DATA!$C$34:$E$37, 3, 1), "")</f>
        <v>C</v>
      </c>
      <c r="J14" s="215">
        <f t="shared" ca="1" si="2"/>
        <v>85</v>
      </c>
      <c r="K14" s="216" t="str">
        <f ca="1">IFERROR(VLOOKUP(J14, DATA!$C$34:$E$37, 3, 1), "")</f>
        <v>C</v>
      </c>
      <c r="L14" s="215">
        <f t="shared" ca="1" si="3"/>
        <v>85</v>
      </c>
      <c r="M14" s="216" t="str">
        <f ca="1">IFERROR(VLOOKUP(L14, DATA!$C$34:$E$37, 3, 1), "")</f>
        <v>C</v>
      </c>
      <c r="N14" s="215">
        <f t="shared" ca="1" si="4"/>
        <v>85</v>
      </c>
      <c r="O14" s="216" t="str">
        <f ca="1">IFERROR(VLOOKUP(N14, DATA!$C$34:$E$37, 3, 1), "")</f>
        <v>C</v>
      </c>
      <c r="P14" s="215">
        <f t="shared" ca="1" si="5"/>
        <v>85</v>
      </c>
      <c r="Q14" s="402" t="str">
        <f ca="1">IFERROR(VLOOKUP(P14, DATA!$C$34:$E$37, 3, 1), "")</f>
        <v>C</v>
      </c>
      <c r="R14" s="405">
        <f t="shared" ca="1" si="6"/>
        <v>85</v>
      </c>
      <c r="S14" s="391" t="str">
        <f ca="1">(COUNTIF(G14:O14,DATA!$E$36)+COUNTIF(G14:O14,DATA!$E$37)) &amp; " dari " &amp; (COUNTIF(G14:O14,DATA!$E$36)+COUNTIF(G14:O14,DATA!$E$37)+COUNTIF(G14:O14,DATA!$E$35)+COUNTIF(G14:O14,DATA!$E$34)) &amp; " Tercapai"</f>
        <v>5 dari 5 Tercapai</v>
      </c>
      <c r="U14" s="289">
        <f t="shared" ca="1" si="7"/>
        <v>85</v>
      </c>
      <c r="V14" s="208"/>
      <c r="W14" s="208"/>
      <c r="X14" s="208"/>
      <c r="Y14" s="208"/>
    </row>
    <row r="15" spans="2:25" x14ac:dyDescent="0.25">
      <c r="B15" s="169"/>
      <c r="C15" s="340">
        <v>5</v>
      </c>
      <c r="D15" s="184" t="str">
        <f>SISWA!C6</f>
        <v>Siswa 5</v>
      </c>
      <c r="E15" s="341" t="str">
        <f>SISWA!D6</f>
        <v>P</v>
      </c>
      <c r="F15" s="399" t="str">
        <f t="shared" ca="1" si="0"/>
        <v/>
      </c>
      <c r="G15" s="216" t="str">
        <f ca="1">IFERROR(VLOOKUP(F15, DATA!$C$34:$E$37, 3, 1), "")</f>
        <v/>
      </c>
      <c r="H15" s="215" t="str">
        <f t="shared" ca="1" si="1"/>
        <v/>
      </c>
      <c r="I15" s="216" t="str">
        <f ca="1">IFERROR(VLOOKUP(H15, DATA!$C$34:$E$37, 3, 1), "")</f>
        <v/>
      </c>
      <c r="J15" s="215" t="str">
        <f t="shared" ca="1" si="2"/>
        <v/>
      </c>
      <c r="K15" s="216" t="str">
        <f ca="1">IFERROR(VLOOKUP(J15, DATA!$C$34:$E$37, 3, 1), "")</f>
        <v/>
      </c>
      <c r="L15" s="215" t="str">
        <f t="shared" ca="1" si="3"/>
        <v/>
      </c>
      <c r="M15" s="216" t="str">
        <f ca="1">IFERROR(VLOOKUP(L15, DATA!$C$34:$E$37, 3, 1), "")</f>
        <v/>
      </c>
      <c r="N15" s="215" t="str">
        <f t="shared" ca="1" si="4"/>
        <v/>
      </c>
      <c r="O15" s="216" t="str">
        <f ca="1">IFERROR(VLOOKUP(N15, DATA!$C$34:$E$37, 3, 1), "")</f>
        <v/>
      </c>
      <c r="P15" s="285">
        <f t="shared" ca="1" si="5"/>
        <v>0</v>
      </c>
      <c r="Q15" s="402" t="str">
        <f ca="1">IFERROR(VLOOKUP(P15, DATA!$C$34:$E$37, 3, 1), "")</f>
        <v>PB</v>
      </c>
      <c r="R15" s="405" t="str">
        <f t="shared" ca="1" si="6"/>
        <v/>
      </c>
      <c r="S15" s="391" t="str">
        <f ca="1">(COUNTIF(G15:O15,DATA!$E$36)+COUNTIF(G15:O15,DATA!$E$37)) &amp; " dari " &amp; (COUNTIF(G15:O15,DATA!$E$36)+COUNTIF(G15:O15,DATA!$E$37)+COUNTIF(G15:O15,DATA!$E$35)+COUNTIF(G15:O15,DATA!$E$34)) &amp; " Tercapai"</f>
        <v>0 dari 0 Tercapai</v>
      </c>
      <c r="U15" s="289" t="e">
        <f t="shared" ca="1" si="7"/>
        <v>#DIV/0!</v>
      </c>
      <c r="V15" s="208"/>
      <c r="W15" s="208"/>
      <c r="X15" s="208"/>
      <c r="Y15" s="208"/>
    </row>
    <row r="16" spans="2:25" x14ac:dyDescent="0.25">
      <c r="B16" s="169"/>
      <c r="C16" s="340">
        <v>6</v>
      </c>
      <c r="D16" s="184" t="str">
        <f>SISWA!C7</f>
        <v>Siswa 6</v>
      </c>
      <c r="E16" s="341" t="str">
        <f>SISWA!D7</f>
        <v>P</v>
      </c>
      <c r="F16" s="399" t="str">
        <f t="shared" ca="1" si="0"/>
        <v/>
      </c>
      <c r="G16" s="216" t="str">
        <f ca="1">IFERROR(VLOOKUP(F16, DATA!$C$34:$E$37, 3, 1), "")</f>
        <v/>
      </c>
      <c r="H16" s="215" t="str">
        <f t="shared" ca="1" si="1"/>
        <v/>
      </c>
      <c r="I16" s="216" t="str">
        <f ca="1">IFERROR(VLOOKUP(H16, DATA!$C$34:$E$37, 3, 1), "")</f>
        <v/>
      </c>
      <c r="J16" s="215" t="str">
        <f t="shared" ca="1" si="2"/>
        <v/>
      </c>
      <c r="K16" s="216" t="str">
        <f ca="1">IFERROR(VLOOKUP(J16, DATA!$C$34:$E$37, 3, 1), "")</f>
        <v/>
      </c>
      <c r="L16" s="215" t="str">
        <f t="shared" ca="1" si="3"/>
        <v/>
      </c>
      <c r="M16" s="216" t="str">
        <f ca="1">IFERROR(VLOOKUP(L16, DATA!$C$34:$E$37, 3, 1), "")</f>
        <v/>
      </c>
      <c r="N16" s="215" t="str">
        <f t="shared" ca="1" si="4"/>
        <v/>
      </c>
      <c r="O16" s="216" t="str">
        <f ca="1">IFERROR(VLOOKUP(N16, DATA!$C$34:$E$37, 3, 1), "")</f>
        <v/>
      </c>
      <c r="P16" s="285">
        <f t="shared" ca="1" si="5"/>
        <v>0</v>
      </c>
      <c r="Q16" s="402" t="str">
        <f ca="1">IFERROR(VLOOKUP(P16, DATA!$C$34:$E$37, 3, 1), "")</f>
        <v>PB</v>
      </c>
      <c r="R16" s="405" t="str">
        <f t="shared" ca="1" si="6"/>
        <v/>
      </c>
      <c r="S16" s="391" t="str">
        <f ca="1">(COUNTIF(G16:O16,DATA!$E$36)+COUNTIF(G16:O16,DATA!$E$37)) &amp; " dari " &amp; (COUNTIF(G16:O16,DATA!$E$36)+COUNTIF(G16:O16,DATA!$E$37)+COUNTIF(G16:O16,DATA!$E$35)+COUNTIF(G16:O16,DATA!$E$34)) &amp; " Tercapai"</f>
        <v>0 dari 0 Tercapai</v>
      </c>
      <c r="U16" s="289" t="e">
        <f t="shared" ca="1" si="7"/>
        <v>#DIV/0!</v>
      </c>
      <c r="V16" s="208"/>
      <c r="W16" s="208"/>
      <c r="X16" s="208"/>
      <c r="Y16" s="208"/>
    </row>
    <row r="17" spans="2:21" x14ac:dyDescent="0.25">
      <c r="B17" s="169"/>
      <c r="C17" s="340">
        <v>7</v>
      </c>
      <c r="D17" s="184" t="str">
        <f>SISWA!C8</f>
        <v>Siswa 7</v>
      </c>
      <c r="E17" s="341" t="str">
        <f>SISWA!D8</f>
        <v xml:space="preserve">L </v>
      </c>
      <c r="F17" s="399" t="str">
        <f t="shared" ca="1" si="0"/>
        <v/>
      </c>
      <c r="G17" s="216" t="str">
        <f ca="1">IFERROR(VLOOKUP(F17, DATA!$C$34:$E$37, 3, 1), "")</f>
        <v/>
      </c>
      <c r="H17" s="215" t="str">
        <f t="shared" ca="1" si="1"/>
        <v/>
      </c>
      <c r="I17" s="216" t="str">
        <f ca="1">IFERROR(VLOOKUP(H17, DATA!$C$34:$E$37, 3, 1), "")</f>
        <v/>
      </c>
      <c r="J17" s="215" t="str">
        <f t="shared" ca="1" si="2"/>
        <v/>
      </c>
      <c r="K17" s="216" t="str">
        <f ca="1">IFERROR(VLOOKUP(J17, DATA!$C$34:$E$37, 3, 1), "")</f>
        <v/>
      </c>
      <c r="L17" s="215" t="str">
        <f t="shared" ca="1" si="3"/>
        <v/>
      </c>
      <c r="M17" s="216" t="str">
        <f ca="1">IFERROR(VLOOKUP(L17, DATA!$C$34:$E$37, 3, 1), "")</f>
        <v/>
      </c>
      <c r="N17" s="215" t="str">
        <f t="shared" ca="1" si="4"/>
        <v/>
      </c>
      <c r="O17" s="216" t="str">
        <f ca="1">IFERROR(VLOOKUP(N17, DATA!$C$34:$E$37, 3, 1), "")</f>
        <v/>
      </c>
      <c r="P17" s="285">
        <f t="shared" ca="1" si="5"/>
        <v>0</v>
      </c>
      <c r="Q17" s="402" t="str">
        <f ca="1">IFERROR(VLOOKUP(P17, DATA!$C$34:$E$37, 3, 1), "")</f>
        <v>PB</v>
      </c>
      <c r="R17" s="405" t="str">
        <f t="shared" ca="1" si="6"/>
        <v/>
      </c>
      <c r="S17" s="391" t="str">
        <f ca="1">(COUNTIF(G17:O17,DATA!$E$36)+COUNTIF(G17:O17,DATA!$E$37)) &amp; " dari " &amp; (COUNTIF(G17:O17,DATA!$E$36)+COUNTIF(G17:O17,DATA!$E$37)+COUNTIF(G17:O17,DATA!$E$35)+COUNTIF(G17:O17,DATA!$E$34)) &amp; " Tercapai"</f>
        <v>0 dari 0 Tercapai</v>
      </c>
      <c r="U17" s="289" t="e">
        <f t="shared" ca="1" si="7"/>
        <v>#DIV/0!</v>
      </c>
    </row>
    <row r="18" spans="2:21" x14ac:dyDescent="0.25">
      <c r="B18" s="169"/>
      <c r="C18" s="340">
        <v>8</v>
      </c>
      <c r="D18" s="184" t="str">
        <f>SISWA!C9</f>
        <v>Siswa 8</v>
      </c>
      <c r="E18" s="341" t="str">
        <f>SISWA!D9</f>
        <v xml:space="preserve">L </v>
      </c>
      <c r="F18" s="399" t="str">
        <f t="shared" ca="1" si="0"/>
        <v/>
      </c>
      <c r="G18" s="216" t="str">
        <f ca="1">IFERROR(VLOOKUP(F18, DATA!$C$34:$E$37, 3, 1), "")</f>
        <v/>
      </c>
      <c r="H18" s="215" t="str">
        <f t="shared" ca="1" si="1"/>
        <v/>
      </c>
      <c r="I18" s="216" t="str">
        <f ca="1">IFERROR(VLOOKUP(H18, DATA!$C$34:$E$37, 3, 1), "")</f>
        <v/>
      </c>
      <c r="J18" s="215" t="str">
        <f t="shared" ca="1" si="2"/>
        <v/>
      </c>
      <c r="K18" s="216" t="str">
        <f ca="1">IFERROR(VLOOKUP(J18, DATA!$C$34:$E$37, 3, 1), "")</f>
        <v/>
      </c>
      <c r="L18" s="215" t="str">
        <f t="shared" ca="1" si="3"/>
        <v/>
      </c>
      <c r="M18" s="216" t="str">
        <f ca="1">IFERROR(VLOOKUP(L18, DATA!$C$34:$E$37, 3, 1), "")</f>
        <v/>
      </c>
      <c r="N18" s="215" t="str">
        <f t="shared" ca="1" si="4"/>
        <v/>
      </c>
      <c r="O18" s="216" t="str">
        <f ca="1">IFERROR(VLOOKUP(N18, DATA!$C$34:$E$37, 3, 1), "")</f>
        <v/>
      </c>
      <c r="P18" s="285">
        <f t="shared" ca="1" si="5"/>
        <v>0</v>
      </c>
      <c r="Q18" s="402" t="str">
        <f ca="1">IFERROR(VLOOKUP(P18, DATA!$C$34:$E$37, 3, 1), "")</f>
        <v>PB</v>
      </c>
      <c r="R18" s="405" t="str">
        <f t="shared" ca="1" si="6"/>
        <v/>
      </c>
      <c r="S18" s="391" t="str">
        <f ca="1">(COUNTIF(G18:O18,DATA!$E$36)+COUNTIF(G18:O18,DATA!$E$37)) &amp; " dari " &amp; (COUNTIF(G18:O18,DATA!$E$36)+COUNTIF(G18:O18,DATA!$E$37)+COUNTIF(G18:O18,DATA!$E$35)+COUNTIF(G18:O18,DATA!$E$34)) &amp; " Tercapai"</f>
        <v>0 dari 0 Tercapai</v>
      </c>
      <c r="U18" s="289" t="e">
        <f t="shared" ca="1" si="7"/>
        <v>#DIV/0!</v>
      </c>
    </row>
    <row r="19" spans="2:21" x14ac:dyDescent="0.25">
      <c r="B19" s="169"/>
      <c r="C19" s="340">
        <v>9</v>
      </c>
      <c r="D19" s="184" t="str">
        <f>SISWA!C10</f>
        <v>Siswa 9</v>
      </c>
      <c r="E19" s="341" t="str">
        <f>SISWA!D10</f>
        <v xml:space="preserve">L </v>
      </c>
      <c r="F19" s="399" t="str">
        <f t="shared" ca="1" si="0"/>
        <v/>
      </c>
      <c r="G19" s="216" t="str">
        <f ca="1">IFERROR(VLOOKUP(F19, DATA!$C$34:$E$37, 3, 1), "")</f>
        <v/>
      </c>
      <c r="H19" s="215" t="str">
        <f t="shared" ca="1" si="1"/>
        <v/>
      </c>
      <c r="I19" s="216" t="str">
        <f ca="1">IFERROR(VLOOKUP(H19, DATA!$C$34:$E$37, 3, 1), "")</f>
        <v/>
      </c>
      <c r="J19" s="215" t="str">
        <f t="shared" ca="1" si="2"/>
        <v/>
      </c>
      <c r="K19" s="216" t="str">
        <f ca="1">IFERROR(VLOOKUP(J19, DATA!$C$34:$E$37, 3, 1), "")</f>
        <v/>
      </c>
      <c r="L19" s="215" t="str">
        <f t="shared" ca="1" si="3"/>
        <v/>
      </c>
      <c r="M19" s="216" t="str">
        <f ca="1">IFERROR(VLOOKUP(L19, DATA!$C$34:$E$37, 3, 1), "")</f>
        <v/>
      </c>
      <c r="N19" s="215" t="str">
        <f t="shared" ca="1" si="4"/>
        <v/>
      </c>
      <c r="O19" s="216" t="str">
        <f ca="1">IFERROR(VLOOKUP(N19, DATA!$C$34:$E$37, 3, 1), "")</f>
        <v/>
      </c>
      <c r="P19" s="285">
        <f t="shared" ca="1" si="5"/>
        <v>0</v>
      </c>
      <c r="Q19" s="402" t="str">
        <f ca="1">IFERROR(VLOOKUP(P19, DATA!$C$34:$E$37, 3, 1), "")</f>
        <v>PB</v>
      </c>
      <c r="R19" s="405" t="str">
        <f t="shared" ca="1" si="6"/>
        <v/>
      </c>
      <c r="S19" s="391" t="str">
        <f ca="1">(COUNTIF(G19:O19,DATA!$E$36)+COUNTIF(G19:O19,DATA!$E$37)) &amp; " dari " &amp; (COUNTIF(G19:O19,DATA!$E$36)+COUNTIF(G19:O19,DATA!$E$37)+COUNTIF(G19:O19,DATA!$E$35)+COUNTIF(G19:O19,DATA!$E$34)) &amp; " Tercapai"</f>
        <v>0 dari 0 Tercapai</v>
      </c>
      <c r="U19" s="289" t="e">
        <f t="shared" ca="1" si="7"/>
        <v>#DIV/0!</v>
      </c>
    </row>
    <row r="20" spans="2:21" x14ac:dyDescent="0.25">
      <c r="B20" s="169"/>
      <c r="C20" s="340">
        <v>10</v>
      </c>
      <c r="D20" s="184" t="str">
        <f>SISWA!C11</f>
        <v>Siswa 10</v>
      </c>
      <c r="E20" s="341" t="str">
        <f>SISWA!D11</f>
        <v xml:space="preserve">L </v>
      </c>
      <c r="F20" s="399" t="str">
        <f t="shared" ca="1" si="0"/>
        <v/>
      </c>
      <c r="G20" s="216" t="str">
        <f ca="1">IFERROR(VLOOKUP(F20, DATA!$C$34:$E$37, 3, 1), "")</f>
        <v/>
      </c>
      <c r="H20" s="215" t="str">
        <f t="shared" ca="1" si="1"/>
        <v/>
      </c>
      <c r="I20" s="216" t="str">
        <f ca="1">IFERROR(VLOOKUP(H20, DATA!$C$34:$E$37, 3, 1), "")</f>
        <v/>
      </c>
      <c r="J20" s="215" t="str">
        <f t="shared" ca="1" si="2"/>
        <v/>
      </c>
      <c r="K20" s="216" t="str">
        <f ca="1">IFERROR(VLOOKUP(J20, DATA!$C$34:$E$37, 3, 1), "")</f>
        <v/>
      </c>
      <c r="L20" s="215" t="str">
        <f t="shared" ca="1" si="3"/>
        <v/>
      </c>
      <c r="M20" s="216" t="str">
        <f ca="1">IFERROR(VLOOKUP(L20, DATA!$C$34:$E$37, 3, 1), "")</f>
        <v/>
      </c>
      <c r="N20" s="215" t="str">
        <f t="shared" ca="1" si="4"/>
        <v/>
      </c>
      <c r="O20" s="216" t="str">
        <f ca="1">IFERROR(VLOOKUP(N20, DATA!$C$34:$E$37, 3, 1), "")</f>
        <v/>
      </c>
      <c r="P20" s="285">
        <f t="shared" ca="1" si="5"/>
        <v>0</v>
      </c>
      <c r="Q20" s="402" t="str">
        <f ca="1">IFERROR(VLOOKUP(P20, DATA!$C$34:$E$37, 3, 1), "")</f>
        <v>PB</v>
      </c>
      <c r="R20" s="405" t="str">
        <f t="shared" ca="1" si="6"/>
        <v/>
      </c>
      <c r="S20" s="391" t="str">
        <f ca="1">(COUNTIF(G20:O20,DATA!$E$36)+COUNTIF(G20:O20,DATA!$E$37)) &amp; " dari " &amp; (COUNTIF(G20:O20,DATA!$E$36)+COUNTIF(G20:O20,DATA!$E$37)+COUNTIF(G20:O20,DATA!$E$35)+COUNTIF(G20:O20,DATA!$E$34)) &amp; " Tercapai"</f>
        <v>0 dari 0 Tercapai</v>
      </c>
      <c r="U20" s="289" t="e">
        <f t="shared" ca="1" si="7"/>
        <v>#DIV/0!</v>
      </c>
    </row>
    <row r="21" spans="2:21" x14ac:dyDescent="0.25">
      <c r="B21" s="169"/>
      <c r="C21" s="340">
        <v>11</v>
      </c>
      <c r="D21" s="184" t="str">
        <f>SISWA!C12</f>
        <v>Siswa 11</v>
      </c>
      <c r="E21" s="341" t="str">
        <f>SISWA!D12</f>
        <v xml:space="preserve">L </v>
      </c>
      <c r="F21" s="399" t="str">
        <f t="shared" ca="1" si="0"/>
        <v/>
      </c>
      <c r="G21" s="216" t="str">
        <f ca="1">IFERROR(VLOOKUP(F21, DATA!$C$34:$E$37, 3, 1), "")</f>
        <v/>
      </c>
      <c r="H21" s="215" t="str">
        <f t="shared" ca="1" si="1"/>
        <v/>
      </c>
      <c r="I21" s="216" t="str">
        <f ca="1">IFERROR(VLOOKUP(H21, DATA!$C$34:$E$37, 3, 1), "")</f>
        <v/>
      </c>
      <c r="J21" s="215" t="str">
        <f t="shared" ca="1" si="2"/>
        <v/>
      </c>
      <c r="K21" s="216" t="str">
        <f ca="1">IFERROR(VLOOKUP(J21, DATA!$C$34:$E$37, 3, 1), "")</f>
        <v/>
      </c>
      <c r="L21" s="215" t="str">
        <f t="shared" ca="1" si="3"/>
        <v/>
      </c>
      <c r="M21" s="216" t="str">
        <f ca="1">IFERROR(VLOOKUP(L21, DATA!$C$34:$E$37, 3, 1), "")</f>
        <v/>
      </c>
      <c r="N21" s="215" t="str">
        <f t="shared" ca="1" si="4"/>
        <v/>
      </c>
      <c r="O21" s="216" t="str">
        <f ca="1">IFERROR(VLOOKUP(N21, DATA!$C$34:$E$37, 3, 1), "")</f>
        <v/>
      </c>
      <c r="P21" s="285">
        <f t="shared" ca="1" si="5"/>
        <v>0</v>
      </c>
      <c r="Q21" s="402" t="str">
        <f ca="1">IFERROR(VLOOKUP(P21, DATA!$C$34:$E$37, 3, 1), "")</f>
        <v>PB</v>
      </c>
      <c r="R21" s="405" t="str">
        <f t="shared" ca="1" si="6"/>
        <v/>
      </c>
      <c r="S21" s="391" t="str">
        <f ca="1">(COUNTIF(G21:O21,DATA!$E$36)+COUNTIF(G21:O21,DATA!$E$37)) &amp; " dari " &amp; (COUNTIF(G21:O21,DATA!$E$36)+COUNTIF(G21:O21,DATA!$E$37)+COUNTIF(G21:O21,DATA!$E$35)+COUNTIF(G21:O21,DATA!$E$34)) &amp; " Tercapai"</f>
        <v>0 dari 0 Tercapai</v>
      </c>
      <c r="U21" s="289" t="e">
        <f t="shared" ca="1" si="7"/>
        <v>#DIV/0!</v>
      </c>
    </row>
    <row r="22" spans="2:21" x14ac:dyDescent="0.25">
      <c r="B22" s="169"/>
      <c r="C22" s="340">
        <v>12</v>
      </c>
      <c r="D22" s="184" t="str">
        <f>SISWA!C13</f>
        <v>Siswa 12</v>
      </c>
      <c r="E22" s="341" t="str">
        <f>SISWA!D13</f>
        <v xml:space="preserve">L </v>
      </c>
      <c r="F22" s="399" t="str">
        <f t="shared" ca="1" si="0"/>
        <v/>
      </c>
      <c r="G22" s="216" t="str">
        <f ca="1">IFERROR(VLOOKUP(F22, DATA!$C$34:$E$37, 3, 1), "")</f>
        <v/>
      </c>
      <c r="H22" s="215" t="str">
        <f t="shared" ca="1" si="1"/>
        <v/>
      </c>
      <c r="I22" s="216" t="str">
        <f ca="1">IFERROR(VLOOKUP(H22, DATA!$C$34:$E$37, 3, 1), "")</f>
        <v/>
      </c>
      <c r="J22" s="215" t="str">
        <f t="shared" ca="1" si="2"/>
        <v/>
      </c>
      <c r="K22" s="216" t="str">
        <f ca="1">IFERROR(VLOOKUP(J22, DATA!$C$34:$E$37, 3, 1), "")</f>
        <v/>
      </c>
      <c r="L22" s="215" t="str">
        <f t="shared" ca="1" si="3"/>
        <v/>
      </c>
      <c r="M22" s="216" t="str">
        <f ca="1">IFERROR(VLOOKUP(L22, DATA!$C$34:$E$37, 3, 1), "")</f>
        <v/>
      </c>
      <c r="N22" s="215" t="str">
        <f t="shared" ca="1" si="4"/>
        <v/>
      </c>
      <c r="O22" s="216" t="str">
        <f ca="1">IFERROR(VLOOKUP(N22, DATA!$C$34:$E$37, 3, 1), "")</f>
        <v/>
      </c>
      <c r="P22" s="285">
        <f t="shared" ca="1" si="5"/>
        <v>0</v>
      </c>
      <c r="Q22" s="402" t="str">
        <f ca="1">IFERROR(VLOOKUP(P22, DATA!$C$34:$E$37, 3, 1), "")</f>
        <v>PB</v>
      </c>
      <c r="R22" s="405" t="str">
        <f t="shared" ca="1" si="6"/>
        <v/>
      </c>
      <c r="S22" s="391" t="str">
        <f ca="1">(COUNTIF(G22:O22,DATA!$E$36)+COUNTIF(G22:O22,DATA!$E$37)) &amp; " dari " &amp; (COUNTIF(G22:O22,DATA!$E$36)+COUNTIF(G22:O22,DATA!$E$37)+COUNTIF(G22:O22,DATA!$E$35)+COUNTIF(G22:O22,DATA!$E$34)) &amp; " Tercapai"</f>
        <v>0 dari 0 Tercapai</v>
      </c>
      <c r="U22" s="289" t="e">
        <f t="shared" ca="1" si="7"/>
        <v>#DIV/0!</v>
      </c>
    </row>
    <row r="23" spans="2:21" x14ac:dyDescent="0.25">
      <c r="B23" s="169"/>
      <c r="C23" s="340">
        <v>13</v>
      </c>
      <c r="D23" s="184" t="str">
        <f>SISWA!C14</f>
        <v>Siswa 13</v>
      </c>
      <c r="E23" s="341" t="str">
        <f>SISWA!D14</f>
        <v xml:space="preserve">L </v>
      </c>
      <c r="F23" s="399" t="str">
        <f t="shared" ca="1" si="0"/>
        <v/>
      </c>
      <c r="G23" s="216" t="str">
        <f ca="1">IFERROR(VLOOKUP(F23, DATA!$C$34:$E$37, 3, 1), "")</f>
        <v/>
      </c>
      <c r="H23" s="215" t="str">
        <f t="shared" ca="1" si="1"/>
        <v/>
      </c>
      <c r="I23" s="216" t="str">
        <f ca="1">IFERROR(VLOOKUP(H23, DATA!$C$34:$E$37, 3, 1), "")</f>
        <v/>
      </c>
      <c r="J23" s="215" t="str">
        <f t="shared" ca="1" si="2"/>
        <v/>
      </c>
      <c r="K23" s="216" t="str">
        <f ca="1">IFERROR(VLOOKUP(J23, DATA!$C$34:$E$37, 3, 1), "")</f>
        <v/>
      </c>
      <c r="L23" s="215" t="str">
        <f t="shared" ca="1" si="3"/>
        <v/>
      </c>
      <c r="M23" s="216" t="str">
        <f ca="1">IFERROR(VLOOKUP(L23, DATA!$C$34:$E$37, 3, 1), "")</f>
        <v/>
      </c>
      <c r="N23" s="215" t="str">
        <f t="shared" ca="1" si="4"/>
        <v/>
      </c>
      <c r="O23" s="216" t="str">
        <f ca="1">IFERROR(VLOOKUP(N23, DATA!$C$34:$E$37, 3, 1), "")</f>
        <v/>
      </c>
      <c r="P23" s="285">
        <f t="shared" ca="1" si="5"/>
        <v>0</v>
      </c>
      <c r="Q23" s="402" t="str">
        <f ca="1">IFERROR(VLOOKUP(P23, DATA!$C$34:$E$37, 3, 1), "")</f>
        <v>PB</v>
      </c>
      <c r="R23" s="405" t="str">
        <f t="shared" ca="1" si="6"/>
        <v/>
      </c>
      <c r="S23" s="391" t="str">
        <f ca="1">(COUNTIF(G23:O23,DATA!$E$36)+COUNTIF(G23:O23,DATA!$E$37)) &amp; " dari " &amp; (COUNTIF(G23:O23,DATA!$E$36)+COUNTIF(G23:O23,DATA!$E$37)+COUNTIF(G23:O23,DATA!$E$35)+COUNTIF(G23:O23,DATA!$E$34)) &amp; " Tercapai"</f>
        <v>0 dari 0 Tercapai</v>
      </c>
      <c r="U23" s="289" t="e">
        <f t="shared" ca="1" si="7"/>
        <v>#DIV/0!</v>
      </c>
    </row>
    <row r="24" spans="2:21" x14ac:dyDescent="0.25">
      <c r="B24" s="169"/>
      <c r="C24" s="340">
        <v>14</v>
      </c>
      <c r="D24" s="184" t="str">
        <f>SISWA!C15</f>
        <v>Siswa 14</v>
      </c>
      <c r="E24" s="341" t="str">
        <f>SISWA!D15</f>
        <v xml:space="preserve">L </v>
      </c>
      <c r="F24" s="399" t="str">
        <f t="shared" ca="1" si="0"/>
        <v/>
      </c>
      <c r="G24" s="216" t="str">
        <f ca="1">IFERROR(VLOOKUP(F24, DATA!$C$34:$E$37, 3, 1), "")</f>
        <v/>
      </c>
      <c r="H24" s="215" t="str">
        <f t="shared" ca="1" si="1"/>
        <v/>
      </c>
      <c r="I24" s="216" t="str">
        <f ca="1">IFERROR(VLOOKUP(H24, DATA!$C$34:$E$37, 3, 1), "")</f>
        <v/>
      </c>
      <c r="J24" s="215" t="str">
        <f t="shared" ca="1" si="2"/>
        <v/>
      </c>
      <c r="K24" s="216" t="str">
        <f ca="1">IFERROR(VLOOKUP(J24, DATA!$C$34:$E$37, 3, 1), "")</f>
        <v/>
      </c>
      <c r="L24" s="215" t="str">
        <f t="shared" ca="1" si="3"/>
        <v/>
      </c>
      <c r="M24" s="216" t="str">
        <f ca="1">IFERROR(VLOOKUP(L24, DATA!$C$34:$E$37, 3, 1), "")</f>
        <v/>
      </c>
      <c r="N24" s="215" t="str">
        <f t="shared" ca="1" si="4"/>
        <v/>
      </c>
      <c r="O24" s="216" t="str">
        <f ca="1">IFERROR(VLOOKUP(N24, DATA!$C$34:$E$37, 3, 1), "")</f>
        <v/>
      </c>
      <c r="P24" s="285">
        <f t="shared" ca="1" si="5"/>
        <v>0</v>
      </c>
      <c r="Q24" s="402" t="str">
        <f ca="1">IFERROR(VLOOKUP(P24, DATA!$C$34:$E$37, 3, 1), "")</f>
        <v>PB</v>
      </c>
      <c r="R24" s="405" t="str">
        <f t="shared" ca="1" si="6"/>
        <v/>
      </c>
      <c r="S24" s="391" t="str">
        <f ca="1">(COUNTIF(G24:O24,DATA!$E$36)+COUNTIF(G24:O24,DATA!$E$37)) &amp; " dari " &amp; (COUNTIF(G24:O24,DATA!$E$36)+COUNTIF(G24:O24,DATA!$E$37)+COUNTIF(G24:O24,DATA!$E$35)+COUNTIF(G24:O24,DATA!$E$34)) &amp; " Tercapai"</f>
        <v>0 dari 0 Tercapai</v>
      </c>
      <c r="U24" s="289" t="e">
        <f t="shared" ca="1" si="7"/>
        <v>#DIV/0!</v>
      </c>
    </row>
    <row r="25" spans="2:21" x14ac:dyDescent="0.25">
      <c r="B25" s="169"/>
      <c r="C25" s="340">
        <v>15</v>
      </c>
      <c r="D25" s="184" t="str">
        <f>SISWA!C16</f>
        <v>Siswa 15</v>
      </c>
      <c r="E25" s="341" t="str">
        <f>SISWA!D16</f>
        <v xml:space="preserve">L </v>
      </c>
      <c r="F25" s="399" t="str">
        <f t="shared" ca="1" si="0"/>
        <v/>
      </c>
      <c r="G25" s="216" t="str">
        <f ca="1">IFERROR(VLOOKUP(F25, DATA!$C$34:$E$37, 3, 1), "")</f>
        <v/>
      </c>
      <c r="H25" s="215" t="str">
        <f t="shared" ca="1" si="1"/>
        <v/>
      </c>
      <c r="I25" s="216" t="str">
        <f ca="1">IFERROR(VLOOKUP(H25, DATA!$C$34:$E$37, 3, 1), "")</f>
        <v/>
      </c>
      <c r="J25" s="215" t="str">
        <f t="shared" ca="1" si="2"/>
        <v/>
      </c>
      <c r="K25" s="216" t="str">
        <f ca="1">IFERROR(VLOOKUP(J25, DATA!$C$34:$E$37, 3, 1), "")</f>
        <v/>
      </c>
      <c r="L25" s="215" t="str">
        <f t="shared" ca="1" si="3"/>
        <v/>
      </c>
      <c r="M25" s="216" t="str">
        <f ca="1">IFERROR(VLOOKUP(L25, DATA!$C$34:$E$37, 3, 1), "")</f>
        <v/>
      </c>
      <c r="N25" s="215" t="str">
        <f t="shared" ca="1" si="4"/>
        <v/>
      </c>
      <c r="O25" s="216" t="str">
        <f ca="1">IFERROR(VLOOKUP(N25, DATA!$C$34:$E$37, 3, 1), "")</f>
        <v/>
      </c>
      <c r="P25" s="285">
        <f t="shared" ca="1" si="5"/>
        <v>0</v>
      </c>
      <c r="Q25" s="402" t="str">
        <f ca="1">IFERROR(VLOOKUP(P25, DATA!$C$34:$E$37, 3, 1), "")</f>
        <v>PB</v>
      </c>
      <c r="R25" s="405" t="str">
        <f t="shared" ca="1" si="6"/>
        <v/>
      </c>
      <c r="S25" s="391" t="str">
        <f ca="1">(COUNTIF(G25:O25,DATA!$E$36)+COUNTIF(G25:O25,DATA!$E$37)) &amp; " dari " &amp; (COUNTIF(G25:O25,DATA!$E$36)+COUNTIF(G25:O25,DATA!$E$37)+COUNTIF(G25:O25,DATA!$E$35)+COUNTIF(G25:O25,DATA!$E$34)) &amp; " Tercapai"</f>
        <v>0 dari 0 Tercapai</v>
      </c>
      <c r="U25" s="289" t="e">
        <f t="shared" ca="1" si="7"/>
        <v>#DIV/0!</v>
      </c>
    </row>
    <row r="26" spans="2:21" x14ac:dyDescent="0.25">
      <c r="B26" s="169"/>
      <c r="C26" s="340">
        <v>16</v>
      </c>
      <c r="D26" s="184" t="str">
        <f>SISWA!C17</f>
        <v>Siswa 16</v>
      </c>
      <c r="E26" s="341" t="str">
        <f>SISWA!D17</f>
        <v xml:space="preserve">L </v>
      </c>
      <c r="F26" s="399" t="str">
        <f t="shared" ca="1" si="0"/>
        <v/>
      </c>
      <c r="G26" s="216" t="str">
        <f ca="1">IFERROR(VLOOKUP(F26, DATA!$C$34:$E$37, 3, 1), "")</f>
        <v/>
      </c>
      <c r="H26" s="215" t="str">
        <f t="shared" ca="1" si="1"/>
        <v/>
      </c>
      <c r="I26" s="216" t="str">
        <f ca="1">IFERROR(VLOOKUP(H26, DATA!$C$34:$E$37, 3, 1), "")</f>
        <v/>
      </c>
      <c r="J26" s="215" t="str">
        <f t="shared" ca="1" si="2"/>
        <v/>
      </c>
      <c r="K26" s="216" t="str">
        <f ca="1">IFERROR(VLOOKUP(J26, DATA!$C$34:$E$37, 3, 1), "")</f>
        <v/>
      </c>
      <c r="L26" s="215" t="str">
        <f t="shared" ca="1" si="3"/>
        <v/>
      </c>
      <c r="M26" s="216" t="str">
        <f ca="1">IFERROR(VLOOKUP(L26, DATA!$C$34:$E$37, 3, 1), "")</f>
        <v/>
      </c>
      <c r="N26" s="215" t="str">
        <f t="shared" ca="1" si="4"/>
        <v/>
      </c>
      <c r="O26" s="216" t="str">
        <f ca="1">IFERROR(VLOOKUP(N26, DATA!$C$34:$E$37, 3, 1), "")</f>
        <v/>
      </c>
      <c r="P26" s="285">
        <f t="shared" ca="1" si="5"/>
        <v>0</v>
      </c>
      <c r="Q26" s="402" t="str">
        <f ca="1">IFERROR(VLOOKUP(P26, DATA!$C$34:$E$37, 3, 1), "")</f>
        <v>PB</v>
      </c>
      <c r="R26" s="405" t="str">
        <f t="shared" ca="1" si="6"/>
        <v/>
      </c>
      <c r="S26" s="391" t="str">
        <f ca="1">(COUNTIF(G26:O26,DATA!$E$36)+COUNTIF(G26:O26,DATA!$E$37)) &amp; " dari " &amp; (COUNTIF(G26:O26,DATA!$E$36)+COUNTIF(G26:O26,DATA!$E$37)+COUNTIF(G26:O26,DATA!$E$35)+COUNTIF(G26:O26,DATA!$E$34)) &amp; " Tercapai"</f>
        <v>0 dari 0 Tercapai</v>
      </c>
      <c r="U26" s="289" t="e">
        <f t="shared" ca="1" si="7"/>
        <v>#DIV/0!</v>
      </c>
    </row>
    <row r="27" spans="2:21" x14ac:dyDescent="0.25">
      <c r="B27" s="169"/>
      <c r="C27" s="340">
        <v>17</v>
      </c>
      <c r="D27" s="184" t="str">
        <f>SISWA!C18</f>
        <v>Siswa 17</v>
      </c>
      <c r="E27" s="341" t="str">
        <f>SISWA!D18</f>
        <v xml:space="preserve">L </v>
      </c>
      <c r="F27" s="399" t="str">
        <f t="shared" ca="1" si="0"/>
        <v/>
      </c>
      <c r="G27" s="216" t="str">
        <f ca="1">IFERROR(VLOOKUP(F27, DATA!$C$34:$E$37, 3, 1), "")</f>
        <v/>
      </c>
      <c r="H27" s="215" t="str">
        <f t="shared" ca="1" si="1"/>
        <v/>
      </c>
      <c r="I27" s="216" t="str">
        <f ca="1">IFERROR(VLOOKUP(H27, DATA!$C$34:$E$37, 3, 1), "")</f>
        <v/>
      </c>
      <c r="J27" s="215" t="str">
        <f t="shared" ca="1" si="2"/>
        <v/>
      </c>
      <c r="K27" s="216" t="str">
        <f ca="1">IFERROR(VLOOKUP(J27, DATA!$C$34:$E$37, 3, 1), "")</f>
        <v/>
      </c>
      <c r="L27" s="215" t="str">
        <f t="shared" ca="1" si="3"/>
        <v/>
      </c>
      <c r="M27" s="216" t="str">
        <f ca="1">IFERROR(VLOOKUP(L27, DATA!$C$34:$E$37, 3, 1), "")</f>
        <v/>
      </c>
      <c r="N27" s="215" t="str">
        <f t="shared" ca="1" si="4"/>
        <v/>
      </c>
      <c r="O27" s="216" t="str">
        <f ca="1">IFERROR(VLOOKUP(N27, DATA!$C$34:$E$37, 3, 1), "")</f>
        <v/>
      </c>
      <c r="P27" s="285">
        <f t="shared" ca="1" si="5"/>
        <v>0</v>
      </c>
      <c r="Q27" s="402" t="str">
        <f ca="1">IFERROR(VLOOKUP(P27, DATA!$C$34:$E$37, 3, 1), "")</f>
        <v>PB</v>
      </c>
      <c r="R27" s="405" t="str">
        <f t="shared" ca="1" si="6"/>
        <v/>
      </c>
      <c r="S27" s="391" t="str">
        <f ca="1">(COUNTIF(G27:O27,DATA!$E$36)+COUNTIF(G27:O27,DATA!$E$37)) &amp; " dari " &amp; (COUNTIF(G27:O27,DATA!$E$36)+COUNTIF(G27:O27,DATA!$E$37)+COUNTIF(G27:O27,DATA!$E$35)+COUNTIF(G27:O27,DATA!$E$34)) &amp; " Tercapai"</f>
        <v>0 dari 0 Tercapai</v>
      </c>
      <c r="U27" s="289" t="e">
        <f t="shared" ca="1" si="7"/>
        <v>#DIV/0!</v>
      </c>
    </row>
    <row r="28" spans="2:21" x14ac:dyDescent="0.25">
      <c r="B28" s="169"/>
      <c r="C28" s="340">
        <v>18</v>
      </c>
      <c r="D28" s="184" t="str">
        <f>SISWA!C19</f>
        <v>Siswa 18</v>
      </c>
      <c r="E28" s="341" t="str">
        <f>SISWA!D19</f>
        <v xml:space="preserve">L </v>
      </c>
      <c r="F28" s="399" t="str">
        <f t="shared" ca="1" si="0"/>
        <v/>
      </c>
      <c r="G28" s="216" t="str">
        <f ca="1">IFERROR(VLOOKUP(F28, DATA!$C$34:$E$37, 3, 1), "")</f>
        <v/>
      </c>
      <c r="H28" s="215" t="str">
        <f t="shared" ca="1" si="1"/>
        <v/>
      </c>
      <c r="I28" s="216" t="str">
        <f ca="1">IFERROR(VLOOKUP(H28, DATA!$C$34:$E$37, 3, 1), "")</f>
        <v/>
      </c>
      <c r="J28" s="215" t="str">
        <f t="shared" ca="1" si="2"/>
        <v/>
      </c>
      <c r="K28" s="216" t="str">
        <f ca="1">IFERROR(VLOOKUP(J28, DATA!$C$34:$E$37, 3, 1), "")</f>
        <v/>
      </c>
      <c r="L28" s="215" t="str">
        <f t="shared" ca="1" si="3"/>
        <v/>
      </c>
      <c r="M28" s="216" t="str">
        <f ca="1">IFERROR(VLOOKUP(L28, DATA!$C$34:$E$37, 3, 1), "")</f>
        <v/>
      </c>
      <c r="N28" s="215" t="str">
        <f t="shared" ca="1" si="4"/>
        <v/>
      </c>
      <c r="O28" s="216" t="str">
        <f ca="1">IFERROR(VLOOKUP(N28, DATA!$C$34:$E$37, 3, 1), "")</f>
        <v/>
      </c>
      <c r="P28" s="285">
        <f t="shared" ca="1" si="5"/>
        <v>0</v>
      </c>
      <c r="Q28" s="402" t="str">
        <f ca="1">IFERROR(VLOOKUP(P28, DATA!$C$34:$E$37, 3, 1), "")</f>
        <v>PB</v>
      </c>
      <c r="R28" s="405" t="str">
        <f t="shared" ca="1" si="6"/>
        <v/>
      </c>
      <c r="S28" s="391" t="str">
        <f ca="1">(COUNTIF(G28:O28,DATA!$E$36)+COUNTIF(G28:O28,DATA!$E$37)) &amp; " dari " &amp; (COUNTIF(G28:O28,DATA!$E$36)+COUNTIF(G28:O28,DATA!$E$37)+COUNTIF(G28:O28,DATA!$E$35)+COUNTIF(G28:O28,DATA!$E$34)) &amp; " Tercapai"</f>
        <v>0 dari 0 Tercapai</v>
      </c>
      <c r="U28" s="289" t="e">
        <f t="shared" ca="1" si="7"/>
        <v>#DIV/0!</v>
      </c>
    </row>
    <row r="29" spans="2:21" x14ac:dyDescent="0.25">
      <c r="B29" s="169"/>
      <c r="C29" s="340">
        <v>19</v>
      </c>
      <c r="D29" s="184" t="str">
        <f>SISWA!C20</f>
        <v>Siswa 19</v>
      </c>
      <c r="E29" s="341" t="str">
        <f>SISWA!D20</f>
        <v xml:space="preserve">L </v>
      </c>
      <c r="F29" s="399" t="str">
        <f t="shared" ca="1" si="0"/>
        <v/>
      </c>
      <c r="G29" s="216" t="str">
        <f ca="1">IFERROR(VLOOKUP(F29, DATA!$C$34:$E$37, 3, 1), "")</f>
        <v/>
      </c>
      <c r="H29" s="215" t="str">
        <f t="shared" ca="1" si="1"/>
        <v/>
      </c>
      <c r="I29" s="216" t="str">
        <f ca="1">IFERROR(VLOOKUP(H29, DATA!$C$34:$E$37, 3, 1), "")</f>
        <v/>
      </c>
      <c r="J29" s="215" t="str">
        <f t="shared" ca="1" si="2"/>
        <v/>
      </c>
      <c r="K29" s="216" t="str">
        <f ca="1">IFERROR(VLOOKUP(J29, DATA!$C$34:$E$37, 3, 1), "")</f>
        <v/>
      </c>
      <c r="L29" s="215" t="str">
        <f t="shared" ca="1" si="3"/>
        <v/>
      </c>
      <c r="M29" s="216" t="str">
        <f ca="1">IFERROR(VLOOKUP(L29, DATA!$C$34:$E$37, 3, 1), "")</f>
        <v/>
      </c>
      <c r="N29" s="215" t="str">
        <f t="shared" ca="1" si="4"/>
        <v/>
      </c>
      <c r="O29" s="216" t="str">
        <f ca="1">IFERROR(VLOOKUP(N29, DATA!$C$34:$E$37, 3, 1), "")</f>
        <v/>
      </c>
      <c r="P29" s="285">
        <f t="shared" ca="1" si="5"/>
        <v>0</v>
      </c>
      <c r="Q29" s="402" t="str">
        <f ca="1">IFERROR(VLOOKUP(P29, DATA!$C$34:$E$37, 3, 1), "")</f>
        <v>PB</v>
      </c>
      <c r="R29" s="405" t="str">
        <f t="shared" ca="1" si="6"/>
        <v/>
      </c>
      <c r="S29" s="391" t="str">
        <f ca="1">(COUNTIF(G29:O29,DATA!$E$36)+COUNTIF(G29:O29,DATA!$E$37)) &amp; " dari " &amp; (COUNTIF(G29:O29,DATA!$E$36)+COUNTIF(G29:O29,DATA!$E$37)+COUNTIF(G29:O29,DATA!$E$35)+COUNTIF(G29:O29,DATA!$E$34)) &amp; " Tercapai"</f>
        <v>0 dari 0 Tercapai</v>
      </c>
      <c r="U29" s="289" t="e">
        <f t="shared" ca="1" si="7"/>
        <v>#DIV/0!</v>
      </c>
    </row>
    <row r="30" spans="2:21" x14ac:dyDescent="0.25">
      <c r="B30" s="169"/>
      <c r="C30" s="340">
        <v>20</v>
      </c>
      <c r="D30" s="184" t="str">
        <f>SISWA!C21</f>
        <v>Siswa 20</v>
      </c>
      <c r="E30" s="341" t="str">
        <f>SISWA!D21</f>
        <v xml:space="preserve">L </v>
      </c>
      <c r="F30" s="399" t="str">
        <f t="shared" ca="1" si="0"/>
        <v/>
      </c>
      <c r="G30" s="216" t="str">
        <f ca="1">IFERROR(VLOOKUP(F30, DATA!$C$34:$E$37, 3, 1), "")</f>
        <v/>
      </c>
      <c r="H30" s="215" t="str">
        <f t="shared" ca="1" si="1"/>
        <v/>
      </c>
      <c r="I30" s="216" t="str">
        <f ca="1">IFERROR(VLOOKUP(H30, DATA!$C$34:$E$37, 3, 1), "")</f>
        <v/>
      </c>
      <c r="J30" s="215" t="str">
        <f t="shared" ca="1" si="2"/>
        <v/>
      </c>
      <c r="K30" s="216" t="str">
        <f ca="1">IFERROR(VLOOKUP(J30, DATA!$C$34:$E$37, 3, 1), "")</f>
        <v/>
      </c>
      <c r="L30" s="215" t="str">
        <f t="shared" ca="1" si="3"/>
        <v/>
      </c>
      <c r="M30" s="216" t="str">
        <f ca="1">IFERROR(VLOOKUP(L30, DATA!$C$34:$E$37, 3, 1), "")</f>
        <v/>
      </c>
      <c r="N30" s="215" t="str">
        <f t="shared" ca="1" si="4"/>
        <v/>
      </c>
      <c r="O30" s="216" t="str">
        <f ca="1">IFERROR(VLOOKUP(N30, DATA!$C$34:$E$37, 3, 1), "")</f>
        <v/>
      </c>
      <c r="P30" s="285">
        <f t="shared" ca="1" si="5"/>
        <v>0</v>
      </c>
      <c r="Q30" s="402" t="str">
        <f ca="1">IFERROR(VLOOKUP(P30, DATA!$C$34:$E$37, 3, 1), "")</f>
        <v>PB</v>
      </c>
      <c r="R30" s="405" t="str">
        <f t="shared" ca="1" si="6"/>
        <v/>
      </c>
      <c r="S30" s="391" t="str">
        <f ca="1">(COUNTIF(G30:O30,DATA!$E$36)+COUNTIF(G30:O30,DATA!$E$37)) &amp; " dari " &amp; (COUNTIF(G30:O30,DATA!$E$36)+COUNTIF(G30:O30,DATA!$E$37)+COUNTIF(G30:O30,DATA!$E$35)+COUNTIF(G30:O30,DATA!$E$34)) &amp; " Tercapai"</f>
        <v>0 dari 0 Tercapai</v>
      </c>
      <c r="U30" s="289" t="e">
        <f t="shared" ca="1" si="7"/>
        <v>#DIV/0!</v>
      </c>
    </row>
    <row r="31" spans="2:21" x14ac:dyDescent="0.25">
      <c r="B31" s="169"/>
      <c r="C31" s="340">
        <v>21</v>
      </c>
      <c r="D31" s="184" t="str">
        <f>SISWA!C22</f>
        <v>Siswa 21</v>
      </c>
      <c r="E31" s="341" t="str">
        <f>SISWA!D22</f>
        <v xml:space="preserve">L </v>
      </c>
      <c r="F31" s="399" t="str">
        <f t="shared" ca="1" si="0"/>
        <v/>
      </c>
      <c r="G31" s="216" t="str">
        <f ca="1">IFERROR(VLOOKUP(F31, DATA!$C$34:$E$37, 3, 1), "")</f>
        <v/>
      </c>
      <c r="H31" s="215" t="str">
        <f t="shared" ca="1" si="1"/>
        <v/>
      </c>
      <c r="I31" s="216" t="str">
        <f ca="1">IFERROR(VLOOKUP(H31, DATA!$C$34:$E$37, 3, 1), "")</f>
        <v/>
      </c>
      <c r="J31" s="215" t="str">
        <f t="shared" ca="1" si="2"/>
        <v/>
      </c>
      <c r="K31" s="216" t="str">
        <f ca="1">IFERROR(VLOOKUP(J31, DATA!$C$34:$E$37, 3, 1), "")</f>
        <v/>
      </c>
      <c r="L31" s="215" t="str">
        <f t="shared" ca="1" si="3"/>
        <v/>
      </c>
      <c r="M31" s="216" t="str">
        <f ca="1">IFERROR(VLOOKUP(L31, DATA!$C$34:$E$37, 3, 1), "")</f>
        <v/>
      </c>
      <c r="N31" s="215" t="str">
        <f t="shared" ca="1" si="4"/>
        <v/>
      </c>
      <c r="O31" s="216" t="str">
        <f ca="1">IFERROR(VLOOKUP(N31, DATA!$C$34:$E$37, 3, 1), "")</f>
        <v/>
      </c>
      <c r="P31" s="285">
        <f t="shared" ca="1" si="5"/>
        <v>0</v>
      </c>
      <c r="Q31" s="402" t="str">
        <f ca="1">IFERROR(VLOOKUP(P31, DATA!$C$34:$E$37, 3, 1), "")</f>
        <v>PB</v>
      </c>
      <c r="R31" s="405" t="str">
        <f t="shared" ca="1" si="6"/>
        <v/>
      </c>
      <c r="S31" s="391" t="str">
        <f ca="1">(COUNTIF(G31:O31,DATA!$E$36)+COUNTIF(G31:O31,DATA!$E$37)) &amp; " dari " &amp; (COUNTIF(G31:O31,DATA!$E$36)+COUNTIF(G31:O31,DATA!$E$37)+COUNTIF(G31:O31,DATA!$E$35)+COUNTIF(G31:O31,DATA!$E$34)) &amp; " Tercapai"</f>
        <v>0 dari 0 Tercapai</v>
      </c>
      <c r="U31" s="289" t="e">
        <f t="shared" ca="1" si="7"/>
        <v>#DIV/0!</v>
      </c>
    </row>
    <row r="32" spans="2:21" x14ac:dyDescent="0.25">
      <c r="B32" s="169"/>
      <c r="C32" s="340">
        <v>22</v>
      </c>
      <c r="D32" s="184" t="str">
        <f>SISWA!C23</f>
        <v>Siswa 22</v>
      </c>
      <c r="E32" s="341" t="str">
        <f>SISWA!D23</f>
        <v>P</v>
      </c>
      <c r="F32" s="399" t="str">
        <f t="shared" ca="1" si="0"/>
        <v/>
      </c>
      <c r="G32" s="216" t="str">
        <f ca="1">IFERROR(VLOOKUP(F32, DATA!$C$34:$E$37, 3, 1), "")</f>
        <v/>
      </c>
      <c r="H32" s="215" t="str">
        <f t="shared" ca="1" si="1"/>
        <v/>
      </c>
      <c r="I32" s="216" t="str">
        <f ca="1">IFERROR(VLOOKUP(H32, DATA!$C$34:$E$37, 3, 1), "")</f>
        <v/>
      </c>
      <c r="J32" s="215" t="str">
        <f t="shared" ca="1" si="2"/>
        <v/>
      </c>
      <c r="K32" s="216" t="str">
        <f ca="1">IFERROR(VLOOKUP(J32, DATA!$C$34:$E$37, 3, 1), "")</f>
        <v/>
      </c>
      <c r="L32" s="215" t="str">
        <f t="shared" ca="1" si="3"/>
        <v/>
      </c>
      <c r="M32" s="216" t="str">
        <f ca="1">IFERROR(VLOOKUP(L32, DATA!$C$34:$E$37, 3, 1), "")</f>
        <v/>
      </c>
      <c r="N32" s="215" t="str">
        <f t="shared" ca="1" si="4"/>
        <v/>
      </c>
      <c r="O32" s="216" t="str">
        <f ca="1">IFERROR(VLOOKUP(N32, DATA!$C$34:$E$37, 3, 1), "")</f>
        <v/>
      </c>
      <c r="P32" s="285">
        <f t="shared" ca="1" si="5"/>
        <v>0</v>
      </c>
      <c r="Q32" s="402" t="str">
        <f ca="1">IFERROR(VLOOKUP(P32, DATA!$C$34:$E$37, 3, 1), "")</f>
        <v>PB</v>
      </c>
      <c r="R32" s="405" t="str">
        <f t="shared" ca="1" si="6"/>
        <v/>
      </c>
      <c r="S32" s="391" t="str">
        <f ca="1">(COUNTIF(G32:O32,DATA!$E$36)+COUNTIF(G32:O32,DATA!$E$37)) &amp; " dari " &amp; (COUNTIF(G32:O32,DATA!$E$36)+COUNTIF(G32:O32,DATA!$E$37)+COUNTIF(G32:O32,DATA!$E$35)+COUNTIF(G32:O32,DATA!$E$34)) &amp; " Tercapai"</f>
        <v>0 dari 0 Tercapai</v>
      </c>
      <c r="U32" s="289" t="e">
        <f t="shared" ca="1" si="7"/>
        <v>#DIV/0!</v>
      </c>
    </row>
    <row r="33" spans="1:52" x14ac:dyDescent="0.25">
      <c r="B33" s="169"/>
      <c r="C33" s="340">
        <v>23</v>
      </c>
      <c r="D33" s="184" t="str">
        <f>SISWA!C24</f>
        <v>Siswa 23</v>
      </c>
      <c r="E33" s="341" t="str">
        <f>SISWA!D24</f>
        <v>P</v>
      </c>
      <c r="F33" s="399" t="str">
        <f t="shared" ca="1" si="0"/>
        <v/>
      </c>
      <c r="G33" s="216" t="str">
        <f ca="1">IFERROR(VLOOKUP(F33, DATA!$C$34:$E$37, 3, 1), "")</f>
        <v/>
      </c>
      <c r="H33" s="215" t="str">
        <f t="shared" ca="1" si="1"/>
        <v/>
      </c>
      <c r="I33" s="216" t="str">
        <f ca="1">IFERROR(VLOOKUP(H33, DATA!$C$34:$E$37, 3, 1), "")</f>
        <v/>
      </c>
      <c r="J33" s="215" t="str">
        <f t="shared" ca="1" si="2"/>
        <v/>
      </c>
      <c r="K33" s="216" t="str">
        <f ca="1">IFERROR(VLOOKUP(J33, DATA!$C$34:$E$37, 3, 1), "")</f>
        <v/>
      </c>
      <c r="L33" s="215" t="str">
        <f t="shared" ca="1" si="3"/>
        <v/>
      </c>
      <c r="M33" s="216" t="str">
        <f ca="1">IFERROR(VLOOKUP(L33, DATA!$C$34:$E$37, 3, 1), "")</f>
        <v/>
      </c>
      <c r="N33" s="215" t="str">
        <f t="shared" ca="1" si="4"/>
        <v/>
      </c>
      <c r="O33" s="216" t="str">
        <f ca="1">IFERROR(VLOOKUP(N33, DATA!$C$34:$E$37, 3, 1), "")</f>
        <v/>
      </c>
      <c r="P33" s="285">
        <f t="shared" ca="1" si="5"/>
        <v>0</v>
      </c>
      <c r="Q33" s="402" t="str">
        <f ca="1">IFERROR(VLOOKUP(P33, DATA!$C$34:$E$37, 3, 1), "")</f>
        <v>PB</v>
      </c>
      <c r="R33" s="405" t="str">
        <f t="shared" ca="1" si="6"/>
        <v/>
      </c>
      <c r="S33" s="391" t="str">
        <f ca="1">(COUNTIF(G33:O33,DATA!$E$36)+COUNTIF(G33:O33,DATA!$E$37)) &amp; " dari " &amp; (COUNTIF(G33:O33,DATA!$E$36)+COUNTIF(G33:O33,DATA!$E$37)+COUNTIF(G33:O33,DATA!$E$35)+COUNTIF(G33:O33,DATA!$E$34)) &amp; " Tercapai"</f>
        <v>0 dari 0 Tercapai</v>
      </c>
      <c r="U33" s="289" t="e">
        <f t="shared" ca="1" si="7"/>
        <v>#DIV/0!</v>
      </c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</row>
    <row r="34" spans="1:52" x14ac:dyDescent="0.25">
      <c r="B34" s="169"/>
      <c r="C34" s="340">
        <v>24</v>
      </c>
      <c r="D34" s="184" t="str">
        <f>SISWA!C25</f>
        <v>Siswa 24</v>
      </c>
      <c r="E34" s="341" t="str">
        <f>SISWA!D25</f>
        <v>P</v>
      </c>
      <c r="F34" s="399" t="str">
        <f t="shared" ca="1" si="0"/>
        <v/>
      </c>
      <c r="G34" s="216" t="str">
        <f ca="1">IFERROR(VLOOKUP(F34, DATA!$C$34:$E$37, 3, 1), "")</f>
        <v/>
      </c>
      <c r="H34" s="215" t="str">
        <f t="shared" ca="1" si="1"/>
        <v/>
      </c>
      <c r="I34" s="216" t="str">
        <f ca="1">IFERROR(VLOOKUP(H34, DATA!$C$34:$E$37, 3, 1), "")</f>
        <v/>
      </c>
      <c r="J34" s="215" t="str">
        <f t="shared" ca="1" si="2"/>
        <v/>
      </c>
      <c r="K34" s="216" t="str">
        <f ca="1">IFERROR(VLOOKUP(J34, DATA!$C$34:$E$37, 3, 1), "")</f>
        <v/>
      </c>
      <c r="L34" s="215" t="str">
        <f t="shared" ca="1" si="3"/>
        <v/>
      </c>
      <c r="M34" s="216" t="str">
        <f ca="1">IFERROR(VLOOKUP(L34, DATA!$C$34:$E$37, 3, 1), "")</f>
        <v/>
      </c>
      <c r="N34" s="215" t="str">
        <f t="shared" ca="1" si="4"/>
        <v/>
      </c>
      <c r="O34" s="216" t="str">
        <f ca="1">IFERROR(VLOOKUP(N34, DATA!$C$34:$E$37, 3, 1), "")</f>
        <v/>
      </c>
      <c r="P34" s="285">
        <f t="shared" ca="1" si="5"/>
        <v>0</v>
      </c>
      <c r="Q34" s="402" t="str">
        <f ca="1">IFERROR(VLOOKUP(P34, DATA!$C$34:$E$37, 3, 1), "")</f>
        <v>PB</v>
      </c>
      <c r="R34" s="405" t="str">
        <f t="shared" ca="1" si="6"/>
        <v/>
      </c>
      <c r="S34" s="391" t="str">
        <f ca="1">(COUNTIF(G34:O34,DATA!$E$36)+COUNTIF(G34:O34,DATA!$E$37)) &amp; " dari " &amp; (COUNTIF(G34:O34,DATA!$E$36)+COUNTIF(G34:O34,DATA!$E$37)+COUNTIF(G34:O34,DATA!$E$35)+COUNTIF(G34:O34,DATA!$E$34)) &amp; " Tercapai"</f>
        <v>0 dari 0 Tercapai</v>
      </c>
      <c r="U34" s="289" t="e">
        <f t="shared" ca="1" si="7"/>
        <v>#DIV/0!</v>
      </c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</row>
    <row r="35" spans="1:52" x14ac:dyDescent="0.25">
      <c r="B35" s="169"/>
      <c r="C35" s="340">
        <v>25</v>
      </c>
      <c r="D35" s="184" t="str">
        <f>SISWA!C26</f>
        <v>Siswa 25</v>
      </c>
      <c r="E35" s="341" t="str">
        <f>SISWA!D26</f>
        <v>P</v>
      </c>
      <c r="F35" s="399" t="str">
        <f t="shared" ca="1" si="0"/>
        <v/>
      </c>
      <c r="G35" s="216" t="str">
        <f ca="1">IFERROR(VLOOKUP(F35, DATA!$C$34:$E$37, 3, 1), "")</f>
        <v/>
      </c>
      <c r="H35" s="215" t="str">
        <f t="shared" ca="1" si="1"/>
        <v/>
      </c>
      <c r="I35" s="216" t="str">
        <f ca="1">IFERROR(VLOOKUP(H35, DATA!$C$34:$E$37, 3, 1), "")</f>
        <v/>
      </c>
      <c r="J35" s="215" t="str">
        <f t="shared" ca="1" si="2"/>
        <v/>
      </c>
      <c r="K35" s="216" t="str">
        <f ca="1">IFERROR(VLOOKUP(J35, DATA!$C$34:$E$37, 3, 1), "")</f>
        <v/>
      </c>
      <c r="L35" s="215" t="str">
        <f t="shared" ca="1" si="3"/>
        <v/>
      </c>
      <c r="M35" s="216" t="str">
        <f ca="1">IFERROR(VLOOKUP(L35, DATA!$C$34:$E$37, 3, 1), "")</f>
        <v/>
      </c>
      <c r="N35" s="215" t="str">
        <f t="shared" ca="1" si="4"/>
        <v/>
      </c>
      <c r="O35" s="216" t="str">
        <f ca="1">IFERROR(VLOOKUP(N35, DATA!$C$34:$E$37, 3, 1), "")</f>
        <v/>
      </c>
      <c r="P35" s="285">
        <f t="shared" ca="1" si="5"/>
        <v>0</v>
      </c>
      <c r="Q35" s="402" t="str">
        <f ca="1">IFERROR(VLOOKUP(P35, DATA!$C$34:$E$37, 3, 1), "")</f>
        <v>PB</v>
      </c>
      <c r="R35" s="405" t="str">
        <f t="shared" ca="1" si="6"/>
        <v/>
      </c>
      <c r="S35" s="391" t="str">
        <f ca="1">(COUNTIF(G35:O35,DATA!$E$36)+COUNTIF(G35:O35,DATA!$E$37)) &amp; " dari " &amp; (COUNTIF(G35:O35,DATA!$E$36)+COUNTIF(G35:O35,DATA!$E$37)+COUNTIF(G35:O35,DATA!$E$35)+COUNTIF(G35:O35,DATA!$E$34)) &amp; " Tercapai"</f>
        <v>0 dari 0 Tercapai</v>
      </c>
      <c r="U35" s="289" t="e">
        <f t="shared" ca="1" si="7"/>
        <v>#DIV/0!</v>
      </c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</row>
    <row r="36" spans="1:52" x14ac:dyDescent="0.25">
      <c r="B36" s="169"/>
      <c r="C36" s="340">
        <v>26</v>
      </c>
      <c r="D36" s="184" t="str">
        <f>SISWA!C27</f>
        <v>Siswa 26</v>
      </c>
      <c r="E36" s="341" t="str">
        <f>SISWA!D27</f>
        <v>P</v>
      </c>
      <c r="F36" s="399" t="str">
        <f t="shared" ca="1" si="0"/>
        <v/>
      </c>
      <c r="G36" s="216" t="str">
        <f ca="1">IFERROR(VLOOKUP(F36, DATA!$C$34:$E$37, 3, 1), "")</f>
        <v/>
      </c>
      <c r="H36" s="215" t="str">
        <f t="shared" ca="1" si="1"/>
        <v/>
      </c>
      <c r="I36" s="216" t="str">
        <f ca="1">IFERROR(VLOOKUP(H36, DATA!$C$34:$E$37, 3, 1), "")</f>
        <v/>
      </c>
      <c r="J36" s="215" t="str">
        <f t="shared" ca="1" si="2"/>
        <v/>
      </c>
      <c r="K36" s="216" t="str">
        <f ca="1">IFERROR(VLOOKUP(J36, DATA!$C$34:$E$37, 3, 1), "")</f>
        <v/>
      </c>
      <c r="L36" s="215" t="str">
        <f t="shared" ca="1" si="3"/>
        <v/>
      </c>
      <c r="M36" s="216" t="str">
        <f ca="1">IFERROR(VLOOKUP(L36, DATA!$C$34:$E$37, 3, 1), "")</f>
        <v/>
      </c>
      <c r="N36" s="215" t="str">
        <f t="shared" ca="1" si="4"/>
        <v/>
      </c>
      <c r="O36" s="216" t="str">
        <f ca="1">IFERROR(VLOOKUP(N36, DATA!$C$34:$E$37, 3, 1), "")</f>
        <v/>
      </c>
      <c r="P36" s="285">
        <f t="shared" ca="1" si="5"/>
        <v>0</v>
      </c>
      <c r="Q36" s="402" t="str">
        <f ca="1">IFERROR(VLOOKUP(P36, DATA!$C$34:$E$37, 3, 1), "")</f>
        <v>PB</v>
      </c>
      <c r="R36" s="405" t="str">
        <f t="shared" ca="1" si="6"/>
        <v/>
      </c>
      <c r="S36" s="391" t="str">
        <f ca="1">(COUNTIF(G36:O36,DATA!$E$36)+COUNTIF(G36:O36,DATA!$E$37)) &amp; " dari " &amp; (COUNTIF(G36:O36,DATA!$E$36)+COUNTIF(G36:O36,DATA!$E$37)+COUNTIF(G36:O36,DATA!$E$35)+COUNTIF(G36:O36,DATA!$E$34)) &amp; " Tercapai"</f>
        <v>0 dari 0 Tercapai</v>
      </c>
      <c r="U36" s="289" t="e">
        <f t="shared" ca="1" si="7"/>
        <v>#DIV/0!</v>
      </c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</row>
    <row r="37" spans="1:52" x14ac:dyDescent="0.25">
      <c r="B37" s="169"/>
      <c r="C37" s="340">
        <v>27</v>
      </c>
      <c r="D37" s="184" t="str">
        <f>SISWA!C28</f>
        <v>Siswa 27</v>
      </c>
      <c r="E37" s="341" t="str">
        <f>SISWA!D28</f>
        <v>P</v>
      </c>
      <c r="F37" s="399" t="str">
        <f t="shared" ca="1" si="0"/>
        <v/>
      </c>
      <c r="G37" s="216" t="str">
        <f ca="1">IFERROR(VLOOKUP(F37, DATA!$C$34:$E$37, 3, 1), "")</f>
        <v/>
      </c>
      <c r="H37" s="215" t="str">
        <f t="shared" ca="1" si="1"/>
        <v/>
      </c>
      <c r="I37" s="216" t="str">
        <f ca="1">IFERROR(VLOOKUP(H37, DATA!$C$34:$E$37, 3, 1), "")</f>
        <v/>
      </c>
      <c r="J37" s="215" t="str">
        <f t="shared" ca="1" si="2"/>
        <v/>
      </c>
      <c r="K37" s="216" t="str">
        <f ca="1">IFERROR(VLOOKUP(J37, DATA!$C$34:$E$37, 3, 1), "")</f>
        <v/>
      </c>
      <c r="L37" s="215" t="str">
        <f t="shared" ca="1" si="3"/>
        <v/>
      </c>
      <c r="M37" s="216" t="str">
        <f ca="1">IFERROR(VLOOKUP(L37, DATA!$C$34:$E$37, 3, 1), "")</f>
        <v/>
      </c>
      <c r="N37" s="215" t="str">
        <f t="shared" ca="1" si="4"/>
        <v/>
      </c>
      <c r="O37" s="216" t="str">
        <f ca="1">IFERROR(VLOOKUP(N37, DATA!$C$34:$E$37, 3, 1), "")</f>
        <v/>
      </c>
      <c r="P37" s="285">
        <f t="shared" ca="1" si="5"/>
        <v>0</v>
      </c>
      <c r="Q37" s="402" t="str">
        <f ca="1">IFERROR(VLOOKUP(P37, DATA!$C$34:$E$37, 3, 1), "")</f>
        <v>PB</v>
      </c>
      <c r="R37" s="405" t="str">
        <f t="shared" ca="1" si="6"/>
        <v/>
      </c>
      <c r="S37" s="391" t="str">
        <f ca="1">(COUNTIF(G37:O37,DATA!$E$36)+COUNTIF(G37:O37,DATA!$E$37)) &amp; " dari " &amp; (COUNTIF(G37:O37,DATA!$E$36)+COUNTIF(G37:O37,DATA!$E$37)+COUNTIF(G37:O37,DATA!$E$35)+COUNTIF(G37:O37,DATA!$E$34)) &amp; " Tercapai"</f>
        <v>0 dari 0 Tercapai</v>
      </c>
      <c r="U37" s="289" t="e">
        <f t="shared" ca="1" si="7"/>
        <v>#DIV/0!</v>
      </c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</row>
    <row r="38" spans="1:52" x14ac:dyDescent="0.25">
      <c r="B38" s="169"/>
      <c r="C38" s="340">
        <v>28</v>
      </c>
      <c r="D38" s="184" t="str">
        <f>SISWA!C29</f>
        <v>Siswa 28</v>
      </c>
      <c r="E38" s="341" t="str">
        <f>SISWA!D29</f>
        <v>P</v>
      </c>
      <c r="F38" s="399" t="str">
        <f t="shared" ca="1" si="0"/>
        <v/>
      </c>
      <c r="G38" s="216" t="str">
        <f ca="1">IFERROR(VLOOKUP(F38, DATA!$C$34:$E$37, 3, 1), "")</f>
        <v/>
      </c>
      <c r="H38" s="215" t="str">
        <f t="shared" ca="1" si="1"/>
        <v/>
      </c>
      <c r="I38" s="216" t="str">
        <f ca="1">IFERROR(VLOOKUP(H38, DATA!$C$34:$E$37, 3, 1), "")</f>
        <v/>
      </c>
      <c r="J38" s="215" t="str">
        <f t="shared" ca="1" si="2"/>
        <v/>
      </c>
      <c r="K38" s="216" t="str">
        <f ca="1">IFERROR(VLOOKUP(J38, DATA!$C$34:$E$37, 3, 1), "")</f>
        <v/>
      </c>
      <c r="L38" s="215" t="str">
        <f t="shared" ca="1" si="3"/>
        <v/>
      </c>
      <c r="M38" s="216" t="str">
        <f ca="1">IFERROR(VLOOKUP(L38, DATA!$C$34:$E$37, 3, 1), "")</f>
        <v/>
      </c>
      <c r="N38" s="215" t="str">
        <f t="shared" ca="1" si="4"/>
        <v/>
      </c>
      <c r="O38" s="216" t="str">
        <f ca="1">IFERROR(VLOOKUP(N38, DATA!$C$34:$E$37, 3, 1), "")</f>
        <v/>
      </c>
      <c r="P38" s="285">
        <f t="shared" ca="1" si="5"/>
        <v>0</v>
      </c>
      <c r="Q38" s="402" t="str">
        <f ca="1">IFERROR(VLOOKUP(P38, DATA!$C$34:$E$37, 3, 1), "")</f>
        <v>PB</v>
      </c>
      <c r="R38" s="405" t="str">
        <f t="shared" ca="1" si="6"/>
        <v/>
      </c>
      <c r="S38" s="391" t="str">
        <f ca="1">(COUNTIF(G38:O38,DATA!$E$36)+COUNTIF(G38:O38,DATA!$E$37)) &amp; " dari " &amp; (COUNTIF(G38:O38,DATA!$E$36)+COUNTIF(G38:O38,DATA!$E$37)+COUNTIF(G38:O38,DATA!$E$35)+COUNTIF(G38:O38,DATA!$E$34)) &amp; " Tercapai"</f>
        <v>0 dari 0 Tercapai</v>
      </c>
      <c r="U38" s="289" t="e">
        <f t="shared" ca="1" si="7"/>
        <v>#DIV/0!</v>
      </c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</row>
    <row r="39" spans="1:52" x14ac:dyDescent="0.25">
      <c r="B39" s="169"/>
      <c r="C39" s="340">
        <v>29</v>
      </c>
      <c r="D39" s="184" t="str">
        <f>SISWA!C30</f>
        <v>Siswa 29</v>
      </c>
      <c r="E39" s="341" t="str">
        <f>SISWA!D30</f>
        <v>P</v>
      </c>
      <c r="F39" s="399" t="str">
        <f t="shared" ca="1" si="0"/>
        <v/>
      </c>
      <c r="G39" s="216" t="str">
        <f ca="1">IFERROR(VLOOKUP(F39, DATA!$C$34:$E$37, 3, 1), "")</f>
        <v/>
      </c>
      <c r="H39" s="215" t="str">
        <f t="shared" ca="1" si="1"/>
        <v/>
      </c>
      <c r="I39" s="216" t="str">
        <f ca="1">IFERROR(VLOOKUP(H39, DATA!$C$34:$E$37, 3, 1), "")</f>
        <v/>
      </c>
      <c r="J39" s="215" t="str">
        <f t="shared" ca="1" si="2"/>
        <v/>
      </c>
      <c r="K39" s="216" t="str">
        <f ca="1">IFERROR(VLOOKUP(J39, DATA!$C$34:$E$37, 3, 1), "")</f>
        <v/>
      </c>
      <c r="L39" s="215" t="str">
        <f t="shared" ca="1" si="3"/>
        <v/>
      </c>
      <c r="M39" s="216" t="str">
        <f ca="1">IFERROR(VLOOKUP(L39, DATA!$C$34:$E$37, 3, 1), "")</f>
        <v/>
      </c>
      <c r="N39" s="215" t="str">
        <f t="shared" ca="1" si="4"/>
        <v/>
      </c>
      <c r="O39" s="216" t="str">
        <f ca="1">IFERROR(VLOOKUP(N39, DATA!$C$34:$E$37, 3, 1), "")</f>
        <v/>
      </c>
      <c r="P39" s="285">
        <f t="shared" ca="1" si="5"/>
        <v>0</v>
      </c>
      <c r="Q39" s="402" t="str">
        <f ca="1">IFERROR(VLOOKUP(P39, DATA!$C$34:$E$37, 3, 1), "")</f>
        <v>PB</v>
      </c>
      <c r="R39" s="405" t="str">
        <f t="shared" ca="1" si="6"/>
        <v/>
      </c>
      <c r="S39" s="391" t="str">
        <f ca="1">(COUNTIF(G39:O39,DATA!$E$36)+COUNTIF(G39:O39,DATA!$E$37)) &amp; " dari " &amp; (COUNTIF(G39:O39,DATA!$E$36)+COUNTIF(G39:O39,DATA!$E$37)+COUNTIF(G39:O39,DATA!$E$35)+COUNTIF(G39:O39,DATA!$E$34)) &amp; " Tercapai"</f>
        <v>0 dari 0 Tercapai</v>
      </c>
      <c r="U39" s="289" t="e">
        <f t="shared" ca="1" si="7"/>
        <v>#DIV/0!</v>
      </c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</row>
    <row r="40" spans="1:52" x14ac:dyDescent="0.25">
      <c r="B40" s="169"/>
      <c r="C40" s="340">
        <v>30</v>
      </c>
      <c r="D40" s="184" t="str">
        <f>SISWA!C31</f>
        <v>Siswa 30</v>
      </c>
      <c r="E40" s="341" t="str">
        <f>SISWA!D31</f>
        <v xml:space="preserve">L </v>
      </c>
      <c r="F40" s="399" t="str">
        <f t="shared" ca="1" si="0"/>
        <v/>
      </c>
      <c r="G40" s="216" t="str">
        <f ca="1">IFERROR(VLOOKUP(F40, DATA!$C$34:$E$37, 3, 1), "")</f>
        <v/>
      </c>
      <c r="H40" s="215" t="str">
        <f t="shared" ca="1" si="1"/>
        <v/>
      </c>
      <c r="I40" s="216" t="str">
        <f ca="1">IFERROR(VLOOKUP(H40, DATA!$C$34:$E$37, 3, 1), "")</f>
        <v/>
      </c>
      <c r="J40" s="215" t="str">
        <f t="shared" ca="1" si="2"/>
        <v/>
      </c>
      <c r="K40" s="216" t="str">
        <f ca="1">IFERROR(VLOOKUP(J40, DATA!$C$34:$E$37, 3, 1), "")</f>
        <v/>
      </c>
      <c r="L40" s="215" t="str">
        <f t="shared" ca="1" si="3"/>
        <v/>
      </c>
      <c r="M40" s="216" t="str">
        <f ca="1">IFERROR(VLOOKUP(L40, DATA!$C$34:$E$37, 3, 1), "")</f>
        <v/>
      </c>
      <c r="N40" s="215" t="str">
        <f t="shared" ca="1" si="4"/>
        <v/>
      </c>
      <c r="O40" s="216" t="str">
        <f ca="1">IFERROR(VLOOKUP(N40, DATA!$C$34:$E$37, 3, 1), "")</f>
        <v/>
      </c>
      <c r="P40" s="285">
        <f t="shared" ca="1" si="5"/>
        <v>0</v>
      </c>
      <c r="Q40" s="402" t="str">
        <f ca="1">IFERROR(VLOOKUP(P40, DATA!$C$34:$E$37, 3, 1), "")</f>
        <v>PB</v>
      </c>
      <c r="R40" s="405" t="str">
        <f t="shared" ca="1" si="6"/>
        <v/>
      </c>
      <c r="S40" s="391" t="str">
        <f ca="1">(COUNTIF(G40:O40,DATA!$E$36)+COUNTIF(G40:O40,DATA!$E$37)) &amp; " dari " &amp; (COUNTIF(G40:O40,DATA!$E$36)+COUNTIF(G40:O40,DATA!$E$37)+COUNTIF(G40:O40,DATA!$E$35)+COUNTIF(G40:O40,DATA!$E$34)) &amp; " Tercapai"</f>
        <v>0 dari 0 Tercapai</v>
      </c>
      <c r="U40" s="289" t="e">
        <f t="shared" ca="1" si="7"/>
        <v>#DIV/0!</v>
      </c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</row>
    <row r="41" spans="1:52" x14ac:dyDescent="0.25">
      <c r="B41" s="169"/>
      <c r="C41" s="340">
        <v>31</v>
      </c>
      <c r="D41" s="184" t="str">
        <f>SISWA!C32</f>
        <v>Siswa 31</v>
      </c>
      <c r="E41" s="341" t="str">
        <f>SISWA!D32</f>
        <v xml:space="preserve">L </v>
      </c>
      <c r="F41" s="399" t="str">
        <f t="shared" ca="1" si="0"/>
        <v/>
      </c>
      <c r="G41" s="216" t="str">
        <f ca="1">IFERROR(VLOOKUP(F41, DATA!$C$34:$E$37, 3, 1), "")</f>
        <v/>
      </c>
      <c r="H41" s="215" t="str">
        <f t="shared" ca="1" si="1"/>
        <v/>
      </c>
      <c r="I41" s="216" t="str">
        <f ca="1">IFERROR(VLOOKUP(H41, DATA!$C$34:$E$37, 3, 1), "")</f>
        <v/>
      </c>
      <c r="J41" s="215" t="str">
        <f t="shared" ca="1" si="2"/>
        <v/>
      </c>
      <c r="K41" s="216" t="str">
        <f ca="1">IFERROR(VLOOKUP(J41, DATA!$C$34:$E$37, 3, 1), "")</f>
        <v/>
      </c>
      <c r="L41" s="215" t="str">
        <f t="shared" ca="1" si="3"/>
        <v/>
      </c>
      <c r="M41" s="216" t="str">
        <f ca="1">IFERROR(VLOOKUP(L41, DATA!$C$34:$E$37, 3, 1), "")</f>
        <v/>
      </c>
      <c r="N41" s="215" t="str">
        <f t="shared" ca="1" si="4"/>
        <v/>
      </c>
      <c r="O41" s="216" t="str">
        <f ca="1">IFERROR(VLOOKUP(N41, DATA!$C$34:$E$37, 3, 1), "")</f>
        <v/>
      </c>
      <c r="P41" s="285">
        <f t="shared" ca="1" si="5"/>
        <v>0</v>
      </c>
      <c r="Q41" s="402" t="str">
        <f ca="1">IFERROR(VLOOKUP(P41, DATA!$C$34:$E$37, 3, 1), "")</f>
        <v>PB</v>
      </c>
      <c r="R41" s="405" t="str">
        <f t="shared" ca="1" si="6"/>
        <v/>
      </c>
      <c r="S41" s="391" t="str">
        <f ca="1">(COUNTIF(G41:O41,DATA!$E$36)+COUNTIF(G41:O41,DATA!$E$37)) &amp; " dari " &amp; (COUNTIF(G41:O41,DATA!$E$36)+COUNTIF(G41:O41,DATA!$E$37)+COUNTIF(G41:O41,DATA!$E$35)+COUNTIF(G41:O41,DATA!$E$34)) &amp; " Tercapai"</f>
        <v>0 dari 0 Tercapai</v>
      </c>
      <c r="U41" s="289" t="e">
        <f t="shared" ca="1" si="7"/>
        <v>#DIV/0!</v>
      </c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</row>
    <row r="42" spans="1:52" x14ac:dyDescent="0.25">
      <c r="B42" s="169"/>
      <c r="C42" s="340">
        <v>32</v>
      </c>
      <c r="D42" s="184" t="str">
        <f>SISWA!C33</f>
        <v>Siswa 32</v>
      </c>
      <c r="E42" s="341" t="str">
        <f>SISWA!D33</f>
        <v xml:space="preserve">L </v>
      </c>
      <c r="F42" s="399" t="str">
        <f t="shared" ca="1" si="0"/>
        <v/>
      </c>
      <c r="G42" s="216" t="str">
        <f ca="1">IFERROR(VLOOKUP(F42, DATA!$C$34:$E$37, 3, 1), "")</f>
        <v/>
      </c>
      <c r="H42" s="215" t="str">
        <f t="shared" ca="1" si="1"/>
        <v/>
      </c>
      <c r="I42" s="216" t="str">
        <f ca="1">IFERROR(VLOOKUP(H42, DATA!$C$34:$E$37, 3, 1), "")</f>
        <v/>
      </c>
      <c r="J42" s="215" t="str">
        <f t="shared" ca="1" si="2"/>
        <v/>
      </c>
      <c r="K42" s="216" t="str">
        <f ca="1">IFERROR(VLOOKUP(J42, DATA!$C$34:$E$37, 3, 1), "")</f>
        <v/>
      </c>
      <c r="L42" s="215" t="str">
        <f t="shared" ca="1" si="3"/>
        <v/>
      </c>
      <c r="M42" s="216" t="str">
        <f ca="1">IFERROR(VLOOKUP(L42, DATA!$C$34:$E$37, 3, 1), "")</f>
        <v/>
      </c>
      <c r="N42" s="215" t="str">
        <f t="shared" ca="1" si="4"/>
        <v/>
      </c>
      <c r="O42" s="216" t="str">
        <f ca="1">IFERROR(VLOOKUP(N42, DATA!$C$34:$E$37, 3, 1), "")</f>
        <v/>
      </c>
      <c r="P42" s="285">
        <f t="shared" ca="1" si="5"/>
        <v>0</v>
      </c>
      <c r="Q42" s="402" t="str">
        <f ca="1">IFERROR(VLOOKUP(P42, DATA!$C$34:$E$37, 3, 1), "")</f>
        <v>PB</v>
      </c>
      <c r="R42" s="405" t="str">
        <f t="shared" ca="1" si="6"/>
        <v/>
      </c>
      <c r="S42" s="391" t="str">
        <f ca="1">(COUNTIF(G42:O42,DATA!$E$36)+COUNTIF(G42:O42,DATA!$E$37)) &amp; " dari " &amp; (COUNTIF(G42:O42,DATA!$E$36)+COUNTIF(G42:O42,DATA!$E$37)+COUNTIF(G42:O42,DATA!$E$35)+COUNTIF(G42:O42,DATA!$E$34)) &amp; " Tercapai"</f>
        <v>0 dari 0 Tercapai</v>
      </c>
      <c r="U42" s="289" t="e">
        <f t="shared" ca="1" si="7"/>
        <v>#DIV/0!</v>
      </c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</row>
    <row r="43" spans="1:52" x14ac:dyDescent="0.25">
      <c r="B43" s="169"/>
      <c r="C43" s="340">
        <v>33</v>
      </c>
      <c r="D43" s="184" t="str">
        <f>SISWA!C34</f>
        <v>Siswa 33</v>
      </c>
      <c r="E43" s="341" t="str">
        <f>SISWA!D34</f>
        <v xml:space="preserve">L </v>
      </c>
      <c r="F43" s="399" t="str">
        <f t="shared" ca="1" si="0"/>
        <v/>
      </c>
      <c r="G43" s="216" t="str">
        <f ca="1">IFERROR(VLOOKUP(F43, DATA!$C$34:$E$37, 3, 1), "")</f>
        <v/>
      </c>
      <c r="H43" s="215" t="str">
        <f t="shared" ca="1" si="1"/>
        <v/>
      </c>
      <c r="I43" s="216" t="str">
        <f ca="1">IFERROR(VLOOKUP(H43, DATA!$C$34:$E$37, 3, 1), "")</f>
        <v/>
      </c>
      <c r="J43" s="215" t="str">
        <f t="shared" ca="1" si="2"/>
        <v/>
      </c>
      <c r="K43" s="216" t="str">
        <f ca="1">IFERROR(VLOOKUP(J43, DATA!$C$34:$E$37, 3, 1), "")</f>
        <v/>
      </c>
      <c r="L43" s="215" t="str">
        <f t="shared" ca="1" si="3"/>
        <v/>
      </c>
      <c r="M43" s="216" t="str">
        <f ca="1">IFERROR(VLOOKUP(L43, DATA!$C$34:$E$37, 3, 1), "")</f>
        <v/>
      </c>
      <c r="N43" s="215" t="str">
        <f t="shared" ca="1" si="4"/>
        <v/>
      </c>
      <c r="O43" s="216" t="str">
        <f ca="1">IFERROR(VLOOKUP(N43, DATA!$C$34:$E$37, 3, 1), "")</f>
        <v/>
      </c>
      <c r="P43" s="285">
        <f t="shared" ca="1" si="5"/>
        <v>0</v>
      </c>
      <c r="Q43" s="402" t="str">
        <f ca="1">IFERROR(VLOOKUP(P43, DATA!$C$34:$E$37, 3, 1), "")</f>
        <v>PB</v>
      </c>
      <c r="R43" s="405" t="str">
        <f t="shared" ca="1" si="6"/>
        <v/>
      </c>
      <c r="S43" s="391" t="str">
        <f ca="1">(COUNTIF(G43:O43,DATA!$E$36)+COUNTIF(G43:O43,DATA!$E$37)) &amp; " dari " &amp; (COUNTIF(G43:O43,DATA!$E$36)+COUNTIF(G43:O43,DATA!$E$37)+COUNTIF(G43:O43,DATA!$E$35)+COUNTIF(G43:O43,DATA!$E$34)) &amp; " Tercapai"</f>
        <v>0 dari 0 Tercapai</v>
      </c>
      <c r="U43" s="289" t="e">
        <f t="shared" ca="1" si="7"/>
        <v>#DIV/0!</v>
      </c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</row>
    <row r="44" spans="1:52" ht="15.75" thickBot="1" x14ac:dyDescent="0.3">
      <c r="B44" s="169"/>
      <c r="C44" s="360">
        <v>34</v>
      </c>
      <c r="D44" s="392" t="str">
        <f>SISWA!C35</f>
        <v>Siswa 34</v>
      </c>
      <c r="E44" s="374" t="str">
        <f>SISWA!D35</f>
        <v xml:space="preserve">L </v>
      </c>
      <c r="F44" s="400" t="str">
        <f t="shared" ca="1" si="0"/>
        <v/>
      </c>
      <c r="G44" s="394" t="str">
        <f ca="1">IFERROR(VLOOKUP(F44, DATA!$C$34:$E$37, 3, 1), "")</f>
        <v/>
      </c>
      <c r="H44" s="393" t="str">
        <f t="shared" ca="1" si="1"/>
        <v/>
      </c>
      <c r="I44" s="394" t="str">
        <f ca="1">IFERROR(VLOOKUP(H44, DATA!$C$34:$E$37, 3, 1), "")</f>
        <v/>
      </c>
      <c r="J44" s="393" t="str">
        <f t="shared" ca="1" si="2"/>
        <v/>
      </c>
      <c r="K44" s="394" t="str">
        <f ca="1">IFERROR(VLOOKUP(J44, DATA!$C$34:$E$37, 3, 1), "")</f>
        <v/>
      </c>
      <c r="L44" s="393" t="str">
        <f t="shared" ca="1" si="3"/>
        <v/>
      </c>
      <c r="M44" s="394" t="str">
        <f ca="1">IFERROR(VLOOKUP(L44, DATA!$C$34:$E$37, 3, 1), "")</f>
        <v/>
      </c>
      <c r="N44" s="393" t="str">
        <f t="shared" ca="1" si="4"/>
        <v/>
      </c>
      <c r="O44" s="394" t="str">
        <f ca="1">IFERROR(VLOOKUP(N44, DATA!$C$34:$E$37, 3, 1), "")</f>
        <v/>
      </c>
      <c r="P44" s="312">
        <f t="shared" ca="1" si="5"/>
        <v>0</v>
      </c>
      <c r="Q44" s="403" t="str">
        <f ca="1">IFERROR(VLOOKUP(P44, DATA!$C$34:$E$37, 3, 1), "")</f>
        <v>PB</v>
      </c>
      <c r="R44" s="406" t="str">
        <f t="shared" ca="1" si="6"/>
        <v/>
      </c>
      <c r="S44" s="395" t="str">
        <f ca="1">(COUNTIF(G44:O44,DATA!$E$36)+COUNTIF(G44:O44,DATA!$E$37)) &amp; " dari " &amp; (COUNTIF(G44:O44,DATA!$E$36)+COUNTIF(G44:O44,DATA!$E$37)+COUNTIF(G44:O44,DATA!$E$35)+COUNTIF(G44:O44,DATA!$E$34)) &amp; " Tercapai"</f>
        <v>0 dari 0 Tercapai</v>
      </c>
      <c r="U44" s="289" t="e">
        <f t="shared" ca="1" si="7"/>
        <v>#DIV/0!</v>
      </c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</row>
    <row r="45" spans="1:52" customFormat="1" hidden="1" x14ac:dyDescent="0.25">
      <c r="A45" s="3"/>
      <c r="B45" s="5"/>
      <c r="C45" s="383">
        <v>35</v>
      </c>
      <c r="D45" s="384">
        <f>SISWA!C36</f>
        <v>0</v>
      </c>
      <c r="E45" s="385">
        <f>SISWA!D36</f>
        <v>0</v>
      </c>
      <c r="F45" s="386" t="str">
        <f t="shared" ca="1" si="0"/>
        <v/>
      </c>
      <c r="G45" s="387" t="str">
        <f ca="1">IFERROR(VLOOKUP(F45, DATA!$C$34:$E$37, 3, 1), "")</f>
        <v/>
      </c>
      <c r="H45" s="386" t="str">
        <f t="shared" ca="1" si="1"/>
        <v/>
      </c>
      <c r="I45" s="387" t="str">
        <f ca="1">IFERROR(VLOOKUP(H45, DATA!$C$34:$E$37, 3, 1), "")</f>
        <v/>
      </c>
      <c r="J45" s="386" t="str">
        <f t="shared" ca="1" si="2"/>
        <v/>
      </c>
      <c r="K45" s="387" t="str">
        <f ca="1">IFERROR(VLOOKUP(J45, DATA!$C$34:$E$37, 3, 1), "")</f>
        <v/>
      </c>
      <c r="L45" s="386" t="str">
        <f t="shared" ca="1" si="3"/>
        <v/>
      </c>
      <c r="M45" s="387" t="str">
        <f ca="1">IFERROR(VLOOKUP(L45, DATA!$C$34:$E$37, 3, 1), "")</f>
        <v/>
      </c>
      <c r="N45" s="386" t="str">
        <f t="shared" ca="1" si="4"/>
        <v/>
      </c>
      <c r="O45" s="387" t="str">
        <f ca="1">IFERROR(VLOOKUP(N45, DATA!$C$34:$E$37, 3, 1), "")</f>
        <v/>
      </c>
      <c r="P45" s="388">
        <f t="shared" ca="1" si="5"/>
        <v>0</v>
      </c>
      <c r="Q45" s="389" t="str">
        <f ca="1">IFERROR(VLOOKUP(P45, DATA!$C$34:$E$37, 3, 1), "")</f>
        <v>PB</v>
      </c>
      <c r="R45" s="390" t="str">
        <f t="shared" ca="1" si="6"/>
        <v/>
      </c>
      <c r="S45" s="309" t="str">
        <f ca="1">(COUNTIF(G45:O45,DATA!$E$36)+COUNTIF(G45:O45,DATA!$E$37)) &amp; " dari " &amp; (COUNTIF(G45:O45,DATA!$E$36)+COUNTIF(G45:O45,DATA!$E$37)+COUNTIF(G45:O45,DATA!$E$35)+COUNTIF(G45:O45,DATA!$E$34)) &amp; " Tercapai"</f>
        <v>0 dari 0 Tercapai</v>
      </c>
      <c r="U45" s="289" t="e">
        <f t="shared" ca="1" si="7"/>
        <v>#DIV/0!</v>
      </c>
      <c r="V45" s="3"/>
      <c r="W45" s="3"/>
      <c r="X45" s="3"/>
      <c r="Y45" s="3"/>
      <c r="Z45" s="3"/>
      <c r="AA45" s="3"/>
      <c r="AB45" s="3"/>
      <c r="AC45" s="3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4"/>
      <c r="AY45" s="4"/>
      <c r="AZ45" s="4"/>
    </row>
    <row r="46" spans="1:52" customFormat="1" hidden="1" x14ac:dyDescent="0.25">
      <c r="A46" s="3"/>
      <c r="B46" s="5"/>
      <c r="C46" s="2">
        <v>36</v>
      </c>
      <c r="D46" s="6">
        <f>SISWA!C37</f>
        <v>0</v>
      </c>
      <c r="E46" s="7">
        <f>SISWA!D37</f>
        <v>0</v>
      </c>
      <c r="F46" s="8" t="str">
        <f t="shared" ca="1" si="0"/>
        <v/>
      </c>
      <c r="G46" s="9" t="str">
        <f ca="1">IFERROR(VLOOKUP(F46, DATA!$C$34:$E$37, 3, 1), "")</f>
        <v/>
      </c>
      <c r="H46" s="8" t="str">
        <f t="shared" ca="1" si="1"/>
        <v/>
      </c>
      <c r="I46" s="9" t="str">
        <f ca="1">IFERROR(VLOOKUP(H46, DATA!$C$34:$E$37, 3, 1), "")</f>
        <v/>
      </c>
      <c r="J46" s="8" t="str">
        <f t="shared" ca="1" si="2"/>
        <v/>
      </c>
      <c r="K46" s="9" t="str">
        <f ca="1">IFERROR(VLOOKUP(J46, DATA!$C$34:$E$37, 3, 1), "")</f>
        <v/>
      </c>
      <c r="L46" s="8" t="str">
        <f t="shared" ca="1" si="3"/>
        <v/>
      </c>
      <c r="M46" s="9" t="str">
        <f ca="1">IFERROR(VLOOKUP(L46, DATA!$C$34:$E$37, 3, 1), "")</f>
        <v/>
      </c>
      <c r="N46" s="8" t="str">
        <f t="shared" ca="1" si="4"/>
        <v/>
      </c>
      <c r="O46" s="9" t="str">
        <f ca="1">IFERROR(VLOOKUP(N46, DATA!$C$34:$E$37, 3, 1), "")</f>
        <v/>
      </c>
      <c r="P46" s="285">
        <f t="shared" ca="1" si="5"/>
        <v>0</v>
      </c>
      <c r="Q46" s="216" t="str">
        <f ca="1">IFERROR(VLOOKUP(P46, DATA!$C$34:$E$37, 3, 1), "")</f>
        <v>PB</v>
      </c>
      <c r="R46" s="217" t="str">
        <f t="shared" ca="1" si="6"/>
        <v/>
      </c>
      <c r="S46" s="189" t="str">
        <f ca="1">(COUNTIF(G46:O46,DATA!$E$36)+COUNTIF(G46:O46,DATA!$E$37)) &amp; " dari " &amp; (COUNTIF(G46:O46,DATA!$E$36)+COUNTIF(G46:O46,DATA!$E$37)+COUNTIF(G46:O46,DATA!$E$35)+COUNTIF(G46:O46,DATA!$E$34)) &amp; " Tercapai"</f>
        <v>0 dari 0 Tercapai</v>
      </c>
      <c r="U46" s="289" t="e">
        <f t="shared" ca="1" si="7"/>
        <v>#DIV/0!</v>
      </c>
      <c r="V46" s="3"/>
      <c r="W46" s="3"/>
      <c r="X46" s="3"/>
      <c r="Y46" s="3"/>
      <c r="Z46" s="3"/>
      <c r="AA46" s="3"/>
      <c r="AB46" s="3"/>
      <c r="AC46" s="3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4"/>
      <c r="AY46" s="4"/>
      <c r="AZ46" s="4"/>
    </row>
    <row r="47" spans="1:52" customFormat="1" hidden="1" x14ac:dyDescent="0.25">
      <c r="A47" s="3"/>
      <c r="B47" s="5"/>
      <c r="C47" s="2">
        <v>37</v>
      </c>
      <c r="D47" s="6">
        <f>SISWA!C38</f>
        <v>0</v>
      </c>
      <c r="E47" s="7">
        <f>SISWA!D38</f>
        <v>0</v>
      </c>
      <c r="F47" s="8" t="str">
        <f t="shared" ca="1" si="0"/>
        <v/>
      </c>
      <c r="G47" s="9" t="str">
        <f ca="1">IFERROR(VLOOKUP(F47, DATA!$C$34:$E$37, 3, 1), "")</f>
        <v/>
      </c>
      <c r="H47" s="8" t="str">
        <f t="shared" ca="1" si="1"/>
        <v/>
      </c>
      <c r="I47" s="9" t="str">
        <f ca="1">IFERROR(VLOOKUP(H47, DATA!$C$34:$E$37, 3, 1), "")</f>
        <v/>
      </c>
      <c r="J47" s="8" t="str">
        <f t="shared" ca="1" si="2"/>
        <v/>
      </c>
      <c r="K47" s="9" t="str">
        <f ca="1">IFERROR(VLOOKUP(J47, DATA!$C$34:$E$37, 3, 1), "")</f>
        <v/>
      </c>
      <c r="L47" s="8" t="str">
        <f t="shared" ca="1" si="3"/>
        <v/>
      </c>
      <c r="M47" s="9" t="str">
        <f ca="1">IFERROR(VLOOKUP(L47, DATA!$C$34:$E$37, 3, 1), "")</f>
        <v/>
      </c>
      <c r="N47" s="8" t="str">
        <f t="shared" ca="1" si="4"/>
        <v/>
      </c>
      <c r="O47" s="9" t="str">
        <f ca="1">IFERROR(VLOOKUP(N47, DATA!$C$34:$E$37, 3, 1), "")</f>
        <v/>
      </c>
      <c r="P47" s="285">
        <f t="shared" ca="1" si="5"/>
        <v>0</v>
      </c>
      <c r="Q47" s="216" t="str">
        <f ca="1">IFERROR(VLOOKUP(P47, DATA!$C$34:$E$37, 3, 1), "")</f>
        <v>PB</v>
      </c>
      <c r="R47" s="217" t="str">
        <f t="shared" ca="1" si="6"/>
        <v/>
      </c>
      <c r="S47" s="189" t="str">
        <f ca="1">(COUNTIF(G47:O47,DATA!$E$36)+COUNTIF(G47:O47,DATA!$E$37)) &amp; " dari " &amp; (COUNTIF(G47:O47,DATA!$E$36)+COUNTIF(G47:O47,DATA!$E$37)+COUNTIF(G47:O47,DATA!$E$35)+COUNTIF(G47:O47,DATA!$E$34)) &amp; " Tercapai"</f>
        <v>0 dari 0 Tercapai</v>
      </c>
      <c r="U47" s="289" t="e">
        <f t="shared" ca="1" si="7"/>
        <v>#DIV/0!</v>
      </c>
      <c r="V47" s="3"/>
      <c r="W47" s="3"/>
      <c r="X47" s="3"/>
      <c r="Y47" s="3"/>
      <c r="Z47" s="3"/>
      <c r="AA47" s="3"/>
      <c r="AB47" s="3"/>
      <c r="AC47" s="3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4"/>
      <c r="AY47" s="4"/>
      <c r="AZ47" s="4"/>
    </row>
    <row r="48" spans="1:52" customFormat="1" hidden="1" x14ac:dyDescent="0.25">
      <c r="A48" s="3"/>
      <c r="B48" s="5"/>
      <c r="C48" s="2">
        <v>38</v>
      </c>
      <c r="D48" s="6">
        <f>SISWA!C39</f>
        <v>0</v>
      </c>
      <c r="E48" s="7">
        <f>SISWA!D39</f>
        <v>0</v>
      </c>
      <c r="F48" s="8" t="str">
        <f t="shared" ca="1" si="0"/>
        <v/>
      </c>
      <c r="G48" s="9" t="str">
        <f ca="1">IFERROR(VLOOKUP(F48, DATA!$C$34:$E$37, 3, 1), "")</f>
        <v/>
      </c>
      <c r="H48" s="8" t="str">
        <f t="shared" ca="1" si="1"/>
        <v/>
      </c>
      <c r="I48" s="9" t="str">
        <f ca="1">IFERROR(VLOOKUP(H48, DATA!$C$34:$E$37, 3, 1), "")</f>
        <v/>
      </c>
      <c r="J48" s="8" t="str">
        <f t="shared" ca="1" si="2"/>
        <v/>
      </c>
      <c r="K48" s="9" t="str">
        <f ca="1">IFERROR(VLOOKUP(J48, DATA!$C$34:$E$37, 3, 1), "")</f>
        <v/>
      </c>
      <c r="L48" s="8" t="str">
        <f t="shared" ca="1" si="3"/>
        <v/>
      </c>
      <c r="M48" s="9" t="str">
        <f ca="1">IFERROR(VLOOKUP(L48, DATA!$C$34:$E$37, 3, 1), "")</f>
        <v/>
      </c>
      <c r="N48" s="8" t="str">
        <f t="shared" ca="1" si="4"/>
        <v/>
      </c>
      <c r="O48" s="9" t="str">
        <f ca="1">IFERROR(VLOOKUP(N48, DATA!$C$34:$E$37, 3, 1), "")</f>
        <v/>
      </c>
      <c r="P48" s="285">
        <f t="shared" ca="1" si="5"/>
        <v>0</v>
      </c>
      <c r="Q48" s="216" t="str">
        <f ca="1">IFERROR(VLOOKUP(P48, DATA!$C$34:$E$37, 3, 1), "")</f>
        <v>PB</v>
      </c>
      <c r="R48" s="217" t="str">
        <f t="shared" ca="1" si="6"/>
        <v/>
      </c>
      <c r="S48" s="189" t="str">
        <f ca="1">(COUNTIF(G48:O48,DATA!$E$36)+COUNTIF(G48:O48,DATA!$E$37)) &amp; " dari " &amp; (COUNTIF(G48:O48,DATA!$E$36)+COUNTIF(G48:O48,DATA!$E$37)+COUNTIF(G48:O48,DATA!$E$35)+COUNTIF(G48:O48,DATA!$E$34)) &amp; " Tercapai"</f>
        <v>0 dari 0 Tercapai</v>
      </c>
      <c r="U48" s="289" t="e">
        <f t="shared" ca="1" si="7"/>
        <v>#DIV/0!</v>
      </c>
      <c r="V48" s="3"/>
      <c r="W48" s="3"/>
      <c r="X48" s="3"/>
      <c r="Y48" s="3"/>
      <c r="Z48" s="3"/>
      <c r="AA48" s="3"/>
      <c r="AB48" s="3"/>
      <c r="AC48" s="3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4"/>
      <c r="AY48" s="4"/>
      <c r="AZ48" s="4"/>
    </row>
    <row r="49" spans="1:52" customFormat="1" hidden="1" x14ac:dyDescent="0.25">
      <c r="A49" s="3"/>
      <c r="B49" s="5"/>
      <c r="C49" s="2">
        <v>39</v>
      </c>
      <c r="D49" s="6">
        <f>SISWA!C40</f>
        <v>0</v>
      </c>
      <c r="E49" s="7">
        <f>SISWA!D40</f>
        <v>0</v>
      </c>
      <c r="F49" s="8" t="str">
        <f t="shared" ca="1" si="0"/>
        <v/>
      </c>
      <c r="G49" s="9" t="str">
        <f ca="1">IFERROR(VLOOKUP(F49, DATA!$C$34:$E$37, 3, 1), "")</f>
        <v/>
      </c>
      <c r="H49" s="8" t="str">
        <f t="shared" ca="1" si="1"/>
        <v/>
      </c>
      <c r="I49" s="9" t="str">
        <f ca="1">IFERROR(VLOOKUP(H49, DATA!$C$34:$E$37, 3, 1), "")</f>
        <v/>
      </c>
      <c r="J49" s="8" t="str">
        <f t="shared" ca="1" si="2"/>
        <v/>
      </c>
      <c r="K49" s="9" t="str">
        <f ca="1">IFERROR(VLOOKUP(J49, DATA!$C$34:$E$37, 3, 1), "")</f>
        <v/>
      </c>
      <c r="L49" s="8" t="str">
        <f t="shared" ca="1" si="3"/>
        <v/>
      </c>
      <c r="M49" s="9" t="str">
        <f ca="1">IFERROR(VLOOKUP(L49, DATA!$C$34:$E$37, 3, 1), "")</f>
        <v/>
      </c>
      <c r="N49" s="8" t="str">
        <f t="shared" ca="1" si="4"/>
        <v/>
      </c>
      <c r="O49" s="9" t="str">
        <f ca="1">IFERROR(VLOOKUP(N49, DATA!$C$34:$E$37, 3, 1), "")</f>
        <v/>
      </c>
      <c r="P49" s="285">
        <f t="shared" ca="1" si="5"/>
        <v>0</v>
      </c>
      <c r="Q49" s="216" t="str">
        <f ca="1">IFERROR(VLOOKUP(P49, DATA!$C$34:$E$37, 3, 1), "")</f>
        <v>PB</v>
      </c>
      <c r="R49" s="217" t="str">
        <f t="shared" ca="1" si="6"/>
        <v/>
      </c>
      <c r="S49" s="189" t="str">
        <f ca="1">(COUNTIF(G49:O49,DATA!$E$36)+COUNTIF(G49:O49,DATA!$E$37)) &amp; " dari " &amp; (COUNTIF(G49:O49,DATA!$E$36)+COUNTIF(G49:O49,DATA!$E$37)+COUNTIF(G49:O49,DATA!$E$35)+COUNTIF(G49:O49,DATA!$E$34)) &amp; " Tercapai"</f>
        <v>0 dari 0 Tercapai</v>
      </c>
      <c r="U49" s="289" t="e">
        <f t="shared" ca="1" si="7"/>
        <v>#DIV/0!</v>
      </c>
      <c r="V49" s="3"/>
      <c r="W49" s="3"/>
      <c r="X49" s="3"/>
      <c r="Y49" s="3"/>
      <c r="Z49" s="3"/>
      <c r="AA49" s="3"/>
      <c r="AB49" s="3"/>
      <c r="AC49" s="3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4"/>
      <c r="AY49" s="4"/>
      <c r="AZ49" s="4"/>
    </row>
    <row r="50" spans="1:52" customFormat="1" hidden="1" x14ac:dyDescent="0.25">
      <c r="A50" s="3"/>
      <c r="B50" s="5"/>
      <c r="C50" s="2">
        <v>40</v>
      </c>
      <c r="D50" s="6">
        <f>SISWA!C41</f>
        <v>0</v>
      </c>
      <c r="E50" s="7">
        <f>SISWA!D41</f>
        <v>0</v>
      </c>
      <c r="F50" s="8" t="str">
        <f t="shared" ca="1" si="0"/>
        <v/>
      </c>
      <c r="G50" s="9" t="str">
        <f ca="1">IFERROR(VLOOKUP(F50, DATA!$C$34:$E$37, 3, 1), "")</f>
        <v/>
      </c>
      <c r="H50" s="8" t="str">
        <f t="shared" ca="1" si="1"/>
        <v/>
      </c>
      <c r="I50" s="9" t="str">
        <f ca="1">IFERROR(VLOOKUP(H50, DATA!$C$34:$E$37, 3, 1), "")</f>
        <v/>
      </c>
      <c r="J50" s="8" t="str">
        <f t="shared" ca="1" si="2"/>
        <v/>
      </c>
      <c r="K50" s="9" t="str">
        <f ca="1">IFERROR(VLOOKUP(J50, DATA!$C$34:$E$37, 3, 1), "")</f>
        <v/>
      </c>
      <c r="L50" s="8" t="str">
        <f t="shared" ca="1" si="3"/>
        <v/>
      </c>
      <c r="M50" s="9" t="str">
        <f ca="1">IFERROR(VLOOKUP(L50, DATA!$C$34:$E$37, 3, 1), "")</f>
        <v/>
      </c>
      <c r="N50" s="8" t="str">
        <f t="shared" ca="1" si="4"/>
        <v/>
      </c>
      <c r="O50" s="9" t="str">
        <f ca="1">IFERROR(VLOOKUP(N50, DATA!$C$34:$E$37, 3, 1), "")</f>
        <v/>
      </c>
      <c r="P50" s="285">
        <f t="shared" ca="1" si="5"/>
        <v>0</v>
      </c>
      <c r="Q50" s="216" t="str">
        <f ca="1">IFERROR(VLOOKUP(P50, DATA!$C$34:$E$37, 3, 1), "")</f>
        <v>PB</v>
      </c>
      <c r="R50" s="217" t="str">
        <f t="shared" ca="1" si="6"/>
        <v/>
      </c>
      <c r="S50" s="189" t="str">
        <f ca="1">(COUNTIF(G50:O50,DATA!$E$36)+COUNTIF(G50:O50,DATA!$E$37)) &amp; " dari " &amp; (COUNTIF(G50:O50,DATA!$E$36)+COUNTIF(G50:O50,DATA!$E$37)+COUNTIF(G50:O50,DATA!$E$35)+COUNTIF(G50:O50,DATA!$E$34)) &amp; " Tercapai"</f>
        <v>0 dari 0 Tercapai</v>
      </c>
      <c r="U50" s="289" t="e">
        <f t="shared" ca="1" si="7"/>
        <v>#DIV/0!</v>
      </c>
      <c r="V50" s="3"/>
      <c r="W50" s="3"/>
      <c r="X50" s="3"/>
      <c r="Y50" s="3"/>
      <c r="Z50" s="3"/>
      <c r="AA50" s="3"/>
      <c r="AB50" s="3"/>
      <c r="AC50" s="3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4"/>
      <c r="AY50" s="4"/>
      <c r="AZ50" s="4"/>
    </row>
    <row r="51" spans="1:52" customFormat="1" hidden="1" x14ac:dyDescent="0.25">
      <c r="A51" s="3"/>
      <c r="B51" s="5"/>
      <c r="C51" s="2">
        <v>41</v>
      </c>
      <c r="D51" s="6">
        <f>SISWA!C42</f>
        <v>0</v>
      </c>
      <c r="E51" s="7">
        <f>SISWA!D42</f>
        <v>0</v>
      </c>
      <c r="F51" s="8" t="str">
        <f t="shared" ca="1" si="0"/>
        <v/>
      </c>
      <c r="G51" s="9" t="str">
        <f ca="1">IFERROR(VLOOKUP(F51, DATA!$C$34:$E$37, 3, 1), "")</f>
        <v/>
      </c>
      <c r="H51" s="8" t="str">
        <f t="shared" ca="1" si="1"/>
        <v/>
      </c>
      <c r="I51" s="9" t="str">
        <f ca="1">IFERROR(VLOOKUP(H51, DATA!$C$34:$E$37, 3, 1), "")</f>
        <v/>
      </c>
      <c r="J51" s="8" t="str">
        <f t="shared" ca="1" si="2"/>
        <v/>
      </c>
      <c r="K51" s="9" t="str">
        <f ca="1">IFERROR(VLOOKUP(J51, DATA!$C$34:$E$37, 3, 1), "")</f>
        <v/>
      </c>
      <c r="L51" s="8" t="str">
        <f t="shared" ca="1" si="3"/>
        <v/>
      </c>
      <c r="M51" s="9" t="str">
        <f ca="1">IFERROR(VLOOKUP(L51, DATA!$C$34:$E$37, 3, 1), "")</f>
        <v/>
      </c>
      <c r="N51" s="8" t="str">
        <f t="shared" ca="1" si="4"/>
        <v/>
      </c>
      <c r="O51" s="9" t="str">
        <f ca="1">IFERROR(VLOOKUP(N51, DATA!$C$34:$E$37, 3, 1), "")</f>
        <v/>
      </c>
      <c r="P51" s="285">
        <f t="shared" ca="1" si="5"/>
        <v>0</v>
      </c>
      <c r="Q51" s="216" t="str">
        <f ca="1">IFERROR(VLOOKUP(P51, DATA!$C$34:$E$37, 3, 1), "")</f>
        <v>PB</v>
      </c>
      <c r="R51" s="217" t="str">
        <f t="shared" ca="1" si="6"/>
        <v/>
      </c>
      <c r="S51" s="189" t="str">
        <f ca="1">(COUNTIF(G51:O51,DATA!$E$36)+COUNTIF(G51:O51,DATA!$E$37)) &amp; " dari " &amp; (COUNTIF(G51:O51,DATA!$E$36)+COUNTIF(G51:O51,DATA!$E$37)+COUNTIF(G51:O51,DATA!$E$35)+COUNTIF(G51:O51,DATA!$E$34)) &amp; " Tercapai"</f>
        <v>0 dari 0 Tercapai</v>
      </c>
      <c r="U51" s="289" t="e">
        <f t="shared" ca="1" si="7"/>
        <v>#DIV/0!</v>
      </c>
      <c r="V51" s="3"/>
      <c r="W51" s="3"/>
      <c r="X51" s="3"/>
      <c r="Y51" s="3"/>
      <c r="Z51" s="3"/>
      <c r="AA51" s="3"/>
      <c r="AB51" s="3"/>
      <c r="AC51" s="3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4"/>
      <c r="AY51" s="4"/>
      <c r="AZ51" s="4"/>
    </row>
    <row r="52" spans="1:52" customFormat="1" hidden="1" x14ac:dyDescent="0.25">
      <c r="A52" s="3"/>
      <c r="B52" s="5"/>
      <c r="C52" s="2">
        <v>42</v>
      </c>
      <c r="D52" s="6">
        <f>SISWA!C43</f>
        <v>0</v>
      </c>
      <c r="E52" s="7">
        <f>SISWA!D43</f>
        <v>0</v>
      </c>
      <c r="F52" s="8" t="str">
        <f t="shared" ca="1" si="0"/>
        <v/>
      </c>
      <c r="G52" s="9" t="str">
        <f ca="1">IFERROR(VLOOKUP(F52, DATA!$C$34:$E$37, 3, 1), "")</f>
        <v/>
      </c>
      <c r="H52" s="8" t="str">
        <f t="shared" ca="1" si="1"/>
        <v/>
      </c>
      <c r="I52" s="9" t="str">
        <f ca="1">IFERROR(VLOOKUP(H52, DATA!$C$34:$E$37, 3, 1), "")</f>
        <v/>
      </c>
      <c r="J52" s="8" t="str">
        <f t="shared" ca="1" si="2"/>
        <v/>
      </c>
      <c r="K52" s="9" t="str">
        <f ca="1">IFERROR(VLOOKUP(J52, DATA!$C$34:$E$37, 3, 1), "")</f>
        <v/>
      </c>
      <c r="L52" s="8" t="str">
        <f t="shared" ca="1" si="3"/>
        <v/>
      </c>
      <c r="M52" s="9" t="str">
        <f ca="1">IFERROR(VLOOKUP(L52, DATA!$C$34:$E$37, 3, 1), "")</f>
        <v/>
      </c>
      <c r="N52" s="8" t="str">
        <f t="shared" ca="1" si="4"/>
        <v/>
      </c>
      <c r="O52" s="9" t="str">
        <f ca="1">IFERROR(VLOOKUP(N52, DATA!$C$34:$E$37, 3, 1), "")</f>
        <v/>
      </c>
      <c r="P52" s="285">
        <f t="shared" ca="1" si="5"/>
        <v>0</v>
      </c>
      <c r="Q52" s="216" t="str">
        <f ca="1">IFERROR(VLOOKUP(P52, DATA!$C$34:$E$37, 3, 1), "")</f>
        <v>PB</v>
      </c>
      <c r="R52" s="217" t="str">
        <f t="shared" ca="1" si="6"/>
        <v/>
      </c>
      <c r="S52" s="189" t="str">
        <f ca="1">(COUNTIF(G52:O52,DATA!$E$36)+COUNTIF(G52:O52,DATA!$E$37)) &amp; " dari " &amp; (COUNTIF(G52:O52,DATA!$E$36)+COUNTIF(G52:O52,DATA!$E$37)+COUNTIF(G52:O52,DATA!$E$35)+COUNTIF(G52:O52,DATA!$E$34)) &amp; " Tercapai"</f>
        <v>0 dari 0 Tercapai</v>
      </c>
      <c r="U52" s="289" t="e">
        <f t="shared" ca="1" si="7"/>
        <v>#DIV/0!</v>
      </c>
      <c r="V52" s="3"/>
      <c r="W52" s="3"/>
      <c r="X52" s="3"/>
      <c r="Y52" s="3"/>
      <c r="Z52" s="3"/>
      <c r="AA52" s="3"/>
      <c r="AB52" s="3"/>
      <c r="AC52" s="3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4"/>
      <c r="AY52" s="4"/>
      <c r="AZ52" s="4"/>
    </row>
    <row r="53" spans="1:52" customFormat="1" hidden="1" x14ac:dyDescent="0.25">
      <c r="A53" s="3"/>
      <c r="B53" s="5"/>
      <c r="C53" s="2">
        <v>43</v>
      </c>
      <c r="D53" s="6">
        <f>SISWA!C44</f>
        <v>0</v>
      </c>
      <c r="E53" s="7">
        <f>SISWA!D44</f>
        <v>0</v>
      </c>
      <c r="F53" s="8" t="str">
        <f t="shared" ca="1" si="0"/>
        <v/>
      </c>
      <c r="G53" s="9" t="str">
        <f ca="1">IFERROR(VLOOKUP(F53, DATA!$C$34:$E$37, 3, 1), "")</f>
        <v/>
      </c>
      <c r="H53" s="8" t="str">
        <f t="shared" ca="1" si="1"/>
        <v/>
      </c>
      <c r="I53" s="9" t="str">
        <f ca="1">IFERROR(VLOOKUP(H53, DATA!$C$34:$E$37, 3, 1), "")</f>
        <v/>
      </c>
      <c r="J53" s="8" t="str">
        <f t="shared" ca="1" si="2"/>
        <v/>
      </c>
      <c r="K53" s="9" t="str">
        <f ca="1">IFERROR(VLOOKUP(J53, DATA!$C$34:$E$37, 3, 1), "")</f>
        <v/>
      </c>
      <c r="L53" s="8" t="str">
        <f t="shared" ca="1" si="3"/>
        <v/>
      </c>
      <c r="M53" s="9" t="str">
        <f ca="1">IFERROR(VLOOKUP(L53, DATA!$C$34:$E$37, 3, 1), "")</f>
        <v/>
      </c>
      <c r="N53" s="8" t="str">
        <f t="shared" ca="1" si="4"/>
        <v/>
      </c>
      <c r="O53" s="9" t="str">
        <f ca="1">IFERROR(VLOOKUP(N53, DATA!$C$34:$E$37, 3, 1), "")</f>
        <v/>
      </c>
      <c r="P53" s="285">
        <f t="shared" ca="1" si="5"/>
        <v>0</v>
      </c>
      <c r="Q53" s="216" t="str">
        <f ca="1">IFERROR(VLOOKUP(P53, DATA!$C$34:$E$37, 3, 1), "")</f>
        <v>PB</v>
      </c>
      <c r="R53" s="217" t="str">
        <f t="shared" ca="1" si="6"/>
        <v/>
      </c>
      <c r="S53" s="189" t="str">
        <f ca="1">(COUNTIF(G53:O53,DATA!$E$36)+COUNTIF(G53:O53,DATA!$E$37)) &amp; " dari " &amp; (COUNTIF(G53:O53,DATA!$E$36)+COUNTIF(G53:O53,DATA!$E$37)+COUNTIF(G53:O53,DATA!$E$35)+COUNTIF(G53:O53,DATA!$E$34)) &amp; " Tercapai"</f>
        <v>0 dari 0 Tercapai</v>
      </c>
      <c r="U53" s="289" t="e">
        <f t="shared" ca="1" si="7"/>
        <v>#DIV/0!</v>
      </c>
      <c r="V53" s="3"/>
      <c r="W53" s="3"/>
      <c r="X53" s="3"/>
      <c r="Y53" s="3"/>
      <c r="Z53" s="3"/>
      <c r="AA53" s="3"/>
      <c r="AB53" s="3"/>
      <c r="AC53" s="3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4"/>
      <c r="AY53" s="4"/>
      <c r="AZ53" s="4"/>
    </row>
    <row r="54" spans="1:52" customFormat="1" hidden="1" x14ac:dyDescent="0.25">
      <c r="A54" s="3"/>
      <c r="B54" s="5"/>
      <c r="C54" s="2">
        <v>44</v>
      </c>
      <c r="D54" s="6">
        <f>SISWA!C45</f>
        <v>0</v>
      </c>
      <c r="E54" s="7">
        <f>SISWA!D45</f>
        <v>0</v>
      </c>
      <c r="F54" s="8" t="str">
        <f t="shared" ca="1" si="0"/>
        <v/>
      </c>
      <c r="G54" s="9" t="str">
        <f ca="1">IFERROR(VLOOKUP(F54, DATA!$C$34:$E$37, 3, 1), "")</f>
        <v/>
      </c>
      <c r="H54" s="8" t="str">
        <f t="shared" ca="1" si="1"/>
        <v/>
      </c>
      <c r="I54" s="9" t="str">
        <f ca="1">IFERROR(VLOOKUP(H54, DATA!$C$34:$E$37, 3, 1), "")</f>
        <v/>
      </c>
      <c r="J54" s="8" t="str">
        <f t="shared" ca="1" si="2"/>
        <v/>
      </c>
      <c r="K54" s="9" t="str">
        <f ca="1">IFERROR(VLOOKUP(J54, DATA!$C$34:$E$37, 3, 1), "")</f>
        <v/>
      </c>
      <c r="L54" s="8" t="str">
        <f t="shared" ca="1" si="3"/>
        <v/>
      </c>
      <c r="M54" s="9" t="str">
        <f ca="1">IFERROR(VLOOKUP(L54, DATA!$C$34:$E$37, 3, 1), "")</f>
        <v/>
      </c>
      <c r="N54" s="8" t="str">
        <f t="shared" ca="1" si="4"/>
        <v/>
      </c>
      <c r="O54" s="9" t="str">
        <f ca="1">IFERROR(VLOOKUP(N54, DATA!$C$34:$E$37, 3, 1), "")</f>
        <v/>
      </c>
      <c r="P54" s="285">
        <f t="shared" ca="1" si="5"/>
        <v>0</v>
      </c>
      <c r="Q54" s="216" t="str">
        <f ca="1">IFERROR(VLOOKUP(P54, DATA!$C$34:$E$37, 3, 1), "")</f>
        <v>PB</v>
      </c>
      <c r="R54" s="217" t="str">
        <f t="shared" ca="1" si="6"/>
        <v/>
      </c>
      <c r="S54" s="189" t="str">
        <f ca="1">(COUNTIF(G54:O54,DATA!$E$36)+COUNTIF(G54:O54,DATA!$E$37)) &amp; " dari " &amp; (COUNTIF(G54:O54,DATA!$E$36)+COUNTIF(G54:O54,DATA!$E$37)+COUNTIF(G54:O54,DATA!$E$35)+COUNTIF(G54:O54,DATA!$E$34)) &amp; " Tercapai"</f>
        <v>0 dari 0 Tercapai</v>
      </c>
      <c r="U54" s="289" t="e">
        <f t="shared" ca="1" si="7"/>
        <v>#DIV/0!</v>
      </c>
      <c r="V54" s="3"/>
      <c r="W54" s="3"/>
      <c r="X54" s="3"/>
      <c r="Y54" s="3"/>
      <c r="Z54" s="3"/>
      <c r="AA54" s="3"/>
      <c r="AB54" s="3"/>
      <c r="AC54" s="3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4"/>
      <c r="AY54" s="4"/>
      <c r="AZ54" s="4"/>
    </row>
    <row r="55" spans="1:52" customFormat="1" hidden="1" x14ac:dyDescent="0.25">
      <c r="A55" s="3"/>
      <c r="B55" s="5"/>
      <c r="C55" s="2">
        <v>45</v>
      </c>
      <c r="D55" s="6">
        <f>SISWA!C46</f>
        <v>0</v>
      </c>
      <c r="E55" s="7">
        <f>SISWA!D46</f>
        <v>0</v>
      </c>
      <c r="F55" s="8" t="str">
        <f t="shared" ca="1" si="0"/>
        <v/>
      </c>
      <c r="G55" s="9" t="str">
        <f ca="1">IFERROR(VLOOKUP(F55, DATA!$C$34:$E$37, 3, 1), "")</f>
        <v/>
      </c>
      <c r="H55" s="8" t="str">
        <f t="shared" ca="1" si="1"/>
        <v/>
      </c>
      <c r="I55" s="9" t="str">
        <f ca="1">IFERROR(VLOOKUP(H55, DATA!$C$34:$E$37, 3, 1), "")</f>
        <v/>
      </c>
      <c r="J55" s="8" t="str">
        <f t="shared" ca="1" si="2"/>
        <v/>
      </c>
      <c r="K55" s="9" t="str">
        <f ca="1">IFERROR(VLOOKUP(J55, DATA!$C$34:$E$37, 3, 1), "")</f>
        <v/>
      </c>
      <c r="L55" s="8" t="str">
        <f t="shared" ca="1" si="3"/>
        <v/>
      </c>
      <c r="M55" s="9" t="str">
        <f ca="1">IFERROR(VLOOKUP(L55, DATA!$C$34:$E$37, 3, 1), "")</f>
        <v/>
      </c>
      <c r="N55" s="8" t="str">
        <f t="shared" ca="1" si="4"/>
        <v/>
      </c>
      <c r="O55" s="9" t="str">
        <f ca="1">IFERROR(VLOOKUP(N55, DATA!$C$34:$E$37, 3, 1), "")</f>
        <v/>
      </c>
      <c r="P55" s="285">
        <f t="shared" ca="1" si="5"/>
        <v>0</v>
      </c>
      <c r="Q55" s="216" t="str">
        <f ca="1">IFERROR(VLOOKUP(P55, DATA!$C$34:$E$37, 3, 1), "")</f>
        <v>PB</v>
      </c>
      <c r="R55" s="217" t="str">
        <f t="shared" ca="1" si="6"/>
        <v/>
      </c>
      <c r="S55" s="189" t="str">
        <f ca="1">(COUNTIF(G55:O55,DATA!$E$36)+COUNTIF(G55:O55,DATA!$E$37)) &amp; " dari " &amp; (COUNTIF(G55:O55,DATA!$E$36)+COUNTIF(G55:O55,DATA!$E$37)+COUNTIF(G55:O55,DATA!$E$35)+COUNTIF(G55:O55,DATA!$E$34)) &amp; " Tercapai"</f>
        <v>0 dari 0 Tercapai</v>
      </c>
      <c r="U55" s="289" t="e">
        <f t="shared" ca="1" si="7"/>
        <v>#DIV/0!</v>
      </c>
      <c r="V55" s="3"/>
      <c r="W55" s="3"/>
      <c r="X55" s="3"/>
      <c r="Y55" s="3"/>
      <c r="Z55" s="3"/>
      <c r="AA55" s="3"/>
      <c r="AB55" s="3"/>
      <c r="AC55" s="3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4"/>
      <c r="AY55" s="4"/>
      <c r="AZ55" s="4"/>
    </row>
    <row r="56" spans="1:52" customFormat="1" hidden="1" x14ac:dyDescent="0.25">
      <c r="A56" s="3"/>
      <c r="B56" s="5"/>
      <c r="C56" s="2">
        <v>46</v>
      </c>
      <c r="D56" s="6">
        <f>SISWA!C47</f>
        <v>0</v>
      </c>
      <c r="E56" s="7">
        <f>SISWA!D47</f>
        <v>0</v>
      </c>
      <c r="F56" s="8" t="str">
        <f t="shared" ca="1" si="0"/>
        <v/>
      </c>
      <c r="G56" s="9" t="str">
        <f ca="1">IFERROR(VLOOKUP(F56, DATA!$C$34:$E$37, 3, 1), "")</f>
        <v/>
      </c>
      <c r="H56" s="8" t="str">
        <f t="shared" ca="1" si="1"/>
        <v/>
      </c>
      <c r="I56" s="9" t="str">
        <f ca="1">IFERROR(VLOOKUP(H56, DATA!$C$34:$E$37, 3, 1), "")</f>
        <v/>
      </c>
      <c r="J56" s="8" t="str">
        <f t="shared" ca="1" si="2"/>
        <v/>
      </c>
      <c r="K56" s="9" t="str">
        <f ca="1">IFERROR(VLOOKUP(J56, DATA!$C$34:$E$37, 3, 1), "")</f>
        <v/>
      </c>
      <c r="L56" s="8" t="str">
        <f t="shared" ca="1" si="3"/>
        <v/>
      </c>
      <c r="M56" s="9" t="str">
        <f ca="1">IFERROR(VLOOKUP(L56, DATA!$C$34:$E$37, 3, 1), "")</f>
        <v/>
      </c>
      <c r="N56" s="8" t="str">
        <f t="shared" ca="1" si="4"/>
        <v/>
      </c>
      <c r="O56" s="9" t="str">
        <f ca="1">IFERROR(VLOOKUP(N56, DATA!$C$34:$E$37, 3, 1), "")</f>
        <v/>
      </c>
      <c r="P56" s="285">
        <f t="shared" ca="1" si="5"/>
        <v>0</v>
      </c>
      <c r="Q56" s="216" t="str">
        <f ca="1">IFERROR(VLOOKUP(P56, DATA!$C$34:$E$37, 3, 1), "")</f>
        <v>PB</v>
      </c>
      <c r="R56" s="217" t="str">
        <f t="shared" ca="1" si="6"/>
        <v/>
      </c>
      <c r="S56" s="189" t="str">
        <f ca="1">(COUNTIF(G56:O56,DATA!$E$36)+COUNTIF(G56:O56,DATA!$E$37)) &amp; " dari " &amp; (COUNTIF(G56:O56,DATA!$E$36)+COUNTIF(G56:O56,DATA!$E$37)+COUNTIF(G56:O56,DATA!$E$35)+COUNTIF(G56:O56,DATA!$E$34)) &amp; " Tercapai"</f>
        <v>0 dari 0 Tercapai</v>
      </c>
      <c r="U56" s="289" t="e">
        <f t="shared" ca="1" si="7"/>
        <v>#DIV/0!</v>
      </c>
      <c r="V56" s="3"/>
      <c r="W56" s="3"/>
      <c r="X56" s="3"/>
      <c r="Y56" s="3"/>
      <c r="Z56" s="3"/>
      <c r="AA56" s="3"/>
      <c r="AB56" s="3"/>
      <c r="AC56" s="3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4"/>
      <c r="AY56" s="4"/>
      <c r="AZ56" s="4"/>
    </row>
    <row r="57" spans="1:52" customFormat="1" hidden="1" x14ac:dyDescent="0.25">
      <c r="A57" s="3"/>
      <c r="B57" s="5"/>
      <c r="C57" s="2">
        <v>47</v>
      </c>
      <c r="D57" s="6">
        <f>SISWA!C48</f>
        <v>0</v>
      </c>
      <c r="E57" s="7">
        <f>SISWA!D48</f>
        <v>0</v>
      </c>
      <c r="F57" s="8" t="str">
        <f t="shared" ca="1" si="0"/>
        <v/>
      </c>
      <c r="G57" s="9" t="str">
        <f ca="1">IFERROR(VLOOKUP(F57, DATA!$C$34:$E$37, 3, 1), "")</f>
        <v/>
      </c>
      <c r="H57" s="8" t="str">
        <f t="shared" ca="1" si="1"/>
        <v/>
      </c>
      <c r="I57" s="9" t="str">
        <f ca="1">IFERROR(VLOOKUP(H57, DATA!$C$34:$E$37, 3, 1), "")</f>
        <v/>
      </c>
      <c r="J57" s="8" t="str">
        <f t="shared" ca="1" si="2"/>
        <v/>
      </c>
      <c r="K57" s="9" t="str">
        <f ca="1">IFERROR(VLOOKUP(J57, DATA!$C$34:$E$37, 3, 1), "")</f>
        <v/>
      </c>
      <c r="L57" s="8" t="str">
        <f t="shared" ca="1" si="3"/>
        <v/>
      </c>
      <c r="M57" s="9" t="str">
        <f ca="1">IFERROR(VLOOKUP(L57, DATA!$C$34:$E$37, 3, 1), "")</f>
        <v/>
      </c>
      <c r="N57" s="8" t="str">
        <f t="shared" ca="1" si="4"/>
        <v/>
      </c>
      <c r="O57" s="9" t="str">
        <f ca="1">IFERROR(VLOOKUP(N57, DATA!$C$34:$E$37, 3, 1), "")</f>
        <v/>
      </c>
      <c r="P57" s="285">
        <f t="shared" ca="1" si="5"/>
        <v>0</v>
      </c>
      <c r="Q57" s="216" t="str">
        <f ca="1">IFERROR(VLOOKUP(P57, DATA!$C$34:$E$37, 3, 1), "")</f>
        <v>PB</v>
      </c>
      <c r="R57" s="217" t="str">
        <f t="shared" ca="1" si="6"/>
        <v/>
      </c>
      <c r="S57" s="189" t="str">
        <f ca="1">(COUNTIF(G57:O57,DATA!$E$36)+COUNTIF(G57:O57,DATA!$E$37)) &amp; " dari " &amp; (COUNTIF(G57:O57,DATA!$E$36)+COUNTIF(G57:O57,DATA!$E$37)+COUNTIF(G57:O57,DATA!$E$35)+COUNTIF(G57:O57,DATA!$E$34)) &amp; " Tercapai"</f>
        <v>0 dari 0 Tercapai</v>
      </c>
      <c r="U57" s="289" t="e">
        <f t="shared" ca="1" si="7"/>
        <v>#DIV/0!</v>
      </c>
      <c r="V57" s="3"/>
      <c r="W57" s="3"/>
      <c r="X57" s="3"/>
      <c r="Y57" s="3"/>
      <c r="Z57" s="3"/>
      <c r="AA57" s="3"/>
      <c r="AB57" s="3"/>
      <c r="AC57" s="3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4"/>
      <c r="AY57" s="4"/>
      <c r="AZ57" s="4"/>
    </row>
    <row r="58" spans="1:52" customFormat="1" hidden="1" x14ac:dyDescent="0.25">
      <c r="A58" s="3"/>
      <c r="B58" s="5"/>
      <c r="C58" s="2">
        <v>48</v>
      </c>
      <c r="D58" s="6">
        <f>SISWA!C50</f>
        <v>0</v>
      </c>
      <c r="E58" s="7">
        <f>SISWA!D50</f>
        <v>0</v>
      </c>
      <c r="F58" s="8" t="str">
        <f t="shared" ca="1" si="0"/>
        <v/>
      </c>
      <c r="G58" s="9" t="str">
        <f ca="1">IFERROR(VLOOKUP(F58, DATA!$C$34:$E$37, 3, 1), "")</f>
        <v/>
      </c>
      <c r="H58" s="8" t="str">
        <f t="shared" ca="1" si="1"/>
        <v/>
      </c>
      <c r="I58" s="9" t="str">
        <f ca="1">IFERROR(VLOOKUP(H58, DATA!$C$34:$E$37, 3, 1), "")</f>
        <v/>
      </c>
      <c r="J58" s="8" t="str">
        <f t="shared" ca="1" si="2"/>
        <v/>
      </c>
      <c r="K58" s="9" t="str">
        <f ca="1">IFERROR(VLOOKUP(J58, DATA!$C$34:$E$37, 3, 1), "")</f>
        <v/>
      </c>
      <c r="L58" s="8" t="str">
        <f t="shared" ca="1" si="3"/>
        <v/>
      </c>
      <c r="M58" s="9" t="str">
        <f ca="1">IFERROR(VLOOKUP(L58, DATA!$C$34:$E$37, 3, 1), "")</f>
        <v/>
      </c>
      <c r="N58" s="8" t="str">
        <f t="shared" ca="1" si="4"/>
        <v/>
      </c>
      <c r="O58" s="9" t="str">
        <f ca="1">IFERROR(VLOOKUP(N58, DATA!$C$34:$E$37, 3, 1), "")</f>
        <v/>
      </c>
      <c r="P58" s="285">
        <f t="shared" ca="1" si="5"/>
        <v>0</v>
      </c>
      <c r="Q58" s="216" t="str">
        <f ca="1">IFERROR(VLOOKUP(P58, DATA!$C$34:$E$37, 3, 1), "")</f>
        <v>PB</v>
      </c>
      <c r="R58" s="217" t="str">
        <f t="shared" ca="1" si="6"/>
        <v/>
      </c>
      <c r="S58" s="189" t="str">
        <f ca="1">(COUNTIF(G58:O58,DATA!$E$36)+COUNTIF(G58:O58,DATA!$E$37)) &amp; " dari " &amp; (COUNTIF(G58:O58,DATA!$E$36)+COUNTIF(G58:O58,DATA!$E$37)+COUNTIF(G58:O58,DATA!$E$35)+COUNTIF(G58:O58,DATA!$E$34)) &amp; " Tercapai"</f>
        <v>0 dari 0 Tercapai</v>
      </c>
      <c r="U58" s="289" t="e">
        <f t="shared" ca="1" si="7"/>
        <v>#DIV/0!</v>
      </c>
      <c r="V58" s="3"/>
      <c r="W58" s="3"/>
      <c r="X58" s="3"/>
      <c r="Y58" s="3"/>
      <c r="Z58" s="3"/>
      <c r="AA58" s="3"/>
      <c r="AB58" s="3"/>
      <c r="AC58" s="3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4"/>
      <c r="AY58" s="4"/>
      <c r="AZ58" s="4"/>
    </row>
    <row r="59" spans="1:52" customFormat="1" hidden="1" x14ac:dyDescent="0.25">
      <c r="A59" s="3"/>
      <c r="B59" s="5"/>
      <c r="C59" s="2">
        <v>49</v>
      </c>
      <c r="D59" s="6">
        <f>SISWA!C51</f>
        <v>0</v>
      </c>
      <c r="E59" s="7">
        <f>SISWA!D51</f>
        <v>0</v>
      </c>
      <c r="F59" s="8" t="str">
        <f t="shared" ca="1" si="0"/>
        <v/>
      </c>
      <c r="G59" s="9" t="str">
        <f ca="1">IFERROR(VLOOKUP(F59, DATA!$C$34:$E$37, 3, 1), "")</f>
        <v/>
      </c>
      <c r="H59" s="8" t="str">
        <f t="shared" ca="1" si="1"/>
        <v/>
      </c>
      <c r="I59" s="9" t="str">
        <f ca="1">IFERROR(VLOOKUP(H59, DATA!$C$34:$E$37, 3, 1), "")</f>
        <v/>
      </c>
      <c r="J59" s="8" t="str">
        <f t="shared" ca="1" si="2"/>
        <v/>
      </c>
      <c r="K59" s="9" t="str">
        <f ca="1">IFERROR(VLOOKUP(J59, DATA!$C$34:$E$37, 3, 1), "")</f>
        <v/>
      </c>
      <c r="L59" s="8" t="str">
        <f t="shared" ca="1" si="3"/>
        <v/>
      </c>
      <c r="M59" s="9" t="str">
        <f ca="1">IFERROR(VLOOKUP(L59, DATA!$C$34:$E$37, 3, 1), "")</f>
        <v/>
      </c>
      <c r="N59" s="8" t="str">
        <f t="shared" ca="1" si="4"/>
        <v/>
      </c>
      <c r="O59" s="9" t="str">
        <f ca="1">IFERROR(VLOOKUP(N59, DATA!$C$34:$E$37, 3, 1), "")</f>
        <v/>
      </c>
      <c r="P59" s="285">
        <f t="shared" ca="1" si="5"/>
        <v>0</v>
      </c>
      <c r="Q59" s="216" t="str">
        <f ca="1">IFERROR(VLOOKUP(P59, DATA!$C$34:$E$37, 3, 1), "")</f>
        <v>PB</v>
      </c>
      <c r="R59" s="217" t="str">
        <f t="shared" ca="1" si="6"/>
        <v/>
      </c>
      <c r="S59" s="189" t="str">
        <f ca="1">(COUNTIF(G59:O59,DATA!$E$36)+COUNTIF(G59:O59,DATA!$E$37)) &amp; " dari " &amp; (COUNTIF(G59:O59,DATA!$E$36)+COUNTIF(G59:O59,DATA!$E$37)+COUNTIF(G59:O59,DATA!$E$35)+COUNTIF(G59:O59,DATA!$E$34)) &amp; " Tercapai"</f>
        <v>0 dari 0 Tercapai</v>
      </c>
      <c r="U59" s="289" t="e">
        <f t="shared" ca="1" si="7"/>
        <v>#DIV/0!</v>
      </c>
      <c r="V59" s="3"/>
      <c r="W59" s="3"/>
      <c r="X59" s="3"/>
      <c r="Y59" s="3"/>
      <c r="Z59" s="3"/>
      <c r="AA59" s="3"/>
      <c r="AB59" s="3"/>
      <c r="AC59" s="3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4"/>
      <c r="AY59" s="4"/>
      <c r="AZ59" s="4"/>
    </row>
    <row r="60" spans="1:52" customFormat="1" hidden="1" x14ac:dyDescent="0.25">
      <c r="A60" s="3"/>
      <c r="B60" s="5"/>
      <c r="C60" s="2">
        <v>50</v>
      </c>
      <c r="D60" s="6">
        <f>SISWA!C52</f>
        <v>0</v>
      </c>
      <c r="E60" s="7">
        <f>SISWA!D52</f>
        <v>0</v>
      </c>
      <c r="F60" s="8" t="str">
        <f t="shared" ca="1" si="0"/>
        <v/>
      </c>
      <c r="G60" s="9" t="str">
        <f ca="1">IFERROR(VLOOKUP(F60, DATA!$C$34:$E$37, 3, 1), "")</f>
        <v/>
      </c>
      <c r="H60" s="8" t="str">
        <f t="shared" ca="1" si="1"/>
        <v/>
      </c>
      <c r="I60" s="9" t="str">
        <f ca="1">IFERROR(VLOOKUP(H60, DATA!$C$34:$E$37, 3, 1), "")</f>
        <v/>
      </c>
      <c r="J60" s="8" t="str">
        <f t="shared" ca="1" si="2"/>
        <v/>
      </c>
      <c r="K60" s="9" t="str">
        <f ca="1">IFERROR(VLOOKUP(J60, DATA!$C$34:$E$37, 3, 1), "")</f>
        <v/>
      </c>
      <c r="L60" s="8" t="str">
        <f t="shared" ca="1" si="3"/>
        <v/>
      </c>
      <c r="M60" s="9" t="str">
        <f ca="1">IFERROR(VLOOKUP(L60, DATA!$C$34:$E$37, 3, 1), "")</f>
        <v/>
      </c>
      <c r="N60" s="8" t="str">
        <f t="shared" ca="1" si="4"/>
        <v/>
      </c>
      <c r="O60" s="9" t="str">
        <f ca="1">IFERROR(VLOOKUP(N60, DATA!$C$34:$E$37, 3, 1), "")</f>
        <v/>
      </c>
      <c r="P60" s="285">
        <f t="shared" ca="1" si="5"/>
        <v>0</v>
      </c>
      <c r="Q60" s="216" t="str">
        <f ca="1">IFERROR(VLOOKUP(P60, DATA!$C$34:$E$37, 3, 1), "")</f>
        <v>PB</v>
      </c>
      <c r="R60" s="217" t="str">
        <f t="shared" ca="1" si="6"/>
        <v/>
      </c>
      <c r="S60" s="189" t="str">
        <f ca="1">(COUNTIF(G60:O60,DATA!$E$36)+COUNTIF(G60:O60,DATA!$E$37)) &amp; " dari " &amp; (COUNTIF(G60:O60,DATA!$E$36)+COUNTIF(G60:O60,DATA!$E$37)+COUNTIF(G60:O60,DATA!$E$35)+COUNTIF(G60:O60,DATA!$E$34)) &amp; " Tercapai"</f>
        <v>0 dari 0 Tercapai</v>
      </c>
      <c r="U60" s="289" t="e">
        <f t="shared" ca="1" si="7"/>
        <v>#DIV/0!</v>
      </c>
      <c r="V60" s="3"/>
      <c r="W60" s="3"/>
      <c r="X60" s="3"/>
      <c r="Y60" s="3"/>
      <c r="Z60" s="3"/>
      <c r="AA60" s="3"/>
      <c r="AB60" s="3"/>
      <c r="AC60" s="3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4"/>
      <c r="AY60" s="4"/>
      <c r="AZ60" s="4"/>
    </row>
    <row r="61" spans="1:52" ht="9" customHeight="1" x14ac:dyDescent="0.25">
      <c r="B61" s="169"/>
      <c r="U61" s="289" t="e">
        <f t="shared" si="7"/>
        <v>#DIV/0!</v>
      </c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</row>
    <row r="62" spans="1:52" x14ac:dyDescent="0.25">
      <c r="B62" s="169"/>
      <c r="D62" s="60" t="s">
        <v>13</v>
      </c>
      <c r="Q62" s="60" t="s">
        <v>176</v>
      </c>
      <c r="U62" s="289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</row>
    <row r="63" spans="1:52" x14ac:dyDescent="0.25">
      <c r="B63" s="169"/>
      <c r="D63" s="60" t="str">
        <f>DATA!$D$7</f>
        <v>SDN Wawan Ridwan AS</v>
      </c>
      <c r="Q63" s="60" t="str">
        <f>DATA!$B$11</f>
        <v>Guru Mata Pelajaran</v>
      </c>
      <c r="U63" s="289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</row>
    <row r="64" spans="1:52" x14ac:dyDescent="0.25">
      <c r="B64" s="169"/>
      <c r="Q64" s="60" t="str">
        <f>DATA!$B$2&amp;" "&amp;DATA!$D$2</f>
        <v>KELAS 5 B</v>
      </c>
      <c r="U64" s="289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</row>
    <row r="65" spans="1:49" x14ac:dyDescent="0.25">
      <c r="B65" s="169"/>
      <c r="U65" s="289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</row>
    <row r="66" spans="1:49" x14ac:dyDescent="0.25">
      <c r="B66" s="169"/>
      <c r="U66" s="289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</row>
    <row r="67" spans="1:49" x14ac:dyDescent="0.25">
      <c r="B67" s="169"/>
      <c r="U67" s="289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</row>
    <row r="68" spans="1:49" s="50" customFormat="1" x14ac:dyDescent="0.25">
      <c r="A68" s="18"/>
      <c r="B68" s="56"/>
      <c r="C68" s="56"/>
      <c r="D68" s="218" t="str">
        <f>DATA!$D$9</f>
        <v>Nama KS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218" t="str">
        <f>DATA!$D$11</f>
        <v>WAWAN RIDWAN</v>
      </c>
      <c r="R68" s="56"/>
      <c r="S68" s="56"/>
      <c r="T68" s="56"/>
      <c r="U68" s="289"/>
      <c r="V68" s="18"/>
      <c r="W68" s="18"/>
      <c r="X68" s="18"/>
      <c r="Y68" s="18"/>
      <c r="Z68" s="18"/>
      <c r="AA68" s="18"/>
      <c r="AB68" s="18"/>
      <c r="AC68" s="18"/>
    </row>
    <row r="69" spans="1:49" s="50" customFormat="1" x14ac:dyDescent="0.25">
      <c r="A69" s="18"/>
      <c r="B69" s="56"/>
      <c r="C69" s="56"/>
      <c r="D69" s="56" t="str">
        <f>DATA!$B$10&amp;" "&amp;DATA!$D$10</f>
        <v xml:space="preserve">NIP 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 t="str">
        <f>DATA!$B$12&amp;" "&amp;DATA!$D$12</f>
        <v>NIP. 12345</v>
      </c>
      <c r="R69" s="56"/>
      <c r="S69" s="56"/>
      <c r="T69" s="56"/>
      <c r="U69" s="289"/>
      <c r="V69" s="18"/>
      <c r="W69" s="18"/>
      <c r="X69" s="18"/>
      <c r="Y69" s="18"/>
      <c r="Z69" s="18"/>
      <c r="AA69" s="18"/>
      <c r="AB69" s="18"/>
      <c r="AC69" s="18"/>
    </row>
    <row r="70" spans="1:49" s="18" customFormat="1" x14ac:dyDescent="0.25">
      <c r="U70" s="286"/>
    </row>
    <row r="71" spans="1:49" s="18" customFormat="1" x14ac:dyDescent="0.25">
      <c r="U71" s="286"/>
    </row>
    <row r="72" spans="1:49" s="18" customFormat="1" x14ac:dyDescent="0.25">
      <c r="U72" s="286"/>
    </row>
    <row r="73" spans="1:49" s="18" customFormat="1" x14ac:dyDescent="0.25">
      <c r="U73" s="286"/>
    </row>
    <row r="74" spans="1:49" s="18" customFormat="1" x14ac:dyDescent="0.25">
      <c r="U74" s="286"/>
    </row>
    <row r="75" spans="1:49" s="18" customFormat="1" x14ac:dyDescent="0.25">
      <c r="U75" s="286"/>
    </row>
    <row r="76" spans="1:49" s="18" customFormat="1" x14ac:dyDescent="0.25">
      <c r="U76" s="286"/>
    </row>
    <row r="77" spans="1:49" s="18" customFormat="1" x14ac:dyDescent="0.25">
      <c r="U77" s="286"/>
    </row>
    <row r="78" spans="1:49" s="18" customFormat="1" x14ac:dyDescent="0.25">
      <c r="U78" s="286"/>
    </row>
    <row r="79" spans="1:49" s="18" customFormat="1" x14ac:dyDescent="0.25">
      <c r="U79" s="286"/>
    </row>
    <row r="80" spans="1:49" s="18" customFormat="1" x14ac:dyDescent="0.25">
      <c r="U80" s="286"/>
    </row>
    <row r="81" spans="21:21" s="18" customFormat="1" x14ac:dyDescent="0.25">
      <c r="U81" s="286"/>
    </row>
    <row r="82" spans="21:21" s="18" customFormat="1" x14ac:dyDescent="0.25">
      <c r="U82" s="286"/>
    </row>
    <row r="83" spans="21:21" s="18" customFormat="1" x14ac:dyDescent="0.25">
      <c r="U83" s="286"/>
    </row>
    <row r="84" spans="21:21" s="18" customFormat="1" x14ac:dyDescent="0.25">
      <c r="U84" s="286"/>
    </row>
    <row r="85" spans="21:21" s="18" customFormat="1" x14ac:dyDescent="0.25">
      <c r="U85" s="286"/>
    </row>
    <row r="86" spans="21:21" s="18" customFormat="1" x14ac:dyDescent="0.25">
      <c r="U86" s="286"/>
    </row>
    <row r="87" spans="21:21" s="18" customFormat="1" x14ac:dyDescent="0.25">
      <c r="U87" s="286"/>
    </row>
    <row r="88" spans="21:21" s="18" customFormat="1" x14ac:dyDescent="0.25">
      <c r="U88" s="286"/>
    </row>
    <row r="89" spans="21:21" s="18" customFormat="1" x14ac:dyDescent="0.25">
      <c r="U89" s="286"/>
    </row>
    <row r="90" spans="21:21" s="18" customFormat="1" x14ac:dyDescent="0.25">
      <c r="U90" s="286"/>
    </row>
    <row r="91" spans="21:21" s="18" customFormat="1" x14ac:dyDescent="0.25">
      <c r="U91" s="286"/>
    </row>
    <row r="92" spans="21:21" s="18" customFormat="1" x14ac:dyDescent="0.25">
      <c r="U92" s="286"/>
    </row>
    <row r="93" spans="21:21" s="18" customFormat="1" x14ac:dyDescent="0.25">
      <c r="U93" s="286"/>
    </row>
    <row r="94" spans="21:21" s="18" customFormat="1" x14ac:dyDescent="0.25">
      <c r="U94" s="286"/>
    </row>
    <row r="95" spans="21:21" s="18" customFormat="1" x14ac:dyDescent="0.25">
      <c r="U95" s="286"/>
    </row>
    <row r="96" spans="21:21" s="18" customFormat="1" x14ac:dyDescent="0.25">
      <c r="U96" s="286"/>
    </row>
    <row r="97" spans="21:21" s="18" customFormat="1" x14ac:dyDescent="0.25">
      <c r="U97" s="286"/>
    </row>
    <row r="98" spans="21:21" s="18" customFormat="1" x14ac:dyDescent="0.25">
      <c r="U98" s="286"/>
    </row>
    <row r="99" spans="21:21" s="18" customFormat="1" x14ac:dyDescent="0.25">
      <c r="U99" s="286"/>
    </row>
    <row r="100" spans="21:21" s="18" customFormat="1" x14ac:dyDescent="0.25">
      <c r="U100" s="286"/>
    </row>
    <row r="101" spans="21:21" s="18" customFormat="1" x14ac:dyDescent="0.25">
      <c r="U101" s="286"/>
    </row>
    <row r="102" spans="21:21" s="18" customFormat="1" x14ac:dyDescent="0.25">
      <c r="U102" s="286"/>
    </row>
    <row r="103" spans="21:21" s="18" customFormat="1" x14ac:dyDescent="0.25">
      <c r="U103" s="286"/>
    </row>
    <row r="104" spans="21:21" s="18" customFormat="1" x14ac:dyDescent="0.25">
      <c r="U104" s="286"/>
    </row>
    <row r="105" spans="21:21" s="18" customFormat="1" x14ac:dyDescent="0.25">
      <c r="U105" s="286"/>
    </row>
    <row r="106" spans="21:21" s="18" customFormat="1" x14ac:dyDescent="0.25">
      <c r="U106" s="286"/>
    </row>
    <row r="107" spans="21:21" s="18" customFormat="1" x14ac:dyDescent="0.25">
      <c r="U107" s="286"/>
    </row>
    <row r="108" spans="21:21" s="18" customFormat="1" x14ac:dyDescent="0.25">
      <c r="U108" s="286"/>
    </row>
    <row r="109" spans="21:21" s="18" customFormat="1" x14ac:dyDescent="0.25">
      <c r="U109" s="286"/>
    </row>
    <row r="110" spans="21:21" s="18" customFormat="1" x14ac:dyDescent="0.25">
      <c r="U110" s="286"/>
    </row>
  </sheetData>
  <sheetProtection algorithmName="SHA-512" hashValue="eJvQdBe+YoAoAAMplbz+u8KHDwJXFTV3gWaWY3/iThrvVbdqpBkVTqvyAYLpuE+5OoCIzxRiOiIHkd8oiXOCUQ==" saltValue="su0ziDBT5EJF4LiGFtSTEA==" spinCount="100000" sheet="1" objects="1" scenarios="1" formatCells="0" formatColumns="0" formatRows="0" autoFilter="0"/>
  <autoFilter ref="D10:D60">
    <filterColumn colId="0">
      <customFilters>
        <customFilter operator="notEqual" val=" "/>
      </customFilters>
    </filterColumn>
  </autoFilter>
  <mergeCells count="23">
    <mergeCell ref="P10:Q10"/>
    <mergeCell ref="F8:O8"/>
    <mergeCell ref="F10:G10"/>
    <mergeCell ref="H10:I10"/>
    <mergeCell ref="J10:K10"/>
    <mergeCell ref="L10:M10"/>
    <mergeCell ref="N10:O10"/>
    <mergeCell ref="B1:T1"/>
    <mergeCell ref="C2:S2"/>
    <mergeCell ref="C8:C10"/>
    <mergeCell ref="D8:D10"/>
    <mergeCell ref="E8:E9"/>
    <mergeCell ref="R8:R10"/>
    <mergeCell ref="S8:S10"/>
    <mergeCell ref="F9:G9"/>
    <mergeCell ref="H9:I9"/>
    <mergeCell ref="J9:K9"/>
    <mergeCell ref="L9:M9"/>
    <mergeCell ref="N9:O9"/>
    <mergeCell ref="C4:D4"/>
    <mergeCell ref="C5:D5"/>
    <mergeCell ref="C6:D6"/>
    <mergeCell ref="P8:Q9"/>
  </mergeCells>
  <pageMargins left="0.70866141732283472" right="0.70866141732283472" top="0.74803149606299213" bottom="0.74803149606299213" header="0.31496062992125984" footer="0.31496062992125984"/>
  <pageSetup paperSize="256" orientation="landscape" horizontalDpi="0" verticalDpi="0" r:id="rId1"/>
  <ignoredErrors>
    <ignoredError sqref="H11:H47 J11:P43 H48:H60 J44:L60 N44:P60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Sistem!$B$31:$B$32</xm:f>
          </x14:formula1>
          <xm:sqref>W8</xm:sqref>
        </x14:dataValidation>
        <x14:dataValidation type="list" allowBlank="1" showInputMessage="1" showErrorMessage="1">
          <x14:formula1>
            <xm:f>Sistem!$D$3:$D$12</xm:f>
          </x14:formula1>
          <xm:sqref>W6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8"/>
  <sheetViews>
    <sheetView showGridLines="0" zoomScale="80" zoomScaleNormal="80" workbookViewId="0">
      <pane xSplit="4" ySplit="7" topLeftCell="AD8" activePane="bottomRight" state="frozen"/>
      <selection pane="topRight" activeCell="E1" sqref="E1"/>
      <selection pane="bottomLeft" activeCell="A7" sqref="A7"/>
      <selection pane="bottomRight" activeCell="AX15" sqref="AX15"/>
    </sheetView>
  </sheetViews>
  <sheetFormatPr defaultRowHeight="15" x14ac:dyDescent="0.25"/>
  <cols>
    <col min="1" max="1" width="20.7109375" style="18" customWidth="1"/>
    <col min="2" max="2" width="6" style="162" customWidth="1"/>
    <col min="3" max="3" width="24.85546875" style="60" customWidth="1"/>
    <col min="4" max="4" width="5.7109375" style="162" customWidth="1"/>
    <col min="5" max="23" width="7.140625" style="60" customWidth="1"/>
    <col min="24" max="24" width="9.7109375" style="60" customWidth="1"/>
    <col min="25" max="25" width="10.28515625" style="60" customWidth="1"/>
    <col min="26" max="26" width="17.42578125" style="60" customWidth="1"/>
    <col min="27" max="46" width="7.140625" style="60" customWidth="1"/>
    <col min="47" max="47" width="10.28515625" style="60" customWidth="1"/>
    <col min="48" max="48" width="23.85546875" style="60" customWidth="1"/>
    <col min="49" max="16384" width="9.140625" style="60"/>
  </cols>
  <sheetData>
    <row r="1" spans="1:72" s="18" customFormat="1" ht="39.950000000000003" customHeight="1" x14ac:dyDescent="0.25">
      <c r="B1" s="219" t="s">
        <v>152</v>
      </c>
      <c r="D1" s="220"/>
      <c r="J1" s="516" t="str">
        <f>DATA!D6</f>
        <v>PAI &amp; Budi Pekerti</v>
      </c>
      <c r="K1" s="516"/>
      <c r="L1" s="516"/>
      <c r="M1" s="516"/>
      <c r="N1" s="516"/>
      <c r="O1" s="516"/>
      <c r="P1" s="516"/>
      <c r="Q1" s="516"/>
      <c r="R1" s="516"/>
      <c r="S1" s="516"/>
      <c r="Y1" s="542" t="s">
        <v>117</v>
      </c>
      <c r="Z1" s="543"/>
      <c r="AG1" s="516" t="str">
        <f>J1</f>
        <v>PAI &amp; Budi Pekerti</v>
      </c>
      <c r="AH1" s="516"/>
      <c r="AI1" s="516"/>
      <c r="AJ1" s="516"/>
      <c r="AK1" s="516"/>
      <c r="AL1" s="516"/>
      <c r="AM1" s="516"/>
      <c r="AN1" s="516"/>
      <c r="AO1" s="516"/>
    </row>
    <row r="2" spans="1:72" s="223" customFormat="1" ht="3.75" customHeight="1" x14ac:dyDescent="0.25">
      <c r="A2" s="221"/>
      <c r="B2" s="222"/>
      <c r="C2" s="223">
        <v>1</v>
      </c>
      <c r="D2" s="222">
        <v>2</v>
      </c>
      <c r="E2" s="223">
        <v>3</v>
      </c>
      <c r="F2" s="223">
        <v>4</v>
      </c>
      <c r="G2" s="222">
        <v>5</v>
      </c>
      <c r="H2" s="223">
        <v>6</v>
      </c>
      <c r="I2" s="223">
        <v>7</v>
      </c>
      <c r="J2" s="222">
        <v>8</v>
      </c>
      <c r="K2" s="223">
        <v>9</v>
      </c>
      <c r="L2" s="223">
        <v>10</v>
      </c>
      <c r="M2" s="222">
        <v>11</v>
      </c>
      <c r="N2" s="223">
        <v>12</v>
      </c>
      <c r="O2" s="223">
        <v>13</v>
      </c>
      <c r="P2" s="222">
        <v>14</v>
      </c>
      <c r="Q2" s="223">
        <v>15</v>
      </c>
      <c r="R2" s="223">
        <v>16</v>
      </c>
      <c r="S2" s="222">
        <v>17</v>
      </c>
      <c r="T2" s="223">
        <v>18</v>
      </c>
      <c r="U2" s="223">
        <v>19</v>
      </c>
      <c r="V2" s="222">
        <v>20</v>
      </c>
      <c r="W2" s="223">
        <v>21</v>
      </c>
      <c r="X2" s="223">
        <v>22</v>
      </c>
      <c r="Y2" s="222">
        <v>23</v>
      </c>
      <c r="Z2" s="223">
        <v>24</v>
      </c>
      <c r="AA2" s="223">
        <v>25</v>
      </c>
      <c r="AB2" s="222">
        <v>26</v>
      </c>
      <c r="AC2" s="223">
        <v>27</v>
      </c>
      <c r="AD2" s="223">
        <v>28</v>
      </c>
      <c r="AE2" s="222">
        <v>29</v>
      </c>
      <c r="AF2" s="223">
        <v>30</v>
      </c>
      <c r="AG2" s="223">
        <v>31</v>
      </c>
      <c r="AH2" s="222">
        <v>32</v>
      </c>
      <c r="AI2" s="223">
        <v>33</v>
      </c>
      <c r="AJ2" s="223">
        <v>34</v>
      </c>
      <c r="AK2" s="222">
        <v>35</v>
      </c>
      <c r="AL2" s="223">
        <v>36</v>
      </c>
      <c r="AM2" s="223">
        <v>37</v>
      </c>
      <c r="AN2" s="222">
        <v>38</v>
      </c>
      <c r="AO2" s="223">
        <v>39</v>
      </c>
      <c r="AP2" s="223">
        <v>40</v>
      </c>
      <c r="AQ2" s="222">
        <v>41</v>
      </c>
      <c r="AR2" s="223">
        <v>42</v>
      </c>
      <c r="AS2" s="223">
        <v>43</v>
      </c>
      <c r="AT2" s="222">
        <v>44</v>
      </c>
      <c r="AU2" s="223">
        <v>45</v>
      </c>
      <c r="AV2" s="223">
        <v>46</v>
      </c>
    </row>
    <row r="3" spans="1:72" x14ac:dyDescent="0.25">
      <c r="B3" s="517" t="s">
        <v>61</v>
      </c>
      <c r="C3" s="517" t="s">
        <v>62</v>
      </c>
      <c r="D3" s="517" t="s">
        <v>63</v>
      </c>
      <c r="E3" s="520" t="s">
        <v>144</v>
      </c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9" t="s">
        <v>166</v>
      </c>
      <c r="AB3" s="530"/>
      <c r="AC3" s="530"/>
      <c r="AD3" s="530"/>
      <c r="AE3" s="530"/>
      <c r="AF3" s="530"/>
      <c r="AG3" s="530"/>
      <c r="AH3" s="530"/>
      <c r="AI3" s="530"/>
      <c r="AJ3" s="530"/>
      <c r="AK3" s="530"/>
      <c r="AL3" s="530"/>
      <c r="AM3" s="530"/>
      <c r="AN3" s="530"/>
      <c r="AO3" s="530"/>
      <c r="AP3" s="530"/>
      <c r="AQ3" s="530"/>
      <c r="AR3" s="530"/>
      <c r="AS3" s="530"/>
      <c r="AT3" s="530"/>
      <c r="AU3" s="530"/>
      <c r="AV3" s="53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</row>
    <row r="4" spans="1:72" ht="15" customHeight="1" x14ac:dyDescent="0.25">
      <c r="B4" s="518"/>
      <c r="C4" s="518"/>
      <c r="D4" s="518"/>
      <c r="E4" s="520" t="s">
        <v>178</v>
      </c>
      <c r="F4" s="521"/>
      <c r="G4" s="521"/>
      <c r="H4" s="521"/>
      <c r="I4" s="521"/>
      <c r="J4" s="521"/>
      <c r="K4" s="521"/>
      <c r="L4" s="521"/>
      <c r="M4" s="521"/>
      <c r="N4" s="521"/>
      <c r="O4" s="521"/>
      <c r="P4" s="521"/>
      <c r="Q4" s="521"/>
      <c r="R4" s="521"/>
      <c r="S4" s="521"/>
      <c r="T4" s="544" t="s">
        <v>194</v>
      </c>
      <c r="U4" s="545"/>
      <c r="V4" s="545"/>
      <c r="W4" s="545"/>
      <c r="X4" s="546"/>
      <c r="Y4" s="261" t="s">
        <v>67</v>
      </c>
      <c r="Z4" s="522" t="s">
        <v>195</v>
      </c>
      <c r="AA4" s="529" t="s">
        <v>145</v>
      </c>
      <c r="AB4" s="530"/>
      <c r="AC4" s="530"/>
      <c r="AD4" s="530"/>
      <c r="AE4" s="530"/>
      <c r="AF4" s="530"/>
      <c r="AG4" s="530"/>
      <c r="AH4" s="530"/>
      <c r="AI4" s="530"/>
      <c r="AJ4" s="530"/>
      <c r="AK4" s="530"/>
      <c r="AL4" s="530"/>
      <c r="AM4" s="530"/>
      <c r="AN4" s="530"/>
      <c r="AO4" s="530"/>
      <c r="AP4" s="531" t="s">
        <v>179</v>
      </c>
      <c r="AQ4" s="532"/>
      <c r="AR4" s="532"/>
      <c r="AS4" s="532"/>
      <c r="AT4" s="533"/>
      <c r="AU4" s="224" t="s">
        <v>67</v>
      </c>
      <c r="AV4" s="534" t="s">
        <v>193</v>
      </c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</row>
    <row r="5" spans="1:72" ht="15" hidden="1" customHeight="1" x14ac:dyDescent="0.25">
      <c r="B5" s="518"/>
      <c r="C5" s="518"/>
      <c r="D5" s="518"/>
      <c r="E5" s="525">
        <v>1</v>
      </c>
      <c r="F5" s="526"/>
      <c r="G5" s="526"/>
      <c r="H5" s="525">
        <v>2</v>
      </c>
      <c r="I5" s="526"/>
      <c r="J5" s="526"/>
      <c r="K5" s="525">
        <v>3</v>
      </c>
      <c r="L5" s="526"/>
      <c r="M5" s="526"/>
      <c r="N5" s="525">
        <v>4</v>
      </c>
      <c r="O5" s="526"/>
      <c r="P5" s="526"/>
      <c r="Q5" s="525">
        <v>5</v>
      </c>
      <c r="R5" s="526"/>
      <c r="S5" s="526"/>
      <c r="T5" s="225"/>
      <c r="U5" s="226"/>
      <c r="V5" s="226"/>
      <c r="W5" s="226"/>
      <c r="X5" s="227"/>
      <c r="Y5" s="260"/>
      <c r="Z5" s="523"/>
      <c r="AA5" s="537">
        <v>6</v>
      </c>
      <c r="AB5" s="538"/>
      <c r="AC5" s="538"/>
      <c r="AD5" s="537">
        <v>7</v>
      </c>
      <c r="AE5" s="538"/>
      <c r="AF5" s="538"/>
      <c r="AG5" s="537">
        <v>8</v>
      </c>
      <c r="AH5" s="538"/>
      <c r="AI5" s="538"/>
      <c r="AJ5" s="537">
        <v>9</v>
      </c>
      <c r="AK5" s="538"/>
      <c r="AL5" s="538"/>
      <c r="AM5" s="537">
        <v>10</v>
      </c>
      <c r="AN5" s="538"/>
      <c r="AO5" s="538"/>
      <c r="AP5" s="267"/>
      <c r="AQ5" s="268"/>
      <c r="AR5" s="268"/>
      <c r="AS5" s="268"/>
      <c r="AT5" s="269"/>
      <c r="AU5" s="278"/>
      <c r="AV5" s="535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</row>
    <row r="6" spans="1:72" x14ac:dyDescent="0.25">
      <c r="B6" s="518"/>
      <c r="C6" s="518"/>
      <c r="D6" s="518"/>
      <c r="E6" s="525">
        <f>VLOOKUP($Y$1&amp;E5,'BAB LM'!$A$4:$F$15,4,0)</f>
        <v>1</v>
      </c>
      <c r="F6" s="526"/>
      <c r="G6" s="526"/>
      <c r="H6" s="525">
        <f>VLOOKUP($Y$1&amp;H5,'BAB LM'!$A$4:$F$15,4,0)</f>
        <v>2</v>
      </c>
      <c r="I6" s="526"/>
      <c r="J6" s="526"/>
      <c r="K6" s="525">
        <f>VLOOKUP($Y$1&amp;K5,'BAB LM'!$A$4:$F$15,4,0)</f>
        <v>3</v>
      </c>
      <c r="L6" s="526"/>
      <c r="M6" s="526"/>
      <c r="N6" s="525">
        <f>VLOOKUP($Y$1&amp;N5,'BAB LM'!$A$4:$F$15,4,0)</f>
        <v>4</v>
      </c>
      <c r="O6" s="526"/>
      <c r="P6" s="526"/>
      <c r="Q6" s="527">
        <f>VLOOKUP($Y$1&amp;Q5,'BAB LM'!$A$4:$F$15,4,0)</f>
        <v>5</v>
      </c>
      <c r="R6" s="528"/>
      <c r="S6" s="528"/>
      <c r="T6" s="262">
        <f>'BAB LM'!F4</f>
        <v>20</v>
      </c>
      <c r="U6" s="263">
        <f>'BAB LM'!F5</f>
        <v>15</v>
      </c>
      <c r="V6" s="263">
        <f>'BAB LM'!F6</f>
        <v>15</v>
      </c>
      <c r="W6" s="263">
        <f>'BAB LM'!F7</f>
        <v>20</v>
      </c>
      <c r="X6" s="264">
        <f>'BAB LM'!F8</f>
        <v>20</v>
      </c>
      <c r="Y6" s="266">
        <f>DATA!I19</f>
        <v>10</v>
      </c>
      <c r="Z6" s="523"/>
      <c r="AA6" s="537">
        <f>VLOOKUP($Y$1&amp;AA5,'BAB LM'!$A$4:$F$15,4,0)</f>
        <v>6</v>
      </c>
      <c r="AB6" s="538"/>
      <c r="AC6" s="538"/>
      <c r="AD6" s="537">
        <f>VLOOKUP($Y$1&amp;AD5,'BAB LM'!$A$4:$F$15,4,0)</f>
        <v>7</v>
      </c>
      <c r="AE6" s="538"/>
      <c r="AF6" s="538"/>
      <c r="AG6" s="537">
        <f>VLOOKUP($Y$1&amp;AG5,'BAB LM'!$A$4:$F$15,4,0)</f>
        <v>8</v>
      </c>
      <c r="AH6" s="538"/>
      <c r="AI6" s="538"/>
      <c r="AJ6" s="537">
        <f>VLOOKUP($Y$1&amp;AJ5,'BAB LM'!$A$4:$F$15,4,0)</f>
        <v>9</v>
      </c>
      <c r="AK6" s="538"/>
      <c r="AL6" s="538"/>
      <c r="AM6" s="539">
        <f>VLOOKUP($Y$1&amp;AM5,'BAB LM'!$A$4:$F$15,4,0)</f>
        <v>10</v>
      </c>
      <c r="AN6" s="540"/>
      <c r="AO6" s="540"/>
      <c r="AP6" s="270">
        <f>'BAB LM'!F10</f>
        <v>20</v>
      </c>
      <c r="AQ6" s="271">
        <f>'BAB LM'!F11</f>
        <v>15</v>
      </c>
      <c r="AR6" s="271">
        <f>'BAB LM'!F12</f>
        <v>15</v>
      </c>
      <c r="AS6" s="271">
        <f>'BAB LM'!F13</f>
        <v>20</v>
      </c>
      <c r="AT6" s="272">
        <f>'BAB LM'!F14</f>
        <v>20</v>
      </c>
      <c r="AU6" s="240">
        <f>'BAB LM'!F15</f>
        <v>10</v>
      </c>
      <c r="AV6" s="535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</row>
    <row r="7" spans="1:72" x14ac:dyDescent="0.25">
      <c r="B7" s="519"/>
      <c r="C7" s="519"/>
      <c r="D7" s="519"/>
      <c r="E7" s="228">
        <v>1</v>
      </c>
      <c r="F7" s="228">
        <v>2</v>
      </c>
      <c r="G7" s="229">
        <v>3</v>
      </c>
      <c r="H7" s="230">
        <v>1</v>
      </c>
      <c r="I7" s="228">
        <v>2</v>
      </c>
      <c r="J7" s="231">
        <v>3</v>
      </c>
      <c r="K7" s="232">
        <v>1</v>
      </c>
      <c r="L7" s="228">
        <v>2</v>
      </c>
      <c r="M7" s="229">
        <v>3</v>
      </c>
      <c r="N7" s="230">
        <v>1</v>
      </c>
      <c r="O7" s="228">
        <v>2</v>
      </c>
      <c r="P7" s="231">
        <v>3</v>
      </c>
      <c r="Q7" s="232">
        <v>1</v>
      </c>
      <c r="R7" s="228">
        <v>2</v>
      </c>
      <c r="S7" s="229">
        <v>3</v>
      </c>
      <c r="T7" s="230">
        <f>E6</f>
        <v>1</v>
      </c>
      <c r="U7" s="228">
        <f>H6</f>
        <v>2</v>
      </c>
      <c r="V7" s="228">
        <f>K6</f>
        <v>3</v>
      </c>
      <c r="W7" s="228">
        <f>N6</f>
        <v>4</v>
      </c>
      <c r="X7" s="233">
        <f>Q6</f>
        <v>5</v>
      </c>
      <c r="Y7" s="265"/>
      <c r="Z7" s="524"/>
      <c r="AA7" s="234">
        <v>1</v>
      </c>
      <c r="AB7" s="234">
        <v>2</v>
      </c>
      <c r="AC7" s="235">
        <v>3</v>
      </c>
      <c r="AD7" s="236">
        <v>1</v>
      </c>
      <c r="AE7" s="234">
        <v>2</v>
      </c>
      <c r="AF7" s="237">
        <v>3</v>
      </c>
      <c r="AG7" s="238">
        <v>1</v>
      </c>
      <c r="AH7" s="234">
        <v>2</v>
      </c>
      <c r="AI7" s="235">
        <v>3</v>
      </c>
      <c r="AJ7" s="236">
        <v>1</v>
      </c>
      <c r="AK7" s="234">
        <v>2</v>
      </c>
      <c r="AL7" s="237">
        <v>3</v>
      </c>
      <c r="AM7" s="238">
        <v>1</v>
      </c>
      <c r="AN7" s="234">
        <v>2</v>
      </c>
      <c r="AO7" s="235">
        <v>3</v>
      </c>
      <c r="AP7" s="236">
        <f>AA6</f>
        <v>6</v>
      </c>
      <c r="AQ7" s="234">
        <f>AD6</f>
        <v>7</v>
      </c>
      <c r="AR7" s="234">
        <f>AG6</f>
        <v>8</v>
      </c>
      <c r="AS7" s="234">
        <f>AJ6</f>
        <v>9</v>
      </c>
      <c r="AT7" s="239">
        <f t="shared" ref="AT7" si="0">AM6</f>
        <v>10</v>
      </c>
      <c r="AU7" s="279"/>
      <c r="AV7" s="536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</row>
    <row r="8" spans="1:72" ht="15.75" x14ac:dyDescent="0.25">
      <c r="B8" s="29">
        <v>1</v>
      </c>
      <c r="C8" s="28" t="str">
        <f>SISWA!C2</f>
        <v>Siswa 1</v>
      </c>
      <c r="D8" s="29" t="str">
        <f>SISWA!D2</f>
        <v xml:space="preserve">L </v>
      </c>
      <c r="E8" s="253">
        <v>65</v>
      </c>
      <c r="F8" s="253"/>
      <c r="G8" s="254"/>
      <c r="H8" s="255"/>
      <c r="I8" s="253">
        <v>87</v>
      </c>
      <c r="J8" s="256"/>
      <c r="K8" s="257"/>
      <c r="L8" s="253">
        <v>90</v>
      </c>
      <c r="M8" s="254"/>
      <c r="N8" s="255"/>
      <c r="O8" s="253">
        <v>75</v>
      </c>
      <c r="P8" s="256"/>
      <c r="Q8" s="257"/>
      <c r="R8" s="253">
        <v>77</v>
      </c>
      <c r="S8" s="254">
        <v>77</v>
      </c>
      <c r="T8" s="275">
        <f>IFERROR(AVERAGEIF(E8:G8,"&gt;0"),"")</f>
        <v>65</v>
      </c>
      <c r="U8" s="276">
        <f>IFERROR(AVERAGEIF(H8:J8,"&gt;0"),"")</f>
        <v>87</v>
      </c>
      <c r="V8" s="276">
        <f>IFERROR(AVERAGEIF(K8:M8,"&gt;0"),"")</f>
        <v>90</v>
      </c>
      <c r="W8" s="276">
        <f>IFERROR(AVERAGEIF(N8:P8,"&gt;0"),"")</f>
        <v>75</v>
      </c>
      <c r="X8" s="276">
        <f>IFERROR(AVERAGEIF(Q8:S8,"&gt;0"),"")</f>
        <v>77</v>
      </c>
      <c r="Y8" s="253">
        <v>65</v>
      </c>
      <c r="Z8" s="293" t="str">
        <f>IFERROR(TEXT(SUMPRODUCT(T8:Y8, T$6:Y$6)/100, "0.00") &amp; " - " &amp; TEXT((AVERAGE(T8:X8) * (100-Y$6)/100) + (Y8 * Y$6/100), "0.00"), 0)</f>
        <v>76.45 - 77.42</v>
      </c>
      <c r="AA8" s="253">
        <v>55</v>
      </c>
      <c r="AB8" s="253"/>
      <c r="AC8" s="254"/>
      <c r="AD8" s="255"/>
      <c r="AE8" s="253">
        <v>76</v>
      </c>
      <c r="AF8" s="256"/>
      <c r="AG8" s="257"/>
      <c r="AH8" s="253"/>
      <c r="AI8" s="254">
        <v>90</v>
      </c>
      <c r="AJ8" s="255"/>
      <c r="AK8" s="253">
        <v>23</v>
      </c>
      <c r="AL8" s="256"/>
      <c r="AM8" s="257"/>
      <c r="AN8" s="253">
        <v>77</v>
      </c>
      <c r="AO8" s="254"/>
      <c r="AP8" s="275">
        <f t="shared" ref="AP8:AP57" si="1">IFERROR(AVERAGEIF(AA8:AC8,"&gt;0"),"")</f>
        <v>55</v>
      </c>
      <c r="AQ8" s="276">
        <f t="shared" ref="AQ8:AQ57" si="2">IFERROR(AVERAGEIF(AD8:AF8,"&gt;0"),"")</f>
        <v>76</v>
      </c>
      <c r="AR8" s="276">
        <f t="shared" ref="AR8:AR57" si="3">IFERROR(AVERAGEIF(AG8:AI8,"&gt;0"),"")</f>
        <v>90</v>
      </c>
      <c r="AS8" s="276">
        <f t="shared" ref="AS8:AS57" si="4">IFERROR(AVERAGEIF(AJ8:AL8,"&gt;0"),"")</f>
        <v>23</v>
      </c>
      <c r="AT8" s="283">
        <f t="shared" ref="AT8:AT57" si="5">IFERROR(AVERAGEIF(AM8:AO8,"&gt;0"),"")</f>
        <v>77</v>
      </c>
      <c r="AU8" s="284">
        <v>65</v>
      </c>
      <c r="AV8" s="259" t="str">
        <f>IFERROR(TEXT(SUMPRODUCT(AP8:AU8, AP$6:AU$6)/100, "0.00") &amp; " - " &amp; TEXT((AVERAGE(AP8:AT8)*0.9)+(AU8*0.1), "0.00"), 0)</f>
        <v>62.40 - 64.28</v>
      </c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</row>
    <row r="9" spans="1:72" ht="15.75" x14ac:dyDescent="0.25">
      <c r="B9" s="29">
        <v>2</v>
      </c>
      <c r="C9" s="28" t="str">
        <f>SISWA!C3</f>
        <v>Siswa2</v>
      </c>
      <c r="D9" s="29" t="str">
        <f>SISWA!D3</f>
        <v>P</v>
      </c>
      <c r="E9" s="253"/>
      <c r="F9" s="253">
        <v>77</v>
      </c>
      <c r="G9" s="254"/>
      <c r="H9" s="255"/>
      <c r="I9" s="253">
        <v>55</v>
      </c>
      <c r="J9" s="256"/>
      <c r="K9" s="257"/>
      <c r="L9" s="253">
        <v>66</v>
      </c>
      <c r="M9" s="254"/>
      <c r="N9" s="255"/>
      <c r="O9" s="253">
        <v>100</v>
      </c>
      <c r="P9" s="256"/>
      <c r="Q9" s="257"/>
      <c r="R9" s="253">
        <v>66</v>
      </c>
      <c r="S9" s="254"/>
      <c r="T9" s="275">
        <f t="shared" ref="T9:T57" si="6">IFERROR(AVERAGEIF(E9:G9,"&gt;0"),"")</f>
        <v>77</v>
      </c>
      <c r="U9" s="276">
        <f t="shared" ref="U9:U57" si="7">IFERROR(AVERAGEIF(H9:J9,"&gt;0"),"")</f>
        <v>55</v>
      </c>
      <c r="V9" s="276">
        <f t="shared" ref="V9:V57" si="8">IFERROR(AVERAGEIF(K9:M9,"&gt;0"),"")</f>
        <v>66</v>
      </c>
      <c r="W9" s="276">
        <f t="shared" ref="W9:W57" si="9">IFERROR(AVERAGEIF(N9:P9,"&gt;0"),"")</f>
        <v>100</v>
      </c>
      <c r="X9" s="276">
        <f t="shared" ref="X9:X57" si="10">IFERROR(AVERAGEIF(Q9:S9,"&gt;0"),"")</f>
        <v>66</v>
      </c>
      <c r="Y9" s="253">
        <v>77</v>
      </c>
      <c r="Z9" s="293" t="str">
        <f t="shared" ref="Z9:Z57" si="11">IFERROR(TEXT(SUMPRODUCT(T9:Y9, T$6:Y$6)/100, "0.00") &amp; " - " &amp; TEXT((AVERAGE(T9:X9) * (100-Y$6)/100) + (Y9 * Y$6/100), "0.00"), 0)</f>
        <v>74.45 - 73.22</v>
      </c>
      <c r="AA9" s="253">
        <v>76</v>
      </c>
      <c r="AB9" s="253"/>
      <c r="AC9" s="254"/>
      <c r="AD9" s="255">
        <v>87</v>
      </c>
      <c r="AE9" s="253"/>
      <c r="AF9" s="256">
        <v>87</v>
      </c>
      <c r="AG9" s="257">
        <v>55</v>
      </c>
      <c r="AH9" s="253"/>
      <c r="AI9" s="254"/>
      <c r="AJ9" s="255">
        <v>65</v>
      </c>
      <c r="AK9" s="253"/>
      <c r="AL9" s="256"/>
      <c r="AM9" s="257">
        <v>77</v>
      </c>
      <c r="AN9" s="253">
        <v>88</v>
      </c>
      <c r="AO9" s="254"/>
      <c r="AP9" s="275">
        <f t="shared" si="1"/>
        <v>76</v>
      </c>
      <c r="AQ9" s="276">
        <f t="shared" si="2"/>
        <v>87</v>
      </c>
      <c r="AR9" s="276">
        <f t="shared" si="3"/>
        <v>55</v>
      </c>
      <c r="AS9" s="276">
        <f t="shared" si="4"/>
        <v>65</v>
      </c>
      <c r="AT9" s="277">
        <f t="shared" si="5"/>
        <v>82.5</v>
      </c>
      <c r="AU9" s="276">
        <v>66</v>
      </c>
      <c r="AV9" s="259" t="str">
        <f t="shared" ref="AV9:AV57" si="12">IFERROR(TEXT(SUMPRODUCT(AP9:AU9, AP$6:AU$6)/100, "0.00") &amp; " - " &amp; TEXT((AVERAGE(AP9:AT9)*0.9)+(AU9*0.1), "0.00"), 0)</f>
        <v>72.60 - 72.39</v>
      </c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</row>
    <row r="10" spans="1:72" ht="15.75" x14ac:dyDescent="0.25">
      <c r="B10" s="29">
        <v>3</v>
      </c>
      <c r="C10" s="28" t="str">
        <f>SISWA!C4</f>
        <v>Siswa 3</v>
      </c>
      <c r="D10" s="29" t="str">
        <f>SISWA!D4</f>
        <v>P</v>
      </c>
      <c r="E10" s="253">
        <v>78</v>
      </c>
      <c r="F10" s="253"/>
      <c r="G10" s="254"/>
      <c r="H10" s="255">
        <v>88</v>
      </c>
      <c r="I10" s="253"/>
      <c r="J10" s="256"/>
      <c r="K10" s="257">
        <v>90</v>
      </c>
      <c r="L10" s="253"/>
      <c r="M10" s="254"/>
      <c r="N10" s="255">
        <v>90</v>
      </c>
      <c r="O10" s="253"/>
      <c r="P10" s="256"/>
      <c r="Q10" s="257">
        <v>90</v>
      </c>
      <c r="R10" s="253"/>
      <c r="S10" s="254"/>
      <c r="T10" s="275">
        <f t="shared" si="6"/>
        <v>78</v>
      </c>
      <c r="U10" s="276">
        <f t="shared" si="7"/>
        <v>88</v>
      </c>
      <c r="V10" s="276">
        <f t="shared" si="8"/>
        <v>90</v>
      </c>
      <c r="W10" s="276">
        <f t="shared" si="9"/>
        <v>90</v>
      </c>
      <c r="X10" s="276">
        <f t="shared" si="10"/>
        <v>90</v>
      </c>
      <c r="Y10" s="253">
        <v>70</v>
      </c>
      <c r="Z10" s="293" t="str">
        <f t="shared" si="11"/>
        <v>85.30 - 85.48</v>
      </c>
      <c r="AA10" s="253">
        <v>55</v>
      </c>
      <c r="AB10" s="253"/>
      <c r="AC10" s="254"/>
      <c r="AD10" s="255"/>
      <c r="AE10" s="253"/>
      <c r="AF10" s="256">
        <v>55</v>
      </c>
      <c r="AG10" s="257">
        <v>90</v>
      </c>
      <c r="AH10" s="253"/>
      <c r="AI10" s="254"/>
      <c r="AJ10" s="255"/>
      <c r="AK10" s="253">
        <v>86</v>
      </c>
      <c r="AL10" s="256"/>
      <c r="AM10" s="257">
        <v>76</v>
      </c>
      <c r="AN10" s="253">
        <v>76</v>
      </c>
      <c r="AO10" s="254"/>
      <c r="AP10" s="275">
        <f t="shared" si="1"/>
        <v>55</v>
      </c>
      <c r="AQ10" s="276">
        <f t="shared" si="2"/>
        <v>55</v>
      </c>
      <c r="AR10" s="276">
        <f t="shared" si="3"/>
        <v>90</v>
      </c>
      <c r="AS10" s="276">
        <f t="shared" si="4"/>
        <v>86</v>
      </c>
      <c r="AT10" s="277">
        <f t="shared" si="5"/>
        <v>76</v>
      </c>
      <c r="AU10" s="276">
        <v>66</v>
      </c>
      <c r="AV10" s="259" t="str">
        <f t="shared" si="12"/>
        <v>71.75 - 71.76</v>
      </c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</row>
    <row r="11" spans="1:72" ht="15.75" x14ac:dyDescent="0.25">
      <c r="B11" s="29">
        <v>4</v>
      </c>
      <c r="C11" s="28" t="str">
        <f>SISWA!C5</f>
        <v>Siswa 4</v>
      </c>
      <c r="D11" s="29" t="str">
        <f>SISWA!D5</f>
        <v>P</v>
      </c>
      <c r="E11" s="253">
        <v>85</v>
      </c>
      <c r="F11" s="253"/>
      <c r="G11" s="254"/>
      <c r="H11" s="255">
        <v>85</v>
      </c>
      <c r="I11" s="253"/>
      <c r="J11" s="256"/>
      <c r="K11" s="257">
        <v>85</v>
      </c>
      <c r="L11" s="253"/>
      <c r="M11" s="254"/>
      <c r="N11" s="255">
        <v>85</v>
      </c>
      <c r="O11" s="253"/>
      <c r="P11" s="256"/>
      <c r="Q11" s="257">
        <v>85</v>
      </c>
      <c r="R11" s="253"/>
      <c r="S11" s="254"/>
      <c r="T11" s="275">
        <f t="shared" si="6"/>
        <v>85</v>
      </c>
      <c r="U11" s="276">
        <f t="shared" si="7"/>
        <v>85</v>
      </c>
      <c r="V11" s="276">
        <f t="shared" si="8"/>
        <v>85</v>
      </c>
      <c r="W11" s="276">
        <f t="shared" si="9"/>
        <v>85</v>
      </c>
      <c r="X11" s="276">
        <f t="shared" si="10"/>
        <v>85</v>
      </c>
      <c r="Y11" s="253">
        <v>85</v>
      </c>
      <c r="Z11" s="293" t="str">
        <f t="shared" si="11"/>
        <v>85.00 - 85.00</v>
      </c>
      <c r="AA11" s="253"/>
      <c r="AB11" s="253"/>
      <c r="AC11" s="254"/>
      <c r="AD11" s="255"/>
      <c r="AE11" s="253"/>
      <c r="AF11" s="256"/>
      <c r="AG11" s="257"/>
      <c r="AH11" s="253"/>
      <c r="AI11" s="254"/>
      <c r="AJ11" s="255"/>
      <c r="AK11" s="253"/>
      <c r="AL11" s="256"/>
      <c r="AM11" s="257"/>
      <c r="AN11" s="253"/>
      <c r="AO11" s="254"/>
      <c r="AP11" s="275" t="str">
        <f t="shared" si="1"/>
        <v/>
      </c>
      <c r="AQ11" s="276" t="str">
        <f t="shared" si="2"/>
        <v/>
      </c>
      <c r="AR11" s="276" t="str">
        <f t="shared" si="3"/>
        <v/>
      </c>
      <c r="AS11" s="276" t="str">
        <f t="shared" si="4"/>
        <v/>
      </c>
      <c r="AT11" s="277" t="str">
        <f t="shared" si="5"/>
        <v/>
      </c>
      <c r="AU11" s="276"/>
      <c r="AV11" s="259">
        <f t="shared" si="12"/>
        <v>0</v>
      </c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</row>
    <row r="12" spans="1:72" ht="15.75" x14ac:dyDescent="0.25">
      <c r="B12" s="29">
        <v>5</v>
      </c>
      <c r="C12" s="28" t="str">
        <f>SISWA!C6</f>
        <v>Siswa 5</v>
      </c>
      <c r="D12" s="29" t="str">
        <f>SISWA!D6</f>
        <v>P</v>
      </c>
      <c r="E12" s="253"/>
      <c r="F12" s="253"/>
      <c r="G12" s="254"/>
      <c r="H12" s="255"/>
      <c r="I12" s="253"/>
      <c r="J12" s="256"/>
      <c r="K12" s="257"/>
      <c r="L12" s="253"/>
      <c r="M12" s="254"/>
      <c r="N12" s="255"/>
      <c r="O12" s="253"/>
      <c r="P12" s="256"/>
      <c r="Q12" s="257"/>
      <c r="R12" s="253"/>
      <c r="S12" s="254"/>
      <c r="T12" s="275" t="str">
        <f t="shared" si="6"/>
        <v/>
      </c>
      <c r="U12" s="276" t="str">
        <f t="shared" si="7"/>
        <v/>
      </c>
      <c r="V12" s="276" t="str">
        <f t="shared" si="8"/>
        <v/>
      </c>
      <c r="W12" s="276" t="str">
        <f t="shared" si="9"/>
        <v/>
      </c>
      <c r="X12" s="276" t="str">
        <f t="shared" si="10"/>
        <v/>
      </c>
      <c r="Y12" s="253"/>
      <c r="Z12" s="293">
        <f t="shared" si="11"/>
        <v>0</v>
      </c>
      <c r="AA12" s="253"/>
      <c r="AB12" s="253"/>
      <c r="AC12" s="254"/>
      <c r="AD12" s="255"/>
      <c r="AE12" s="253"/>
      <c r="AF12" s="256"/>
      <c r="AG12" s="257"/>
      <c r="AH12" s="253"/>
      <c r="AI12" s="254"/>
      <c r="AJ12" s="255"/>
      <c r="AK12" s="253"/>
      <c r="AL12" s="256"/>
      <c r="AM12" s="257"/>
      <c r="AN12" s="253"/>
      <c r="AO12" s="254"/>
      <c r="AP12" s="275" t="str">
        <f t="shared" si="1"/>
        <v/>
      </c>
      <c r="AQ12" s="276" t="str">
        <f t="shared" si="2"/>
        <v/>
      </c>
      <c r="AR12" s="276" t="str">
        <f t="shared" si="3"/>
        <v/>
      </c>
      <c r="AS12" s="276" t="str">
        <f t="shared" si="4"/>
        <v/>
      </c>
      <c r="AT12" s="277" t="str">
        <f t="shared" si="5"/>
        <v/>
      </c>
      <c r="AU12" s="276"/>
      <c r="AV12" s="259">
        <f t="shared" si="12"/>
        <v>0</v>
      </c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</row>
    <row r="13" spans="1:72" ht="15.75" x14ac:dyDescent="0.25">
      <c r="B13" s="29">
        <v>6</v>
      </c>
      <c r="C13" s="28" t="str">
        <f>SISWA!C7</f>
        <v>Siswa 6</v>
      </c>
      <c r="D13" s="29" t="str">
        <f>SISWA!D7</f>
        <v>P</v>
      </c>
      <c r="E13" s="253"/>
      <c r="F13" s="253"/>
      <c r="G13" s="254"/>
      <c r="H13" s="255"/>
      <c r="I13" s="253"/>
      <c r="J13" s="256"/>
      <c r="K13" s="257"/>
      <c r="L13" s="253"/>
      <c r="M13" s="254"/>
      <c r="N13" s="255"/>
      <c r="O13" s="253"/>
      <c r="P13" s="256"/>
      <c r="Q13" s="257"/>
      <c r="R13" s="253"/>
      <c r="S13" s="254"/>
      <c r="T13" s="275" t="str">
        <f t="shared" si="6"/>
        <v/>
      </c>
      <c r="U13" s="276" t="str">
        <f t="shared" si="7"/>
        <v/>
      </c>
      <c r="V13" s="276" t="str">
        <f t="shared" si="8"/>
        <v/>
      </c>
      <c r="W13" s="276" t="str">
        <f t="shared" si="9"/>
        <v/>
      </c>
      <c r="X13" s="276" t="str">
        <f t="shared" si="10"/>
        <v/>
      </c>
      <c r="Y13" s="253"/>
      <c r="Z13" s="293">
        <f t="shared" si="11"/>
        <v>0</v>
      </c>
      <c r="AA13" s="253"/>
      <c r="AB13" s="253"/>
      <c r="AC13" s="254"/>
      <c r="AD13" s="255"/>
      <c r="AE13" s="253"/>
      <c r="AF13" s="256"/>
      <c r="AG13" s="257"/>
      <c r="AH13" s="253"/>
      <c r="AI13" s="254"/>
      <c r="AJ13" s="255"/>
      <c r="AK13" s="253"/>
      <c r="AL13" s="256"/>
      <c r="AM13" s="257"/>
      <c r="AN13" s="253"/>
      <c r="AO13" s="254"/>
      <c r="AP13" s="275" t="str">
        <f t="shared" si="1"/>
        <v/>
      </c>
      <c r="AQ13" s="276" t="str">
        <f t="shared" si="2"/>
        <v/>
      </c>
      <c r="AR13" s="276" t="str">
        <f t="shared" si="3"/>
        <v/>
      </c>
      <c r="AS13" s="276" t="str">
        <f t="shared" si="4"/>
        <v/>
      </c>
      <c r="AT13" s="277" t="str">
        <f t="shared" si="5"/>
        <v/>
      </c>
      <c r="AU13" s="276"/>
      <c r="AV13" s="259">
        <f t="shared" si="12"/>
        <v>0</v>
      </c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</row>
    <row r="14" spans="1:72" ht="15.75" x14ac:dyDescent="0.25">
      <c r="B14" s="29">
        <v>7</v>
      </c>
      <c r="C14" s="28" t="str">
        <f>SISWA!C8</f>
        <v>Siswa 7</v>
      </c>
      <c r="D14" s="29" t="str">
        <f>SISWA!D8</f>
        <v xml:space="preserve">L </v>
      </c>
      <c r="E14" s="253"/>
      <c r="F14" s="253"/>
      <c r="G14" s="254"/>
      <c r="H14" s="255"/>
      <c r="I14" s="253"/>
      <c r="J14" s="256"/>
      <c r="K14" s="257"/>
      <c r="L14" s="253"/>
      <c r="M14" s="254"/>
      <c r="N14" s="255"/>
      <c r="O14" s="253"/>
      <c r="P14" s="256"/>
      <c r="Q14" s="257"/>
      <c r="R14" s="253"/>
      <c r="S14" s="254"/>
      <c r="T14" s="275" t="str">
        <f t="shared" si="6"/>
        <v/>
      </c>
      <c r="U14" s="276" t="str">
        <f t="shared" si="7"/>
        <v/>
      </c>
      <c r="V14" s="276" t="str">
        <f t="shared" si="8"/>
        <v/>
      </c>
      <c r="W14" s="276" t="str">
        <f t="shared" si="9"/>
        <v/>
      </c>
      <c r="X14" s="276" t="str">
        <f t="shared" si="10"/>
        <v/>
      </c>
      <c r="Y14" s="253"/>
      <c r="Z14" s="293">
        <f t="shared" si="11"/>
        <v>0</v>
      </c>
      <c r="AA14" s="253"/>
      <c r="AB14" s="253"/>
      <c r="AC14" s="254"/>
      <c r="AD14" s="255"/>
      <c r="AE14" s="253"/>
      <c r="AF14" s="256"/>
      <c r="AG14" s="257"/>
      <c r="AH14" s="253"/>
      <c r="AI14" s="254"/>
      <c r="AJ14" s="255"/>
      <c r="AK14" s="253"/>
      <c r="AL14" s="256"/>
      <c r="AM14" s="257"/>
      <c r="AN14" s="253"/>
      <c r="AO14" s="254"/>
      <c r="AP14" s="275" t="str">
        <f t="shared" si="1"/>
        <v/>
      </c>
      <c r="AQ14" s="276" t="str">
        <f t="shared" si="2"/>
        <v/>
      </c>
      <c r="AR14" s="276" t="str">
        <f t="shared" si="3"/>
        <v/>
      </c>
      <c r="AS14" s="276" t="str">
        <f t="shared" si="4"/>
        <v/>
      </c>
      <c r="AT14" s="277" t="str">
        <f t="shared" si="5"/>
        <v/>
      </c>
      <c r="AU14" s="276"/>
      <c r="AV14" s="259">
        <f t="shared" si="12"/>
        <v>0</v>
      </c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</row>
    <row r="15" spans="1:72" ht="15.75" x14ac:dyDescent="0.25">
      <c r="B15" s="29">
        <v>8</v>
      </c>
      <c r="C15" s="28" t="str">
        <f>SISWA!C9</f>
        <v>Siswa 8</v>
      </c>
      <c r="D15" s="29" t="str">
        <f>SISWA!D9</f>
        <v xml:space="preserve">L </v>
      </c>
      <c r="E15" s="253"/>
      <c r="F15" s="253"/>
      <c r="G15" s="254"/>
      <c r="H15" s="255"/>
      <c r="I15" s="253"/>
      <c r="J15" s="256"/>
      <c r="K15" s="257"/>
      <c r="L15" s="253"/>
      <c r="M15" s="254"/>
      <c r="N15" s="255"/>
      <c r="O15" s="253"/>
      <c r="P15" s="256"/>
      <c r="Q15" s="257"/>
      <c r="R15" s="253"/>
      <c r="S15" s="254"/>
      <c r="T15" s="275" t="str">
        <f t="shared" si="6"/>
        <v/>
      </c>
      <c r="U15" s="276" t="str">
        <f t="shared" si="7"/>
        <v/>
      </c>
      <c r="V15" s="276" t="str">
        <f t="shared" si="8"/>
        <v/>
      </c>
      <c r="W15" s="276" t="str">
        <f t="shared" si="9"/>
        <v/>
      </c>
      <c r="X15" s="276" t="str">
        <f t="shared" si="10"/>
        <v/>
      </c>
      <c r="Y15" s="253"/>
      <c r="Z15" s="293">
        <f t="shared" si="11"/>
        <v>0</v>
      </c>
      <c r="AA15" s="253"/>
      <c r="AB15" s="253"/>
      <c r="AC15" s="254"/>
      <c r="AD15" s="255"/>
      <c r="AE15" s="253"/>
      <c r="AF15" s="256"/>
      <c r="AG15" s="257"/>
      <c r="AH15" s="253"/>
      <c r="AI15" s="254"/>
      <c r="AJ15" s="255"/>
      <c r="AK15" s="253"/>
      <c r="AL15" s="256"/>
      <c r="AM15" s="257"/>
      <c r="AN15" s="253"/>
      <c r="AO15" s="254"/>
      <c r="AP15" s="275" t="str">
        <f t="shared" si="1"/>
        <v/>
      </c>
      <c r="AQ15" s="276" t="str">
        <f t="shared" si="2"/>
        <v/>
      </c>
      <c r="AR15" s="276" t="str">
        <f t="shared" si="3"/>
        <v/>
      </c>
      <c r="AS15" s="276" t="str">
        <f t="shared" si="4"/>
        <v/>
      </c>
      <c r="AT15" s="277" t="str">
        <f t="shared" si="5"/>
        <v/>
      </c>
      <c r="AU15" s="276"/>
      <c r="AV15" s="259">
        <f t="shared" si="12"/>
        <v>0</v>
      </c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</row>
    <row r="16" spans="1:72" ht="15.75" x14ac:dyDescent="0.25">
      <c r="B16" s="29">
        <v>9</v>
      </c>
      <c r="C16" s="28" t="str">
        <f>SISWA!C10</f>
        <v>Siswa 9</v>
      </c>
      <c r="D16" s="29" t="str">
        <f>SISWA!D10</f>
        <v xml:space="preserve">L </v>
      </c>
      <c r="E16" s="253"/>
      <c r="F16" s="253"/>
      <c r="G16" s="254"/>
      <c r="H16" s="255"/>
      <c r="I16" s="253"/>
      <c r="J16" s="256"/>
      <c r="K16" s="257"/>
      <c r="L16" s="253"/>
      <c r="M16" s="254"/>
      <c r="N16" s="255"/>
      <c r="O16" s="253"/>
      <c r="P16" s="256"/>
      <c r="Q16" s="257"/>
      <c r="R16" s="253"/>
      <c r="S16" s="254"/>
      <c r="T16" s="275" t="str">
        <f t="shared" si="6"/>
        <v/>
      </c>
      <c r="U16" s="276" t="str">
        <f t="shared" si="7"/>
        <v/>
      </c>
      <c r="V16" s="276" t="str">
        <f t="shared" si="8"/>
        <v/>
      </c>
      <c r="W16" s="276" t="str">
        <f t="shared" si="9"/>
        <v/>
      </c>
      <c r="X16" s="276" t="str">
        <f t="shared" si="10"/>
        <v/>
      </c>
      <c r="Y16" s="253"/>
      <c r="Z16" s="293">
        <f t="shared" si="11"/>
        <v>0</v>
      </c>
      <c r="AA16" s="253"/>
      <c r="AB16" s="253"/>
      <c r="AC16" s="254"/>
      <c r="AD16" s="255"/>
      <c r="AE16" s="253"/>
      <c r="AF16" s="256"/>
      <c r="AG16" s="257"/>
      <c r="AH16" s="253"/>
      <c r="AI16" s="254"/>
      <c r="AJ16" s="255"/>
      <c r="AK16" s="253"/>
      <c r="AL16" s="256"/>
      <c r="AM16" s="257"/>
      <c r="AN16" s="253"/>
      <c r="AO16" s="254"/>
      <c r="AP16" s="275" t="str">
        <f t="shared" si="1"/>
        <v/>
      </c>
      <c r="AQ16" s="276" t="str">
        <f t="shared" si="2"/>
        <v/>
      </c>
      <c r="AR16" s="276" t="str">
        <f t="shared" si="3"/>
        <v/>
      </c>
      <c r="AS16" s="276" t="str">
        <f t="shared" si="4"/>
        <v/>
      </c>
      <c r="AT16" s="277" t="str">
        <f t="shared" si="5"/>
        <v/>
      </c>
      <c r="AU16" s="276"/>
      <c r="AV16" s="259">
        <f t="shared" si="12"/>
        <v>0</v>
      </c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</row>
    <row r="17" spans="2:72" ht="15.75" x14ac:dyDescent="0.25">
      <c r="B17" s="29">
        <v>10</v>
      </c>
      <c r="C17" s="28" t="str">
        <f>SISWA!C11</f>
        <v>Siswa 10</v>
      </c>
      <c r="D17" s="29" t="str">
        <f>SISWA!D11</f>
        <v xml:space="preserve">L </v>
      </c>
      <c r="E17" s="253"/>
      <c r="F17" s="253"/>
      <c r="G17" s="254"/>
      <c r="H17" s="255"/>
      <c r="I17" s="253"/>
      <c r="J17" s="256"/>
      <c r="K17" s="257"/>
      <c r="L17" s="253"/>
      <c r="M17" s="254"/>
      <c r="N17" s="255"/>
      <c r="O17" s="253"/>
      <c r="P17" s="256"/>
      <c r="Q17" s="257"/>
      <c r="R17" s="253"/>
      <c r="S17" s="254"/>
      <c r="T17" s="275" t="str">
        <f t="shared" si="6"/>
        <v/>
      </c>
      <c r="U17" s="276" t="str">
        <f t="shared" si="7"/>
        <v/>
      </c>
      <c r="V17" s="276" t="str">
        <f t="shared" si="8"/>
        <v/>
      </c>
      <c r="W17" s="276" t="str">
        <f t="shared" si="9"/>
        <v/>
      </c>
      <c r="X17" s="276" t="str">
        <f t="shared" si="10"/>
        <v/>
      </c>
      <c r="Y17" s="253"/>
      <c r="Z17" s="293">
        <f t="shared" si="11"/>
        <v>0</v>
      </c>
      <c r="AA17" s="253"/>
      <c r="AB17" s="253"/>
      <c r="AC17" s="254"/>
      <c r="AD17" s="255"/>
      <c r="AE17" s="253"/>
      <c r="AF17" s="256"/>
      <c r="AG17" s="257"/>
      <c r="AH17" s="253"/>
      <c r="AI17" s="254"/>
      <c r="AJ17" s="255"/>
      <c r="AK17" s="253"/>
      <c r="AL17" s="256"/>
      <c r="AM17" s="257"/>
      <c r="AN17" s="253"/>
      <c r="AO17" s="254"/>
      <c r="AP17" s="275" t="str">
        <f t="shared" si="1"/>
        <v/>
      </c>
      <c r="AQ17" s="276" t="str">
        <f t="shared" si="2"/>
        <v/>
      </c>
      <c r="AR17" s="276" t="str">
        <f t="shared" si="3"/>
        <v/>
      </c>
      <c r="AS17" s="276" t="str">
        <f t="shared" si="4"/>
        <v/>
      </c>
      <c r="AT17" s="277" t="str">
        <f t="shared" si="5"/>
        <v/>
      </c>
      <c r="AU17" s="276"/>
      <c r="AV17" s="259">
        <f t="shared" si="12"/>
        <v>0</v>
      </c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</row>
    <row r="18" spans="2:72" ht="15.75" x14ac:dyDescent="0.25">
      <c r="B18" s="29">
        <v>11</v>
      </c>
      <c r="C18" s="28" t="str">
        <f>SISWA!C12</f>
        <v>Siswa 11</v>
      </c>
      <c r="D18" s="29" t="str">
        <f>SISWA!D12</f>
        <v xml:space="preserve">L </v>
      </c>
      <c r="E18" s="253"/>
      <c r="F18" s="253"/>
      <c r="G18" s="254"/>
      <c r="H18" s="255"/>
      <c r="I18" s="253"/>
      <c r="J18" s="256"/>
      <c r="K18" s="257"/>
      <c r="L18" s="253"/>
      <c r="M18" s="254"/>
      <c r="N18" s="255"/>
      <c r="O18" s="253"/>
      <c r="P18" s="256"/>
      <c r="Q18" s="257"/>
      <c r="R18" s="253"/>
      <c r="S18" s="254"/>
      <c r="T18" s="275" t="str">
        <f t="shared" si="6"/>
        <v/>
      </c>
      <c r="U18" s="276" t="str">
        <f t="shared" si="7"/>
        <v/>
      </c>
      <c r="V18" s="276" t="str">
        <f t="shared" si="8"/>
        <v/>
      </c>
      <c r="W18" s="276" t="str">
        <f t="shared" si="9"/>
        <v/>
      </c>
      <c r="X18" s="276" t="str">
        <f t="shared" si="10"/>
        <v/>
      </c>
      <c r="Y18" s="253"/>
      <c r="Z18" s="293">
        <f t="shared" si="11"/>
        <v>0</v>
      </c>
      <c r="AA18" s="253"/>
      <c r="AB18" s="253"/>
      <c r="AC18" s="254"/>
      <c r="AD18" s="255"/>
      <c r="AE18" s="253"/>
      <c r="AF18" s="256"/>
      <c r="AG18" s="257"/>
      <c r="AH18" s="253"/>
      <c r="AI18" s="254"/>
      <c r="AJ18" s="255"/>
      <c r="AK18" s="253"/>
      <c r="AL18" s="256"/>
      <c r="AM18" s="257"/>
      <c r="AN18" s="253"/>
      <c r="AO18" s="254"/>
      <c r="AP18" s="275" t="str">
        <f t="shared" si="1"/>
        <v/>
      </c>
      <c r="AQ18" s="276" t="str">
        <f t="shared" si="2"/>
        <v/>
      </c>
      <c r="AR18" s="276" t="str">
        <f t="shared" si="3"/>
        <v/>
      </c>
      <c r="AS18" s="276" t="str">
        <f t="shared" si="4"/>
        <v/>
      </c>
      <c r="AT18" s="277" t="str">
        <f t="shared" si="5"/>
        <v/>
      </c>
      <c r="AU18" s="276"/>
      <c r="AV18" s="259">
        <f t="shared" si="12"/>
        <v>0</v>
      </c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</row>
    <row r="19" spans="2:72" ht="15.75" x14ac:dyDescent="0.25">
      <c r="B19" s="29">
        <v>12</v>
      </c>
      <c r="C19" s="28" t="str">
        <f>SISWA!C13</f>
        <v>Siswa 12</v>
      </c>
      <c r="D19" s="29" t="str">
        <f>SISWA!D13</f>
        <v xml:space="preserve">L </v>
      </c>
      <c r="E19" s="253"/>
      <c r="F19" s="253"/>
      <c r="G19" s="254"/>
      <c r="H19" s="255"/>
      <c r="I19" s="253"/>
      <c r="J19" s="256"/>
      <c r="K19" s="257"/>
      <c r="L19" s="253"/>
      <c r="M19" s="254"/>
      <c r="N19" s="255"/>
      <c r="O19" s="253"/>
      <c r="P19" s="256"/>
      <c r="Q19" s="257"/>
      <c r="R19" s="253"/>
      <c r="S19" s="254"/>
      <c r="T19" s="275" t="str">
        <f t="shared" si="6"/>
        <v/>
      </c>
      <c r="U19" s="276" t="str">
        <f t="shared" si="7"/>
        <v/>
      </c>
      <c r="V19" s="276" t="str">
        <f t="shared" si="8"/>
        <v/>
      </c>
      <c r="W19" s="276" t="str">
        <f t="shared" si="9"/>
        <v/>
      </c>
      <c r="X19" s="276" t="str">
        <f t="shared" si="10"/>
        <v/>
      </c>
      <c r="Y19" s="253"/>
      <c r="Z19" s="293">
        <f t="shared" si="11"/>
        <v>0</v>
      </c>
      <c r="AA19" s="253"/>
      <c r="AB19" s="253"/>
      <c r="AC19" s="254"/>
      <c r="AD19" s="255"/>
      <c r="AE19" s="253"/>
      <c r="AF19" s="256"/>
      <c r="AG19" s="257"/>
      <c r="AH19" s="253"/>
      <c r="AI19" s="254"/>
      <c r="AJ19" s="255"/>
      <c r="AK19" s="253"/>
      <c r="AL19" s="256"/>
      <c r="AM19" s="257"/>
      <c r="AN19" s="253"/>
      <c r="AO19" s="254"/>
      <c r="AP19" s="275" t="str">
        <f t="shared" si="1"/>
        <v/>
      </c>
      <c r="AQ19" s="276" t="str">
        <f t="shared" si="2"/>
        <v/>
      </c>
      <c r="AR19" s="276" t="str">
        <f t="shared" si="3"/>
        <v/>
      </c>
      <c r="AS19" s="276" t="str">
        <f t="shared" si="4"/>
        <v/>
      </c>
      <c r="AT19" s="277" t="str">
        <f t="shared" si="5"/>
        <v/>
      </c>
      <c r="AU19" s="276"/>
      <c r="AV19" s="259">
        <f t="shared" si="12"/>
        <v>0</v>
      </c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</row>
    <row r="20" spans="2:72" ht="15.75" x14ac:dyDescent="0.25">
      <c r="B20" s="29">
        <v>13</v>
      </c>
      <c r="C20" s="28" t="str">
        <f>SISWA!C14</f>
        <v>Siswa 13</v>
      </c>
      <c r="D20" s="29" t="str">
        <f>SISWA!D14</f>
        <v xml:space="preserve">L </v>
      </c>
      <c r="E20" s="253"/>
      <c r="F20" s="253"/>
      <c r="G20" s="254"/>
      <c r="H20" s="255"/>
      <c r="I20" s="253"/>
      <c r="J20" s="256"/>
      <c r="K20" s="257"/>
      <c r="L20" s="253"/>
      <c r="M20" s="254"/>
      <c r="N20" s="255"/>
      <c r="O20" s="253"/>
      <c r="P20" s="256"/>
      <c r="Q20" s="257"/>
      <c r="R20" s="253"/>
      <c r="S20" s="254"/>
      <c r="T20" s="275" t="str">
        <f t="shared" si="6"/>
        <v/>
      </c>
      <c r="U20" s="276" t="str">
        <f t="shared" si="7"/>
        <v/>
      </c>
      <c r="V20" s="276" t="str">
        <f t="shared" si="8"/>
        <v/>
      </c>
      <c r="W20" s="276" t="str">
        <f t="shared" si="9"/>
        <v/>
      </c>
      <c r="X20" s="276" t="str">
        <f t="shared" si="10"/>
        <v/>
      </c>
      <c r="Y20" s="253"/>
      <c r="Z20" s="293">
        <f t="shared" si="11"/>
        <v>0</v>
      </c>
      <c r="AA20" s="253"/>
      <c r="AB20" s="253"/>
      <c r="AC20" s="254"/>
      <c r="AD20" s="255"/>
      <c r="AE20" s="253"/>
      <c r="AF20" s="256"/>
      <c r="AG20" s="257"/>
      <c r="AH20" s="253"/>
      <c r="AI20" s="254"/>
      <c r="AJ20" s="255"/>
      <c r="AK20" s="253"/>
      <c r="AL20" s="256"/>
      <c r="AM20" s="257"/>
      <c r="AN20" s="253"/>
      <c r="AO20" s="254"/>
      <c r="AP20" s="275" t="str">
        <f t="shared" si="1"/>
        <v/>
      </c>
      <c r="AQ20" s="276" t="str">
        <f t="shared" si="2"/>
        <v/>
      </c>
      <c r="AR20" s="276" t="str">
        <f t="shared" si="3"/>
        <v/>
      </c>
      <c r="AS20" s="276" t="str">
        <f t="shared" si="4"/>
        <v/>
      </c>
      <c r="AT20" s="277" t="str">
        <f t="shared" si="5"/>
        <v/>
      </c>
      <c r="AU20" s="276"/>
      <c r="AV20" s="259">
        <f t="shared" si="12"/>
        <v>0</v>
      </c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</row>
    <row r="21" spans="2:72" ht="15.75" x14ac:dyDescent="0.25">
      <c r="B21" s="29">
        <v>14</v>
      </c>
      <c r="C21" s="28" t="str">
        <f>SISWA!C15</f>
        <v>Siswa 14</v>
      </c>
      <c r="D21" s="29" t="str">
        <f>SISWA!D15</f>
        <v xml:space="preserve">L </v>
      </c>
      <c r="E21" s="253"/>
      <c r="F21" s="253"/>
      <c r="G21" s="254"/>
      <c r="H21" s="255"/>
      <c r="I21" s="253"/>
      <c r="J21" s="256"/>
      <c r="K21" s="257"/>
      <c r="L21" s="253"/>
      <c r="M21" s="254"/>
      <c r="N21" s="255"/>
      <c r="O21" s="253"/>
      <c r="P21" s="256"/>
      <c r="Q21" s="257"/>
      <c r="R21" s="253"/>
      <c r="S21" s="254"/>
      <c r="T21" s="275" t="str">
        <f t="shared" si="6"/>
        <v/>
      </c>
      <c r="U21" s="276" t="str">
        <f t="shared" si="7"/>
        <v/>
      </c>
      <c r="V21" s="276" t="str">
        <f t="shared" si="8"/>
        <v/>
      </c>
      <c r="W21" s="276" t="str">
        <f t="shared" si="9"/>
        <v/>
      </c>
      <c r="X21" s="276" t="str">
        <f t="shared" si="10"/>
        <v/>
      </c>
      <c r="Y21" s="253"/>
      <c r="Z21" s="293">
        <f t="shared" si="11"/>
        <v>0</v>
      </c>
      <c r="AA21" s="253"/>
      <c r="AB21" s="253"/>
      <c r="AC21" s="254"/>
      <c r="AD21" s="255"/>
      <c r="AE21" s="253"/>
      <c r="AF21" s="256"/>
      <c r="AG21" s="257"/>
      <c r="AH21" s="253"/>
      <c r="AI21" s="254"/>
      <c r="AJ21" s="255"/>
      <c r="AK21" s="253"/>
      <c r="AL21" s="256"/>
      <c r="AM21" s="257"/>
      <c r="AN21" s="253"/>
      <c r="AO21" s="254"/>
      <c r="AP21" s="275" t="str">
        <f t="shared" si="1"/>
        <v/>
      </c>
      <c r="AQ21" s="276" t="str">
        <f t="shared" si="2"/>
        <v/>
      </c>
      <c r="AR21" s="276" t="str">
        <f t="shared" si="3"/>
        <v/>
      </c>
      <c r="AS21" s="276" t="str">
        <f t="shared" si="4"/>
        <v/>
      </c>
      <c r="AT21" s="277" t="str">
        <f t="shared" si="5"/>
        <v/>
      </c>
      <c r="AU21" s="276"/>
      <c r="AV21" s="259">
        <f t="shared" si="12"/>
        <v>0</v>
      </c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</row>
    <row r="22" spans="2:72" ht="15.75" x14ac:dyDescent="0.25">
      <c r="B22" s="29">
        <v>15</v>
      </c>
      <c r="C22" s="28" t="str">
        <f>SISWA!C16</f>
        <v>Siswa 15</v>
      </c>
      <c r="D22" s="29" t="str">
        <f>SISWA!D16</f>
        <v xml:space="preserve">L </v>
      </c>
      <c r="E22" s="253"/>
      <c r="F22" s="253"/>
      <c r="G22" s="254"/>
      <c r="H22" s="255"/>
      <c r="I22" s="253"/>
      <c r="J22" s="256"/>
      <c r="K22" s="257"/>
      <c r="L22" s="253"/>
      <c r="M22" s="254"/>
      <c r="N22" s="255"/>
      <c r="O22" s="253"/>
      <c r="P22" s="256"/>
      <c r="Q22" s="257"/>
      <c r="R22" s="253"/>
      <c r="S22" s="254"/>
      <c r="T22" s="275" t="str">
        <f t="shared" si="6"/>
        <v/>
      </c>
      <c r="U22" s="276" t="str">
        <f t="shared" si="7"/>
        <v/>
      </c>
      <c r="V22" s="276" t="str">
        <f t="shared" si="8"/>
        <v/>
      </c>
      <c r="W22" s="276" t="str">
        <f t="shared" si="9"/>
        <v/>
      </c>
      <c r="X22" s="276" t="str">
        <f t="shared" si="10"/>
        <v/>
      </c>
      <c r="Y22" s="253"/>
      <c r="Z22" s="293">
        <f t="shared" si="11"/>
        <v>0</v>
      </c>
      <c r="AA22" s="253"/>
      <c r="AB22" s="253"/>
      <c r="AC22" s="254"/>
      <c r="AD22" s="255"/>
      <c r="AE22" s="253"/>
      <c r="AF22" s="256"/>
      <c r="AG22" s="257"/>
      <c r="AH22" s="253"/>
      <c r="AI22" s="254"/>
      <c r="AJ22" s="255"/>
      <c r="AK22" s="253"/>
      <c r="AL22" s="256"/>
      <c r="AM22" s="257"/>
      <c r="AN22" s="253"/>
      <c r="AO22" s="254"/>
      <c r="AP22" s="275" t="str">
        <f t="shared" si="1"/>
        <v/>
      </c>
      <c r="AQ22" s="276" t="str">
        <f t="shared" si="2"/>
        <v/>
      </c>
      <c r="AR22" s="276" t="str">
        <f t="shared" si="3"/>
        <v/>
      </c>
      <c r="AS22" s="276" t="str">
        <f t="shared" si="4"/>
        <v/>
      </c>
      <c r="AT22" s="277" t="str">
        <f t="shared" si="5"/>
        <v/>
      </c>
      <c r="AU22" s="276"/>
      <c r="AV22" s="259">
        <f t="shared" si="12"/>
        <v>0</v>
      </c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</row>
    <row r="23" spans="2:72" ht="15.75" x14ac:dyDescent="0.25">
      <c r="B23" s="29">
        <v>16</v>
      </c>
      <c r="C23" s="28" t="str">
        <f>SISWA!C17</f>
        <v>Siswa 16</v>
      </c>
      <c r="D23" s="29" t="str">
        <f>SISWA!D17</f>
        <v xml:space="preserve">L </v>
      </c>
      <c r="E23" s="253"/>
      <c r="F23" s="253"/>
      <c r="G23" s="254"/>
      <c r="H23" s="255"/>
      <c r="I23" s="253"/>
      <c r="J23" s="256"/>
      <c r="K23" s="257"/>
      <c r="L23" s="253"/>
      <c r="M23" s="254"/>
      <c r="N23" s="255"/>
      <c r="O23" s="253"/>
      <c r="P23" s="256"/>
      <c r="Q23" s="257"/>
      <c r="R23" s="253"/>
      <c r="S23" s="254"/>
      <c r="T23" s="275" t="str">
        <f t="shared" si="6"/>
        <v/>
      </c>
      <c r="U23" s="276" t="str">
        <f t="shared" si="7"/>
        <v/>
      </c>
      <c r="V23" s="276" t="str">
        <f t="shared" si="8"/>
        <v/>
      </c>
      <c r="W23" s="276" t="str">
        <f t="shared" si="9"/>
        <v/>
      </c>
      <c r="X23" s="276" t="str">
        <f t="shared" si="10"/>
        <v/>
      </c>
      <c r="Y23" s="253"/>
      <c r="Z23" s="293">
        <f t="shared" si="11"/>
        <v>0</v>
      </c>
      <c r="AA23" s="253"/>
      <c r="AB23" s="253"/>
      <c r="AC23" s="254"/>
      <c r="AD23" s="255"/>
      <c r="AE23" s="253"/>
      <c r="AF23" s="256"/>
      <c r="AG23" s="257"/>
      <c r="AH23" s="253"/>
      <c r="AI23" s="254"/>
      <c r="AJ23" s="255"/>
      <c r="AK23" s="253"/>
      <c r="AL23" s="256"/>
      <c r="AM23" s="257"/>
      <c r="AN23" s="253"/>
      <c r="AO23" s="254"/>
      <c r="AP23" s="275" t="str">
        <f t="shared" si="1"/>
        <v/>
      </c>
      <c r="AQ23" s="276" t="str">
        <f t="shared" si="2"/>
        <v/>
      </c>
      <c r="AR23" s="276" t="str">
        <f t="shared" si="3"/>
        <v/>
      </c>
      <c r="AS23" s="276" t="str">
        <f t="shared" si="4"/>
        <v/>
      </c>
      <c r="AT23" s="277" t="str">
        <f t="shared" si="5"/>
        <v/>
      </c>
      <c r="AU23" s="276"/>
      <c r="AV23" s="259">
        <f t="shared" si="12"/>
        <v>0</v>
      </c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</row>
    <row r="24" spans="2:72" ht="15.75" x14ac:dyDescent="0.25">
      <c r="B24" s="29">
        <v>17</v>
      </c>
      <c r="C24" s="28" t="str">
        <f>SISWA!C18</f>
        <v>Siswa 17</v>
      </c>
      <c r="D24" s="29" t="str">
        <f>SISWA!D18</f>
        <v xml:space="preserve">L </v>
      </c>
      <c r="E24" s="253"/>
      <c r="F24" s="253"/>
      <c r="G24" s="254"/>
      <c r="H24" s="255"/>
      <c r="I24" s="253"/>
      <c r="J24" s="256"/>
      <c r="K24" s="257"/>
      <c r="L24" s="253"/>
      <c r="M24" s="254"/>
      <c r="N24" s="255"/>
      <c r="O24" s="253"/>
      <c r="P24" s="256"/>
      <c r="Q24" s="257"/>
      <c r="R24" s="253"/>
      <c r="S24" s="254"/>
      <c r="T24" s="275" t="str">
        <f t="shared" si="6"/>
        <v/>
      </c>
      <c r="U24" s="276" t="str">
        <f t="shared" si="7"/>
        <v/>
      </c>
      <c r="V24" s="276" t="str">
        <f t="shared" si="8"/>
        <v/>
      </c>
      <c r="W24" s="276" t="str">
        <f t="shared" si="9"/>
        <v/>
      </c>
      <c r="X24" s="276" t="str">
        <f t="shared" si="10"/>
        <v/>
      </c>
      <c r="Y24" s="253"/>
      <c r="Z24" s="293">
        <f t="shared" si="11"/>
        <v>0</v>
      </c>
      <c r="AA24" s="253"/>
      <c r="AB24" s="253"/>
      <c r="AC24" s="254"/>
      <c r="AD24" s="255"/>
      <c r="AE24" s="253"/>
      <c r="AF24" s="256"/>
      <c r="AG24" s="257"/>
      <c r="AH24" s="253"/>
      <c r="AI24" s="254"/>
      <c r="AJ24" s="255"/>
      <c r="AK24" s="253"/>
      <c r="AL24" s="256"/>
      <c r="AM24" s="257"/>
      <c r="AN24" s="253"/>
      <c r="AO24" s="254"/>
      <c r="AP24" s="275" t="str">
        <f t="shared" si="1"/>
        <v/>
      </c>
      <c r="AQ24" s="276" t="str">
        <f t="shared" si="2"/>
        <v/>
      </c>
      <c r="AR24" s="276" t="str">
        <f t="shared" si="3"/>
        <v/>
      </c>
      <c r="AS24" s="276" t="str">
        <f t="shared" si="4"/>
        <v/>
      </c>
      <c r="AT24" s="277" t="str">
        <f t="shared" si="5"/>
        <v/>
      </c>
      <c r="AU24" s="276"/>
      <c r="AV24" s="259">
        <f t="shared" si="12"/>
        <v>0</v>
      </c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</row>
    <row r="25" spans="2:72" ht="15.75" x14ac:dyDescent="0.25">
      <c r="B25" s="29">
        <v>18</v>
      </c>
      <c r="C25" s="28" t="str">
        <f>SISWA!C19</f>
        <v>Siswa 18</v>
      </c>
      <c r="D25" s="29" t="str">
        <f>SISWA!D19</f>
        <v xml:space="preserve">L </v>
      </c>
      <c r="E25" s="253"/>
      <c r="F25" s="253"/>
      <c r="G25" s="254"/>
      <c r="H25" s="255"/>
      <c r="I25" s="253"/>
      <c r="J25" s="256"/>
      <c r="K25" s="257"/>
      <c r="L25" s="253"/>
      <c r="M25" s="254"/>
      <c r="N25" s="255"/>
      <c r="O25" s="253"/>
      <c r="P25" s="256"/>
      <c r="Q25" s="257"/>
      <c r="R25" s="253"/>
      <c r="S25" s="254"/>
      <c r="T25" s="275" t="str">
        <f t="shared" si="6"/>
        <v/>
      </c>
      <c r="U25" s="276" t="str">
        <f t="shared" si="7"/>
        <v/>
      </c>
      <c r="V25" s="276" t="str">
        <f t="shared" si="8"/>
        <v/>
      </c>
      <c r="W25" s="276" t="str">
        <f t="shared" si="9"/>
        <v/>
      </c>
      <c r="X25" s="276" t="str">
        <f t="shared" si="10"/>
        <v/>
      </c>
      <c r="Y25" s="253"/>
      <c r="Z25" s="293">
        <f t="shared" si="11"/>
        <v>0</v>
      </c>
      <c r="AA25" s="253"/>
      <c r="AB25" s="253"/>
      <c r="AC25" s="254"/>
      <c r="AD25" s="255"/>
      <c r="AE25" s="253"/>
      <c r="AF25" s="256"/>
      <c r="AG25" s="257"/>
      <c r="AH25" s="253"/>
      <c r="AI25" s="254"/>
      <c r="AJ25" s="255"/>
      <c r="AK25" s="253"/>
      <c r="AL25" s="256"/>
      <c r="AM25" s="257"/>
      <c r="AN25" s="253"/>
      <c r="AO25" s="254"/>
      <c r="AP25" s="275" t="str">
        <f t="shared" si="1"/>
        <v/>
      </c>
      <c r="AQ25" s="276" t="str">
        <f t="shared" si="2"/>
        <v/>
      </c>
      <c r="AR25" s="276" t="str">
        <f t="shared" si="3"/>
        <v/>
      </c>
      <c r="AS25" s="276" t="str">
        <f t="shared" si="4"/>
        <v/>
      </c>
      <c r="AT25" s="277" t="str">
        <f t="shared" si="5"/>
        <v/>
      </c>
      <c r="AU25" s="276"/>
      <c r="AV25" s="259">
        <f t="shared" si="12"/>
        <v>0</v>
      </c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</row>
    <row r="26" spans="2:72" ht="15.75" x14ac:dyDescent="0.25">
      <c r="B26" s="29">
        <v>19</v>
      </c>
      <c r="C26" s="28" t="str">
        <f>SISWA!C20</f>
        <v>Siswa 19</v>
      </c>
      <c r="D26" s="29" t="str">
        <f>SISWA!D20</f>
        <v xml:space="preserve">L </v>
      </c>
      <c r="E26" s="253"/>
      <c r="F26" s="253"/>
      <c r="G26" s="254"/>
      <c r="H26" s="255"/>
      <c r="I26" s="253"/>
      <c r="J26" s="256"/>
      <c r="K26" s="257"/>
      <c r="L26" s="253"/>
      <c r="M26" s="254"/>
      <c r="N26" s="255"/>
      <c r="O26" s="253"/>
      <c r="P26" s="256"/>
      <c r="Q26" s="257"/>
      <c r="R26" s="253"/>
      <c r="S26" s="254"/>
      <c r="T26" s="275" t="str">
        <f t="shared" si="6"/>
        <v/>
      </c>
      <c r="U26" s="276" t="str">
        <f t="shared" si="7"/>
        <v/>
      </c>
      <c r="V26" s="276" t="str">
        <f t="shared" si="8"/>
        <v/>
      </c>
      <c r="W26" s="276" t="str">
        <f t="shared" si="9"/>
        <v/>
      </c>
      <c r="X26" s="276" t="str">
        <f t="shared" si="10"/>
        <v/>
      </c>
      <c r="Y26" s="253"/>
      <c r="Z26" s="293">
        <f t="shared" si="11"/>
        <v>0</v>
      </c>
      <c r="AA26" s="253"/>
      <c r="AB26" s="253"/>
      <c r="AC26" s="254"/>
      <c r="AD26" s="255"/>
      <c r="AE26" s="253"/>
      <c r="AF26" s="256"/>
      <c r="AG26" s="257"/>
      <c r="AH26" s="253"/>
      <c r="AI26" s="254"/>
      <c r="AJ26" s="255"/>
      <c r="AK26" s="253"/>
      <c r="AL26" s="256"/>
      <c r="AM26" s="257"/>
      <c r="AN26" s="253"/>
      <c r="AO26" s="254"/>
      <c r="AP26" s="275" t="str">
        <f t="shared" si="1"/>
        <v/>
      </c>
      <c r="AQ26" s="276" t="str">
        <f t="shared" si="2"/>
        <v/>
      </c>
      <c r="AR26" s="276" t="str">
        <f t="shared" si="3"/>
        <v/>
      </c>
      <c r="AS26" s="276" t="str">
        <f t="shared" si="4"/>
        <v/>
      </c>
      <c r="AT26" s="277" t="str">
        <f t="shared" si="5"/>
        <v/>
      </c>
      <c r="AU26" s="276"/>
      <c r="AV26" s="259">
        <f t="shared" si="12"/>
        <v>0</v>
      </c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</row>
    <row r="27" spans="2:72" ht="15.75" x14ac:dyDescent="0.25">
      <c r="B27" s="29">
        <v>20</v>
      </c>
      <c r="C27" s="28" t="str">
        <f>SISWA!C21</f>
        <v>Siswa 20</v>
      </c>
      <c r="D27" s="29" t="str">
        <f>SISWA!D21</f>
        <v xml:space="preserve">L </v>
      </c>
      <c r="E27" s="253"/>
      <c r="F27" s="253"/>
      <c r="G27" s="254"/>
      <c r="H27" s="255"/>
      <c r="I27" s="253"/>
      <c r="J27" s="256"/>
      <c r="K27" s="257"/>
      <c r="L27" s="253"/>
      <c r="M27" s="254"/>
      <c r="N27" s="255"/>
      <c r="O27" s="253"/>
      <c r="P27" s="256"/>
      <c r="Q27" s="257"/>
      <c r="R27" s="253"/>
      <c r="S27" s="254"/>
      <c r="T27" s="275" t="str">
        <f t="shared" si="6"/>
        <v/>
      </c>
      <c r="U27" s="276" t="str">
        <f t="shared" si="7"/>
        <v/>
      </c>
      <c r="V27" s="276" t="str">
        <f t="shared" si="8"/>
        <v/>
      </c>
      <c r="W27" s="276" t="str">
        <f t="shared" si="9"/>
        <v/>
      </c>
      <c r="X27" s="276" t="str">
        <f t="shared" si="10"/>
        <v/>
      </c>
      <c r="Y27" s="253"/>
      <c r="Z27" s="293">
        <f t="shared" si="11"/>
        <v>0</v>
      </c>
      <c r="AA27" s="253"/>
      <c r="AB27" s="253"/>
      <c r="AC27" s="254"/>
      <c r="AD27" s="255"/>
      <c r="AE27" s="253"/>
      <c r="AF27" s="256"/>
      <c r="AG27" s="257"/>
      <c r="AH27" s="253"/>
      <c r="AI27" s="254"/>
      <c r="AJ27" s="255"/>
      <c r="AK27" s="253"/>
      <c r="AL27" s="256"/>
      <c r="AM27" s="257"/>
      <c r="AN27" s="253"/>
      <c r="AO27" s="254"/>
      <c r="AP27" s="275" t="str">
        <f t="shared" si="1"/>
        <v/>
      </c>
      <c r="AQ27" s="276" t="str">
        <f t="shared" si="2"/>
        <v/>
      </c>
      <c r="AR27" s="276" t="str">
        <f t="shared" si="3"/>
        <v/>
      </c>
      <c r="AS27" s="276" t="str">
        <f t="shared" si="4"/>
        <v/>
      </c>
      <c r="AT27" s="277" t="str">
        <f t="shared" si="5"/>
        <v/>
      </c>
      <c r="AU27" s="276"/>
      <c r="AV27" s="259">
        <f t="shared" si="12"/>
        <v>0</v>
      </c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</row>
    <row r="28" spans="2:72" ht="15.75" x14ac:dyDescent="0.25">
      <c r="B28" s="29">
        <v>21</v>
      </c>
      <c r="C28" s="28" t="str">
        <f>SISWA!C22</f>
        <v>Siswa 21</v>
      </c>
      <c r="D28" s="29" t="str">
        <f>SISWA!D22</f>
        <v xml:space="preserve">L </v>
      </c>
      <c r="E28" s="253"/>
      <c r="F28" s="253"/>
      <c r="G28" s="254"/>
      <c r="H28" s="255"/>
      <c r="I28" s="253"/>
      <c r="J28" s="256"/>
      <c r="K28" s="257"/>
      <c r="L28" s="253"/>
      <c r="M28" s="254"/>
      <c r="N28" s="255"/>
      <c r="O28" s="253"/>
      <c r="P28" s="256"/>
      <c r="Q28" s="257"/>
      <c r="R28" s="253"/>
      <c r="S28" s="254"/>
      <c r="T28" s="275" t="str">
        <f t="shared" si="6"/>
        <v/>
      </c>
      <c r="U28" s="276" t="str">
        <f t="shared" si="7"/>
        <v/>
      </c>
      <c r="V28" s="276" t="str">
        <f t="shared" si="8"/>
        <v/>
      </c>
      <c r="W28" s="276" t="str">
        <f t="shared" si="9"/>
        <v/>
      </c>
      <c r="X28" s="276" t="str">
        <f t="shared" si="10"/>
        <v/>
      </c>
      <c r="Y28" s="253"/>
      <c r="Z28" s="293">
        <f t="shared" si="11"/>
        <v>0</v>
      </c>
      <c r="AA28" s="253"/>
      <c r="AB28" s="253"/>
      <c r="AC28" s="254"/>
      <c r="AD28" s="255"/>
      <c r="AE28" s="253"/>
      <c r="AF28" s="256"/>
      <c r="AG28" s="257"/>
      <c r="AH28" s="253"/>
      <c r="AI28" s="254"/>
      <c r="AJ28" s="255"/>
      <c r="AK28" s="253"/>
      <c r="AL28" s="256"/>
      <c r="AM28" s="257"/>
      <c r="AN28" s="253"/>
      <c r="AO28" s="254"/>
      <c r="AP28" s="275" t="str">
        <f t="shared" si="1"/>
        <v/>
      </c>
      <c r="AQ28" s="276" t="str">
        <f t="shared" si="2"/>
        <v/>
      </c>
      <c r="AR28" s="276" t="str">
        <f t="shared" si="3"/>
        <v/>
      </c>
      <c r="AS28" s="276" t="str">
        <f t="shared" si="4"/>
        <v/>
      </c>
      <c r="AT28" s="277" t="str">
        <f t="shared" si="5"/>
        <v/>
      </c>
      <c r="AU28" s="276"/>
      <c r="AV28" s="259">
        <f t="shared" si="12"/>
        <v>0</v>
      </c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</row>
    <row r="29" spans="2:72" ht="15.75" x14ac:dyDescent="0.25">
      <c r="B29" s="29">
        <v>22</v>
      </c>
      <c r="C29" s="28" t="str">
        <f>SISWA!C23</f>
        <v>Siswa 22</v>
      </c>
      <c r="D29" s="29" t="str">
        <f>SISWA!D23</f>
        <v>P</v>
      </c>
      <c r="E29" s="253"/>
      <c r="F29" s="253"/>
      <c r="G29" s="254"/>
      <c r="H29" s="255"/>
      <c r="I29" s="253"/>
      <c r="J29" s="256"/>
      <c r="K29" s="257"/>
      <c r="L29" s="253"/>
      <c r="M29" s="254"/>
      <c r="N29" s="255"/>
      <c r="O29" s="253"/>
      <c r="P29" s="256"/>
      <c r="Q29" s="280"/>
      <c r="R29" s="281"/>
      <c r="S29" s="282"/>
      <c r="T29" s="275" t="str">
        <f t="shared" si="6"/>
        <v/>
      </c>
      <c r="U29" s="276" t="str">
        <f t="shared" si="7"/>
        <v/>
      </c>
      <c r="V29" s="276" t="str">
        <f t="shared" si="8"/>
        <v/>
      </c>
      <c r="W29" s="276" t="str">
        <f t="shared" si="9"/>
        <v/>
      </c>
      <c r="X29" s="276" t="str">
        <f t="shared" si="10"/>
        <v/>
      </c>
      <c r="Y29" s="253"/>
      <c r="Z29" s="293">
        <f t="shared" si="11"/>
        <v>0</v>
      </c>
      <c r="AA29" s="253"/>
      <c r="AB29" s="253"/>
      <c r="AC29" s="254"/>
      <c r="AD29" s="255"/>
      <c r="AE29" s="253"/>
      <c r="AF29" s="256"/>
      <c r="AG29" s="257"/>
      <c r="AH29" s="253"/>
      <c r="AI29" s="254"/>
      <c r="AJ29" s="255"/>
      <c r="AK29" s="253"/>
      <c r="AL29" s="256"/>
      <c r="AM29" s="280"/>
      <c r="AN29" s="281"/>
      <c r="AO29" s="282"/>
      <c r="AP29" s="275" t="str">
        <f t="shared" si="1"/>
        <v/>
      </c>
      <c r="AQ29" s="276" t="str">
        <f t="shared" si="2"/>
        <v/>
      </c>
      <c r="AR29" s="276" t="str">
        <f t="shared" si="3"/>
        <v/>
      </c>
      <c r="AS29" s="276" t="str">
        <f t="shared" si="4"/>
        <v/>
      </c>
      <c r="AT29" s="277" t="str">
        <f t="shared" si="5"/>
        <v/>
      </c>
      <c r="AU29" s="276"/>
      <c r="AV29" s="259">
        <f t="shared" si="12"/>
        <v>0</v>
      </c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</row>
    <row r="30" spans="2:72" ht="15.75" x14ac:dyDescent="0.25">
      <c r="B30" s="29">
        <v>23</v>
      </c>
      <c r="C30" s="28" t="str">
        <f>SISWA!C24</f>
        <v>Siswa 23</v>
      </c>
      <c r="D30" s="29" t="str">
        <f>SISWA!D24</f>
        <v>P</v>
      </c>
      <c r="E30" s="253"/>
      <c r="F30" s="253"/>
      <c r="G30" s="254"/>
      <c r="H30" s="255"/>
      <c r="I30" s="253"/>
      <c r="J30" s="256"/>
      <c r="K30" s="257"/>
      <c r="L30" s="253"/>
      <c r="M30" s="254"/>
      <c r="N30" s="255"/>
      <c r="O30" s="253"/>
      <c r="P30" s="256"/>
      <c r="Q30" s="280"/>
      <c r="R30" s="281"/>
      <c r="S30" s="282"/>
      <c r="T30" s="275" t="str">
        <f t="shared" si="6"/>
        <v/>
      </c>
      <c r="U30" s="276" t="str">
        <f t="shared" si="7"/>
        <v/>
      </c>
      <c r="V30" s="276" t="str">
        <f t="shared" si="8"/>
        <v/>
      </c>
      <c r="W30" s="276" t="str">
        <f t="shared" si="9"/>
        <v/>
      </c>
      <c r="X30" s="276" t="str">
        <f t="shared" si="10"/>
        <v/>
      </c>
      <c r="Y30" s="253"/>
      <c r="Z30" s="293">
        <f t="shared" si="11"/>
        <v>0</v>
      </c>
      <c r="AA30" s="253"/>
      <c r="AB30" s="253"/>
      <c r="AC30" s="254"/>
      <c r="AD30" s="255"/>
      <c r="AE30" s="253"/>
      <c r="AF30" s="256"/>
      <c r="AG30" s="257"/>
      <c r="AH30" s="253"/>
      <c r="AI30" s="254"/>
      <c r="AJ30" s="255"/>
      <c r="AK30" s="253"/>
      <c r="AL30" s="256"/>
      <c r="AM30" s="280"/>
      <c r="AN30" s="281"/>
      <c r="AO30" s="282"/>
      <c r="AP30" s="275" t="str">
        <f t="shared" si="1"/>
        <v/>
      </c>
      <c r="AQ30" s="276" t="str">
        <f t="shared" si="2"/>
        <v/>
      </c>
      <c r="AR30" s="276" t="str">
        <f t="shared" si="3"/>
        <v/>
      </c>
      <c r="AS30" s="276" t="str">
        <f t="shared" si="4"/>
        <v/>
      </c>
      <c r="AT30" s="277" t="str">
        <f t="shared" si="5"/>
        <v/>
      </c>
      <c r="AU30" s="276"/>
      <c r="AV30" s="259">
        <f t="shared" si="12"/>
        <v>0</v>
      </c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</row>
    <row r="31" spans="2:72" ht="15.75" x14ac:dyDescent="0.25">
      <c r="B31" s="29">
        <v>24</v>
      </c>
      <c r="C31" s="28" t="str">
        <f>SISWA!C25</f>
        <v>Siswa 24</v>
      </c>
      <c r="D31" s="29" t="str">
        <f>SISWA!D25</f>
        <v>P</v>
      </c>
      <c r="E31" s="253"/>
      <c r="F31" s="253"/>
      <c r="G31" s="254"/>
      <c r="H31" s="255"/>
      <c r="I31" s="253"/>
      <c r="J31" s="256"/>
      <c r="K31" s="257"/>
      <c r="L31" s="253"/>
      <c r="M31" s="254"/>
      <c r="N31" s="255"/>
      <c r="O31" s="253"/>
      <c r="P31" s="256"/>
      <c r="Q31" s="280"/>
      <c r="R31" s="281"/>
      <c r="S31" s="282"/>
      <c r="T31" s="275" t="str">
        <f t="shared" si="6"/>
        <v/>
      </c>
      <c r="U31" s="276" t="str">
        <f t="shared" si="7"/>
        <v/>
      </c>
      <c r="V31" s="276" t="str">
        <f t="shared" si="8"/>
        <v/>
      </c>
      <c r="W31" s="276" t="str">
        <f t="shared" si="9"/>
        <v/>
      </c>
      <c r="X31" s="276" t="str">
        <f t="shared" si="10"/>
        <v/>
      </c>
      <c r="Y31" s="253"/>
      <c r="Z31" s="293">
        <f t="shared" si="11"/>
        <v>0</v>
      </c>
      <c r="AA31" s="253"/>
      <c r="AB31" s="253"/>
      <c r="AC31" s="254"/>
      <c r="AD31" s="255"/>
      <c r="AE31" s="253"/>
      <c r="AF31" s="256"/>
      <c r="AG31" s="257"/>
      <c r="AH31" s="253"/>
      <c r="AI31" s="254"/>
      <c r="AJ31" s="255"/>
      <c r="AK31" s="253"/>
      <c r="AL31" s="256"/>
      <c r="AM31" s="280"/>
      <c r="AN31" s="281"/>
      <c r="AO31" s="282"/>
      <c r="AP31" s="275" t="str">
        <f t="shared" si="1"/>
        <v/>
      </c>
      <c r="AQ31" s="276" t="str">
        <f t="shared" si="2"/>
        <v/>
      </c>
      <c r="AR31" s="276" t="str">
        <f t="shared" si="3"/>
        <v/>
      </c>
      <c r="AS31" s="276" t="str">
        <f t="shared" si="4"/>
        <v/>
      </c>
      <c r="AT31" s="277" t="str">
        <f t="shared" si="5"/>
        <v/>
      </c>
      <c r="AU31" s="276"/>
      <c r="AV31" s="259">
        <f t="shared" si="12"/>
        <v>0</v>
      </c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</row>
    <row r="32" spans="2:72" ht="15.75" x14ac:dyDescent="0.25">
      <c r="B32" s="29">
        <v>25</v>
      </c>
      <c r="C32" s="28" t="str">
        <f>SISWA!C26</f>
        <v>Siswa 25</v>
      </c>
      <c r="D32" s="29" t="str">
        <f>SISWA!D26</f>
        <v>P</v>
      </c>
      <c r="E32" s="253"/>
      <c r="F32" s="253"/>
      <c r="G32" s="254"/>
      <c r="H32" s="255"/>
      <c r="I32" s="253"/>
      <c r="J32" s="256"/>
      <c r="K32" s="257"/>
      <c r="L32" s="253"/>
      <c r="M32" s="254"/>
      <c r="N32" s="255"/>
      <c r="O32" s="253"/>
      <c r="P32" s="256"/>
      <c r="Q32" s="280"/>
      <c r="R32" s="281"/>
      <c r="S32" s="282"/>
      <c r="T32" s="275" t="str">
        <f t="shared" si="6"/>
        <v/>
      </c>
      <c r="U32" s="276" t="str">
        <f t="shared" si="7"/>
        <v/>
      </c>
      <c r="V32" s="276" t="str">
        <f t="shared" si="8"/>
        <v/>
      </c>
      <c r="W32" s="276" t="str">
        <f t="shared" si="9"/>
        <v/>
      </c>
      <c r="X32" s="276" t="str">
        <f t="shared" si="10"/>
        <v/>
      </c>
      <c r="Y32" s="253"/>
      <c r="Z32" s="293">
        <f t="shared" si="11"/>
        <v>0</v>
      </c>
      <c r="AA32" s="253"/>
      <c r="AB32" s="253"/>
      <c r="AC32" s="254"/>
      <c r="AD32" s="255"/>
      <c r="AE32" s="253"/>
      <c r="AF32" s="256"/>
      <c r="AG32" s="257"/>
      <c r="AH32" s="253"/>
      <c r="AI32" s="254"/>
      <c r="AJ32" s="255"/>
      <c r="AK32" s="253"/>
      <c r="AL32" s="256"/>
      <c r="AM32" s="280"/>
      <c r="AN32" s="281"/>
      <c r="AO32" s="282"/>
      <c r="AP32" s="275" t="str">
        <f t="shared" si="1"/>
        <v/>
      </c>
      <c r="AQ32" s="276" t="str">
        <f t="shared" si="2"/>
        <v/>
      </c>
      <c r="AR32" s="276" t="str">
        <f t="shared" si="3"/>
        <v/>
      </c>
      <c r="AS32" s="276" t="str">
        <f t="shared" si="4"/>
        <v/>
      </c>
      <c r="AT32" s="277" t="str">
        <f t="shared" si="5"/>
        <v/>
      </c>
      <c r="AU32" s="276"/>
      <c r="AV32" s="259">
        <f t="shared" si="12"/>
        <v>0</v>
      </c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</row>
    <row r="33" spans="2:72" ht="15.75" x14ac:dyDescent="0.25">
      <c r="B33" s="29">
        <v>26</v>
      </c>
      <c r="C33" s="28" t="str">
        <f>SISWA!C27</f>
        <v>Siswa 26</v>
      </c>
      <c r="D33" s="29" t="str">
        <f>SISWA!D27</f>
        <v>P</v>
      </c>
      <c r="E33" s="253"/>
      <c r="F33" s="253"/>
      <c r="G33" s="254"/>
      <c r="H33" s="255"/>
      <c r="I33" s="253"/>
      <c r="J33" s="256"/>
      <c r="K33" s="257"/>
      <c r="L33" s="253"/>
      <c r="M33" s="254"/>
      <c r="N33" s="255"/>
      <c r="O33" s="253"/>
      <c r="P33" s="256"/>
      <c r="Q33" s="280"/>
      <c r="R33" s="281"/>
      <c r="S33" s="282"/>
      <c r="T33" s="275" t="str">
        <f t="shared" si="6"/>
        <v/>
      </c>
      <c r="U33" s="276" t="str">
        <f t="shared" si="7"/>
        <v/>
      </c>
      <c r="V33" s="276" t="str">
        <f t="shared" si="8"/>
        <v/>
      </c>
      <c r="W33" s="276" t="str">
        <f t="shared" si="9"/>
        <v/>
      </c>
      <c r="X33" s="276" t="str">
        <f t="shared" si="10"/>
        <v/>
      </c>
      <c r="Y33" s="253"/>
      <c r="Z33" s="293">
        <f t="shared" si="11"/>
        <v>0</v>
      </c>
      <c r="AA33" s="253"/>
      <c r="AB33" s="253"/>
      <c r="AC33" s="254"/>
      <c r="AD33" s="255"/>
      <c r="AE33" s="253"/>
      <c r="AF33" s="256"/>
      <c r="AG33" s="257"/>
      <c r="AH33" s="253"/>
      <c r="AI33" s="254"/>
      <c r="AJ33" s="255"/>
      <c r="AK33" s="253"/>
      <c r="AL33" s="256"/>
      <c r="AM33" s="280"/>
      <c r="AN33" s="281"/>
      <c r="AO33" s="282"/>
      <c r="AP33" s="275" t="str">
        <f t="shared" si="1"/>
        <v/>
      </c>
      <c r="AQ33" s="276" t="str">
        <f t="shared" si="2"/>
        <v/>
      </c>
      <c r="AR33" s="276" t="str">
        <f t="shared" si="3"/>
        <v/>
      </c>
      <c r="AS33" s="276" t="str">
        <f t="shared" si="4"/>
        <v/>
      </c>
      <c r="AT33" s="277" t="str">
        <f t="shared" si="5"/>
        <v/>
      </c>
      <c r="AU33" s="276"/>
      <c r="AV33" s="259">
        <f t="shared" si="12"/>
        <v>0</v>
      </c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</row>
    <row r="34" spans="2:72" ht="15.75" x14ac:dyDescent="0.25">
      <c r="B34" s="29">
        <v>27</v>
      </c>
      <c r="C34" s="28" t="str">
        <f>SISWA!C28</f>
        <v>Siswa 27</v>
      </c>
      <c r="D34" s="29" t="str">
        <f>SISWA!D28</f>
        <v>P</v>
      </c>
      <c r="E34" s="253"/>
      <c r="F34" s="253"/>
      <c r="G34" s="254"/>
      <c r="H34" s="255"/>
      <c r="I34" s="253"/>
      <c r="J34" s="256"/>
      <c r="K34" s="257"/>
      <c r="L34" s="253"/>
      <c r="M34" s="254"/>
      <c r="N34" s="255"/>
      <c r="O34" s="253"/>
      <c r="P34" s="256"/>
      <c r="Q34" s="280"/>
      <c r="R34" s="281"/>
      <c r="S34" s="282"/>
      <c r="T34" s="275" t="str">
        <f t="shared" si="6"/>
        <v/>
      </c>
      <c r="U34" s="276" t="str">
        <f t="shared" si="7"/>
        <v/>
      </c>
      <c r="V34" s="276" t="str">
        <f t="shared" si="8"/>
        <v/>
      </c>
      <c r="W34" s="276" t="str">
        <f t="shared" si="9"/>
        <v/>
      </c>
      <c r="X34" s="276" t="str">
        <f t="shared" si="10"/>
        <v/>
      </c>
      <c r="Y34" s="253"/>
      <c r="Z34" s="293">
        <f t="shared" si="11"/>
        <v>0</v>
      </c>
      <c r="AA34" s="253"/>
      <c r="AB34" s="253"/>
      <c r="AC34" s="254"/>
      <c r="AD34" s="255"/>
      <c r="AE34" s="253"/>
      <c r="AF34" s="256"/>
      <c r="AG34" s="257"/>
      <c r="AH34" s="253"/>
      <c r="AI34" s="254"/>
      <c r="AJ34" s="255"/>
      <c r="AK34" s="253"/>
      <c r="AL34" s="256"/>
      <c r="AM34" s="280"/>
      <c r="AN34" s="281"/>
      <c r="AO34" s="282"/>
      <c r="AP34" s="275" t="str">
        <f t="shared" si="1"/>
        <v/>
      </c>
      <c r="AQ34" s="276" t="str">
        <f t="shared" si="2"/>
        <v/>
      </c>
      <c r="AR34" s="276" t="str">
        <f t="shared" si="3"/>
        <v/>
      </c>
      <c r="AS34" s="276" t="str">
        <f t="shared" si="4"/>
        <v/>
      </c>
      <c r="AT34" s="277" t="str">
        <f t="shared" si="5"/>
        <v/>
      </c>
      <c r="AU34" s="276"/>
      <c r="AV34" s="259">
        <f t="shared" si="12"/>
        <v>0</v>
      </c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</row>
    <row r="35" spans="2:72" ht="15.75" x14ac:dyDescent="0.25">
      <c r="B35" s="29">
        <v>28</v>
      </c>
      <c r="C35" s="28" t="str">
        <f>SISWA!C29</f>
        <v>Siswa 28</v>
      </c>
      <c r="D35" s="29" t="str">
        <f>SISWA!D29</f>
        <v>P</v>
      </c>
      <c r="E35" s="253"/>
      <c r="F35" s="253"/>
      <c r="G35" s="254"/>
      <c r="H35" s="255"/>
      <c r="I35" s="253"/>
      <c r="J35" s="256"/>
      <c r="K35" s="257"/>
      <c r="L35" s="253"/>
      <c r="M35" s="254"/>
      <c r="N35" s="255"/>
      <c r="O35" s="253"/>
      <c r="P35" s="256"/>
      <c r="Q35" s="257"/>
      <c r="R35" s="253"/>
      <c r="S35" s="254"/>
      <c r="T35" s="275" t="str">
        <f t="shared" si="6"/>
        <v/>
      </c>
      <c r="U35" s="276" t="str">
        <f t="shared" si="7"/>
        <v/>
      </c>
      <c r="V35" s="276" t="str">
        <f t="shared" si="8"/>
        <v/>
      </c>
      <c r="W35" s="276" t="str">
        <f t="shared" si="9"/>
        <v/>
      </c>
      <c r="X35" s="276" t="str">
        <f t="shared" si="10"/>
        <v/>
      </c>
      <c r="Y35" s="253"/>
      <c r="Z35" s="293">
        <f t="shared" si="11"/>
        <v>0</v>
      </c>
      <c r="AA35" s="253"/>
      <c r="AB35" s="253"/>
      <c r="AC35" s="254"/>
      <c r="AD35" s="255"/>
      <c r="AE35" s="253"/>
      <c r="AF35" s="256"/>
      <c r="AG35" s="257"/>
      <c r="AH35" s="253"/>
      <c r="AI35" s="254"/>
      <c r="AJ35" s="255"/>
      <c r="AK35" s="253"/>
      <c r="AL35" s="256"/>
      <c r="AM35" s="257"/>
      <c r="AN35" s="253"/>
      <c r="AO35" s="254"/>
      <c r="AP35" s="275" t="str">
        <f t="shared" si="1"/>
        <v/>
      </c>
      <c r="AQ35" s="276" t="str">
        <f t="shared" si="2"/>
        <v/>
      </c>
      <c r="AR35" s="276" t="str">
        <f t="shared" si="3"/>
        <v/>
      </c>
      <c r="AS35" s="276" t="str">
        <f t="shared" si="4"/>
        <v/>
      </c>
      <c r="AT35" s="277" t="str">
        <f t="shared" si="5"/>
        <v/>
      </c>
      <c r="AU35" s="276"/>
      <c r="AV35" s="259">
        <f t="shared" si="12"/>
        <v>0</v>
      </c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</row>
    <row r="36" spans="2:72" ht="15.75" x14ac:dyDescent="0.25">
      <c r="B36" s="29">
        <v>29</v>
      </c>
      <c r="C36" s="28" t="str">
        <f>SISWA!C30</f>
        <v>Siswa 29</v>
      </c>
      <c r="D36" s="29" t="str">
        <f>SISWA!D30</f>
        <v>P</v>
      </c>
      <c r="E36" s="253"/>
      <c r="F36" s="253"/>
      <c r="G36" s="254"/>
      <c r="H36" s="255"/>
      <c r="I36" s="253"/>
      <c r="J36" s="256"/>
      <c r="K36" s="257"/>
      <c r="L36" s="253"/>
      <c r="M36" s="254"/>
      <c r="N36" s="255"/>
      <c r="O36" s="253"/>
      <c r="P36" s="256"/>
      <c r="Q36" s="257"/>
      <c r="R36" s="253"/>
      <c r="S36" s="254"/>
      <c r="T36" s="275" t="str">
        <f t="shared" si="6"/>
        <v/>
      </c>
      <c r="U36" s="276" t="str">
        <f t="shared" si="7"/>
        <v/>
      </c>
      <c r="V36" s="276" t="str">
        <f t="shared" si="8"/>
        <v/>
      </c>
      <c r="W36" s="276" t="str">
        <f t="shared" si="9"/>
        <v/>
      </c>
      <c r="X36" s="276" t="str">
        <f t="shared" si="10"/>
        <v/>
      </c>
      <c r="Y36" s="253"/>
      <c r="Z36" s="293">
        <f t="shared" si="11"/>
        <v>0</v>
      </c>
      <c r="AA36" s="253"/>
      <c r="AB36" s="253"/>
      <c r="AC36" s="254"/>
      <c r="AD36" s="255"/>
      <c r="AE36" s="253"/>
      <c r="AF36" s="256"/>
      <c r="AG36" s="257"/>
      <c r="AH36" s="253"/>
      <c r="AI36" s="254"/>
      <c r="AJ36" s="255"/>
      <c r="AK36" s="253"/>
      <c r="AL36" s="256"/>
      <c r="AM36" s="257"/>
      <c r="AN36" s="253"/>
      <c r="AO36" s="254"/>
      <c r="AP36" s="275" t="str">
        <f t="shared" si="1"/>
        <v/>
      </c>
      <c r="AQ36" s="276" t="str">
        <f t="shared" si="2"/>
        <v/>
      </c>
      <c r="AR36" s="276" t="str">
        <f t="shared" si="3"/>
        <v/>
      </c>
      <c r="AS36" s="276" t="str">
        <f t="shared" si="4"/>
        <v/>
      </c>
      <c r="AT36" s="277" t="str">
        <f t="shared" si="5"/>
        <v/>
      </c>
      <c r="AU36" s="276"/>
      <c r="AV36" s="259">
        <f t="shared" si="12"/>
        <v>0</v>
      </c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</row>
    <row r="37" spans="2:72" ht="15.75" x14ac:dyDescent="0.25">
      <c r="B37" s="29">
        <v>30</v>
      </c>
      <c r="C37" s="28" t="str">
        <f>SISWA!C31</f>
        <v>Siswa 30</v>
      </c>
      <c r="D37" s="29" t="str">
        <f>SISWA!D31</f>
        <v xml:space="preserve">L </v>
      </c>
      <c r="E37" s="253"/>
      <c r="F37" s="253"/>
      <c r="G37" s="254"/>
      <c r="H37" s="255"/>
      <c r="I37" s="253"/>
      <c r="J37" s="256"/>
      <c r="K37" s="257"/>
      <c r="L37" s="253"/>
      <c r="M37" s="254"/>
      <c r="N37" s="255"/>
      <c r="O37" s="253"/>
      <c r="P37" s="256"/>
      <c r="Q37" s="257"/>
      <c r="R37" s="253"/>
      <c r="S37" s="254"/>
      <c r="T37" s="275" t="str">
        <f t="shared" si="6"/>
        <v/>
      </c>
      <c r="U37" s="276" t="str">
        <f t="shared" si="7"/>
        <v/>
      </c>
      <c r="V37" s="276" t="str">
        <f t="shared" si="8"/>
        <v/>
      </c>
      <c r="W37" s="276" t="str">
        <f t="shared" si="9"/>
        <v/>
      </c>
      <c r="X37" s="276" t="str">
        <f t="shared" si="10"/>
        <v/>
      </c>
      <c r="Y37" s="253"/>
      <c r="Z37" s="293">
        <f t="shared" si="11"/>
        <v>0</v>
      </c>
      <c r="AA37" s="253"/>
      <c r="AB37" s="253"/>
      <c r="AC37" s="254"/>
      <c r="AD37" s="255"/>
      <c r="AE37" s="253"/>
      <c r="AF37" s="256"/>
      <c r="AG37" s="257"/>
      <c r="AH37" s="253"/>
      <c r="AI37" s="254"/>
      <c r="AJ37" s="255"/>
      <c r="AK37" s="253"/>
      <c r="AL37" s="256"/>
      <c r="AM37" s="257"/>
      <c r="AN37" s="253"/>
      <c r="AO37" s="254"/>
      <c r="AP37" s="275" t="str">
        <f t="shared" si="1"/>
        <v/>
      </c>
      <c r="AQ37" s="276" t="str">
        <f t="shared" si="2"/>
        <v/>
      </c>
      <c r="AR37" s="276" t="str">
        <f t="shared" si="3"/>
        <v/>
      </c>
      <c r="AS37" s="276" t="str">
        <f t="shared" si="4"/>
        <v/>
      </c>
      <c r="AT37" s="277" t="str">
        <f t="shared" si="5"/>
        <v/>
      </c>
      <c r="AU37" s="276"/>
      <c r="AV37" s="259">
        <f t="shared" si="12"/>
        <v>0</v>
      </c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</row>
    <row r="38" spans="2:72" ht="15.75" x14ac:dyDescent="0.25">
      <c r="B38" s="29">
        <v>31</v>
      </c>
      <c r="C38" s="28" t="str">
        <f>SISWA!C32</f>
        <v>Siswa 31</v>
      </c>
      <c r="D38" s="29" t="str">
        <f>SISWA!D32</f>
        <v xml:space="preserve">L </v>
      </c>
      <c r="E38" s="253"/>
      <c r="F38" s="253"/>
      <c r="G38" s="254"/>
      <c r="H38" s="255"/>
      <c r="I38" s="253"/>
      <c r="J38" s="256"/>
      <c r="K38" s="257"/>
      <c r="L38" s="253"/>
      <c r="M38" s="254"/>
      <c r="N38" s="255"/>
      <c r="O38" s="253"/>
      <c r="P38" s="256"/>
      <c r="Q38" s="257"/>
      <c r="R38" s="253"/>
      <c r="S38" s="254"/>
      <c r="T38" s="275" t="str">
        <f t="shared" si="6"/>
        <v/>
      </c>
      <c r="U38" s="276" t="str">
        <f t="shared" si="7"/>
        <v/>
      </c>
      <c r="V38" s="276" t="str">
        <f t="shared" si="8"/>
        <v/>
      </c>
      <c r="W38" s="276" t="str">
        <f t="shared" si="9"/>
        <v/>
      </c>
      <c r="X38" s="276" t="str">
        <f t="shared" si="10"/>
        <v/>
      </c>
      <c r="Y38" s="253"/>
      <c r="Z38" s="293">
        <f t="shared" si="11"/>
        <v>0</v>
      </c>
      <c r="AA38" s="253"/>
      <c r="AB38" s="253"/>
      <c r="AC38" s="254"/>
      <c r="AD38" s="255"/>
      <c r="AE38" s="253"/>
      <c r="AF38" s="256"/>
      <c r="AG38" s="257"/>
      <c r="AH38" s="253"/>
      <c r="AI38" s="254"/>
      <c r="AJ38" s="255"/>
      <c r="AK38" s="253"/>
      <c r="AL38" s="256"/>
      <c r="AM38" s="257"/>
      <c r="AN38" s="253"/>
      <c r="AO38" s="254"/>
      <c r="AP38" s="275" t="str">
        <f t="shared" si="1"/>
        <v/>
      </c>
      <c r="AQ38" s="276" t="str">
        <f t="shared" si="2"/>
        <v/>
      </c>
      <c r="AR38" s="276" t="str">
        <f t="shared" si="3"/>
        <v/>
      </c>
      <c r="AS38" s="276" t="str">
        <f t="shared" si="4"/>
        <v/>
      </c>
      <c r="AT38" s="277" t="str">
        <f t="shared" si="5"/>
        <v/>
      </c>
      <c r="AU38" s="276"/>
      <c r="AV38" s="259">
        <f t="shared" si="12"/>
        <v>0</v>
      </c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</row>
    <row r="39" spans="2:72" ht="15.75" x14ac:dyDescent="0.25">
      <c r="B39" s="29">
        <v>32</v>
      </c>
      <c r="C39" s="28" t="str">
        <f>SISWA!C33</f>
        <v>Siswa 32</v>
      </c>
      <c r="D39" s="29" t="str">
        <f>SISWA!D33</f>
        <v xml:space="preserve">L </v>
      </c>
      <c r="E39" s="253"/>
      <c r="F39" s="253"/>
      <c r="G39" s="254"/>
      <c r="H39" s="255"/>
      <c r="I39" s="253"/>
      <c r="J39" s="256"/>
      <c r="K39" s="257"/>
      <c r="L39" s="253"/>
      <c r="M39" s="254"/>
      <c r="N39" s="255"/>
      <c r="O39" s="253"/>
      <c r="P39" s="256"/>
      <c r="Q39" s="257"/>
      <c r="R39" s="253"/>
      <c r="S39" s="254"/>
      <c r="T39" s="275" t="str">
        <f t="shared" si="6"/>
        <v/>
      </c>
      <c r="U39" s="276" t="str">
        <f t="shared" si="7"/>
        <v/>
      </c>
      <c r="V39" s="276" t="str">
        <f t="shared" si="8"/>
        <v/>
      </c>
      <c r="W39" s="276" t="str">
        <f t="shared" si="9"/>
        <v/>
      </c>
      <c r="X39" s="276" t="str">
        <f t="shared" si="10"/>
        <v/>
      </c>
      <c r="Y39" s="253"/>
      <c r="Z39" s="293">
        <f t="shared" si="11"/>
        <v>0</v>
      </c>
      <c r="AA39" s="253"/>
      <c r="AB39" s="253"/>
      <c r="AC39" s="254"/>
      <c r="AD39" s="255"/>
      <c r="AE39" s="253"/>
      <c r="AF39" s="256"/>
      <c r="AG39" s="257"/>
      <c r="AH39" s="253"/>
      <c r="AI39" s="254"/>
      <c r="AJ39" s="255"/>
      <c r="AK39" s="253"/>
      <c r="AL39" s="256"/>
      <c r="AM39" s="257"/>
      <c r="AN39" s="253"/>
      <c r="AO39" s="254"/>
      <c r="AP39" s="275" t="str">
        <f t="shared" si="1"/>
        <v/>
      </c>
      <c r="AQ39" s="276" t="str">
        <f t="shared" si="2"/>
        <v/>
      </c>
      <c r="AR39" s="276" t="str">
        <f t="shared" si="3"/>
        <v/>
      </c>
      <c r="AS39" s="276" t="str">
        <f t="shared" si="4"/>
        <v/>
      </c>
      <c r="AT39" s="277" t="str">
        <f t="shared" si="5"/>
        <v/>
      </c>
      <c r="AU39" s="276"/>
      <c r="AV39" s="259">
        <f t="shared" si="12"/>
        <v>0</v>
      </c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</row>
    <row r="40" spans="2:72" ht="15.75" x14ac:dyDescent="0.25">
      <c r="B40" s="29">
        <v>33</v>
      </c>
      <c r="C40" s="28" t="str">
        <f>SISWA!C34</f>
        <v>Siswa 33</v>
      </c>
      <c r="D40" s="29" t="str">
        <f>SISWA!D34</f>
        <v xml:space="preserve">L </v>
      </c>
      <c r="E40" s="253"/>
      <c r="F40" s="253"/>
      <c r="G40" s="254"/>
      <c r="H40" s="255"/>
      <c r="I40" s="253"/>
      <c r="J40" s="256"/>
      <c r="K40" s="257"/>
      <c r="L40" s="253"/>
      <c r="M40" s="254"/>
      <c r="N40" s="255"/>
      <c r="O40" s="253"/>
      <c r="P40" s="256"/>
      <c r="Q40" s="257"/>
      <c r="R40" s="253"/>
      <c r="S40" s="254"/>
      <c r="T40" s="275" t="str">
        <f t="shared" si="6"/>
        <v/>
      </c>
      <c r="U40" s="276" t="str">
        <f t="shared" si="7"/>
        <v/>
      </c>
      <c r="V40" s="276" t="str">
        <f t="shared" si="8"/>
        <v/>
      </c>
      <c r="W40" s="276" t="str">
        <f t="shared" si="9"/>
        <v/>
      </c>
      <c r="X40" s="276" t="str">
        <f t="shared" si="10"/>
        <v/>
      </c>
      <c r="Y40" s="253"/>
      <c r="Z40" s="293">
        <f t="shared" si="11"/>
        <v>0</v>
      </c>
      <c r="AA40" s="253"/>
      <c r="AB40" s="253"/>
      <c r="AC40" s="254"/>
      <c r="AD40" s="255"/>
      <c r="AE40" s="253"/>
      <c r="AF40" s="256"/>
      <c r="AG40" s="257"/>
      <c r="AH40" s="253"/>
      <c r="AI40" s="254"/>
      <c r="AJ40" s="255"/>
      <c r="AK40" s="253"/>
      <c r="AL40" s="256"/>
      <c r="AM40" s="257"/>
      <c r="AN40" s="253"/>
      <c r="AO40" s="254"/>
      <c r="AP40" s="275" t="str">
        <f t="shared" si="1"/>
        <v/>
      </c>
      <c r="AQ40" s="276" t="str">
        <f t="shared" si="2"/>
        <v/>
      </c>
      <c r="AR40" s="276" t="str">
        <f t="shared" si="3"/>
        <v/>
      </c>
      <c r="AS40" s="276" t="str">
        <f t="shared" si="4"/>
        <v/>
      </c>
      <c r="AT40" s="277" t="str">
        <f t="shared" si="5"/>
        <v/>
      </c>
      <c r="AU40" s="276"/>
      <c r="AV40" s="259">
        <f t="shared" si="12"/>
        <v>0</v>
      </c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</row>
    <row r="41" spans="2:72" ht="15.75" x14ac:dyDescent="0.25">
      <c r="B41" s="29">
        <v>34</v>
      </c>
      <c r="C41" s="28" t="str">
        <f>SISWA!C35</f>
        <v>Siswa 34</v>
      </c>
      <c r="D41" s="29" t="str">
        <f>SISWA!D35</f>
        <v xml:space="preserve">L </v>
      </c>
      <c r="E41" s="253"/>
      <c r="F41" s="253"/>
      <c r="G41" s="254"/>
      <c r="H41" s="255"/>
      <c r="I41" s="253"/>
      <c r="J41" s="256"/>
      <c r="K41" s="257"/>
      <c r="L41" s="253"/>
      <c r="M41" s="254"/>
      <c r="N41" s="255"/>
      <c r="O41" s="253"/>
      <c r="P41" s="256"/>
      <c r="Q41" s="257"/>
      <c r="R41" s="253"/>
      <c r="S41" s="254"/>
      <c r="T41" s="275" t="str">
        <f t="shared" si="6"/>
        <v/>
      </c>
      <c r="U41" s="276" t="str">
        <f t="shared" si="7"/>
        <v/>
      </c>
      <c r="V41" s="276" t="str">
        <f t="shared" si="8"/>
        <v/>
      </c>
      <c r="W41" s="276" t="str">
        <f t="shared" si="9"/>
        <v/>
      </c>
      <c r="X41" s="276" t="str">
        <f t="shared" si="10"/>
        <v/>
      </c>
      <c r="Y41" s="253"/>
      <c r="Z41" s="293">
        <f t="shared" si="11"/>
        <v>0</v>
      </c>
      <c r="AA41" s="253"/>
      <c r="AB41" s="253"/>
      <c r="AC41" s="254"/>
      <c r="AD41" s="255"/>
      <c r="AE41" s="253"/>
      <c r="AF41" s="256"/>
      <c r="AG41" s="257"/>
      <c r="AH41" s="253"/>
      <c r="AI41" s="254"/>
      <c r="AJ41" s="255"/>
      <c r="AK41" s="253"/>
      <c r="AL41" s="256"/>
      <c r="AM41" s="257"/>
      <c r="AN41" s="253"/>
      <c r="AO41" s="254"/>
      <c r="AP41" s="275" t="str">
        <f t="shared" si="1"/>
        <v/>
      </c>
      <c r="AQ41" s="276" t="str">
        <f t="shared" si="2"/>
        <v/>
      </c>
      <c r="AR41" s="276" t="str">
        <f t="shared" si="3"/>
        <v/>
      </c>
      <c r="AS41" s="276" t="str">
        <f t="shared" si="4"/>
        <v/>
      </c>
      <c r="AT41" s="277" t="str">
        <f t="shared" si="5"/>
        <v/>
      </c>
      <c r="AU41" s="276"/>
      <c r="AV41" s="259">
        <f t="shared" si="12"/>
        <v>0</v>
      </c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</row>
    <row r="42" spans="2:72" ht="15.75" x14ac:dyDescent="0.25">
      <c r="B42" s="29">
        <v>35</v>
      </c>
      <c r="C42" s="28">
        <f>SISWA!C36</f>
        <v>0</v>
      </c>
      <c r="D42" s="29">
        <f>SISWA!D36</f>
        <v>0</v>
      </c>
      <c r="E42" s="253"/>
      <c r="F42" s="253"/>
      <c r="G42" s="254"/>
      <c r="H42" s="255"/>
      <c r="I42" s="253"/>
      <c r="J42" s="256"/>
      <c r="K42" s="257"/>
      <c r="L42" s="253"/>
      <c r="M42" s="254"/>
      <c r="N42" s="255"/>
      <c r="O42" s="253"/>
      <c r="P42" s="256"/>
      <c r="Q42" s="257"/>
      <c r="R42" s="253"/>
      <c r="S42" s="254"/>
      <c r="T42" s="275" t="str">
        <f t="shared" si="6"/>
        <v/>
      </c>
      <c r="U42" s="276" t="str">
        <f t="shared" si="7"/>
        <v/>
      </c>
      <c r="V42" s="276" t="str">
        <f t="shared" si="8"/>
        <v/>
      </c>
      <c r="W42" s="276" t="str">
        <f t="shared" si="9"/>
        <v/>
      </c>
      <c r="X42" s="276" t="str">
        <f t="shared" si="10"/>
        <v/>
      </c>
      <c r="Y42" s="253"/>
      <c r="Z42" s="293">
        <f t="shared" si="11"/>
        <v>0</v>
      </c>
      <c r="AA42" s="253"/>
      <c r="AB42" s="253"/>
      <c r="AC42" s="254"/>
      <c r="AD42" s="255"/>
      <c r="AE42" s="253"/>
      <c r="AF42" s="256"/>
      <c r="AG42" s="257"/>
      <c r="AH42" s="253"/>
      <c r="AI42" s="254"/>
      <c r="AJ42" s="255"/>
      <c r="AK42" s="253"/>
      <c r="AL42" s="256"/>
      <c r="AM42" s="257"/>
      <c r="AN42" s="253"/>
      <c r="AO42" s="254"/>
      <c r="AP42" s="275" t="str">
        <f t="shared" si="1"/>
        <v/>
      </c>
      <c r="AQ42" s="276" t="str">
        <f t="shared" si="2"/>
        <v/>
      </c>
      <c r="AR42" s="276" t="str">
        <f t="shared" si="3"/>
        <v/>
      </c>
      <c r="AS42" s="276" t="str">
        <f t="shared" si="4"/>
        <v/>
      </c>
      <c r="AT42" s="277" t="str">
        <f t="shared" si="5"/>
        <v/>
      </c>
      <c r="AU42" s="276"/>
      <c r="AV42" s="259">
        <f t="shared" si="12"/>
        <v>0</v>
      </c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</row>
    <row r="43" spans="2:72" ht="15.75" x14ac:dyDescent="0.25">
      <c r="B43" s="29">
        <v>36</v>
      </c>
      <c r="C43" s="28">
        <f>SISWA!C37</f>
        <v>0</v>
      </c>
      <c r="D43" s="29">
        <f>SISWA!D37</f>
        <v>0</v>
      </c>
      <c r="E43" s="253"/>
      <c r="F43" s="253"/>
      <c r="G43" s="254"/>
      <c r="H43" s="255"/>
      <c r="I43" s="253"/>
      <c r="J43" s="256"/>
      <c r="K43" s="257"/>
      <c r="L43" s="253"/>
      <c r="M43" s="254"/>
      <c r="N43" s="255"/>
      <c r="O43" s="253"/>
      <c r="P43" s="256"/>
      <c r="Q43" s="257"/>
      <c r="R43" s="253"/>
      <c r="S43" s="254"/>
      <c r="T43" s="275" t="str">
        <f t="shared" si="6"/>
        <v/>
      </c>
      <c r="U43" s="276" t="str">
        <f t="shared" si="7"/>
        <v/>
      </c>
      <c r="V43" s="276" t="str">
        <f t="shared" si="8"/>
        <v/>
      </c>
      <c r="W43" s="276" t="str">
        <f t="shared" si="9"/>
        <v/>
      </c>
      <c r="X43" s="276" t="str">
        <f t="shared" si="10"/>
        <v/>
      </c>
      <c r="Y43" s="253"/>
      <c r="Z43" s="293">
        <f t="shared" si="11"/>
        <v>0</v>
      </c>
      <c r="AA43" s="253"/>
      <c r="AB43" s="253"/>
      <c r="AC43" s="254"/>
      <c r="AD43" s="255"/>
      <c r="AE43" s="253"/>
      <c r="AF43" s="256"/>
      <c r="AG43" s="257"/>
      <c r="AH43" s="253"/>
      <c r="AI43" s="254"/>
      <c r="AJ43" s="255"/>
      <c r="AK43" s="253"/>
      <c r="AL43" s="256"/>
      <c r="AM43" s="257"/>
      <c r="AN43" s="253"/>
      <c r="AO43" s="254"/>
      <c r="AP43" s="275" t="str">
        <f t="shared" si="1"/>
        <v/>
      </c>
      <c r="AQ43" s="276" t="str">
        <f t="shared" si="2"/>
        <v/>
      </c>
      <c r="AR43" s="276" t="str">
        <f t="shared" si="3"/>
        <v/>
      </c>
      <c r="AS43" s="276" t="str">
        <f t="shared" si="4"/>
        <v/>
      </c>
      <c r="AT43" s="277" t="str">
        <f t="shared" si="5"/>
        <v/>
      </c>
      <c r="AU43" s="276"/>
      <c r="AV43" s="259">
        <f t="shared" si="12"/>
        <v>0</v>
      </c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</row>
    <row r="44" spans="2:72" ht="15.75" x14ac:dyDescent="0.25">
      <c r="B44" s="29">
        <v>37</v>
      </c>
      <c r="C44" s="28">
        <f>SISWA!C38</f>
        <v>0</v>
      </c>
      <c r="D44" s="29">
        <f>SISWA!D38</f>
        <v>0</v>
      </c>
      <c r="E44" s="253"/>
      <c r="F44" s="253"/>
      <c r="G44" s="254"/>
      <c r="H44" s="255"/>
      <c r="I44" s="253"/>
      <c r="J44" s="256"/>
      <c r="K44" s="257"/>
      <c r="L44" s="253"/>
      <c r="M44" s="254"/>
      <c r="N44" s="255"/>
      <c r="O44" s="253"/>
      <c r="P44" s="256"/>
      <c r="Q44" s="257"/>
      <c r="R44" s="253"/>
      <c r="S44" s="254"/>
      <c r="T44" s="275" t="str">
        <f t="shared" si="6"/>
        <v/>
      </c>
      <c r="U44" s="276" t="str">
        <f t="shared" si="7"/>
        <v/>
      </c>
      <c r="V44" s="276" t="str">
        <f t="shared" si="8"/>
        <v/>
      </c>
      <c r="W44" s="276" t="str">
        <f t="shared" si="9"/>
        <v/>
      </c>
      <c r="X44" s="276" t="str">
        <f t="shared" si="10"/>
        <v/>
      </c>
      <c r="Y44" s="253"/>
      <c r="Z44" s="293">
        <f t="shared" si="11"/>
        <v>0</v>
      </c>
      <c r="AA44" s="253"/>
      <c r="AB44" s="253"/>
      <c r="AC44" s="254"/>
      <c r="AD44" s="255"/>
      <c r="AE44" s="253"/>
      <c r="AF44" s="256"/>
      <c r="AG44" s="257"/>
      <c r="AH44" s="253"/>
      <c r="AI44" s="254"/>
      <c r="AJ44" s="255"/>
      <c r="AK44" s="253"/>
      <c r="AL44" s="256"/>
      <c r="AM44" s="257"/>
      <c r="AN44" s="253"/>
      <c r="AO44" s="254"/>
      <c r="AP44" s="275" t="str">
        <f t="shared" si="1"/>
        <v/>
      </c>
      <c r="AQ44" s="276" t="str">
        <f t="shared" si="2"/>
        <v/>
      </c>
      <c r="AR44" s="276" t="str">
        <f t="shared" si="3"/>
        <v/>
      </c>
      <c r="AS44" s="276" t="str">
        <f t="shared" si="4"/>
        <v/>
      </c>
      <c r="AT44" s="277" t="str">
        <f t="shared" si="5"/>
        <v/>
      </c>
      <c r="AU44" s="276"/>
      <c r="AV44" s="259">
        <f t="shared" si="12"/>
        <v>0</v>
      </c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</row>
    <row r="45" spans="2:72" ht="15.75" x14ac:dyDescent="0.25">
      <c r="B45" s="29">
        <v>38</v>
      </c>
      <c r="C45" s="28">
        <f>SISWA!C39</f>
        <v>0</v>
      </c>
      <c r="D45" s="29">
        <f>SISWA!D39</f>
        <v>0</v>
      </c>
      <c r="E45" s="253"/>
      <c r="F45" s="253"/>
      <c r="G45" s="254"/>
      <c r="H45" s="255"/>
      <c r="I45" s="253"/>
      <c r="J45" s="256"/>
      <c r="K45" s="257"/>
      <c r="L45" s="253"/>
      <c r="M45" s="254"/>
      <c r="N45" s="255"/>
      <c r="O45" s="253"/>
      <c r="P45" s="256"/>
      <c r="Q45" s="257"/>
      <c r="R45" s="253"/>
      <c r="S45" s="254"/>
      <c r="T45" s="275" t="str">
        <f t="shared" si="6"/>
        <v/>
      </c>
      <c r="U45" s="276" t="str">
        <f t="shared" si="7"/>
        <v/>
      </c>
      <c r="V45" s="276" t="str">
        <f t="shared" si="8"/>
        <v/>
      </c>
      <c r="W45" s="276" t="str">
        <f t="shared" si="9"/>
        <v/>
      </c>
      <c r="X45" s="276" t="str">
        <f t="shared" si="10"/>
        <v/>
      </c>
      <c r="Y45" s="253"/>
      <c r="Z45" s="293">
        <f t="shared" si="11"/>
        <v>0</v>
      </c>
      <c r="AA45" s="253"/>
      <c r="AB45" s="253"/>
      <c r="AC45" s="254"/>
      <c r="AD45" s="255"/>
      <c r="AE45" s="253"/>
      <c r="AF45" s="256"/>
      <c r="AG45" s="257"/>
      <c r="AH45" s="253"/>
      <c r="AI45" s="254"/>
      <c r="AJ45" s="255"/>
      <c r="AK45" s="253"/>
      <c r="AL45" s="256"/>
      <c r="AM45" s="257"/>
      <c r="AN45" s="253"/>
      <c r="AO45" s="254"/>
      <c r="AP45" s="275" t="str">
        <f t="shared" si="1"/>
        <v/>
      </c>
      <c r="AQ45" s="276" t="str">
        <f t="shared" si="2"/>
        <v/>
      </c>
      <c r="AR45" s="276" t="str">
        <f t="shared" si="3"/>
        <v/>
      </c>
      <c r="AS45" s="276" t="str">
        <f t="shared" si="4"/>
        <v/>
      </c>
      <c r="AT45" s="277" t="str">
        <f t="shared" si="5"/>
        <v/>
      </c>
      <c r="AU45" s="276"/>
      <c r="AV45" s="259">
        <f t="shared" si="12"/>
        <v>0</v>
      </c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</row>
    <row r="46" spans="2:72" ht="15.75" x14ac:dyDescent="0.25">
      <c r="B46" s="29">
        <v>39</v>
      </c>
      <c r="C46" s="28">
        <f>SISWA!C40</f>
        <v>0</v>
      </c>
      <c r="D46" s="29">
        <f>SISWA!D40</f>
        <v>0</v>
      </c>
      <c r="E46" s="253"/>
      <c r="F46" s="253"/>
      <c r="G46" s="254"/>
      <c r="H46" s="255"/>
      <c r="I46" s="253"/>
      <c r="J46" s="256"/>
      <c r="K46" s="257"/>
      <c r="L46" s="253"/>
      <c r="M46" s="254"/>
      <c r="N46" s="255"/>
      <c r="O46" s="253"/>
      <c r="P46" s="256"/>
      <c r="Q46" s="257"/>
      <c r="R46" s="253"/>
      <c r="S46" s="254"/>
      <c r="T46" s="275" t="str">
        <f t="shared" si="6"/>
        <v/>
      </c>
      <c r="U46" s="276" t="str">
        <f t="shared" si="7"/>
        <v/>
      </c>
      <c r="V46" s="276" t="str">
        <f t="shared" si="8"/>
        <v/>
      </c>
      <c r="W46" s="276" t="str">
        <f t="shared" si="9"/>
        <v/>
      </c>
      <c r="X46" s="276" t="str">
        <f t="shared" si="10"/>
        <v/>
      </c>
      <c r="Y46" s="253"/>
      <c r="Z46" s="293">
        <f t="shared" si="11"/>
        <v>0</v>
      </c>
      <c r="AA46" s="253"/>
      <c r="AB46" s="253"/>
      <c r="AC46" s="254"/>
      <c r="AD46" s="255"/>
      <c r="AE46" s="253"/>
      <c r="AF46" s="256"/>
      <c r="AG46" s="257"/>
      <c r="AH46" s="253"/>
      <c r="AI46" s="254"/>
      <c r="AJ46" s="255"/>
      <c r="AK46" s="253"/>
      <c r="AL46" s="256"/>
      <c r="AM46" s="257"/>
      <c r="AN46" s="253"/>
      <c r="AO46" s="254"/>
      <c r="AP46" s="275" t="str">
        <f t="shared" si="1"/>
        <v/>
      </c>
      <c r="AQ46" s="276" t="str">
        <f t="shared" si="2"/>
        <v/>
      </c>
      <c r="AR46" s="276" t="str">
        <f t="shared" si="3"/>
        <v/>
      </c>
      <c r="AS46" s="276" t="str">
        <f t="shared" si="4"/>
        <v/>
      </c>
      <c r="AT46" s="277" t="str">
        <f t="shared" si="5"/>
        <v/>
      </c>
      <c r="AU46" s="276"/>
      <c r="AV46" s="259">
        <f t="shared" si="12"/>
        <v>0</v>
      </c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</row>
    <row r="47" spans="2:72" ht="15.75" x14ac:dyDescent="0.25">
      <c r="B47" s="29">
        <v>40</v>
      </c>
      <c r="C47" s="28">
        <f>SISWA!C41</f>
        <v>0</v>
      </c>
      <c r="D47" s="29">
        <f>SISWA!D41</f>
        <v>0</v>
      </c>
      <c r="E47" s="253"/>
      <c r="F47" s="253"/>
      <c r="G47" s="254"/>
      <c r="H47" s="255"/>
      <c r="I47" s="253"/>
      <c r="J47" s="256"/>
      <c r="K47" s="257"/>
      <c r="L47" s="253"/>
      <c r="M47" s="254"/>
      <c r="N47" s="255"/>
      <c r="O47" s="253"/>
      <c r="P47" s="256"/>
      <c r="Q47" s="257"/>
      <c r="R47" s="253"/>
      <c r="S47" s="254"/>
      <c r="T47" s="275" t="str">
        <f t="shared" si="6"/>
        <v/>
      </c>
      <c r="U47" s="276" t="str">
        <f t="shared" si="7"/>
        <v/>
      </c>
      <c r="V47" s="276" t="str">
        <f t="shared" si="8"/>
        <v/>
      </c>
      <c r="W47" s="276" t="str">
        <f t="shared" si="9"/>
        <v/>
      </c>
      <c r="X47" s="276" t="str">
        <f t="shared" si="10"/>
        <v/>
      </c>
      <c r="Y47" s="253"/>
      <c r="Z47" s="293">
        <f t="shared" si="11"/>
        <v>0</v>
      </c>
      <c r="AA47" s="253"/>
      <c r="AB47" s="253"/>
      <c r="AC47" s="254"/>
      <c r="AD47" s="255"/>
      <c r="AE47" s="253"/>
      <c r="AF47" s="256"/>
      <c r="AG47" s="257"/>
      <c r="AH47" s="253"/>
      <c r="AI47" s="254"/>
      <c r="AJ47" s="255"/>
      <c r="AK47" s="253"/>
      <c r="AL47" s="256"/>
      <c r="AM47" s="257"/>
      <c r="AN47" s="253"/>
      <c r="AO47" s="254"/>
      <c r="AP47" s="275" t="str">
        <f t="shared" si="1"/>
        <v/>
      </c>
      <c r="AQ47" s="276" t="str">
        <f t="shared" si="2"/>
        <v/>
      </c>
      <c r="AR47" s="276" t="str">
        <f t="shared" si="3"/>
        <v/>
      </c>
      <c r="AS47" s="276" t="str">
        <f t="shared" si="4"/>
        <v/>
      </c>
      <c r="AT47" s="277" t="str">
        <f t="shared" si="5"/>
        <v/>
      </c>
      <c r="AU47" s="276"/>
      <c r="AV47" s="259">
        <f t="shared" si="12"/>
        <v>0</v>
      </c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</row>
    <row r="48" spans="2:72" ht="15.75" x14ac:dyDescent="0.25">
      <c r="B48" s="29">
        <v>41</v>
      </c>
      <c r="C48" s="28">
        <f>SISWA!C42</f>
        <v>0</v>
      </c>
      <c r="D48" s="29">
        <f>SISWA!D42</f>
        <v>0</v>
      </c>
      <c r="E48" s="253"/>
      <c r="F48" s="253"/>
      <c r="G48" s="254"/>
      <c r="H48" s="255"/>
      <c r="I48" s="253"/>
      <c r="J48" s="256"/>
      <c r="K48" s="257"/>
      <c r="L48" s="253"/>
      <c r="M48" s="254"/>
      <c r="N48" s="255"/>
      <c r="O48" s="253"/>
      <c r="P48" s="256"/>
      <c r="Q48" s="257"/>
      <c r="R48" s="253"/>
      <c r="S48" s="254"/>
      <c r="T48" s="275" t="str">
        <f t="shared" si="6"/>
        <v/>
      </c>
      <c r="U48" s="276" t="str">
        <f t="shared" si="7"/>
        <v/>
      </c>
      <c r="V48" s="276" t="str">
        <f t="shared" si="8"/>
        <v/>
      </c>
      <c r="W48" s="276" t="str">
        <f t="shared" si="9"/>
        <v/>
      </c>
      <c r="X48" s="276" t="str">
        <f t="shared" si="10"/>
        <v/>
      </c>
      <c r="Y48" s="253"/>
      <c r="Z48" s="293">
        <f t="shared" si="11"/>
        <v>0</v>
      </c>
      <c r="AA48" s="253"/>
      <c r="AB48" s="253"/>
      <c r="AC48" s="254"/>
      <c r="AD48" s="255"/>
      <c r="AE48" s="253"/>
      <c r="AF48" s="256"/>
      <c r="AG48" s="257"/>
      <c r="AH48" s="253"/>
      <c r="AI48" s="254"/>
      <c r="AJ48" s="255"/>
      <c r="AK48" s="253"/>
      <c r="AL48" s="256"/>
      <c r="AM48" s="257"/>
      <c r="AN48" s="253"/>
      <c r="AO48" s="254"/>
      <c r="AP48" s="275" t="str">
        <f t="shared" si="1"/>
        <v/>
      </c>
      <c r="AQ48" s="276" t="str">
        <f t="shared" si="2"/>
        <v/>
      </c>
      <c r="AR48" s="276" t="str">
        <f t="shared" si="3"/>
        <v/>
      </c>
      <c r="AS48" s="276" t="str">
        <f t="shared" si="4"/>
        <v/>
      </c>
      <c r="AT48" s="277" t="str">
        <f t="shared" si="5"/>
        <v/>
      </c>
      <c r="AU48" s="276"/>
      <c r="AV48" s="259">
        <f t="shared" si="12"/>
        <v>0</v>
      </c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</row>
    <row r="49" spans="1:72" ht="15.75" x14ac:dyDescent="0.25">
      <c r="B49" s="29">
        <v>42</v>
      </c>
      <c r="C49" s="28">
        <f>SISWA!C43</f>
        <v>0</v>
      </c>
      <c r="D49" s="29">
        <f>SISWA!D43</f>
        <v>0</v>
      </c>
      <c r="E49" s="253"/>
      <c r="F49" s="253"/>
      <c r="G49" s="254"/>
      <c r="H49" s="255"/>
      <c r="I49" s="253"/>
      <c r="J49" s="256"/>
      <c r="K49" s="257"/>
      <c r="L49" s="253"/>
      <c r="M49" s="254"/>
      <c r="N49" s="255"/>
      <c r="O49" s="253"/>
      <c r="P49" s="256"/>
      <c r="Q49" s="257"/>
      <c r="R49" s="253"/>
      <c r="S49" s="254"/>
      <c r="T49" s="275" t="str">
        <f t="shared" si="6"/>
        <v/>
      </c>
      <c r="U49" s="276" t="str">
        <f t="shared" si="7"/>
        <v/>
      </c>
      <c r="V49" s="276" t="str">
        <f t="shared" si="8"/>
        <v/>
      </c>
      <c r="W49" s="276" t="str">
        <f t="shared" si="9"/>
        <v/>
      </c>
      <c r="X49" s="276" t="str">
        <f t="shared" si="10"/>
        <v/>
      </c>
      <c r="Y49" s="253"/>
      <c r="Z49" s="293">
        <f t="shared" si="11"/>
        <v>0</v>
      </c>
      <c r="AA49" s="253"/>
      <c r="AB49" s="253"/>
      <c r="AC49" s="254"/>
      <c r="AD49" s="255"/>
      <c r="AE49" s="253"/>
      <c r="AF49" s="256"/>
      <c r="AG49" s="257"/>
      <c r="AH49" s="253"/>
      <c r="AI49" s="254"/>
      <c r="AJ49" s="255"/>
      <c r="AK49" s="253"/>
      <c r="AL49" s="256"/>
      <c r="AM49" s="257"/>
      <c r="AN49" s="253"/>
      <c r="AO49" s="254"/>
      <c r="AP49" s="275" t="str">
        <f t="shared" si="1"/>
        <v/>
      </c>
      <c r="AQ49" s="276" t="str">
        <f t="shared" si="2"/>
        <v/>
      </c>
      <c r="AR49" s="276" t="str">
        <f t="shared" si="3"/>
        <v/>
      </c>
      <c r="AS49" s="276" t="str">
        <f t="shared" si="4"/>
        <v/>
      </c>
      <c r="AT49" s="277" t="str">
        <f t="shared" si="5"/>
        <v/>
      </c>
      <c r="AU49" s="276"/>
      <c r="AV49" s="259">
        <f t="shared" si="12"/>
        <v>0</v>
      </c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</row>
    <row r="50" spans="1:72" ht="15.75" x14ac:dyDescent="0.25">
      <c r="B50" s="29">
        <v>43</v>
      </c>
      <c r="C50" s="28">
        <f>SISWA!C44</f>
        <v>0</v>
      </c>
      <c r="D50" s="29">
        <f>SISWA!D44</f>
        <v>0</v>
      </c>
      <c r="E50" s="253"/>
      <c r="F50" s="253"/>
      <c r="G50" s="254"/>
      <c r="H50" s="255"/>
      <c r="I50" s="253"/>
      <c r="J50" s="256"/>
      <c r="K50" s="257"/>
      <c r="L50" s="253"/>
      <c r="M50" s="254"/>
      <c r="N50" s="255"/>
      <c r="O50" s="253"/>
      <c r="P50" s="256"/>
      <c r="Q50" s="257"/>
      <c r="R50" s="253"/>
      <c r="S50" s="254"/>
      <c r="T50" s="275" t="str">
        <f t="shared" si="6"/>
        <v/>
      </c>
      <c r="U50" s="276" t="str">
        <f t="shared" si="7"/>
        <v/>
      </c>
      <c r="V50" s="276" t="str">
        <f t="shared" si="8"/>
        <v/>
      </c>
      <c r="W50" s="276" t="str">
        <f t="shared" si="9"/>
        <v/>
      </c>
      <c r="X50" s="276" t="str">
        <f t="shared" si="10"/>
        <v/>
      </c>
      <c r="Y50" s="253"/>
      <c r="Z50" s="293">
        <f t="shared" si="11"/>
        <v>0</v>
      </c>
      <c r="AA50" s="253"/>
      <c r="AB50" s="253"/>
      <c r="AC50" s="254"/>
      <c r="AD50" s="255"/>
      <c r="AE50" s="253"/>
      <c r="AF50" s="256"/>
      <c r="AG50" s="257"/>
      <c r="AH50" s="253"/>
      <c r="AI50" s="254"/>
      <c r="AJ50" s="255"/>
      <c r="AK50" s="253"/>
      <c r="AL50" s="256"/>
      <c r="AM50" s="257"/>
      <c r="AN50" s="253"/>
      <c r="AO50" s="254"/>
      <c r="AP50" s="275" t="str">
        <f t="shared" si="1"/>
        <v/>
      </c>
      <c r="AQ50" s="276" t="str">
        <f t="shared" si="2"/>
        <v/>
      </c>
      <c r="AR50" s="276" t="str">
        <f t="shared" si="3"/>
        <v/>
      </c>
      <c r="AS50" s="276" t="str">
        <f t="shared" si="4"/>
        <v/>
      </c>
      <c r="AT50" s="277" t="str">
        <f t="shared" si="5"/>
        <v/>
      </c>
      <c r="AU50" s="276"/>
      <c r="AV50" s="259">
        <f t="shared" si="12"/>
        <v>0</v>
      </c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</row>
    <row r="51" spans="1:72" ht="15.75" x14ac:dyDescent="0.25">
      <c r="B51" s="29">
        <v>44</v>
      </c>
      <c r="C51" s="28">
        <f>SISWA!C45</f>
        <v>0</v>
      </c>
      <c r="D51" s="29">
        <f>SISWA!D45</f>
        <v>0</v>
      </c>
      <c r="E51" s="253"/>
      <c r="F51" s="253"/>
      <c r="G51" s="254"/>
      <c r="H51" s="255"/>
      <c r="I51" s="253"/>
      <c r="J51" s="256"/>
      <c r="K51" s="257"/>
      <c r="L51" s="253"/>
      <c r="M51" s="254"/>
      <c r="N51" s="255"/>
      <c r="O51" s="253"/>
      <c r="P51" s="256"/>
      <c r="Q51" s="257"/>
      <c r="R51" s="253"/>
      <c r="S51" s="254"/>
      <c r="T51" s="275" t="str">
        <f t="shared" si="6"/>
        <v/>
      </c>
      <c r="U51" s="276" t="str">
        <f t="shared" si="7"/>
        <v/>
      </c>
      <c r="V51" s="276" t="str">
        <f t="shared" si="8"/>
        <v/>
      </c>
      <c r="W51" s="276" t="str">
        <f t="shared" si="9"/>
        <v/>
      </c>
      <c r="X51" s="276" t="str">
        <f t="shared" si="10"/>
        <v/>
      </c>
      <c r="Y51" s="253"/>
      <c r="Z51" s="293">
        <f t="shared" si="11"/>
        <v>0</v>
      </c>
      <c r="AA51" s="253"/>
      <c r="AB51" s="253"/>
      <c r="AC51" s="254"/>
      <c r="AD51" s="255"/>
      <c r="AE51" s="253"/>
      <c r="AF51" s="256"/>
      <c r="AG51" s="257"/>
      <c r="AH51" s="253"/>
      <c r="AI51" s="254"/>
      <c r="AJ51" s="255"/>
      <c r="AK51" s="253"/>
      <c r="AL51" s="256"/>
      <c r="AM51" s="257"/>
      <c r="AN51" s="253"/>
      <c r="AO51" s="254"/>
      <c r="AP51" s="275" t="str">
        <f t="shared" si="1"/>
        <v/>
      </c>
      <c r="AQ51" s="276" t="str">
        <f t="shared" si="2"/>
        <v/>
      </c>
      <c r="AR51" s="276" t="str">
        <f t="shared" si="3"/>
        <v/>
      </c>
      <c r="AS51" s="276" t="str">
        <f t="shared" si="4"/>
        <v/>
      </c>
      <c r="AT51" s="277" t="str">
        <f t="shared" si="5"/>
        <v/>
      </c>
      <c r="AU51" s="276"/>
      <c r="AV51" s="259">
        <f t="shared" si="12"/>
        <v>0</v>
      </c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</row>
    <row r="52" spans="1:72" ht="15.75" x14ac:dyDescent="0.25">
      <c r="B52" s="29">
        <v>45</v>
      </c>
      <c r="C52" s="28">
        <f>SISWA!C46</f>
        <v>0</v>
      </c>
      <c r="D52" s="29">
        <f>SISWA!D46</f>
        <v>0</v>
      </c>
      <c r="E52" s="253"/>
      <c r="F52" s="253"/>
      <c r="G52" s="254"/>
      <c r="H52" s="255"/>
      <c r="I52" s="253"/>
      <c r="J52" s="256"/>
      <c r="K52" s="257"/>
      <c r="L52" s="253"/>
      <c r="M52" s="254"/>
      <c r="N52" s="255"/>
      <c r="O52" s="253"/>
      <c r="P52" s="256"/>
      <c r="Q52" s="257"/>
      <c r="R52" s="253"/>
      <c r="S52" s="254"/>
      <c r="T52" s="275" t="str">
        <f t="shared" si="6"/>
        <v/>
      </c>
      <c r="U52" s="276" t="str">
        <f t="shared" si="7"/>
        <v/>
      </c>
      <c r="V52" s="276" t="str">
        <f t="shared" si="8"/>
        <v/>
      </c>
      <c r="W52" s="276" t="str">
        <f t="shared" si="9"/>
        <v/>
      </c>
      <c r="X52" s="276" t="str">
        <f t="shared" si="10"/>
        <v/>
      </c>
      <c r="Y52" s="253"/>
      <c r="Z52" s="293">
        <f t="shared" si="11"/>
        <v>0</v>
      </c>
      <c r="AA52" s="253"/>
      <c r="AB52" s="253"/>
      <c r="AC52" s="254"/>
      <c r="AD52" s="255"/>
      <c r="AE52" s="253"/>
      <c r="AF52" s="256"/>
      <c r="AG52" s="257"/>
      <c r="AH52" s="253"/>
      <c r="AI52" s="254"/>
      <c r="AJ52" s="255"/>
      <c r="AK52" s="253"/>
      <c r="AL52" s="256"/>
      <c r="AM52" s="257"/>
      <c r="AN52" s="253"/>
      <c r="AO52" s="254"/>
      <c r="AP52" s="275" t="str">
        <f t="shared" si="1"/>
        <v/>
      </c>
      <c r="AQ52" s="276" t="str">
        <f t="shared" si="2"/>
        <v/>
      </c>
      <c r="AR52" s="276" t="str">
        <f t="shared" si="3"/>
        <v/>
      </c>
      <c r="AS52" s="276" t="str">
        <f t="shared" si="4"/>
        <v/>
      </c>
      <c r="AT52" s="277" t="str">
        <f t="shared" si="5"/>
        <v/>
      </c>
      <c r="AU52" s="276"/>
      <c r="AV52" s="259">
        <f t="shared" si="12"/>
        <v>0</v>
      </c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</row>
    <row r="53" spans="1:72" ht="15.75" x14ac:dyDescent="0.25">
      <c r="B53" s="29">
        <v>46</v>
      </c>
      <c r="C53" s="28">
        <f>SISWA!C47</f>
        <v>0</v>
      </c>
      <c r="D53" s="29">
        <f>SISWA!D47</f>
        <v>0</v>
      </c>
      <c r="E53" s="253"/>
      <c r="F53" s="253"/>
      <c r="G53" s="254"/>
      <c r="H53" s="255"/>
      <c r="I53" s="253"/>
      <c r="J53" s="256"/>
      <c r="K53" s="257"/>
      <c r="L53" s="253"/>
      <c r="M53" s="254"/>
      <c r="N53" s="255"/>
      <c r="O53" s="253"/>
      <c r="P53" s="256"/>
      <c r="Q53" s="257"/>
      <c r="R53" s="253"/>
      <c r="S53" s="254"/>
      <c r="T53" s="275" t="str">
        <f t="shared" si="6"/>
        <v/>
      </c>
      <c r="U53" s="276" t="str">
        <f t="shared" si="7"/>
        <v/>
      </c>
      <c r="V53" s="276" t="str">
        <f t="shared" si="8"/>
        <v/>
      </c>
      <c r="W53" s="276" t="str">
        <f t="shared" si="9"/>
        <v/>
      </c>
      <c r="X53" s="276" t="str">
        <f t="shared" si="10"/>
        <v/>
      </c>
      <c r="Y53" s="253"/>
      <c r="Z53" s="293">
        <f t="shared" si="11"/>
        <v>0</v>
      </c>
      <c r="AA53" s="253"/>
      <c r="AB53" s="253"/>
      <c r="AC53" s="254"/>
      <c r="AD53" s="255"/>
      <c r="AE53" s="253"/>
      <c r="AF53" s="256"/>
      <c r="AG53" s="257"/>
      <c r="AH53" s="253"/>
      <c r="AI53" s="254"/>
      <c r="AJ53" s="255"/>
      <c r="AK53" s="253"/>
      <c r="AL53" s="256"/>
      <c r="AM53" s="257"/>
      <c r="AN53" s="253"/>
      <c r="AO53" s="254"/>
      <c r="AP53" s="275" t="str">
        <f t="shared" si="1"/>
        <v/>
      </c>
      <c r="AQ53" s="276" t="str">
        <f t="shared" si="2"/>
        <v/>
      </c>
      <c r="AR53" s="276" t="str">
        <f t="shared" si="3"/>
        <v/>
      </c>
      <c r="AS53" s="276" t="str">
        <f t="shared" si="4"/>
        <v/>
      </c>
      <c r="AT53" s="277" t="str">
        <f t="shared" si="5"/>
        <v/>
      </c>
      <c r="AU53" s="276"/>
      <c r="AV53" s="259">
        <f t="shared" si="12"/>
        <v>0</v>
      </c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</row>
    <row r="54" spans="1:72" ht="15.75" x14ac:dyDescent="0.25">
      <c r="B54" s="29">
        <v>47</v>
      </c>
      <c r="C54" s="28">
        <f>SISWA!C48</f>
        <v>0</v>
      </c>
      <c r="D54" s="29">
        <f>SISWA!D48</f>
        <v>0</v>
      </c>
      <c r="E54" s="253"/>
      <c r="F54" s="253"/>
      <c r="G54" s="254"/>
      <c r="H54" s="255"/>
      <c r="I54" s="253"/>
      <c r="J54" s="256"/>
      <c r="K54" s="257"/>
      <c r="L54" s="253"/>
      <c r="M54" s="254"/>
      <c r="N54" s="255"/>
      <c r="O54" s="253"/>
      <c r="P54" s="256"/>
      <c r="Q54" s="257"/>
      <c r="R54" s="253"/>
      <c r="S54" s="254"/>
      <c r="T54" s="275" t="str">
        <f t="shared" si="6"/>
        <v/>
      </c>
      <c r="U54" s="276" t="str">
        <f t="shared" si="7"/>
        <v/>
      </c>
      <c r="V54" s="276" t="str">
        <f t="shared" si="8"/>
        <v/>
      </c>
      <c r="W54" s="276" t="str">
        <f t="shared" si="9"/>
        <v/>
      </c>
      <c r="X54" s="276" t="str">
        <f t="shared" si="10"/>
        <v/>
      </c>
      <c r="Y54" s="253"/>
      <c r="Z54" s="293">
        <f t="shared" si="11"/>
        <v>0</v>
      </c>
      <c r="AA54" s="253"/>
      <c r="AB54" s="253"/>
      <c r="AC54" s="254"/>
      <c r="AD54" s="255"/>
      <c r="AE54" s="253"/>
      <c r="AF54" s="256"/>
      <c r="AG54" s="257"/>
      <c r="AH54" s="253"/>
      <c r="AI54" s="254"/>
      <c r="AJ54" s="255"/>
      <c r="AK54" s="253"/>
      <c r="AL54" s="256"/>
      <c r="AM54" s="257"/>
      <c r="AN54" s="253"/>
      <c r="AO54" s="254"/>
      <c r="AP54" s="275" t="str">
        <f t="shared" si="1"/>
        <v/>
      </c>
      <c r="AQ54" s="276" t="str">
        <f t="shared" si="2"/>
        <v/>
      </c>
      <c r="AR54" s="276" t="str">
        <f t="shared" si="3"/>
        <v/>
      </c>
      <c r="AS54" s="276" t="str">
        <f t="shared" si="4"/>
        <v/>
      </c>
      <c r="AT54" s="277" t="str">
        <f t="shared" si="5"/>
        <v/>
      </c>
      <c r="AU54" s="276"/>
      <c r="AV54" s="259">
        <f t="shared" si="12"/>
        <v>0</v>
      </c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</row>
    <row r="55" spans="1:72" ht="15.75" x14ac:dyDescent="0.25">
      <c r="B55" s="29">
        <v>48</v>
      </c>
      <c r="C55" s="28">
        <f>SISWA!C49</f>
        <v>0</v>
      </c>
      <c r="D55" s="29">
        <f>SISWA!D49</f>
        <v>0</v>
      </c>
      <c r="E55" s="253"/>
      <c r="F55" s="253"/>
      <c r="G55" s="254"/>
      <c r="H55" s="255"/>
      <c r="I55" s="253"/>
      <c r="J55" s="256"/>
      <c r="K55" s="257"/>
      <c r="L55" s="253"/>
      <c r="M55" s="254"/>
      <c r="N55" s="255"/>
      <c r="O55" s="253"/>
      <c r="P55" s="256"/>
      <c r="Q55" s="257"/>
      <c r="R55" s="253"/>
      <c r="S55" s="254"/>
      <c r="T55" s="275" t="str">
        <f t="shared" si="6"/>
        <v/>
      </c>
      <c r="U55" s="276" t="str">
        <f t="shared" si="7"/>
        <v/>
      </c>
      <c r="V55" s="276" t="str">
        <f t="shared" si="8"/>
        <v/>
      </c>
      <c r="W55" s="276" t="str">
        <f t="shared" si="9"/>
        <v/>
      </c>
      <c r="X55" s="276" t="str">
        <f t="shared" si="10"/>
        <v/>
      </c>
      <c r="Y55" s="253"/>
      <c r="Z55" s="293">
        <f t="shared" si="11"/>
        <v>0</v>
      </c>
      <c r="AA55" s="253"/>
      <c r="AB55" s="253"/>
      <c r="AC55" s="254"/>
      <c r="AD55" s="255"/>
      <c r="AE55" s="253"/>
      <c r="AF55" s="256"/>
      <c r="AG55" s="257"/>
      <c r="AH55" s="253"/>
      <c r="AI55" s="254"/>
      <c r="AJ55" s="255"/>
      <c r="AK55" s="253"/>
      <c r="AL55" s="256"/>
      <c r="AM55" s="257"/>
      <c r="AN55" s="253"/>
      <c r="AO55" s="254"/>
      <c r="AP55" s="275" t="str">
        <f t="shared" si="1"/>
        <v/>
      </c>
      <c r="AQ55" s="276" t="str">
        <f t="shared" si="2"/>
        <v/>
      </c>
      <c r="AR55" s="276" t="str">
        <f t="shared" si="3"/>
        <v/>
      </c>
      <c r="AS55" s="276" t="str">
        <f t="shared" si="4"/>
        <v/>
      </c>
      <c r="AT55" s="277" t="str">
        <f t="shared" si="5"/>
        <v/>
      </c>
      <c r="AU55" s="276"/>
      <c r="AV55" s="259">
        <f t="shared" si="12"/>
        <v>0</v>
      </c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</row>
    <row r="56" spans="1:72" ht="15.75" x14ac:dyDescent="0.25">
      <c r="B56" s="29">
        <v>49</v>
      </c>
      <c r="C56" s="28">
        <f>SISWA!C50</f>
        <v>0</v>
      </c>
      <c r="D56" s="29">
        <f>SISWA!D50</f>
        <v>0</v>
      </c>
      <c r="E56" s="253"/>
      <c r="F56" s="253"/>
      <c r="G56" s="254"/>
      <c r="H56" s="255"/>
      <c r="I56" s="253"/>
      <c r="J56" s="256"/>
      <c r="K56" s="257"/>
      <c r="L56" s="253"/>
      <c r="M56" s="254"/>
      <c r="N56" s="255"/>
      <c r="O56" s="253"/>
      <c r="P56" s="256"/>
      <c r="Q56" s="257"/>
      <c r="R56" s="253"/>
      <c r="S56" s="254"/>
      <c r="T56" s="275" t="str">
        <f t="shared" si="6"/>
        <v/>
      </c>
      <c r="U56" s="276" t="str">
        <f t="shared" si="7"/>
        <v/>
      </c>
      <c r="V56" s="276" t="str">
        <f t="shared" si="8"/>
        <v/>
      </c>
      <c r="W56" s="276" t="str">
        <f t="shared" si="9"/>
        <v/>
      </c>
      <c r="X56" s="276" t="str">
        <f t="shared" si="10"/>
        <v/>
      </c>
      <c r="Y56" s="253"/>
      <c r="Z56" s="293">
        <f t="shared" si="11"/>
        <v>0</v>
      </c>
      <c r="AA56" s="253"/>
      <c r="AB56" s="253"/>
      <c r="AC56" s="254"/>
      <c r="AD56" s="255"/>
      <c r="AE56" s="253"/>
      <c r="AF56" s="256"/>
      <c r="AG56" s="257"/>
      <c r="AH56" s="253"/>
      <c r="AI56" s="254"/>
      <c r="AJ56" s="255"/>
      <c r="AK56" s="253"/>
      <c r="AL56" s="256"/>
      <c r="AM56" s="257"/>
      <c r="AN56" s="253"/>
      <c r="AO56" s="254"/>
      <c r="AP56" s="275" t="str">
        <f t="shared" si="1"/>
        <v/>
      </c>
      <c r="AQ56" s="276" t="str">
        <f t="shared" si="2"/>
        <v/>
      </c>
      <c r="AR56" s="276" t="str">
        <f t="shared" si="3"/>
        <v/>
      </c>
      <c r="AS56" s="276" t="str">
        <f t="shared" si="4"/>
        <v/>
      </c>
      <c r="AT56" s="277" t="str">
        <f t="shared" si="5"/>
        <v/>
      </c>
      <c r="AU56" s="276"/>
      <c r="AV56" s="259">
        <f t="shared" si="12"/>
        <v>0</v>
      </c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</row>
    <row r="57" spans="1:72" ht="15.75" x14ac:dyDescent="0.25">
      <c r="B57" s="29">
        <v>50</v>
      </c>
      <c r="C57" s="28">
        <f>SISWA!C51</f>
        <v>0</v>
      </c>
      <c r="D57" s="29">
        <f>SISWA!D51</f>
        <v>0</v>
      </c>
      <c r="E57" s="253"/>
      <c r="F57" s="253"/>
      <c r="G57" s="254"/>
      <c r="H57" s="255"/>
      <c r="I57" s="253"/>
      <c r="J57" s="256"/>
      <c r="K57" s="257"/>
      <c r="L57" s="253"/>
      <c r="M57" s="254"/>
      <c r="N57" s="255"/>
      <c r="O57" s="253"/>
      <c r="P57" s="256"/>
      <c r="Q57" s="257"/>
      <c r="R57" s="253"/>
      <c r="S57" s="254"/>
      <c r="T57" s="275" t="str">
        <f t="shared" si="6"/>
        <v/>
      </c>
      <c r="U57" s="276" t="str">
        <f t="shared" si="7"/>
        <v/>
      </c>
      <c r="V57" s="276" t="str">
        <f t="shared" si="8"/>
        <v/>
      </c>
      <c r="W57" s="276" t="str">
        <f t="shared" si="9"/>
        <v/>
      </c>
      <c r="X57" s="276" t="str">
        <f t="shared" si="10"/>
        <v/>
      </c>
      <c r="Y57" s="253"/>
      <c r="Z57" s="293">
        <f t="shared" si="11"/>
        <v>0</v>
      </c>
      <c r="AA57" s="253"/>
      <c r="AB57" s="253"/>
      <c r="AC57" s="254"/>
      <c r="AD57" s="255"/>
      <c r="AE57" s="253"/>
      <c r="AF57" s="256"/>
      <c r="AG57" s="257"/>
      <c r="AH57" s="253"/>
      <c r="AI57" s="254"/>
      <c r="AJ57" s="255"/>
      <c r="AK57" s="253"/>
      <c r="AL57" s="256"/>
      <c r="AM57" s="257"/>
      <c r="AN57" s="253"/>
      <c r="AO57" s="254"/>
      <c r="AP57" s="275" t="str">
        <f t="shared" si="1"/>
        <v/>
      </c>
      <c r="AQ57" s="276" t="str">
        <f t="shared" si="2"/>
        <v/>
      </c>
      <c r="AR57" s="276" t="str">
        <f t="shared" si="3"/>
        <v/>
      </c>
      <c r="AS57" s="276" t="str">
        <f t="shared" si="4"/>
        <v/>
      </c>
      <c r="AT57" s="277" t="str">
        <f t="shared" si="5"/>
        <v/>
      </c>
      <c r="AU57" s="276"/>
      <c r="AV57" s="259">
        <f t="shared" si="12"/>
        <v>0</v>
      </c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</row>
    <row r="58" spans="1:72" s="50" customFormat="1" hidden="1" x14ac:dyDescent="0.25">
      <c r="A58" s="18"/>
      <c r="B58" s="241"/>
      <c r="C58" s="242"/>
      <c r="D58" s="241"/>
      <c r="E58" s="241"/>
      <c r="F58" s="241"/>
      <c r="G58" s="243"/>
      <c r="H58" s="244"/>
      <c r="I58" s="241"/>
      <c r="J58" s="245"/>
      <c r="K58" s="246"/>
      <c r="L58" s="241"/>
      <c r="M58" s="243"/>
      <c r="N58" s="244"/>
      <c r="O58" s="241"/>
      <c r="P58" s="245"/>
      <c r="Q58" s="246"/>
      <c r="R58" s="241"/>
      <c r="S58" s="243"/>
      <c r="T58" s="244"/>
      <c r="U58" s="241"/>
      <c r="V58" s="241"/>
      <c r="W58" s="241"/>
      <c r="X58" s="245"/>
      <c r="Y58" s="247"/>
      <c r="Z58" s="248"/>
      <c r="AA58" s="241"/>
      <c r="AB58" s="241"/>
      <c r="AC58" s="243"/>
      <c r="AD58" s="244"/>
      <c r="AE58" s="241"/>
      <c r="AF58" s="245"/>
      <c r="AG58" s="246"/>
      <c r="AH58" s="241"/>
      <c r="AI58" s="243"/>
      <c r="AJ58" s="244"/>
      <c r="AK58" s="241"/>
      <c r="AL58" s="245"/>
      <c r="AM58" s="246"/>
      <c r="AN58" s="241"/>
      <c r="AO58" s="243"/>
      <c r="AP58" s="244"/>
      <c r="AQ58" s="241"/>
      <c r="AR58" s="241"/>
      <c r="AS58" s="241"/>
      <c r="AT58" s="249"/>
      <c r="AU58" s="247"/>
      <c r="AV58" s="250"/>
    </row>
    <row r="59" spans="1:72" s="50" customFormat="1" x14ac:dyDescent="0.25">
      <c r="A59" s="18"/>
      <c r="B59" s="251"/>
      <c r="D59" s="251"/>
    </row>
    <row r="60" spans="1:72" s="50" customFormat="1" hidden="1" x14ac:dyDescent="0.25">
      <c r="A60" s="18"/>
      <c r="B60" s="252">
        <v>1</v>
      </c>
      <c r="C60" s="56">
        <f>IF(AND(COUNT(E8:E57)=COUNTA(SISWA!$C$2:$C$51), _xlfn.AGGREGATE(3, 6, E8:Z57)=COUNT(E8:Z57)), 1, 0)</f>
        <v>0</v>
      </c>
      <c r="D60" s="252"/>
      <c r="E60" s="541"/>
      <c r="F60" s="541"/>
      <c r="G60" s="541"/>
      <c r="H60" s="541"/>
      <c r="I60" s="541"/>
    </row>
    <row r="61" spans="1:72" s="50" customFormat="1" hidden="1" x14ac:dyDescent="0.25">
      <c r="A61" s="18"/>
      <c r="B61" s="252">
        <v>2</v>
      </c>
      <c r="C61" s="56">
        <f>IF(AND(COUNT(AU8:AU57)=COUNTA(SISWA!$C$2:$C$51), _xlfn.AGGREGATE(3, 6, AU8:AV57)=COUNT(AU8:AV57)), 1, 0)</f>
        <v>0</v>
      </c>
      <c r="D61" s="252"/>
      <c r="E61" s="56"/>
      <c r="F61" s="56"/>
      <c r="G61" s="56"/>
      <c r="H61" s="56"/>
      <c r="I61" s="56"/>
      <c r="AA61" s="50" t="str">
        <f>IF(SUMPRODUCT(--((LEN(TRIM($B$8:$B$57))&gt;0)&lt;&gt;(LEN(TRIM(AA8:AA57))&gt;0))), "⚠️ JUMLAH SISWA DAN NILAI TIDAK SINKRON", "✅ AMAN")</f>
        <v>⚠️ JUMLAH SISWA DAN NILAI TIDAK SINKRON</v>
      </c>
    </row>
    <row r="62" spans="1:72" s="50" customFormat="1" hidden="1" x14ac:dyDescent="0.25">
      <c r="A62" s="18"/>
      <c r="B62" s="252"/>
      <c r="C62" s="56"/>
      <c r="D62" s="252"/>
      <c r="E62" s="56"/>
      <c r="F62" s="56"/>
      <c r="G62" s="56"/>
      <c r="H62" s="56"/>
      <c r="I62" s="56"/>
    </row>
    <row r="63" spans="1:72" s="50" customFormat="1" hidden="1" x14ac:dyDescent="0.25">
      <c r="A63" s="18"/>
      <c r="B63" s="251"/>
      <c r="D63" s="251"/>
    </row>
    <row r="64" spans="1:72" s="50" customFormat="1" x14ac:dyDescent="0.25">
      <c r="A64" s="18"/>
      <c r="B64" s="251"/>
      <c r="D64" s="251"/>
    </row>
    <row r="65" spans="1:4" s="50" customFormat="1" x14ac:dyDescent="0.25">
      <c r="A65" s="18"/>
      <c r="B65" s="251"/>
      <c r="D65" s="251"/>
    </row>
    <row r="66" spans="1:4" s="50" customFormat="1" x14ac:dyDescent="0.25">
      <c r="A66" s="18"/>
      <c r="B66" s="251"/>
      <c r="D66" s="251"/>
    </row>
    <row r="67" spans="1:4" s="50" customFormat="1" x14ac:dyDescent="0.25">
      <c r="A67" s="18"/>
      <c r="B67" s="251"/>
      <c r="D67" s="251"/>
    </row>
    <row r="68" spans="1:4" s="50" customFormat="1" x14ac:dyDescent="0.25">
      <c r="A68" s="18"/>
      <c r="B68" s="251"/>
      <c r="D68" s="251"/>
    </row>
    <row r="69" spans="1:4" s="50" customFormat="1" x14ac:dyDescent="0.25">
      <c r="A69" s="18"/>
      <c r="B69" s="251"/>
      <c r="D69" s="251"/>
    </row>
    <row r="70" spans="1:4" s="50" customFormat="1" x14ac:dyDescent="0.25">
      <c r="A70" s="18"/>
      <c r="B70" s="251"/>
      <c r="D70" s="251"/>
    </row>
    <row r="71" spans="1:4" s="50" customFormat="1" x14ac:dyDescent="0.25">
      <c r="A71" s="18"/>
      <c r="B71" s="251"/>
      <c r="D71" s="251"/>
    </row>
    <row r="72" spans="1:4" s="50" customFormat="1" x14ac:dyDescent="0.25">
      <c r="A72" s="18"/>
      <c r="B72" s="251"/>
      <c r="D72" s="251"/>
    </row>
    <row r="73" spans="1:4" s="50" customFormat="1" x14ac:dyDescent="0.25">
      <c r="A73" s="18"/>
      <c r="B73" s="251"/>
      <c r="D73" s="251"/>
    </row>
    <row r="74" spans="1:4" s="50" customFormat="1" x14ac:dyDescent="0.25">
      <c r="A74" s="18"/>
      <c r="B74" s="251"/>
      <c r="D74" s="251"/>
    </row>
    <row r="75" spans="1:4" s="50" customFormat="1" x14ac:dyDescent="0.25">
      <c r="A75" s="18"/>
      <c r="B75" s="251"/>
      <c r="D75" s="251"/>
    </row>
    <row r="76" spans="1:4" s="50" customFormat="1" x14ac:dyDescent="0.25">
      <c r="A76" s="18"/>
      <c r="B76" s="251"/>
      <c r="D76" s="251"/>
    </row>
    <row r="77" spans="1:4" s="50" customFormat="1" x14ac:dyDescent="0.25">
      <c r="A77" s="18"/>
      <c r="B77" s="251"/>
      <c r="D77" s="251"/>
    </row>
    <row r="78" spans="1:4" s="50" customFormat="1" x14ac:dyDescent="0.25">
      <c r="A78" s="18"/>
      <c r="B78" s="251"/>
      <c r="D78" s="251"/>
    </row>
  </sheetData>
  <sheetProtection algorithmName="SHA-512" hashValue="XTy53F56H8KhEg5ciJKJkbihpmuS2PSYEvXmOxj0DUZGyWg3Xz5XFMVrioxggkYj/X49ylrrX/gy1FMxGFlb+g==" saltValue="o2i1OMjLAhQmm3insoLR+Q==" spinCount="100000" sheet="1" objects="1" scenarios="1" formatCells="0" formatColumns="0" formatRows="0" autoFilter="0"/>
  <mergeCells count="35">
    <mergeCell ref="E60:I60"/>
    <mergeCell ref="Y1:Z1"/>
    <mergeCell ref="E5:G5"/>
    <mergeCell ref="H5:J5"/>
    <mergeCell ref="K5:M5"/>
    <mergeCell ref="N5:P5"/>
    <mergeCell ref="Q5:S5"/>
    <mergeCell ref="T4:X4"/>
    <mergeCell ref="E4:S4"/>
    <mergeCell ref="J1:S1"/>
    <mergeCell ref="AD6:AF6"/>
    <mergeCell ref="AG6:AI6"/>
    <mergeCell ref="AJ6:AL6"/>
    <mergeCell ref="AM6:AO6"/>
    <mergeCell ref="AA5:AC5"/>
    <mergeCell ref="AD5:AF5"/>
    <mergeCell ref="AG5:AI5"/>
    <mergeCell ref="AJ5:AL5"/>
    <mergeCell ref="AM5:AO5"/>
    <mergeCell ref="AG1:AO1"/>
    <mergeCell ref="B3:B7"/>
    <mergeCell ref="C3:C7"/>
    <mergeCell ref="D3:D7"/>
    <mergeCell ref="E3:Z3"/>
    <mergeCell ref="Z4:Z7"/>
    <mergeCell ref="E6:G6"/>
    <mergeCell ref="H6:J6"/>
    <mergeCell ref="K6:M6"/>
    <mergeCell ref="N6:P6"/>
    <mergeCell ref="Q6:S6"/>
    <mergeCell ref="AA3:AV3"/>
    <mergeCell ref="AA4:AO4"/>
    <mergeCell ref="AP4:AT4"/>
    <mergeCell ref="AV4:AV7"/>
    <mergeCell ref="AA6:AC6"/>
  </mergeCells>
  <conditionalFormatting sqref="Q58:S58">
    <cfRule type="expression" dxfId="25" priority="63" stopIfTrue="1">
      <formula>$Q$6=0</formula>
    </cfRule>
  </conditionalFormatting>
  <conditionalFormatting sqref="AM58:AO58">
    <cfRule type="expression" dxfId="24" priority="62" stopIfTrue="1">
      <formula>$AM$6=0</formula>
    </cfRule>
  </conditionalFormatting>
  <conditionalFormatting sqref="X58">
    <cfRule type="expression" dxfId="23" priority="61">
      <formula>X$7=0</formula>
    </cfRule>
  </conditionalFormatting>
  <conditionalFormatting sqref="AT58">
    <cfRule type="expression" dxfId="22" priority="59">
      <formula>AT$7=0</formula>
    </cfRule>
  </conditionalFormatting>
  <conditionalFormatting sqref="X58">
    <cfRule type="expression" dxfId="21" priority="44">
      <formula>X$6=0</formula>
    </cfRule>
  </conditionalFormatting>
  <conditionalFormatting sqref="Q58:S58">
    <cfRule type="expression" dxfId="20" priority="42">
      <formula>$Q$6=0</formula>
    </cfRule>
  </conditionalFormatting>
  <conditionalFormatting sqref="T6:W8">
    <cfRule type="containsBlanks" dxfId="19" priority="41">
      <formula>LEN(TRIM(T6))=0</formula>
    </cfRule>
  </conditionalFormatting>
  <conditionalFormatting sqref="Q6:S57">
    <cfRule type="expression" dxfId="18" priority="29">
      <formula>$Q$6=""</formula>
    </cfRule>
  </conditionalFormatting>
  <conditionalFormatting sqref="Q8:S57">
    <cfRule type="expression" dxfId="17" priority="27">
      <formula>AND($Q$6&gt;0, Q8="")</formula>
    </cfRule>
  </conditionalFormatting>
  <conditionalFormatting sqref="AT7">
    <cfRule type="expression" dxfId="16" priority="23">
      <formula>AT$7=0</formula>
    </cfRule>
  </conditionalFormatting>
  <conditionalFormatting sqref="AT6:AT7 AT9:AT57">
    <cfRule type="expression" dxfId="15" priority="22">
      <formula>AT$6=0</formula>
    </cfRule>
  </conditionalFormatting>
  <conditionalFormatting sqref="AP6:AS57">
    <cfRule type="containsBlanks" dxfId="14" priority="21">
      <formula>LEN(TRIM(AP6))=0</formula>
    </cfRule>
  </conditionalFormatting>
  <conditionalFormatting sqref="AU8:AU57">
    <cfRule type="containsBlanks" dxfId="13" priority="20">
      <formula>LEN(TRIM(AU8))=0</formula>
    </cfRule>
  </conditionalFormatting>
  <conditionalFormatting sqref="AM6:AO57">
    <cfRule type="expression" dxfId="12" priority="19">
      <formula>$AM$6=""</formula>
    </cfRule>
  </conditionalFormatting>
  <conditionalFormatting sqref="AM8:AO57">
    <cfRule type="expression" dxfId="11" priority="18">
      <formula>AND($AM$6&gt;0, AM8="")</formula>
    </cfRule>
  </conditionalFormatting>
  <conditionalFormatting sqref="AT9:AT57">
    <cfRule type="expression" dxfId="10" priority="17">
      <formula>AND($Q$6&gt;0, AM9="")</formula>
    </cfRule>
  </conditionalFormatting>
  <conditionalFormatting sqref="AT8">
    <cfRule type="containsBlanks" dxfId="9" priority="16">
      <formula>LEN(TRIM(AT8))=0</formula>
    </cfRule>
  </conditionalFormatting>
  <conditionalFormatting sqref="X6:X7">
    <cfRule type="expression" dxfId="8" priority="13" stopIfTrue="1">
      <formula>$X$6=""</formula>
    </cfRule>
  </conditionalFormatting>
  <conditionalFormatting sqref="X8">
    <cfRule type="containsBlanks" dxfId="7" priority="10">
      <formula>LEN(TRIM(X8))=0</formula>
    </cfRule>
  </conditionalFormatting>
  <conditionalFormatting sqref="T9:W57">
    <cfRule type="containsBlanks" dxfId="6" priority="9">
      <formula>LEN(TRIM(T9))=0</formula>
    </cfRule>
  </conditionalFormatting>
  <conditionalFormatting sqref="X9:X57">
    <cfRule type="containsBlanks" dxfId="5" priority="7">
      <formula>LEN(TRIM(X9))=0</formula>
    </cfRule>
  </conditionalFormatting>
  <conditionalFormatting sqref="Y8:Y57">
    <cfRule type="expression" dxfId="4" priority="5">
      <formula>AND($Q$6&gt;0, Y8="")</formula>
    </cfRule>
  </conditionalFormatting>
  <conditionalFormatting sqref="E8:P57">
    <cfRule type="containsBlanks" dxfId="3" priority="4">
      <formula>LEN(TRIM(E8))=0</formula>
    </cfRule>
  </conditionalFormatting>
  <conditionalFormatting sqref="X6:X57">
    <cfRule type="expression" dxfId="2" priority="3">
      <formula>$X$6=""</formula>
    </cfRule>
  </conditionalFormatting>
  <conditionalFormatting sqref="AT6:AT57">
    <cfRule type="expression" dxfId="1" priority="2">
      <formula>$AT$6=""</formula>
    </cfRule>
  </conditionalFormatting>
  <conditionalFormatting sqref="AA8:AL57">
    <cfRule type="containsBlanks" dxfId="0" priority="1">
      <formula>LEN(TRIM(AA8))=0</formula>
    </cfRule>
  </conditionalFormatting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showGridLines="0" zoomScale="80" zoomScaleNormal="80" workbookViewId="0">
      <selection activeCell="Z32" sqref="Z32"/>
    </sheetView>
  </sheetViews>
  <sheetFormatPr defaultRowHeight="15" x14ac:dyDescent="0.25"/>
  <cols>
    <col min="1" max="1" width="20.7109375" style="30" customWidth="1"/>
    <col min="2" max="2" width="3.5703125" style="20" customWidth="1"/>
    <col min="3" max="3" width="36" style="20" customWidth="1"/>
    <col min="4" max="5" width="6.28515625" style="20" customWidth="1"/>
    <col min="6" max="6" width="6" style="20" customWidth="1"/>
    <col min="7" max="8" width="6.28515625" style="20" customWidth="1"/>
    <col min="9" max="9" width="7.85546875" style="20" customWidth="1"/>
    <col min="10" max="10" width="6.28515625" style="20" customWidth="1"/>
    <col min="11" max="15" width="6.7109375" style="20" customWidth="1"/>
    <col min="16" max="16" width="7.85546875" style="20" customWidth="1"/>
    <col min="17" max="17" width="6.7109375" style="20" customWidth="1"/>
    <col min="18" max="18" width="9.140625" style="20"/>
    <col min="19" max="19" width="6.140625" style="20" customWidth="1"/>
    <col min="20" max="20" width="0" style="20" hidden="1" customWidth="1"/>
    <col min="21" max="21" width="22.140625" style="20" hidden="1" customWidth="1"/>
    <col min="22" max="22" width="28.42578125" style="20" hidden="1" customWidth="1"/>
    <col min="23" max="23" width="3.85546875" style="20" customWidth="1"/>
    <col min="24" max="16384" width="9.140625" style="20"/>
  </cols>
  <sheetData>
    <row r="1" spans="2:29" ht="15.75" thickBot="1" x14ac:dyDescent="0.3"/>
    <row r="2" spans="2:29" ht="18.75" x14ac:dyDescent="0.3">
      <c r="B2" s="32" t="s">
        <v>15</v>
      </c>
      <c r="C2" s="32"/>
      <c r="D2" s="434" t="s">
        <v>33</v>
      </c>
      <c r="E2" s="435"/>
      <c r="F2" s="435"/>
      <c r="G2" s="435"/>
      <c r="H2" s="435"/>
      <c r="I2" s="435"/>
      <c r="O2" s="18"/>
      <c r="P2" s="18"/>
      <c r="Q2" s="18"/>
      <c r="U2" s="21" t="s">
        <v>167</v>
      </c>
      <c r="V2" s="22">
        <f>IF(D4="I / Ganjil", 1, 2)</f>
        <v>2</v>
      </c>
      <c r="W2" s="23"/>
      <c r="X2" s="548" t="s">
        <v>203</v>
      </c>
      <c r="Y2" s="549"/>
      <c r="Z2" s="549"/>
      <c r="AA2" s="550"/>
      <c r="AB2" s="550"/>
      <c r="AC2" s="550"/>
    </row>
    <row r="3" spans="2:29" ht="18.75" x14ac:dyDescent="0.3">
      <c r="B3" s="32" t="s">
        <v>16</v>
      </c>
      <c r="C3" s="32"/>
      <c r="D3" s="444" t="str">
        <f>VLOOKUP(D2,Sistem!B3:C20,2)</f>
        <v>C</v>
      </c>
      <c r="E3" s="445"/>
      <c r="F3" s="445"/>
      <c r="G3" s="445"/>
      <c r="H3" s="445"/>
      <c r="I3" s="445"/>
      <c r="O3" s="18"/>
      <c r="P3" s="18"/>
      <c r="Q3" s="18"/>
      <c r="U3" s="23"/>
      <c r="V3" s="23"/>
      <c r="W3" s="23"/>
      <c r="X3" s="551">
        <v>1</v>
      </c>
      <c r="Y3" s="553" t="s">
        <v>3</v>
      </c>
      <c r="Z3" s="553"/>
      <c r="AA3" s="553"/>
      <c r="AB3" s="553"/>
      <c r="AC3" s="553"/>
    </row>
    <row r="4" spans="2:29" ht="18.75" x14ac:dyDescent="0.3">
      <c r="B4" s="32" t="s">
        <v>17</v>
      </c>
      <c r="C4" s="32"/>
      <c r="D4" s="439" t="s">
        <v>43</v>
      </c>
      <c r="E4" s="438"/>
      <c r="F4" s="438"/>
      <c r="G4" s="438"/>
      <c r="H4" s="438"/>
      <c r="I4" s="438"/>
      <c r="U4" s="24" t="s">
        <v>168</v>
      </c>
      <c r="V4" s="24" t="s">
        <v>170</v>
      </c>
      <c r="W4" s="23"/>
      <c r="X4" s="551">
        <v>2</v>
      </c>
      <c r="Y4" s="554" t="s">
        <v>139</v>
      </c>
      <c r="Z4" s="554"/>
      <c r="AA4" s="554"/>
      <c r="AB4" s="554"/>
      <c r="AC4" s="554"/>
    </row>
    <row r="5" spans="2:29" ht="18.75" x14ac:dyDescent="0.3">
      <c r="B5" s="32" t="s">
        <v>18</v>
      </c>
      <c r="C5" s="32"/>
      <c r="D5" s="437" t="s">
        <v>36</v>
      </c>
      <c r="E5" s="442"/>
      <c r="F5" s="442"/>
      <c r="G5" s="442"/>
      <c r="H5" s="442"/>
      <c r="I5" s="442"/>
      <c r="U5" s="24" t="s">
        <v>169</v>
      </c>
      <c r="V5" s="24" t="str">
        <f>IF(SISWA!F1="OK", "✅ Data Siswa: Mantap", IF(SISWA!F1="KOSONG", "⚪ Data Siswa: Belum Diisi", "❌ Data Siswa: Ada Masalah"))</f>
        <v>❌ Data Siswa: Ada Masalah</v>
      </c>
      <c r="W5" s="23"/>
      <c r="X5" s="551">
        <v>3</v>
      </c>
      <c r="Y5" s="554" t="s">
        <v>5</v>
      </c>
      <c r="Z5" s="554"/>
      <c r="AA5" s="554"/>
      <c r="AB5" s="554"/>
      <c r="AC5" s="554"/>
    </row>
    <row r="6" spans="2:29" ht="18.75" x14ac:dyDescent="0.3">
      <c r="B6" s="33" t="s">
        <v>129</v>
      </c>
      <c r="C6" s="34"/>
      <c r="D6" s="439" t="s">
        <v>3</v>
      </c>
      <c r="E6" s="438"/>
      <c r="F6" s="438"/>
      <c r="G6" s="438"/>
      <c r="H6" s="438"/>
      <c r="I6" s="438"/>
      <c r="U6" s="24" t="s">
        <v>171</v>
      </c>
      <c r="V6" s="24" t="e">
        <f>IF(V2=1, IF('BAB LM'!#REF!=10, "✅", "❌ S1 ERROR (" &amp; 'BAB LM'!#REF! &amp; "/10)"), IF(V2=2, IF('BAB LM'!#REF!=10, "✅", "❌ S2 ERROR (" &amp; 'BAB LM'!#REF! &amp; "/10)"), "PILIH SMT"))</f>
        <v>#REF!</v>
      </c>
      <c r="W6" s="23"/>
      <c r="X6" s="551">
        <v>4</v>
      </c>
      <c r="Y6" s="555" t="s">
        <v>6</v>
      </c>
      <c r="Z6" s="555"/>
      <c r="AA6" s="555"/>
      <c r="AB6" s="555"/>
      <c r="AC6" s="555"/>
    </row>
    <row r="7" spans="2:29" ht="18.75" x14ac:dyDescent="0.3">
      <c r="B7" s="32" t="s">
        <v>0</v>
      </c>
      <c r="C7" s="32"/>
      <c r="D7" s="439" t="s">
        <v>200</v>
      </c>
      <c r="E7" s="438"/>
      <c r="F7" s="438"/>
      <c r="G7" s="438"/>
      <c r="H7" s="438"/>
      <c r="I7" s="438"/>
      <c r="U7" s="24"/>
      <c r="V7" s="24"/>
      <c r="W7" s="23"/>
      <c r="X7" s="551">
        <v>5</v>
      </c>
      <c r="Y7" s="555" t="s">
        <v>136</v>
      </c>
      <c r="Z7" s="555"/>
      <c r="AA7" s="555"/>
      <c r="AB7" s="555"/>
      <c r="AC7" s="555"/>
    </row>
    <row r="8" spans="2:29" ht="18.75" x14ac:dyDescent="0.3">
      <c r="B8" s="32" t="s">
        <v>1</v>
      </c>
      <c r="C8" s="32"/>
      <c r="D8" s="439" t="s">
        <v>1</v>
      </c>
      <c r="E8" s="438"/>
      <c r="F8" s="438"/>
      <c r="G8" s="438"/>
      <c r="H8" s="438"/>
      <c r="I8" s="438"/>
      <c r="U8" s="24"/>
      <c r="V8" s="24"/>
      <c r="W8" s="23"/>
      <c r="X8" s="551">
        <v>6</v>
      </c>
      <c r="Y8" s="555" t="s">
        <v>137</v>
      </c>
      <c r="Z8" s="555"/>
      <c r="AA8" s="555"/>
      <c r="AB8" s="555"/>
      <c r="AC8" s="555"/>
    </row>
    <row r="9" spans="2:29" ht="18.75" x14ac:dyDescent="0.3">
      <c r="B9" s="32" t="s">
        <v>13</v>
      </c>
      <c r="C9" s="32"/>
      <c r="D9" s="439" t="s">
        <v>201</v>
      </c>
      <c r="E9" s="438"/>
      <c r="F9" s="438"/>
      <c r="G9" s="438"/>
      <c r="H9" s="438"/>
      <c r="I9" s="438"/>
      <c r="U9" s="24"/>
      <c r="V9" s="24"/>
      <c r="W9" s="23"/>
      <c r="X9" s="551">
        <v>7</v>
      </c>
      <c r="Y9" s="555" t="s">
        <v>138</v>
      </c>
      <c r="Z9" s="555"/>
      <c r="AA9" s="555"/>
      <c r="AB9" s="555"/>
      <c r="AC9" s="555"/>
    </row>
    <row r="10" spans="2:29" ht="18.75" x14ac:dyDescent="0.3">
      <c r="B10" s="428" t="s">
        <v>14</v>
      </c>
      <c r="C10" s="428"/>
      <c r="D10" s="437"/>
      <c r="E10" s="442"/>
      <c r="F10" s="442"/>
      <c r="G10" s="442"/>
      <c r="H10" s="442"/>
      <c r="I10" s="442"/>
      <c r="U10" s="24"/>
      <c r="V10" s="24"/>
      <c r="W10" s="23"/>
      <c r="X10" s="551">
        <v>8</v>
      </c>
      <c r="Y10" s="555" t="s">
        <v>10</v>
      </c>
      <c r="Z10" s="555"/>
      <c r="AA10" s="555"/>
      <c r="AB10" s="555"/>
      <c r="AC10" s="555"/>
    </row>
    <row r="11" spans="2:29" ht="18.75" x14ac:dyDescent="0.3">
      <c r="B11" s="440" t="s">
        <v>140</v>
      </c>
      <c r="C11" s="441"/>
      <c r="D11" s="439" t="s">
        <v>197</v>
      </c>
      <c r="E11" s="438"/>
      <c r="F11" s="438"/>
      <c r="G11" s="438"/>
      <c r="H11" s="438"/>
      <c r="I11" s="438"/>
      <c r="U11" s="24"/>
      <c r="V11" s="24"/>
      <c r="W11" s="23"/>
      <c r="X11" s="551">
        <v>9</v>
      </c>
      <c r="Y11" s="555" t="s">
        <v>108</v>
      </c>
      <c r="Z11" s="555"/>
      <c r="AA11" s="555"/>
      <c r="AB11" s="555"/>
      <c r="AC11" s="555"/>
    </row>
    <row r="12" spans="2:29" ht="18.75" x14ac:dyDescent="0.3">
      <c r="B12" s="429" t="s">
        <v>142</v>
      </c>
      <c r="C12" s="429"/>
      <c r="D12" s="439">
        <v>12345</v>
      </c>
      <c r="E12" s="438"/>
      <c r="F12" s="438"/>
      <c r="G12" s="438"/>
      <c r="H12" s="438"/>
      <c r="I12" s="438"/>
      <c r="U12" s="24"/>
      <c r="V12" s="24"/>
      <c r="W12" s="23"/>
      <c r="X12" s="552">
        <v>10</v>
      </c>
      <c r="Y12" s="555" t="s">
        <v>12</v>
      </c>
      <c r="Z12" s="555"/>
      <c r="AA12" s="555"/>
      <c r="AB12" s="555"/>
      <c r="AC12" s="555"/>
    </row>
    <row r="13" spans="2:29" ht="18.75" x14ac:dyDescent="0.3">
      <c r="B13" s="19" t="s">
        <v>131</v>
      </c>
      <c r="C13" s="32"/>
      <c r="D13" s="437" t="s">
        <v>202</v>
      </c>
      <c r="E13" s="438"/>
      <c r="F13" s="438"/>
      <c r="G13" s="438"/>
      <c r="H13" s="438"/>
      <c r="I13" s="438"/>
      <c r="U13" s="24"/>
      <c r="V13" s="24"/>
      <c r="W13" s="23"/>
      <c r="X13" s="547"/>
    </row>
    <row r="14" spans="2:29" ht="18.75" x14ac:dyDescent="0.3">
      <c r="B14" s="429" t="s">
        <v>142</v>
      </c>
      <c r="C14" s="429"/>
      <c r="D14" s="439">
        <v>3245</v>
      </c>
      <c r="E14" s="438"/>
      <c r="F14" s="438"/>
      <c r="G14" s="438"/>
      <c r="H14" s="438"/>
      <c r="I14" s="438"/>
      <c r="U14" s="25"/>
      <c r="V14" s="25"/>
      <c r="W14" s="23"/>
      <c r="X14" s="547"/>
    </row>
    <row r="15" spans="2:29" ht="12.75" customHeight="1" x14ac:dyDescent="0.25">
      <c r="B15" s="26"/>
      <c r="C15" s="26"/>
      <c r="D15" s="26"/>
      <c r="U15" s="23"/>
      <c r="V15" s="23"/>
      <c r="W15" s="23"/>
      <c r="X15" s="547"/>
    </row>
    <row r="16" spans="2:29" ht="26.25" x14ac:dyDescent="0.4">
      <c r="B16" s="436" t="s">
        <v>65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6"/>
      <c r="R16" s="426" t="s">
        <v>172</v>
      </c>
      <c r="S16" s="426"/>
      <c r="U16" s="23"/>
      <c r="V16" s="23"/>
      <c r="W16" s="23"/>
      <c r="X16" s="547"/>
    </row>
    <row r="17" spans="1:24" ht="21" x14ac:dyDescent="0.35">
      <c r="B17" s="35" t="s">
        <v>2</v>
      </c>
      <c r="C17" s="35"/>
      <c r="D17" s="427" t="s">
        <v>66</v>
      </c>
      <c r="E17" s="427"/>
      <c r="F17" s="427"/>
      <c r="G17" s="427"/>
      <c r="H17" s="427"/>
      <c r="I17" s="427"/>
      <c r="J17" s="427"/>
      <c r="K17" s="427"/>
      <c r="L17" s="427"/>
      <c r="M17" s="427"/>
      <c r="N17" s="427"/>
      <c r="O17" s="427"/>
      <c r="P17" s="427"/>
      <c r="Q17" s="427"/>
      <c r="R17" s="426"/>
      <c r="S17" s="426"/>
      <c r="U17" s="23"/>
      <c r="V17" s="23"/>
      <c r="W17" s="23"/>
      <c r="X17" s="547"/>
    </row>
    <row r="18" spans="1:24" ht="21" x14ac:dyDescent="0.35">
      <c r="B18" s="35"/>
      <c r="C18" s="36" t="s">
        <v>2</v>
      </c>
      <c r="D18" s="37">
        <v>1</v>
      </c>
      <c r="E18" s="37">
        <v>2</v>
      </c>
      <c r="F18" s="37">
        <v>3</v>
      </c>
      <c r="G18" s="37">
        <v>4</v>
      </c>
      <c r="H18" s="37">
        <v>5</v>
      </c>
      <c r="I18" s="37" t="s">
        <v>67</v>
      </c>
      <c r="J18" s="38" t="s">
        <v>69</v>
      </c>
      <c r="K18" s="37">
        <v>6</v>
      </c>
      <c r="L18" s="37">
        <v>7</v>
      </c>
      <c r="M18" s="37">
        <v>8</v>
      </c>
      <c r="N18" s="37">
        <v>9</v>
      </c>
      <c r="O18" s="37">
        <v>10</v>
      </c>
      <c r="P18" s="37" t="s">
        <v>68</v>
      </c>
      <c r="Q18" s="37" t="s">
        <v>64</v>
      </c>
      <c r="R18" s="426"/>
      <c r="S18" s="426"/>
      <c r="U18" s="23"/>
      <c r="V18" s="23"/>
      <c r="W18" s="23"/>
      <c r="X18" s="547"/>
    </row>
    <row r="19" spans="1:24" s="27" customFormat="1" ht="18.75" x14ac:dyDescent="0.3">
      <c r="A19" s="31" t="str">
        <f>Sistem!D3</f>
        <v>B-PAI</v>
      </c>
      <c r="B19" s="39"/>
      <c r="C19" s="39" t="str">
        <f>D6</f>
        <v>PAI &amp; Budi Pekerti</v>
      </c>
      <c r="D19" s="40">
        <f>'BAB LM'!F4</f>
        <v>20</v>
      </c>
      <c r="E19" s="40">
        <f>'BAB LM'!F5</f>
        <v>15</v>
      </c>
      <c r="F19" s="40">
        <f>'BAB LM'!F6</f>
        <v>15</v>
      </c>
      <c r="G19" s="40">
        <f>'BAB LM'!F7</f>
        <v>20</v>
      </c>
      <c r="H19" s="40">
        <f>'BAB LM'!F8</f>
        <v>20</v>
      </c>
      <c r="I19" s="40">
        <f>'BAB LM'!F9</f>
        <v>10</v>
      </c>
      <c r="J19" s="290">
        <f>IF(SUM(D19:I19)=100, 100, "ERROR")</f>
        <v>100</v>
      </c>
      <c r="K19" s="41">
        <f>'BAB LM'!F10</f>
        <v>20</v>
      </c>
      <c r="L19" s="41">
        <f>'BAB LM'!F11</f>
        <v>15</v>
      </c>
      <c r="M19" s="41">
        <f>'BAB LM'!F12</f>
        <v>15</v>
      </c>
      <c r="N19" s="41">
        <f>'BAB LM'!F13</f>
        <v>20</v>
      </c>
      <c r="O19" s="41">
        <f>'BAB LM'!F14</f>
        <v>20</v>
      </c>
      <c r="P19" s="41">
        <f>'BAB LM'!F15</f>
        <v>10</v>
      </c>
      <c r="Q19" s="290">
        <f>IF(SUM(K19:P19)=100, 100, "ERROR")</f>
        <v>100</v>
      </c>
      <c r="R19" s="426"/>
      <c r="S19" s="426"/>
      <c r="U19" s="21"/>
      <c r="V19" s="21"/>
      <c r="W19" s="21"/>
      <c r="X19" s="547"/>
    </row>
    <row r="20" spans="1:24" ht="15" hidden="1" customHeight="1" x14ac:dyDescent="0.25">
      <c r="A20" s="30" t="str">
        <f>Sistem!D4</f>
        <v>B-PKN</v>
      </c>
      <c r="B20" s="42">
        <v>2</v>
      </c>
      <c r="C20" s="42" t="s">
        <v>4</v>
      </c>
      <c r="D20" s="43" t="e">
        <f>'BAB LM'!#REF!</f>
        <v>#REF!</v>
      </c>
      <c r="E20" s="43" t="e">
        <f>'BAB LM'!#REF!</f>
        <v>#REF!</v>
      </c>
      <c r="F20" s="43" t="e">
        <f>'BAB LM'!#REF!</f>
        <v>#REF!</v>
      </c>
      <c r="G20" s="43" t="e">
        <f>'BAB LM'!#REF!</f>
        <v>#REF!</v>
      </c>
      <c r="H20" s="43" t="e">
        <f>'BAB LM'!#REF!</f>
        <v>#REF!</v>
      </c>
      <c r="I20" s="43" t="e">
        <f>'BAB LM'!#REF!</f>
        <v>#REF!</v>
      </c>
      <c r="J20" s="43" t="e">
        <f t="shared" ref="J20:J30" si="0">IF(SUM(D20:I20)=100, 100, "ERROR")</f>
        <v>#REF!</v>
      </c>
      <c r="K20" s="44" t="e">
        <f>'BAB LM'!#REF!</f>
        <v>#REF!</v>
      </c>
      <c r="L20" s="44" t="e">
        <f>'BAB LM'!#REF!</f>
        <v>#REF!</v>
      </c>
      <c r="M20" s="44" t="e">
        <f>'BAB LM'!#REF!</f>
        <v>#REF!</v>
      </c>
      <c r="N20" s="44" t="e">
        <f>'BAB LM'!#REF!</f>
        <v>#REF!</v>
      </c>
      <c r="O20" s="44" t="e">
        <f>'BAB LM'!#REF!</f>
        <v>#REF!</v>
      </c>
      <c r="P20" s="44" t="e">
        <f>'BAB LM'!#REF!</f>
        <v>#REF!</v>
      </c>
      <c r="Q20" s="44" t="e">
        <f t="shared" ref="Q20:Q30" si="1">IF(SUM(K20:P20)=100, 100, "ERROR")</f>
        <v>#REF!</v>
      </c>
      <c r="U20" s="23"/>
      <c r="V20" s="23"/>
      <c r="W20" s="23"/>
      <c r="X20" s="547"/>
    </row>
    <row r="21" spans="1:24" ht="15" hidden="1" customHeight="1" x14ac:dyDescent="0.25">
      <c r="A21" s="30" t="str">
        <f>Sistem!D5</f>
        <v>B-INDO</v>
      </c>
      <c r="B21" s="42">
        <v>3</v>
      </c>
      <c r="C21" s="42" t="s">
        <v>5</v>
      </c>
      <c r="D21" s="43" t="e">
        <f>'BAB LM'!#REF!</f>
        <v>#REF!</v>
      </c>
      <c r="E21" s="43" t="e">
        <f>'BAB LM'!#REF!</f>
        <v>#REF!</v>
      </c>
      <c r="F21" s="43" t="e">
        <f>'BAB LM'!#REF!</f>
        <v>#REF!</v>
      </c>
      <c r="G21" s="43" t="e">
        <f>'BAB LM'!#REF!</f>
        <v>#REF!</v>
      </c>
      <c r="H21" s="43" t="e">
        <f>'BAB LM'!#REF!</f>
        <v>#REF!</v>
      </c>
      <c r="I21" s="43" t="e">
        <f>'BAB LM'!#REF!</f>
        <v>#REF!</v>
      </c>
      <c r="J21" s="43" t="e">
        <f t="shared" si="0"/>
        <v>#REF!</v>
      </c>
      <c r="K21" s="44" t="e">
        <f>'BAB LM'!#REF!</f>
        <v>#REF!</v>
      </c>
      <c r="L21" s="44" t="e">
        <f>'BAB LM'!#REF!</f>
        <v>#REF!</v>
      </c>
      <c r="M21" s="44" t="e">
        <f>'BAB LM'!#REF!</f>
        <v>#REF!</v>
      </c>
      <c r="N21" s="44" t="e">
        <f>'BAB LM'!#REF!</f>
        <v>#REF!</v>
      </c>
      <c r="O21" s="44" t="e">
        <f>'BAB LM'!#REF!</f>
        <v>#REF!</v>
      </c>
      <c r="P21" s="44" t="e">
        <f>'BAB LM'!#REF!</f>
        <v>#REF!</v>
      </c>
      <c r="Q21" s="44" t="e">
        <f t="shared" si="1"/>
        <v>#REF!</v>
      </c>
      <c r="U21" s="23"/>
      <c r="V21" s="23"/>
      <c r="W21" s="23"/>
      <c r="X21" s="547"/>
    </row>
    <row r="22" spans="1:24" hidden="1" x14ac:dyDescent="0.25">
      <c r="A22" s="30" t="str">
        <f>Sistem!D6</f>
        <v>B-MTK</v>
      </c>
      <c r="B22" s="42">
        <v>4</v>
      </c>
      <c r="C22" s="42" t="s">
        <v>6</v>
      </c>
      <c r="D22" s="43" t="e">
        <f>'BAB LM'!#REF!</f>
        <v>#REF!</v>
      </c>
      <c r="E22" s="43" t="e">
        <f>'BAB LM'!#REF!</f>
        <v>#REF!</v>
      </c>
      <c r="F22" s="43" t="e">
        <f>'BAB LM'!#REF!</f>
        <v>#REF!</v>
      </c>
      <c r="G22" s="43" t="e">
        <f>'BAB LM'!#REF!</f>
        <v>#REF!</v>
      </c>
      <c r="H22" s="43" t="e">
        <f>'BAB LM'!#REF!</f>
        <v>#REF!</v>
      </c>
      <c r="I22" s="43" t="e">
        <f>'BAB LM'!#REF!</f>
        <v>#REF!</v>
      </c>
      <c r="J22" s="43" t="e">
        <f t="shared" si="0"/>
        <v>#REF!</v>
      </c>
      <c r="K22" s="44" t="e">
        <f>'BAB LM'!#REF!</f>
        <v>#REF!</v>
      </c>
      <c r="L22" s="44" t="e">
        <f>'BAB LM'!#REF!</f>
        <v>#REF!</v>
      </c>
      <c r="M22" s="44" t="e">
        <f>'BAB LM'!#REF!</f>
        <v>#REF!</v>
      </c>
      <c r="N22" s="44" t="e">
        <f>'BAB LM'!#REF!</f>
        <v>#REF!</v>
      </c>
      <c r="O22" s="44" t="e">
        <f>'BAB LM'!#REF!</f>
        <v>#REF!</v>
      </c>
      <c r="P22" s="44" t="e">
        <f>'BAB LM'!#REF!</f>
        <v>#REF!</v>
      </c>
      <c r="Q22" s="44" t="e">
        <f t="shared" si="1"/>
        <v>#REF!</v>
      </c>
    </row>
    <row r="23" spans="1:24" hidden="1" x14ac:dyDescent="0.25">
      <c r="A23" s="30" t="str">
        <f>Sistem!D7</f>
        <v>B-IPAS</v>
      </c>
      <c r="B23" s="42">
        <v>5</v>
      </c>
      <c r="C23" s="42" t="s">
        <v>7</v>
      </c>
      <c r="D23" s="43" t="e">
        <f>'BAB LM'!#REF!</f>
        <v>#REF!</v>
      </c>
      <c r="E23" s="43" t="e">
        <f>'BAB LM'!#REF!</f>
        <v>#REF!</v>
      </c>
      <c r="F23" s="43" t="e">
        <f>'BAB LM'!#REF!</f>
        <v>#REF!</v>
      </c>
      <c r="G23" s="43" t="e">
        <f>'BAB LM'!#REF!</f>
        <v>#REF!</v>
      </c>
      <c r="H23" s="43" t="e">
        <f>'BAB LM'!#REF!</f>
        <v>#REF!</v>
      </c>
      <c r="I23" s="43" t="e">
        <f>'BAB LM'!#REF!</f>
        <v>#REF!</v>
      </c>
      <c r="J23" s="43" t="e">
        <f t="shared" ref="J23" si="2">IF(SUM(D23:I23)=100, 100, "ERROR")</f>
        <v>#REF!</v>
      </c>
      <c r="K23" s="44" t="e">
        <f>'BAB LM'!#REF!</f>
        <v>#REF!</v>
      </c>
      <c r="L23" s="44" t="e">
        <f>'BAB LM'!#REF!</f>
        <v>#REF!</v>
      </c>
      <c r="M23" s="44" t="e">
        <f>'BAB LM'!#REF!</f>
        <v>#REF!</v>
      </c>
      <c r="N23" s="44" t="e">
        <f>'BAB LM'!#REF!</f>
        <v>#REF!</v>
      </c>
      <c r="O23" s="44" t="e">
        <f>'BAB LM'!#REF!</f>
        <v>#REF!</v>
      </c>
      <c r="P23" s="44" t="e">
        <f>'BAB LM'!#REF!</f>
        <v>#REF!</v>
      </c>
      <c r="Q23" s="44" t="e">
        <f t="shared" ref="Q23" si="3">IF(SUM(K23:P23)=100, 100, "ERROR")</f>
        <v>#REF!</v>
      </c>
    </row>
    <row r="24" spans="1:24" hidden="1" x14ac:dyDescent="0.25">
      <c r="A24" s="30" t="str">
        <f>Sistem!D8</f>
        <v>B-SBK</v>
      </c>
      <c r="B24" s="42">
        <v>6</v>
      </c>
      <c r="C24" s="42" t="s">
        <v>8</v>
      </c>
      <c r="D24" s="43" t="e">
        <f>'BAB LM'!#REF!</f>
        <v>#REF!</v>
      </c>
      <c r="E24" s="43" t="e">
        <f>'BAB LM'!#REF!</f>
        <v>#REF!</v>
      </c>
      <c r="F24" s="43" t="e">
        <f>'BAB LM'!#REF!</f>
        <v>#REF!</v>
      </c>
      <c r="G24" s="43" t="e">
        <f>'BAB LM'!#REF!</f>
        <v>#REF!</v>
      </c>
      <c r="H24" s="43" t="e">
        <f>'BAB LM'!#REF!</f>
        <v>#REF!</v>
      </c>
      <c r="I24" s="43" t="e">
        <f>'BAB LM'!#REF!</f>
        <v>#REF!</v>
      </c>
      <c r="J24" s="43" t="e">
        <f t="shared" ref="J24" si="4">IF(SUM(D24:I24)=100, 100, "ERROR")</f>
        <v>#REF!</v>
      </c>
      <c r="K24" s="44" t="e">
        <f>'BAB LM'!#REF!</f>
        <v>#REF!</v>
      </c>
      <c r="L24" s="44" t="e">
        <f>'BAB LM'!#REF!</f>
        <v>#REF!</v>
      </c>
      <c r="M24" s="44" t="e">
        <f>'BAB LM'!#REF!</f>
        <v>#REF!</v>
      </c>
      <c r="N24" s="44" t="e">
        <f>'BAB LM'!#REF!</f>
        <v>#REF!</v>
      </c>
      <c r="O24" s="44" t="e">
        <f>'BAB LM'!#REF!</f>
        <v>#REF!</v>
      </c>
      <c r="P24" s="44" t="e">
        <f>'BAB LM'!#REF!</f>
        <v>#REF!</v>
      </c>
      <c r="Q24" s="44" t="e">
        <f t="shared" ref="Q24" si="5">IF(SUM(K24:P24)=100, 100, "ERROR")</f>
        <v>#REF!</v>
      </c>
    </row>
    <row r="25" spans="1:24" hidden="1" x14ac:dyDescent="0.25">
      <c r="A25" s="30" t="str">
        <f>Sistem!D9</f>
        <v>B-PJOK</v>
      </c>
      <c r="B25" s="42">
        <v>7</v>
      </c>
      <c r="C25" s="42" t="s">
        <v>9</v>
      </c>
      <c r="D25" s="43" t="e">
        <f>'BAB LM'!#REF!</f>
        <v>#REF!</v>
      </c>
      <c r="E25" s="43" t="e">
        <f>'BAB LM'!#REF!</f>
        <v>#REF!</v>
      </c>
      <c r="F25" s="43" t="e">
        <f>'BAB LM'!#REF!</f>
        <v>#REF!</v>
      </c>
      <c r="G25" s="43" t="e">
        <f>'BAB LM'!#REF!</f>
        <v>#REF!</v>
      </c>
      <c r="H25" s="43" t="e">
        <f>'BAB LM'!#REF!</f>
        <v>#REF!</v>
      </c>
      <c r="I25" s="43" t="e">
        <f>'BAB LM'!#REF!</f>
        <v>#REF!</v>
      </c>
      <c r="J25" s="43" t="e">
        <f t="shared" ref="J25" si="6">IF(SUM(D25:I25)=100, 100, "ERROR")</f>
        <v>#REF!</v>
      </c>
      <c r="K25" s="44" t="e">
        <f>'BAB LM'!#REF!</f>
        <v>#REF!</v>
      </c>
      <c r="L25" s="44" t="e">
        <f>'BAB LM'!#REF!</f>
        <v>#REF!</v>
      </c>
      <c r="M25" s="44" t="e">
        <f>'BAB LM'!#REF!</f>
        <v>#REF!</v>
      </c>
      <c r="N25" s="44" t="e">
        <f>'BAB LM'!#REF!</f>
        <v>#REF!</v>
      </c>
      <c r="O25" s="44" t="e">
        <f>'BAB LM'!#REF!</f>
        <v>#REF!</v>
      </c>
      <c r="P25" s="44" t="e">
        <f>'BAB LM'!#REF!</f>
        <v>#REF!</v>
      </c>
      <c r="Q25" s="44" t="e">
        <f t="shared" ref="Q25" si="7">IF(SUM(K25:P25)=100, 100, "ERROR")</f>
        <v>#REF!</v>
      </c>
    </row>
    <row r="26" spans="1:24" hidden="1" x14ac:dyDescent="0.25">
      <c r="A26" s="30" t="str">
        <f>Sistem!D10</f>
        <v>B-INGG</v>
      </c>
      <c r="B26" s="42">
        <v>8</v>
      </c>
      <c r="C26" s="42" t="s">
        <v>10</v>
      </c>
      <c r="D26" s="43" t="e">
        <f>'BAB LM'!#REF!</f>
        <v>#REF!</v>
      </c>
      <c r="E26" s="43" t="e">
        <f>'BAB LM'!#REF!</f>
        <v>#REF!</v>
      </c>
      <c r="F26" s="43" t="e">
        <f>'BAB LM'!#REF!</f>
        <v>#REF!</v>
      </c>
      <c r="G26" s="43" t="e">
        <f>'BAB LM'!#REF!</f>
        <v>#REF!</v>
      </c>
      <c r="H26" s="43" t="e">
        <f>'BAB LM'!#REF!</f>
        <v>#REF!</v>
      </c>
      <c r="I26" s="43" t="e">
        <f>'BAB LM'!#REF!</f>
        <v>#REF!</v>
      </c>
      <c r="J26" s="43" t="e">
        <f t="shared" ref="J26" si="8">IF(SUM(D26:I26)=100, 100, "ERROR")</f>
        <v>#REF!</v>
      </c>
      <c r="K26" s="44" t="e">
        <f>'BAB LM'!#REF!</f>
        <v>#REF!</v>
      </c>
      <c r="L26" s="44" t="e">
        <f>'BAB LM'!#REF!</f>
        <v>#REF!</v>
      </c>
      <c r="M26" s="44" t="e">
        <f>'BAB LM'!#REF!</f>
        <v>#REF!</v>
      </c>
      <c r="N26" s="44" t="e">
        <f>'BAB LM'!#REF!</f>
        <v>#REF!</v>
      </c>
      <c r="O26" s="44" t="e">
        <f>'BAB LM'!#REF!</f>
        <v>#REF!</v>
      </c>
      <c r="P26" s="44" t="e">
        <f>'BAB LM'!#REF!</f>
        <v>#REF!</v>
      </c>
      <c r="Q26" s="44" t="e">
        <f t="shared" ref="Q26" si="9">IF(SUM(K26:P26)=100, 100, "ERROR")</f>
        <v>#REF!</v>
      </c>
    </row>
    <row r="27" spans="1:24" hidden="1" x14ac:dyDescent="0.25">
      <c r="A27" s="30" t="str">
        <f>Sistem!D11</f>
        <v>B-SUNDA</v>
      </c>
      <c r="B27" s="42">
        <v>9</v>
      </c>
      <c r="C27" s="42" t="s">
        <v>11</v>
      </c>
      <c r="D27" s="43" t="e">
        <f>'BAB LM'!#REF!</f>
        <v>#REF!</v>
      </c>
      <c r="E27" s="43" t="e">
        <f>'BAB LM'!#REF!</f>
        <v>#REF!</v>
      </c>
      <c r="F27" s="43" t="e">
        <f>'BAB LM'!#REF!</f>
        <v>#REF!</v>
      </c>
      <c r="G27" s="43" t="e">
        <f>'BAB LM'!#REF!</f>
        <v>#REF!</v>
      </c>
      <c r="H27" s="43" t="e">
        <f>'BAB LM'!#REF!</f>
        <v>#REF!</v>
      </c>
      <c r="I27" s="43" t="e">
        <f>'BAB LM'!#REF!</f>
        <v>#REF!</v>
      </c>
      <c r="J27" s="43" t="e">
        <f t="shared" ref="J27" si="10">IF(SUM(D27:I27)=100, 100, "ERROR")</f>
        <v>#REF!</v>
      </c>
      <c r="K27" s="44" t="e">
        <f>'BAB LM'!#REF!</f>
        <v>#REF!</v>
      </c>
      <c r="L27" s="44" t="e">
        <f>'BAB LM'!#REF!</f>
        <v>#REF!</v>
      </c>
      <c r="M27" s="44" t="e">
        <f>'BAB LM'!#REF!</f>
        <v>#REF!</v>
      </c>
      <c r="N27" s="44" t="e">
        <f>'BAB LM'!#REF!</f>
        <v>#REF!</v>
      </c>
      <c r="O27" s="44" t="e">
        <f>'BAB LM'!#REF!</f>
        <v>#REF!</v>
      </c>
      <c r="P27" s="44" t="e">
        <f>'BAB LM'!#REF!</f>
        <v>#REF!</v>
      </c>
      <c r="Q27" s="44" t="e">
        <f t="shared" ref="Q27" si="11">IF(SUM(K27:P27)=100, 100, "ERROR")</f>
        <v>#REF!</v>
      </c>
    </row>
    <row r="28" spans="1:24" hidden="1" x14ac:dyDescent="0.25">
      <c r="A28" s="30" t="str">
        <f>Sistem!D12</f>
        <v>KODING</v>
      </c>
      <c r="B28" s="42">
        <v>10</v>
      </c>
      <c r="C28" s="42" t="s">
        <v>12</v>
      </c>
      <c r="D28" s="43" t="e">
        <f>'BAB LM'!#REF!</f>
        <v>#REF!</v>
      </c>
      <c r="E28" s="43" t="e">
        <f>'BAB LM'!#REF!</f>
        <v>#REF!</v>
      </c>
      <c r="F28" s="43" t="e">
        <f>'BAB LM'!#REF!</f>
        <v>#REF!</v>
      </c>
      <c r="G28" s="43" t="e">
        <f>'BAB LM'!#REF!</f>
        <v>#REF!</v>
      </c>
      <c r="H28" s="43" t="e">
        <f>'BAB LM'!#REF!</f>
        <v>#REF!</v>
      </c>
      <c r="I28" s="43" t="e">
        <f>'BAB LM'!#REF!</f>
        <v>#REF!</v>
      </c>
      <c r="J28" s="43" t="e">
        <f t="shared" ref="J28" si="12">IF(SUM(D28:I28)=100, 100, "ERROR")</f>
        <v>#REF!</v>
      </c>
      <c r="K28" s="44" t="e">
        <f>'BAB LM'!#REF!</f>
        <v>#REF!</v>
      </c>
      <c r="L28" s="44" t="e">
        <f>'BAB LM'!#REF!</f>
        <v>#REF!</v>
      </c>
      <c r="M28" s="44" t="e">
        <f>'BAB LM'!#REF!</f>
        <v>#REF!</v>
      </c>
      <c r="N28" s="44" t="e">
        <f>'BAB LM'!#REF!</f>
        <v>#REF!</v>
      </c>
      <c r="O28" s="44" t="e">
        <f>'BAB LM'!#REF!</f>
        <v>#REF!</v>
      </c>
      <c r="P28" s="44" t="e">
        <f>'BAB LM'!#REF!</f>
        <v>#REF!</v>
      </c>
      <c r="Q28" s="44" t="e">
        <f t="shared" ref="Q28" si="13">IF(SUM(K28:P28)=100, 100, "ERROR")</f>
        <v>#REF!</v>
      </c>
    </row>
    <row r="29" spans="1:24" hidden="1" x14ac:dyDescent="0.25">
      <c r="A29" s="30">
        <f>Sistem!D13</f>
        <v>0</v>
      </c>
      <c r="B29" s="42">
        <v>11</v>
      </c>
      <c r="C29" s="42"/>
      <c r="D29" s="43"/>
      <c r="E29" s="43"/>
      <c r="F29" s="43"/>
      <c r="G29" s="43"/>
      <c r="H29" s="43"/>
      <c r="I29" s="43"/>
      <c r="J29" s="43" t="str">
        <f t="shared" si="0"/>
        <v>ERROR</v>
      </c>
      <c r="K29" s="44"/>
      <c r="L29" s="44"/>
      <c r="M29" s="44"/>
      <c r="N29" s="44"/>
      <c r="O29" s="44"/>
      <c r="P29" s="44"/>
      <c r="Q29" s="44" t="str">
        <f t="shared" si="1"/>
        <v>ERROR</v>
      </c>
    </row>
    <row r="30" spans="1:24" hidden="1" x14ac:dyDescent="0.25">
      <c r="A30" s="30">
        <f>Sistem!D14</f>
        <v>0</v>
      </c>
      <c r="B30" s="42">
        <v>12</v>
      </c>
      <c r="C30" s="42"/>
      <c r="D30" s="43"/>
      <c r="E30" s="43"/>
      <c r="F30" s="43"/>
      <c r="G30" s="43"/>
      <c r="H30" s="43"/>
      <c r="I30" s="43"/>
      <c r="J30" s="43" t="str">
        <f t="shared" si="0"/>
        <v>ERROR</v>
      </c>
      <c r="K30" s="44"/>
      <c r="L30" s="44"/>
      <c r="M30" s="44"/>
      <c r="N30" s="44"/>
      <c r="O30" s="44"/>
      <c r="P30" s="44"/>
      <c r="Q30" s="44" t="str">
        <f t="shared" si="1"/>
        <v>ERROR</v>
      </c>
    </row>
    <row r="31" spans="1:24" x14ac:dyDescent="0.25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24" ht="31.5" x14ac:dyDescent="0.5">
      <c r="A32" s="443"/>
      <c r="B32" s="432" t="s">
        <v>50</v>
      </c>
      <c r="C32" s="432"/>
      <c r="D32" s="432"/>
      <c r="E32" s="432"/>
      <c r="F32" s="432"/>
      <c r="G32" s="432"/>
      <c r="H32" s="432"/>
      <c r="I32" s="432"/>
      <c r="J32" s="432"/>
      <c r="K32" s="432"/>
      <c r="L32" s="432"/>
      <c r="M32" s="432"/>
      <c r="N32" s="432"/>
      <c r="O32" s="432"/>
      <c r="P32" s="432"/>
      <c r="Q32" s="432"/>
      <c r="R32" s="426" t="s">
        <v>173</v>
      </c>
      <c r="S32" s="426"/>
    </row>
    <row r="33" spans="1:19" x14ac:dyDescent="0.25">
      <c r="A33" s="443"/>
      <c r="B33" s="46"/>
      <c r="C33" s="46" t="s">
        <v>47</v>
      </c>
      <c r="D33" s="46" t="s">
        <v>48</v>
      </c>
      <c r="E33" s="46" t="s">
        <v>49</v>
      </c>
      <c r="F33" s="433"/>
      <c r="G33" s="433"/>
      <c r="H33" s="433" t="s">
        <v>130</v>
      </c>
      <c r="I33" s="433"/>
      <c r="J33" s="433"/>
      <c r="K33" s="433"/>
      <c r="L33" s="433"/>
      <c r="M33" s="433"/>
      <c r="N33" s="433"/>
      <c r="O33" s="433"/>
      <c r="P33" s="433"/>
      <c r="Q33" s="433"/>
      <c r="R33" s="426"/>
      <c r="S33" s="426"/>
    </row>
    <row r="34" spans="1:19" ht="45.75" customHeight="1" x14ac:dyDescent="0.25">
      <c r="A34" s="443"/>
      <c r="B34" s="13">
        <v>1</v>
      </c>
      <c r="C34" s="13">
        <v>0</v>
      </c>
      <c r="D34" s="13">
        <v>59</v>
      </c>
      <c r="E34" s="13" t="s">
        <v>58</v>
      </c>
      <c r="F34" s="430" t="s">
        <v>59</v>
      </c>
      <c r="G34" s="431"/>
      <c r="H34" s="430" t="s">
        <v>60</v>
      </c>
      <c r="I34" s="446"/>
      <c r="J34" s="446"/>
      <c r="K34" s="446"/>
      <c r="L34" s="446"/>
      <c r="M34" s="446"/>
      <c r="N34" s="446"/>
      <c r="O34" s="446"/>
      <c r="P34" s="446"/>
      <c r="Q34" s="431"/>
      <c r="R34" s="426"/>
      <c r="S34" s="426"/>
    </row>
    <row r="35" spans="1:19" ht="54" customHeight="1" x14ac:dyDescent="0.25">
      <c r="A35" s="443"/>
      <c r="B35" s="13">
        <v>2</v>
      </c>
      <c r="C35" s="13">
        <v>60</v>
      </c>
      <c r="D35" s="13">
        <v>74</v>
      </c>
      <c r="E35" s="13" t="s">
        <v>55</v>
      </c>
      <c r="F35" s="430" t="s">
        <v>56</v>
      </c>
      <c r="G35" s="431"/>
      <c r="H35" s="430" t="s">
        <v>57</v>
      </c>
      <c r="I35" s="446"/>
      <c r="J35" s="446"/>
      <c r="K35" s="446"/>
      <c r="L35" s="446"/>
      <c r="M35" s="446"/>
      <c r="N35" s="446"/>
      <c r="O35" s="446"/>
      <c r="P35" s="446"/>
      <c r="Q35" s="431"/>
      <c r="R35" s="426"/>
      <c r="S35" s="426"/>
    </row>
    <row r="36" spans="1:19" ht="60" customHeight="1" x14ac:dyDescent="0.25">
      <c r="A36" s="443"/>
      <c r="B36" s="13">
        <v>3</v>
      </c>
      <c r="C36" s="13">
        <v>75</v>
      </c>
      <c r="D36" s="13">
        <v>87</v>
      </c>
      <c r="E36" s="13" t="s">
        <v>34</v>
      </c>
      <c r="F36" s="430" t="s">
        <v>53</v>
      </c>
      <c r="G36" s="431"/>
      <c r="H36" s="430" t="s">
        <v>54</v>
      </c>
      <c r="I36" s="446"/>
      <c r="J36" s="446"/>
      <c r="K36" s="446"/>
      <c r="L36" s="446"/>
      <c r="M36" s="446"/>
      <c r="N36" s="446"/>
      <c r="O36" s="446"/>
      <c r="P36" s="446"/>
      <c r="Q36" s="431"/>
      <c r="R36" s="426"/>
      <c r="S36" s="426"/>
    </row>
    <row r="37" spans="1:19" ht="45" customHeight="1" x14ac:dyDescent="0.25">
      <c r="A37" s="443"/>
      <c r="B37" s="13">
        <v>4</v>
      </c>
      <c r="C37" s="13">
        <v>88</v>
      </c>
      <c r="D37" s="13">
        <v>100</v>
      </c>
      <c r="E37" s="13" t="s">
        <v>180</v>
      </c>
      <c r="F37" s="430" t="s">
        <v>181</v>
      </c>
      <c r="G37" s="431"/>
      <c r="H37" s="430" t="s">
        <v>52</v>
      </c>
      <c r="I37" s="446"/>
      <c r="J37" s="446"/>
      <c r="K37" s="446"/>
      <c r="L37" s="446"/>
      <c r="M37" s="446"/>
      <c r="N37" s="446"/>
      <c r="O37" s="446"/>
      <c r="P37" s="446"/>
      <c r="Q37" s="431"/>
      <c r="R37" s="426"/>
      <c r="S37" s="426"/>
    </row>
    <row r="38" spans="1:19" x14ac:dyDescent="0.25">
      <c r="A38" s="443"/>
      <c r="B38" s="14"/>
      <c r="C38" s="14"/>
      <c r="D38" s="14"/>
      <c r="E38" s="14"/>
      <c r="F38" s="430"/>
      <c r="G38" s="431"/>
      <c r="H38" s="15"/>
      <c r="I38" s="16"/>
      <c r="J38" s="16"/>
      <c r="K38" s="16"/>
      <c r="L38" s="16"/>
      <c r="M38" s="16"/>
      <c r="N38" s="16"/>
      <c r="O38" s="16"/>
      <c r="P38" s="16"/>
      <c r="Q38" s="17"/>
      <c r="R38" s="426"/>
      <c r="S38" s="426"/>
    </row>
  </sheetData>
  <sheetProtection algorithmName="SHA-512" hashValue="prP3Ht9m7YDBqV4KvXn672bFg5mt3kWpy0QijiddSbVNQuuoP5LTa2FBrlYxrjnoKz/cFsT1IMAIGyo8ZM5pOQ==" saltValue="cT9qFkSgT1pvbwxjLRPSOw==" spinCount="100000" sheet="1" objects="1" scenarios="1"/>
  <mergeCells count="37">
    <mergeCell ref="Y3:AC3"/>
    <mergeCell ref="Y4:AC4"/>
    <mergeCell ref="Y5:AC5"/>
    <mergeCell ref="D5:I5"/>
    <mergeCell ref="A32:A38"/>
    <mergeCell ref="D4:I4"/>
    <mergeCell ref="D3:I3"/>
    <mergeCell ref="D6:I6"/>
    <mergeCell ref="D7:I7"/>
    <mergeCell ref="D8:I8"/>
    <mergeCell ref="D10:I10"/>
    <mergeCell ref="D11:I11"/>
    <mergeCell ref="D12:I12"/>
    <mergeCell ref="F38:G38"/>
    <mergeCell ref="H34:Q34"/>
    <mergeCell ref="H35:Q35"/>
    <mergeCell ref="H36:Q36"/>
    <mergeCell ref="H37:Q37"/>
    <mergeCell ref="D2:I2"/>
    <mergeCell ref="B16:Q16"/>
    <mergeCell ref="D13:I13"/>
    <mergeCell ref="D14:I14"/>
    <mergeCell ref="D9:I9"/>
    <mergeCell ref="B11:C11"/>
    <mergeCell ref="R16:S19"/>
    <mergeCell ref="R32:S38"/>
    <mergeCell ref="D17:Q17"/>
    <mergeCell ref="B10:C10"/>
    <mergeCell ref="B12:C12"/>
    <mergeCell ref="B14:C14"/>
    <mergeCell ref="F34:G34"/>
    <mergeCell ref="F35:G35"/>
    <mergeCell ref="F36:G36"/>
    <mergeCell ref="F37:G37"/>
    <mergeCell ref="B32:Q32"/>
    <mergeCell ref="F33:G33"/>
    <mergeCell ref="H33:Q33"/>
  </mergeCells>
  <conditionalFormatting sqref="J19:J22 J24:J30">
    <cfRule type="containsText" dxfId="35" priority="4" operator="containsText" text="ERROR">
      <formula>NOT(ISERROR(SEARCH("ERROR",J19)))</formula>
    </cfRule>
  </conditionalFormatting>
  <conditionalFormatting sqref="Q19:Q22 Q24:Q30">
    <cfRule type="containsText" dxfId="34" priority="3" operator="containsText" text="ERROR">
      <formula>NOT(ISERROR(SEARCH("ERROR",Q19)))</formula>
    </cfRule>
  </conditionalFormatting>
  <conditionalFormatting sqref="J23">
    <cfRule type="containsText" dxfId="33" priority="2" operator="containsText" text="ERROR">
      <formula>NOT(ISERROR(SEARCH("ERROR",J23)))</formula>
    </cfRule>
  </conditionalFormatting>
  <conditionalFormatting sqref="Q23">
    <cfRule type="containsText" dxfId="32" priority="1" operator="containsText" text="ERROR">
      <formula>NOT(ISERROR(SEARCH("ERROR",Q23)))</formula>
    </cfRule>
  </conditionalFormatting>
  <dataValidations count="2">
    <dataValidation type="list" allowBlank="1" showInputMessage="1" showErrorMessage="1" sqref="B15:C15">
      <formula1>$B$34:$B$37</formula1>
    </dataValidation>
    <dataValidation type="list" allowBlank="1" showInputMessage="1" showErrorMessage="1" sqref="D6:I6">
      <formula1>$Y$3:$Y$12</formula1>
    </dataValidation>
  </dataValidations>
  <pageMargins left="0.7" right="0.7" top="0.75" bottom="0.75" header="0.3" footer="0.3"/>
  <pageSetup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Sistem!$B$3:$B$20</xm:f>
          </x14:formula1>
          <xm:sqref>D2</xm:sqref>
        </x14:dataValidation>
        <x14:dataValidation type="list" allowBlank="1" showInputMessage="1" showErrorMessage="1">
          <x14:formula1>
            <xm:f>Sistem!$B$23:$B$28</xm:f>
          </x14:formula1>
          <xm:sqref>D5</xm:sqref>
        </x14:dataValidation>
        <x14:dataValidation type="list" allowBlank="1" showInputMessage="1" showErrorMessage="1">
          <x14:formula1>
            <xm:f>Sistem!$B$31:$B$32</xm:f>
          </x14:formula1>
          <xm:sqref>D4</xm:sqref>
        </x14:dataValidation>
        <x14:dataValidation type="list" allowBlank="1" showInputMessage="1" showErrorMessage="1">
          <x14:formula1>
            <xm:f>Sistem!$B$34:$B$37</xm:f>
          </x14:formula1>
          <xm:sqref>B10:C10</xm:sqref>
        </x14:dataValidation>
        <x14:dataValidation type="list" allowBlank="1" showInputMessage="1" showErrorMessage="1">
          <x14:formula1>
            <xm:f>Sistem!$B$39:$B$40</xm:f>
          </x14:formula1>
          <xm:sqref>B11:C11</xm:sqref>
        </x14:dataValidation>
        <x14:dataValidation type="list" allowBlank="1" showInputMessage="1" showErrorMessage="1">
          <x14:formula1>
            <xm:f>Sistem!$B$34:$B$37</xm:f>
          </x14:formula1>
          <xm:sqref>B12:C12 B14:C14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65"/>
  <sheetViews>
    <sheetView zoomScale="110" zoomScaleNormal="110" zoomScaleSheetLayoutView="100" workbookViewId="0">
      <selection activeCell="E26" sqref="E26"/>
    </sheetView>
  </sheetViews>
  <sheetFormatPr defaultRowHeight="15" x14ac:dyDescent="0.25"/>
  <cols>
    <col min="1" max="1" width="20.5703125" style="47" customWidth="1"/>
    <col min="2" max="2" width="5.7109375" style="60" customWidth="1"/>
    <col min="3" max="3" width="63.28515625" style="83" customWidth="1"/>
    <col min="4" max="4" width="7.28515625" style="83" customWidth="1"/>
    <col min="5" max="5" width="33.28515625" style="83" customWidth="1"/>
    <col min="6" max="6" width="40.140625" style="60" customWidth="1"/>
    <col min="7" max="19" width="9.140625" style="47"/>
    <col min="20" max="23" width="9.140625" style="50"/>
    <col min="24" max="16384" width="9.140625" style="60"/>
  </cols>
  <sheetData>
    <row r="1" spans="1:23" s="47" customFormat="1" ht="20.25" customHeight="1" x14ac:dyDescent="0.25">
      <c r="C1" s="58"/>
      <c r="D1" s="58"/>
      <c r="E1" s="58"/>
    </row>
    <row r="2" spans="1:23" ht="46.5" customHeight="1" x14ac:dyDescent="0.25">
      <c r="B2" s="447" t="s">
        <v>154</v>
      </c>
      <c r="C2" s="447"/>
      <c r="D2" s="448" t="s">
        <v>155</v>
      </c>
      <c r="E2" s="448"/>
      <c r="F2" s="59" t="s">
        <v>156</v>
      </c>
    </row>
    <row r="3" spans="1:23" ht="18.75" x14ac:dyDescent="0.25">
      <c r="B3" s="61"/>
      <c r="C3" s="62"/>
      <c r="D3" s="63"/>
      <c r="E3" s="63"/>
      <c r="F3" s="64"/>
    </row>
    <row r="4" spans="1:23" s="72" customFormat="1" ht="18.75" x14ac:dyDescent="0.25">
      <c r="A4" s="65"/>
      <c r="B4" s="66">
        <v>1</v>
      </c>
      <c r="C4" s="67" t="s">
        <v>157</v>
      </c>
      <c r="D4" s="68"/>
      <c r="E4" s="69"/>
      <c r="F4" s="70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71"/>
      <c r="U4" s="71"/>
      <c r="V4" s="71"/>
      <c r="W4" s="71"/>
    </row>
    <row r="5" spans="1:23" s="72" customFormat="1" ht="31.5" x14ac:dyDescent="0.25">
      <c r="A5" s="65"/>
      <c r="B5" s="66">
        <v>2</v>
      </c>
      <c r="C5" s="67" t="s">
        <v>158</v>
      </c>
      <c r="D5" s="68"/>
      <c r="E5" s="69"/>
      <c r="F5" s="70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71"/>
      <c r="U5" s="71"/>
      <c r="V5" s="71"/>
      <c r="W5" s="71"/>
    </row>
    <row r="6" spans="1:23" s="72" customFormat="1" ht="18.75" x14ac:dyDescent="0.25">
      <c r="A6" s="65"/>
      <c r="B6" s="66">
        <v>3</v>
      </c>
      <c r="C6" s="67" t="s">
        <v>159</v>
      </c>
      <c r="D6" s="68"/>
      <c r="E6" s="69"/>
      <c r="F6" s="70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71"/>
      <c r="U6" s="71"/>
      <c r="V6" s="71"/>
      <c r="W6" s="71"/>
    </row>
    <row r="7" spans="1:23" s="72" customFormat="1" ht="18.75" x14ac:dyDescent="0.25">
      <c r="A7" s="65"/>
      <c r="B7" s="66">
        <v>4</v>
      </c>
      <c r="C7" s="67" t="s">
        <v>160</v>
      </c>
      <c r="D7" s="68"/>
      <c r="E7" s="73"/>
      <c r="F7" s="70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71"/>
      <c r="U7" s="71"/>
      <c r="V7" s="71"/>
      <c r="W7" s="71"/>
    </row>
    <row r="8" spans="1:23" s="72" customFormat="1" ht="31.5" x14ac:dyDescent="0.25">
      <c r="A8" s="65"/>
      <c r="B8" s="66">
        <v>5</v>
      </c>
      <c r="C8" s="67" t="s">
        <v>161</v>
      </c>
      <c r="D8" s="68"/>
      <c r="E8" s="73"/>
      <c r="F8" s="70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71"/>
      <c r="U8" s="71"/>
      <c r="V8" s="71"/>
      <c r="W8" s="71"/>
    </row>
    <row r="9" spans="1:23" s="72" customFormat="1" ht="31.5" x14ac:dyDescent="0.25">
      <c r="A9" s="65"/>
      <c r="B9" s="66">
        <v>6</v>
      </c>
      <c r="C9" s="67" t="s">
        <v>198</v>
      </c>
      <c r="D9" s="74"/>
      <c r="E9" s="75"/>
      <c r="F9" s="70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71"/>
      <c r="U9" s="71"/>
      <c r="V9" s="71"/>
      <c r="W9" s="71"/>
    </row>
    <row r="10" spans="1:23" s="72" customFormat="1" ht="18.75" x14ac:dyDescent="0.25">
      <c r="A10" s="65"/>
      <c r="B10" s="66"/>
      <c r="C10" s="62"/>
      <c r="D10" s="74"/>
      <c r="E10" s="74"/>
      <c r="F10" s="70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71"/>
      <c r="U10" s="71"/>
      <c r="V10" s="71"/>
      <c r="W10" s="71"/>
    </row>
    <row r="11" spans="1:23" ht="18.75" x14ac:dyDescent="0.25">
      <c r="B11" s="76"/>
      <c r="C11" s="77"/>
      <c r="D11" s="63"/>
      <c r="E11" s="63"/>
      <c r="F11" s="64"/>
    </row>
    <row r="12" spans="1:23" ht="18.75" x14ac:dyDescent="0.25">
      <c r="B12" s="76"/>
      <c r="C12" s="77"/>
      <c r="D12" s="63"/>
      <c r="E12" s="63"/>
      <c r="F12" s="64"/>
    </row>
    <row r="13" spans="1:23" ht="18.75" x14ac:dyDescent="0.25">
      <c r="B13" s="66"/>
      <c r="C13" s="78"/>
      <c r="D13" s="74"/>
      <c r="E13" s="79"/>
      <c r="F13" s="64"/>
    </row>
    <row r="14" spans="1:23" ht="18.75" x14ac:dyDescent="0.25">
      <c r="B14" s="80"/>
      <c r="C14" s="78"/>
      <c r="D14" s="74"/>
      <c r="E14" s="79"/>
      <c r="F14" s="64"/>
    </row>
    <row r="15" spans="1:23" x14ac:dyDescent="0.25">
      <c r="B15" s="81"/>
      <c r="C15" s="82"/>
      <c r="D15" s="82"/>
      <c r="E15" s="82"/>
      <c r="F15" s="82"/>
    </row>
    <row r="16" spans="1:23" s="47" customFormat="1" x14ac:dyDescent="0.25">
      <c r="C16" s="58"/>
      <c r="D16" s="58"/>
      <c r="E16" s="58"/>
    </row>
    <row r="17" spans="3:5" s="47" customFormat="1" x14ac:dyDescent="0.25">
      <c r="C17" s="58"/>
      <c r="D17" s="58"/>
      <c r="E17" s="58"/>
    </row>
    <row r="18" spans="3:5" s="47" customFormat="1" x14ac:dyDescent="0.25">
      <c r="C18" s="58"/>
      <c r="D18" s="58"/>
      <c r="E18" s="58"/>
    </row>
    <row r="19" spans="3:5" s="47" customFormat="1" x14ac:dyDescent="0.25">
      <c r="C19" s="58"/>
      <c r="D19" s="58"/>
      <c r="E19" s="58"/>
    </row>
    <row r="20" spans="3:5" s="47" customFormat="1" x14ac:dyDescent="0.25">
      <c r="C20" s="58"/>
      <c r="D20" s="58"/>
      <c r="E20" s="58"/>
    </row>
    <row r="21" spans="3:5" s="47" customFormat="1" x14ac:dyDescent="0.25">
      <c r="C21" s="58"/>
      <c r="D21" s="58"/>
      <c r="E21" s="58"/>
    </row>
    <row r="22" spans="3:5" s="47" customFormat="1" x14ac:dyDescent="0.25">
      <c r="C22" s="58"/>
      <c r="D22" s="58"/>
      <c r="E22" s="58"/>
    </row>
    <row r="23" spans="3:5" s="47" customFormat="1" x14ac:dyDescent="0.25">
      <c r="C23" s="58"/>
      <c r="D23" s="58"/>
      <c r="E23" s="58"/>
    </row>
    <row r="24" spans="3:5" s="47" customFormat="1" x14ac:dyDescent="0.25">
      <c r="C24" s="58"/>
      <c r="D24" s="58"/>
      <c r="E24" s="58"/>
    </row>
    <row r="25" spans="3:5" s="47" customFormat="1" x14ac:dyDescent="0.25">
      <c r="C25" s="58"/>
      <c r="D25" s="58"/>
      <c r="E25" s="58"/>
    </row>
    <row r="26" spans="3:5" s="47" customFormat="1" x14ac:dyDescent="0.25">
      <c r="C26" s="58"/>
      <c r="D26" s="58"/>
      <c r="E26" s="58"/>
    </row>
    <row r="27" spans="3:5" s="47" customFormat="1" x14ac:dyDescent="0.25">
      <c r="C27" s="58"/>
      <c r="D27" s="58"/>
      <c r="E27" s="58"/>
    </row>
    <row r="28" spans="3:5" s="47" customFormat="1" x14ac:dyDescent="0.25">
      <c r="C28" s="58"/>
      <c r="D28" s="58"/>
      <c r="E28" s="58"/>
    </row>
    <row r="29" spans="3:5" s="47" customFormat="1" x14ac:dyDescent="0.25">
      <c r="C29" s="58"/>
      <c r="D29" s="58"/>
      <c r="E29" s="58"/>
    </row>
    <row r="30" spans="3:5" s="47" customFormat="1" x14ac:dyDescent="0.25">
      <c r="C30" s="58"/>
      <c r="D30" s="58"/>
      <c r="E30" s="58"/>
    </row>
    <row r="31" spans="3:5" s="47" customFormat="1" x14ac:dyDescent="0.25">
      <c r="C31" s="58"/>
      <c r="D31" s="58"/>
      <c r="E31" s="58"/>
    </row>
    <row r="32" spans="3:5" s="47" customFormat="1" x14ac:dyDescent="0.25">
      <c r="C32" s="58"/>
      <c r="D32" s="58"/>
      <c r="E32" s="58"/>
    </row>
    <row r="33" spans="3:5" s="47" customFormat="1" x14ac:dyDescent="0.25">
      <c r="C33" s="58"/>
      <c r="D33" s="58"/>
      <c r="E33" s="58"/>
    </row>
    <row r="34" spans="3:5" s="47" customFormat="1" x14ac:dyDescent="0.25">
      <c r="C34" s="58"/>
      <c r="D34" s="58"/>
      <c r="E34" s="58"/>
    </row>
    <row r="35" spans="3:5" s="47" customFormat="1" x14ac:dyDescent="0.25">
      <c r="C35" s="58"/>
      <c r="D35" s="58"/>
      <c r="E35" s="58"/>
    </row>
    <row r="36" spans="3:5" s="47" customFormat="1" x14ac:dyDescent="0.25">
      <c r="C36" s="58"/>
      <c r="D36" s="58"/>
      <c r="E36" s="58"/>
    </row>
    <row r="37" spans="3:5" s="47" customFormat="1" x14ac:dyDescent="0.25">
      <c r="C37" s="58"/>
      <c r="D37" s="58"/>
      <c r="E37" s="58"/>
    </row>
    <row r="38" spans="3:5" s="47" customFormat="1" x14ac:dyDescent="0.25">
      <c r="C38" s="58"/>
      <c r="D38" s="58"/>
      <c r="E38" s="58"/>
    </row>
    <row r="39" spans="3:5" s="47" customFormat="1" x14ac:dyDescent="0.25">
      <c r="C39" s="58"/>
      <c r="D39" s="58"/>
      <c r="E39" s="58"/>
    </row>
    <row r="40" spans="3:5" s="47" customFormat="1" x14ac:dyDescent="0.25">
      <c r="C40" s="58"/>
      <c r="D40" s="58"/>
      <c r="E40" s="58"/>
    </row>
    <row r="41" spans="3:5" s="47" customFormat="1" x14ac:dyDescent="0.25">
      <c r="C41" s="58"/>
      <c r="D41" s="58"/>
      <c r="E41" s="58"/>
    </row>
    <row r="42" spans="3:5" s="47" customFormat="1" x14ac:dyDescent="0.25">
      <c r="C42" s="58"/>
      <c r="D42" s="58"/>
      <c r="E42" s="58"/>
    </row>
    <row r="43" spans="3:5" s="47" customFormat="1" x14ac:dyDescent="0.25">
      <c r="C43" s="58"/>
      <c r="D43" s="58"/>
      <c r="E43" s="58"/>
    </row>
    <row r="44" spans="3:5" s="47" customFormat="1" x14ac:dyDescent="0.25">
      <c r="C44" s="58"/>
      <c r="D44" s="58"/>
      <c r="E44" s="58"/>
    </row>
    <row r="45" spans="3:5" s="47" customFormat="1" x14ac:dyDescent="0.25">
      <c r="C45" s="58"/>
      <c r="D45" s="58"/>
      <c r="E45" s="58"/>
    </row>
    <row r="46" spans="3:5" s="47" customFormat="1" x14ac:dyDescent="0.25">
      <c r="C46" s="58"/>
      <c r="D46" s="58"/>
      <c r="E46" s="58"/>
    </row>
    <row r="47" spans="3:5" s="47" customFormat="1" x14ac:dyDescent="0.25">
      <c r="C47" s="58"/>
      <c r="D47" s="58"/>
      <c r="E47" s="58"/>
    </row>
    <row r="48" spans="3:5" s="47" customFormat="1" x14ac:dyDescent="0.25">
      <c r="C48" s="58"/>
      <c r="D48" s="58"/>
      <c r="E48" s="58"/>
    </row>
    <row r="49" spans="3:5" s="47" customFormat="1" x14ac:dyDescent="0.25">
      <c r="C49" s="58"/>
      <c r="D49" s="58"/>
      <c r="E49" s="58"/>
    </row>
    <row r="50" spans="3:5" s="47" customFormat="1" x14ac:dyDescent="0.25">
      <c r="C50" s="58"/>
      <c r="D50" s="58"/>
      <c r="E50" s="58"/>
    </row>
    <row r="51" spans="3:5" s="47" customFormat="1" x14ac:dyDescent="0.25">
      <c r="C51" s="58"/>
      <c r="D51" s="58"/>
      <c r="E51" s="58"/>
    </row>
    <row r="52" spans="3:5" s="47" customFormat="1" x14ac:dyDescent="0.25">
      <c r="C52" s="58"/>
      <c r="D52" s="58"/>
      <c r="E52" s="58"/>
    </row>
    <row r="53" spans="3:5" s="47" customFormat="1" x14ac:dyDescent="0.25">
      <c r="C53" s="58"/>
      <c r="D53" s="58"/>
      <c r="E53" s="58"/>
    </row>
    <row r="54" spans="3:5" s="47" customFormat="1" x14ac:dyDescent="0.25">
      <c r="C54" s="58"/>
      <c r="D54" s="58"/>
      <c r="E54" s="58"/>
    </row>
    <row r="55" spans="3:5" s="47" customFormat="1" x14ac:dyDescent="0.25">
      <c r="C55" s="58"/>
      <c r="D55" s="58"/>
      <c r="E55" s="58"/>
    </row>
    <row r="56" spans="3:5" s="47" customFormat="1" x14ac:dyDescent="0.25">
      <c r="C56" s="58"/>
      <c r="D56" s="58"/>
      <c r="E56" s="58"/>
    </row>
    <row r="57" spans="3:5" s="47" customFormat="1" x14ac:dyDescent="0.25">
      <c r="C57" s="58"/>
      <c r="D57" s="58"/>
      <c r="E57" s="58"/>
    </row>
    <row r="58" spans="3:5" s="47" customFormat="1" x14ac:dyDescent="0.25">
      <c r="C58" s="58"/>
      <c r="D58" s="58"/>
      <c r="E58" s="58"/>
    </row>
    <row r="59" spans="3:5" s="47" customFormat="1" x14ac:dyDescent="0.25">
      <c r="C59" s="58"/>
      <c r="D59" s="58"/>
      <c r="E59" s="58"/>
    </row>
    <row r="60" spans="3:5" s="47" customFormat="1" x14ac:dyDescent="0.25">
      <c r="C60" s="58"/>
      <c r="D60" s="58"/>
      <c r="E60" s="58"/>
    </row>
    <row r="61" spans="3:5" s="47" customFormat="1" x14ac:dyDescent="0.25">
      <c r="C61" s="58"/>
      <c r="D61" s="58"/>
      <c r="E61" s="58"/>
    </row>
    <row r="62" spans="3:5" s="47" customFormat="1" x14ac:dyDescent="0.25">
      <c r="C62" s="58"/>
      <c r="D62" s="58"/>
      <c r="E62" s="58"/>
    </row>
    <row r="63" spans="3:5" s="47" customFormat="1" x14ac:dyDescent="0.25">
      <c r="C63" s="58"/>
      <c r="D63" s="58"/>
      <c r="E63" s="58"/>
    </row>
    <row r="64" spans="3:5" s="47" customFormat="1" x14ac:dyDescent="0.25">
      <c r="C64" s="58"/>
      <c r="D64" s="58"/>
      <c r="E64" s="58"/>
    </row>
    <row r="65" spans="3:5" s="47" customFormat="1" x14ac:dyDescent="0.25">
      <c r="C65" s="58"/>
      <c r="D65" s="58"/>
      <c r="E65" s="58"/>
    </row>
  </sheetData>
  <sheetProtection algorithmName="SHA-512" hashValue="OppP3BA4QK9ID/cdrmiD4VkXJz4uv3fMTFFq/ig+a5hlPjLZCkREsysirepcUHTrkHZm3YSgPBIl1/Z7B932NA==" saltValue="7SDE5KNZStP7TV+6J33gBg==" spinCount="100000" sheet="1" objects="1" scenarios="1"/>
  <mergeCells count="2">
    <mergeCell ref="B2:C2"/>
    <mergeCell ref="D2:E2"/>
  </mergeCells>
  <pageMargins left="0.38541666666666669" right="0.25" top="0.75" bottom="0.75" header="0.3" footer="0.3"/>
  <pageSetup scale="83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V44"/>
  <sheetViews>
    <sheetView showGridLines="0" topLeftCell="A10" zoomScale="80" zoomScaleNormal="80" zoomScaleSheetLayoutView="80" zoomScalePageLayoutView="90" workbookViewId="0">
      <selection activeCell="K16" sqref="K16"/>
    </sheetView>
  </sheetViews>
  <sheetFormatPr defaultRowHeight="15" x14ac:dyDescent="0.25"/>
  <cols>
    <col min="1" max="1" width="20.7109375" style="84" customWidth="1"/>
    <col min="2" max="2" width="3" style="84" customWidth="1"/>
    <col min="3" max="5" width="9.140625" style="84"/>
    <col min="6" max="6" width="4" style="84" customWidth="1"/>
    <col min="7" max="7" width="19.28515625" style="84" customWidth="1"/>
    <col min="8" max="8" width="9.140625" style="84"/>
    <col min="9" max="9" width="13.5703125" style="84" customWidth="1"/>
    <col min="10" max="10" width="4.42578125" style="84" customWidth="1"/>
    <col min="11" max="11" width="9.85546875" style="84" customWidth="1"/>
    <col min="12" max="12" width="27.85546875" style="84" customWidth="1"/>
    <col min="13" max="13" width="36" style="84" customWidth="1"/>
    <col min="14" max="16384" width="9.140625" style="84"/>
  </cols>
  <sheetData>
    <row r="1" spans="2:22" ht="15.75" thickBot="1" x14ac:dyDescent="0.3"/>
    <row r="2" spans="2:22" ht="15.75" thickTop="1" x14ac:dyDescent="0.25">
      <c r="B2" s="85"/>
      <c r="C2" s="86"/>
      <c r="D2" s="86"/>
      <c r="E2" s="86"/>
      <c r="F2" s="86"/>
      <c r="G2" s="86"/>
      <c r="H2" s="86"/>
      <c r="I2" s="86"/>
      <c r="J2" s="87"/>
    </row>
    <row r="3" spans="2:22" x14ac:dyDescent="0.25">
      <c r="B3" s="88"/>
      <c r="C3" s="89"/>
      <c r="D3" s="89"/>
      <c r="E3" s="89"/>
      <c r="F3" s="89"/>
      <c r="G3" s="89"/>
      <c r="H3" s="89"/>
      <c r="I3" s="89"/>
      <c r="J3" s="90"/>
      <c r="L3" s="91"/>
      <c r="M3" s="91"/>
    </row>
    <row r="4" spans="2:22" ht="15.75" x14ac:dyDescent="0.25">
      <c r="B4" s="88"/>
      <c r="C4" s="89"/>
      <c r="D4" s="89"/>
      <c r="E4" s="89"/>
      <c r="F4" s="89"/>
      <c r="G4" s="89"/>
      <c r="H4" s="89"/>
      <c r="I4" s="89"/>
      <c r="J4" s="90"/>
      <c r="L4" s="92" t="s">
        <v>177</v>
      </c>
      <c r="M4" s="91"/>
    </row>
    <row r="5" spans="2:22" x14ac:dyDescent="0.25">
      <c r="B5" s="93"/>
      <c r="C5" s="94"/>
      <c r="D5" s="94"/>
      <c r="E5" s="94"/>
      <c r="F5" s="94"/>
      <c r="G5" s="94"/>
      <c r="H5" s="94"/>
      <c r="I5" s="94"/>
      <c r="J5" s="95"/>
      <c r="L5" s="134" t="s">
        <v>133</v>
      </c>
      <c r="M5" s="91"/>
    </row>
    <row r="6" spans="2:22" x14ac:dyDescent="0.25">
      <c r="B6" s="93"/>
      <c r="C6" s="94"/>
      <c r="D6" s="94"/>
      <c r="E6" s="94"/>
      <c r="F6" s="94"/>
      <c r="G6" s="94"/>
      <c r="H6" s="94"/>
      <c r="I6" s="94"/>
      <c r="J6" s="95"/>
      <c r="L6" s="91"/>
      <c r="M6" s="91"/>
    </row>
    <row r="7" spans="2:22" ht="11.25" customHeight="1" x14ac:dyDescent="0.25">
      <c r="B7" s="93"/>
      <c r="C7" s="94"/>
      <c r="D7" s="94"/>
      <c r="E7" s="94"/>
      <c r="F7" s="94"/>
      <c r="G7" s="94"/>
      <c r="H7" s="94"/>
      <c r="I7" s="94"/>
      <c r="J7" s="95"/>
      <c r="L7" s="452" t="s">
        <v>6</v>
      </c>
      <c r="M7" s="452"/>
    </row>
    <row r="8" spans="2:22" ht="15" customHeight="1" x14ac:dyDescent="0.25">
      <c r="B8" s="96"/>
      <c r="C8" s="97"/>
      <c r="D8" s="97"/>
      <c r="E8" s="97"/>
      <c r="F8" s="97"/>
      <c r="G8" s="97"/>
      <c r="H8" s="97"/>
      <c r="I8" s="97"/>
      <c r="J8" s="98"/>
      <c r="L8" s="452"/>
      <c r="M8" s="452"/>
    </row>
    <row r="9" spans="2:22" ht="15" customHeight="1" x14ac:dyDescent="0.25">
      <c r="B9" s="96"/>
      <c r="C9" s="97"/>
      <c r="D9" s="97"/>
      <c r="E9" s="97"/>
      <c r="F9" s="97"/>
      <c r="G9" s="97"/>
      <c r="H9" s="97"/>
      <c r="I9" s="97"/>
      <c r="J9" s="98"/>
      <c r="L9" s="99"/>
      <c r="M9" s="99"/>
    </row>
    <row r="10" spans="2:22" ht="18" x14ac:dyDescent="0.25">
      <c r="B10" s="96"/>
      <c r="C10" s="97"/>
      <c r="D10" s="97"/>
      <c r="E10" s="97"/>
      <c r="F10" s="97"/>
      <c r="G10" s="97"/>
      <c r="H10" s="97"/>
      <c r="I10" s="97"/>
      <c r="J10" s="98"/>
      <c r="K10" s="100"/>
      <c r="L10" s="101"/>
      <c r="M10" s="91"/>
      <c r="N10" s="100"/>
      <c r="O10" s="100"/>
      <c r="P10" s="100"/>
      <c r="Q10" s="100"/>
      <c r="R10" s="100"/>
      <c r="S10" s="100"/>
      <c r="T10" s="100"/>
      <c r="U10" s="100"/>
      <c r="V10" s="100"/>
    </row>
    <row r="11" spans="2:22" ht="18" x14ac:dyDescent="0.25">
      <c r="B11" s="96"/>
      <c r="C11" s="97"/>
      <c r="D11" s="97"/>
      <c r="E11" s="97"/>
      <c r="F11" s="97"/>
      <c r="G11" s="97"/>
      <c r="H11" s="97"/>
      <c r="I11" s="97"/>
      <c r="J11" s="98"/>
      <c r="K11" s="100"/>
      <c r="L11" s="101"/>
      <c r="M11" s="91"/>
      <c r="N11" s="100"/>
      <c r="O11" s="100"/>
      <c r="P11" s="100"/>
      <c r="Q11" s="100"/>
      <c r="R11" s="100"/>
      <c r="S11" s="100"/>
      <c r="T11" s="100"/>
      <c r="U11" s="100"/>
      <c r="V11" s="100"/>
    </row>
    <row r="12" spans="2:22" ht="18" x14ac:dyDescent="0.25">
      <c r="B12" s="96"/>
      <c r="C12" s="97"/>
      <c r="D12" s="97"/>
      <c r="E12" s="97"/>
      <c r="F12" s="97"/>
      <c r="G12" s="97"/>
      <c r="H12" s="97"/>
      <c r="I12" s="97"/>
      <c r="J12" s="98"/>
      <c r="K12" s="100"/>
      <c r="L12" s="101"/>
      <c r="M12" s="91"/>
      <c r="N12" s="100"/>
      <c r="O12" s="100"/>
      <c r="P12" s="100"/>
      <c r="Q12" s="100"/>
      <c r="R12" s="100"/>
      <c r="S12" s="100"/>
      <c r="T12" s="100"/>
      <c r="U12" s="100"/>
      <c r="V12" s="100"/>
    </row>
    <row r="13" spans="2:22" ht="18" x14ac:dyDescent="0.25">
      <c r="B13" s="96"/>
      <c r="C13" s="97"/>
      <c r="D13" s="97"/>
      <c r="E13" s="97"/>
      <c r="F13" s="97"/>
      <c r="G13" s="97"/>
      <c r="H13" s="97"/>
      <c r="I13" s="97"/>
      <c r="J13" s="98"/>
      <c r="K13" s="100"/>
      <c r="L13" s="102"/>
      <c r="M13" s="103"/>
      <c r="N13" s="100"/>
      <c r="O13" s="100"/>
      <c r="P13" s="100"/>
      <c r="Q13" s="100"/>
      <c r="R13" s="100"/>
      <c r="S13" s="100"/>
      <c r="T13" s="100"/>
      <c r="U13" s="100"/>
      <c r="V13" s="100"/>
    </row>
    <row r="14" spans="2:22" ht="18" x14ac:dyDescent="0.25">
      <c r="B14" s="96"/>
      <c r="C14" s="453"/>
      <c r="D14" s="453"/>
      <c r="E14" s="453"/>
      <c r="F14" s="453"/>
      <c r="G14" s="453"/>
      <c r="H14" s="453"/>
      <c r="I14" s="453"/>
      <c r="J14" s="98"/>
      <c r="K14" s="100"/>
      <c r="L14" s="102"/>
      <c r="M14" s="103"/>
      <c r="N14" s="100"/>
      <c r="O14" s="100"/>
      <c r="P14" s="100"/>
      <c r="Q14" s="100"/>
      <c r="R14" s="100"/>
      <c r="S14" s="100"/>
      <c r="T14" s="100"/>
      <c r="U14" s="100"/>
      <c r="V14" s="100"/>
    </row>
    <row r="15" spans="2:22" ht="18" x14ac:dyDescent="0.25">
      <c r="B15" s="93"/>
      <c r="C15" s="453" t="str">
        <f>L5</f>
        <v>ASESMEN BOBOT</v>
      </c>
      <c r="D15" s="453"/>
      <c r="E15" s="453"/>
      <c r="F15" s="453"/>
      <c r="G15" s="453"/>
      <c r="H15" s="453"/>
      <c r="I15" s="453"/>
      <c r="J15" s="95"/>
      <c r="K15" s="104"/>
      <c r="L15" s="105"/>
      <c r="M15" s="106"/>
      <c r="N15" s="103"/>
      <c r="O15" s="102"/>
      <c r="P15" s="103"/>
      <c r="Q15" s="100"/>
      <c r="R15" s="100"/>
      <c r="S15" s="100"/>
      <c r="T15" s="100"/>
      <c r="U15" s="100"/>
      <c r="V15" s="100"/>
    </row>
    <row r="16" spans="2:22" ht="18" x14ac:dyDescent="0.25">
      <c r="B16" s="93"/>
      <c r="C16" s="453" t="s">
        <v>163</v>
      </c>
      <c r="D16" s="453"/>
      <c r="E16" s="453"/>
      <c r="F16" s="453"/>
      <c r="G16" s="453"/>
      <c r="H16" s="453"/>
      <c r="I16" s="453"/>
      <c r="J16" s="95"/>
      <c r="K16" s="104"/>
      <c r="L16" s="105"/>
      <c r="M16" s="106"/>
      <c r="N16" s="103"/>
      <c r="O16" s="102"/>
      <c r="P16" s="103"/>
      <c r="Q16" s="100"/>
      <c r="R16" s="100"/>
      <c r="S16" s="100"/>
      <c r="T16" s="100"/>
      <c r="U16" s="100"/>
      <c r="V16" s="100"/>
    </row>
    <row r="17" spans="2:22" ht="18" x14ac:dyDescent="0.25">
      <c r="B17" s="93"/>
      <c r="C17" s="453"/>
      <c r="D17" s="453"/>
      <c r="E17" s="453"/>
      <c r="F17" s="453"/>
      <c r="G17" s="453"/>
      <c r="H17" s="453"/>
      <c r="I17" s="453"/>
      <c r="J17" s="95"/>
      <c r="K17" s="104"/>
      <c r="L17" s="105"/>
      <c r="M17" s="106"/>
      <c r="N17" s="103"/>
      <c r="O17" s="102"/>
      <c r="P17" s="103"/>
      <c r="Q17" s="100"/>
      <c r="R17" s="100"/>
      <c r="S17" s="100"/>
      <c r="T17" s="100"/>
      <c r="U17" s="100"/>
      <c r="V17" s="100"/>
    </row>
    <row r="18" spans="2:22" ht="29.25" customHeight="1" x14ac:dyDescent="0.35">
      <c r="B18" s="107"/>
      <c r="C18" s="454" t="str">
        <f>UPPER(DATA!D6)</f>
        <v>PAI &amp; BUDI PEKERTI</v>
      </c>
      <c r="D18" s="454"/>
      <c r="E18" s="454"/>
      <c r="F18" s="454"/>
      <c r="G18" s="454"/>
      <c r="H18" s="454"/>
      <c r="I18" s="454"/>
      <c r="J18" s="108"/>
      <c r="K18" s="104"/>
      <c r="L18" s="105"/>
      <c r="M18" s="109"/>
      <c r="N18" s="103"/>
      <c r="O18" s="103"/>
      <c r="P18" s="103"/>
      <c r="Q18" s="103"/>
      <c r="R18" s="100"/>
      <c r="S18" s="100"/>
      <c r="T18" s="100"/>
      <c r="U18" s="100"/>
      <c r="V18" s="100"/>
    </row>
    <row r="19" spans="2:22" ht="29.25" customHeight="1" x14ac:dyDescent="0.35">
      <c r="B19" s="107"/>
      <c r="C19" s="110"/>
      <c r="D19" s="110"/>
      <c r="E19" s="110"/>
      <c r="F19" s="110"/>
      <c r="G19" s="110"/>
      <c r="H19" s="110"/>
      <c r="I19" s="110"/>
      <c r="J19" s="108"/>
      <c r="K19" s="104"/>
      <c r="L19" s="105"/>
      <c r="M19" s="109"/>
      <c r="N19" s="103"/>
      <c r="O19" s="103"/>
      <c r="P19" s="103"/>
      <c r="Q19" s="103"/>
      <c r="R19" s="100"/>
      <c r="S19" s="100"/>
      <c r="T19" s="100"/>
      <c r="U19" s="100"/>
      <c r="V19" s="100"/>
    </row>
    <row r="20" spans="2:22" x14ac:dyDescent="0.25">
      <c r="B20" s="93"/>
      <c r="C20" s="94"/>
      <c r="D20" s="94"/>
      <c r="E20" s="94"/>
      <c r="F20" s="94"/>
      <c r="G20" s="94"/>
      <c r="H20" s="94"/>
      <c r="I20" s="94"/>
      <c r="J20" s="95"/>
      <c r="K20" s="104"/>
      <c r="L20" s="105"/>
      <c r="M20" s="109"/>
      <c r="N20" s="103"/>
      <c r="O20" s="103"/>
      <c r="P20" s="103"/>
      <c r="Q20" s="103"/>
      <c r="R20" s="100"/>
      <c r="S20" s="100"/>
      <c r="T20" s="100"/>
      <c r="U20" s="100"/>
      <c r="V20" s="100"/>
    </row>
    <row r="21" spans="2:22" x14ac:dyDescent="0.25">
      <c r="B21" s="111"/>
      <c r="C21" s="455" t="str">
        <f>DATA!B2</f>
        <v>KELAS</v>
      </c>
      <c r="D21" s="455"/>
      <c r="E21" s="455"/>
      <c r="F21" s="455"/>
      <c r="G21" s="455"/>
      <c r="H21" s="455"/>
      <c r="I21" s="455"/>
      <c r="J21" s="112"/>
      <c r="K21" s="104"/>
      <c r="L21" s="105"/>
      <c r="M21" s="109"/>
      <c r="N21" s="103"/>
      <c r="O21" s="113"/>
      <c r="P21" s="103"/>
      <c r="Q21" s="103"/>
      <c r="R21" s="100"/>
      <c r="S21" s="100"/>
      <c r="T21" s="100"/>
      <c r="U21" s="100"/>
      <c r="V21" s="100"/>
    </row>
    <row r="22" spans="2:22" ht="48.75" customHeight="1" x14ac:dyDescent="0.25">
      <c r="B22" s="114"/>
      <c r="C22" s="456" t="str">
        <f>DATA!D2</f>
        <v>5 B</v>
      </c>
      <c r="D22" s="456"/>
      <c r="E22" s="456"/>
      <c r="F22" s="456"/>
      <c r="G22" s="456"/>
      <c r="H22" s="456"/>
      <c r="I22" s="456"/>
      <c r="J22" s="115"/>
      <c r="K22" s="104"/>
      <c r="L22" s="105"/>
      <c r="M22" s="109"/>
      <c r="N22" s="103"/>
      <c r="O22" s="103"/>
      <c r="P22" s="103"/>
      <c r="Q22" s="103"/>
      <c r="R22" s="100"/>
      <c r="S22" s="100"/>
      <c r="T22" s="100"/>
      <c r="U22" s="100"/>
      <c r="V22" s="100"/>
    </row>
    <row r="23" spans="2:22" ht="21" x14ac:dyDescent="0.35">
      <c r="B23" s="116"/>
      <c r="C23" s="449" t="str">
        <f>DATA!B3&amp;"   "&amp;DATA!D3</f>
        <v>FASE   C</v>
      </c>
      <c r="D23" s="449"/>
      <c r="E23" s="449"/>
      <c r="F23" s="449"/>
      <c r="G23" s="449"/>
      <c r="H23" s="449"/>
      <c r="I23" s="449"/>
      <c r="J23" s="117"/>
      <c r="K23" s="104"/>
      <c r="L23" s="105"/>
      <c r="M23" s="109"/>
      <c r="N23" s="103"/>
      <c r="O23" s="103"/>
      <c r="P23" s="103"/>
      <c r="Q23" s="103"/>
      <c r="R23" s="100"/>
      <c r="S23" s="100"/>
      <c r="T23" s="100"/>
      <c r="U23" s="100"/>
      <c r="V23" s="100"/>
    </row>
    <row r="24" spans="2:22" ht="21" x14ac:dyDescent="0.35">
      <c r="B24" s="116"/>
      <c r="C24" s="118"/>
      <c r="D24" s="118"/>
      <c r="E24" s="118"/>
      <c r="F24" s="118"/>
      <c r="G24" s="118"/>
      <c r="H24" s="118"/>
      <c r="I24" s="118"/>
      <c r="J24" s="117"/>
      <c r="K24" s="104"/>
      <c r="L24" s="105"/>
      <c r="M24" s="109"/>
      <c r="N24" s="103"/>
      <c r="O24" s="103"/>
      <c r="P24" s="103"/>
      <c r="Q24" s="103"/>
      <c r="R24" s="100"/>
      <c r="S24" s="100"/>
      <c r="T24" s="100"/>
      <c r="U24" s="100"/>
      <c r="V24" s="100"/>
    </row>
    <row r="25" spans="2:22" ht="21" x14ac:dyDescent="0.35">
      <c r="B25" s="116"/>
      <c r="C25" s="118"/>
      <c r="D25" s="118"/>
      <c r="E25" s="118"/>
      <c r="F25" s="118"/>
      <c r="G25" s="118"/>
      <c r="H25" s="118"/>
      <c r="I25" s="118"/>
      <c r="J25" s="117"/>
      <c r="K25" s="104"/>
      <c r="L25" s="105"/>
      <c r="M25" s="109"/>
      <c r="N25" s="103"/>
      <c r="O25" s="103"/>
      <c r="P25" s="103"/>
      <c r="Q25" s="103"/>
      <c r="R25" s="100"/>
      <c r="S25" s="100"/>
      <c r="T25" s="100"/>
      <c r="U25" s="100"/>
      <c r="V25" s="100"/>
    </row>
    <row r="26" spans="2:22" x14ac:dyDescent="0.25">
      <c r="B26" s="88"/>
      <c r="C26" s="89"/>
      <c r="D26" s="89"/>
      <c r="E26" s="89"/>
      <c r="F26" s="89"/>
      <c r="G26" s="89"/>
      <c r="H26" s="89"/>
      <c r="I26" s="89"/>
      <c r="J26" s="90"/>
      <c r="K26" s="104"/>
      <c r="L26" s="105"/>
      <c r="M26" s="109"/>
      <c r="N26" s="103"/>
      <c r="O26" s="102"/>
      <c r="P26" s="103"/>
      <c r="Q26" s="103"/>
      <c r="R26" s="100"/>
      <c r="S26" s="100"/>
      <c r="T26" s="100"/>
      <c r="U26" s="100"/>
      <c r="V26" s="100"/>
    </row>
    <row r="27" spans="2:22" x14ac:dyDescent="0.25">
      <c r="B27" s="119"/>
      <c r="C27" s="450" t="str">
        <f>DATA!B11</f>
        <v>Guru Mata Pelajaran</v>
      </c>
      <c r="D27" s="450"/>
      <c r="E27" s="450"/>
      <c r="F27" s="450"/>
      <c r="G27" s="450"/>
      <c r="H27" s="450"/>
      <c r="I27" s="450"/>
      <c r="J27" s="120"/>
      <c r="K27" s="104"/>
      <c r="L27" s="105"/>
      <c r="M27" s="109"/>
      <c r="N27" s="103"/>
      <c r="O27" s="102"/>
      <c r="P27" s="103"/>
      <c r="Q27" s="103"/>
      <c r="R27" s="100"/>
      <c r="S27" s="100"/>
      <c r="T27" s="100"/>
      <c r="U27" s="100"/>
      <c r="V27" s="100"/>
    </row>
    <row r="28" spans="2:22" ht="18.75" x14ac:dyDescent="0.3">
      <c r="B28" s="121"/>
      <c r="C28" s="451" t="str">
        <f>DATA!D11</f>
        <v>WAWAN RIDWAN</v>
      </c>
      <c r="D28" s="451"/>
      <c r="E28" s="451"/>
      <c r="F28" s="451"/>
      <c r="G28" s="451"/>
      <c r="H28" s="451"/>
      <c r="I28" s="451"/>
      <c r="J28" s="122"/>
      <c r="K28" s="104"/>
      <c r="L28" s="105"/>
      <c r="M28" s="109"/>
      <c r="N28" s="103"/>
      <c r="O28" s="102"/>
      <c r="P28" s="113"/>
      <c r="Q28" s="103"/>
      <c r="R28" s="100"/>
      <c r="S28" s="100"/>
      <c r="T28" s="100"/>
      <c r="U28" s="100"/>
      <c r="V28" s="100"/>
    </row>
    <row r="29" spans="2:22" x14ac:dyDescent="0.25">
      <c r="B29" s="119"/>
      <c r="C29" s="450" t="str">
        <f>DATA!B12&amp;"  "&amp;DATA!D12</f>
        <v>NIP.  12345</v>
      </c>
      <c r="D29" s="450"/>
      <c r="E29" s="450"/>
      <c r="F29" s="450"/>
      <c r="G29" s="450"/>
      <c r="H29" s="450"/>
      <c r="I29" s="450"/>
      <c r="J29" s="120"/>
      <c r="K29" s="104"/>
      <c r="L29" s="105"/>
      <c r="M29" s="109"/>
      <c r="N29" s="103"/>
      <c r="O29" s="102"/>
      <c r="P29" s="103"/>
      <c r="Q29" s="103"/>
      <c r="R29" s="100"/>
      <c r="S29" s="100"/>
      <c r="T29" s="100"/>
      <c r="U29" s="100"/>
      <c r="V29" s="100"/>
    </row>
    <row r="30" spans="2:22" x14ac:dyDescent="0.25">
      <c r="B30" s="119"/>
      <c r="C30" s="123"/>
      <c r="D30" s="123"/>
      <c r="E30" s="123"/>
      <c r="F30" s="123"/>
      <c r="G30" s="123"/>
      <c r="H30" s="123"/>
      <c r="I30" s="123"/>
      <c r="J30" s="120"/>
      <c r="K30" s="104"/>
      <c r="L30" s="105"/>
      <c r="M30" s="109"/>
      <c r="N30" s="103"/>
      <c r="O30" s="102"/>
      <c r="P30" s="103"/>
      <c r="Q30" s="103"/>
      <c r="R30" s="100"/>
      <c r="S30" s="100"/>
      <c r="T30" s="100"/>
      <c r="U30" s="100"/>
      <c r="V30" s="100"/>
    </row>
    <row r="31" spans="2:22" x14ac:dyDescent="0.25">
      <c r="B31" s="88"/>
      <c r="C31" s="89"/>
      <c r="D31" s="89"/>
      <c r="E31" s="89"/>
      <c r="F31" s="89"/>
      <c r="G31" s="89"/>
      <c r="H31" s="89"/>
      <c r="I31" s="89"/>
      <c r="J31" s="90"/>
      <c r="K31" s="104"/>
      <c r="L31" s="105"/>
      <c r="M31" s="109"/>
      <c r="N31" s="103"/>
      <c r="O31" s="102"/>
      <c r="P31" s="103"/>
      <c r="Q31" s="103"/>
      <c r="R31" s="100"/>
      <c r="S31" s="100"/>
      <c r="T31" s="100"/>
      <c r="U31" s="100"/>
      <c r="V31" s="100"/>
    </row>
    <row r="32" spans="2:22" x14ac:dyDescent="0.25">
      <c r="B32" s="88"/>
      <c r="C32" s="89"/>
      <c r="D32" s="89"/>
      <c r="E32" s="89"/>
      <c r="F32" s="89"/>
      <c r="G32" s="89"/>
      <c r="H32" s="89"/>
      <c r="I32" s="89"/>
      <c r="J32" s="90"/>
    </row>
    <row r="33" spans="2:10" ht="19.5" x14ac:dyDescent="0.25">
      <c r="B33" s="124"/>
      <c r="C33" s="457" t="str">
        <f>DATA!D7</f>
        <v>SDN Wawan Ridwan AS</v>
      </c>
      <c r="D33" s="457"/>
      <c r="E33" s="457"/>
      <c r="F33" s="457"/>
      <c r="G33" s="457"/>
      <c r="H33" s="457"/>
      <c r="I33" s="457"/>
      <c r="J33" s="125"/>
    </row>
    <row r="34" spans="2:10" x14ac:dyDescent="0.25">
      <c r="B34" s="88"/>
      <c r="C34" s="89"/>
      <c r="D34" s="89"/>
      <c r="E34" s="89"/>
      <c r="F34" s="89"/>
      <c r="G34" s="89"/>
      <c r="H34" s="89"/>
      <c r="I34" s="89"/>
      <c r="J34" s="90"/>
    </row>
    <row r="35" spans="2:10" ht="15.75" x14ac:dyDescent="0.25">
      <c r="B35" s="126"/>
      <c r="C35" s="458" t="s">
        <v>164</v>
      </c>
      <c r="D35" s="458"/>
      <c r="E35" s="458"/>
      <c r="F35" s="458"/>
      <c r="G35" s="458"/>
      <c r="H35" s="458"/>
      <c r="I35" s="458"/>
      <c r="J35" s="127"/>
    </row>
    <row r="36" spans="2:10" ht="15.75" x14ac:dyDescent="0.25">
      <c r="B36" s="126"/>
      <c r="C36" s="458" t="s">
        <v>165</v>
      </c>
      <c r="D36" s="458"/>
      <c r="E36" s="458"/>
      <c r="F36" s="458"/>
      <c r="G36" s="458"/>
      <c r="H36" s="458"/>
      <c r="I36" s="458"/>
      <c r="J36" s="127"/>
    </row>
    <row r="37" spans="2:10" x14ac:dyDescent="0.25">
      <c r="B37" s="88"/>
      <c r="C37" s="89"/>
      <c r="D37" s="89"/>
      <c r="E37" s="89"/>
      <c r="F37" s="89"/>
      <c r="G37" s="89"/>
      <c r="H37" s="89"/>
      <c r="I37" s="89"/>
      <c r="J37" s="90"/>
    </row>
    <row r="38" spans="2:10" ht="18" x14ac:dyDescent="0.25">
      <c r="B38" s="128"/>
      <c r="C38" s="459" t="str">
        <f>DATA!B5&amp;" "&amp;DATA!D5</f>
        <v>TAHUN AJARAN 2026/2027</v>
      </c>
      <c r="D38" s="459"/>
      <c r="E38" s="459"/>
      <c r="F38" s="459"/>
      <c r="G38" s="459"/>
      <c r="H38" s="459"/>
      <c r="I38" s="459"/>
      <c r="J38" s="129"/>
    </row>
    <row r="39" spans="2:10" x14ac:dyDescent="0.25">
      <c r="B39" s="128"/>
      <c r="C39" s="130"/>
      <c r="D39" s="130"/>
      <c r="E39" s="130"/>
      <c r="F39" s="130"/>
      <c r="G39" s="130"/>
      <c r="H39" s="130"/>
      <c r="I39" s="130"/>
      <c r="J39" s="129"/>
    </row>
    <row r="40" spans="2:10" x14ac:dyDescent="0.25">
      <c r="B40" s="128"/>
      <c r="C40" s="130"/>
      <c r="D40" s="130"/>
      <c r="E40" s="130"/>
      <c r="F40" s="130"/>
      <c r="G40" s="130"/>
      <c r="H40" s="130"/>
      <c r="I40" s="130"/>
      <c r="J40" s="129"/>
    </row>
    <row r="41" spans="2:10" x14ac:dyDescent="0.25">
      <c r="B41" s="88"/>
      <c r="C41" s="89"/>
      <c r="D41" s="89"/>
      <c r="E41" s="89"/>
      <c r="F41" s="89"/>
      <c r="G41" s="89"/>
      <c r="H41" s="89"/>
      <c r="I41" s="89"/>
      <c r="J41" s="90"/>
    </row>
    <row r="42" spans="2:10" x14ac:dyDescent="0.25">
      <c r="B42" s="88"/>
      <c r="C42" s="89"/>
      <c r="D42" s="89"/>
      <c r="E42" s="89"/>
      <c r="F42" s="89"/>
      <c r="G42" s="89"/>
      <c r="H42" s="89"/>
      <c r="I42" s="89"/>
      <c r="J42" s="90"/>
    </row>
    <row r="43" spans="2:10" ht="15.75" thickBot="1" x14ac:dyDescent="0.3">
      <c r="B43" s="131"/>
      <c r="C43" s="132"/>
      <c r="D43" s="132"/>
      <c r="E43" s="132"/>
      <c r="F43" s="132"/>
      <c r="G43" s="132"/>
      <c r="H43" s="132"/>
      <c r="I43" s="132"/>
      <c r="J43" s="133"/>
    </row>
    <row r="44" spans="2:10" ht="15.75" thickTop="1" x14ac:dyDescent="0.25"/>
  </sheetData>
  <sheetProtection algorithmName="SHA-512" hashValue="ooZnB5x0JfWc/xmA3mbTs4TLF0bwL6cwBHee1yf9QDV3ZPB0N7p1tTX0uZFrKR06TPNAbtp8FkOCNcoKZwHX+w==" saltValue="FFyyh38UtqvQB3qGTJs1mA==" spinCount="100000" sheet="1" objects="1" scenarios="1" formatCells="0" formatColumns="0" formatRows="0"/>
  <mergeCells count="16">
    <mergeCell ref="C29:I29"/>
    <mergeCell ref="C33:I33"/>
    <mergeCell ref="C35:I35"/>
    <mergeCell ref="C36:I36"/>
    <mergeCell ref="C38:I38"/>
    <mergeCell ref="C23:I23"/>
    <mergeCell ref="C27:I27"/>
    <mergeCell ref="C28:I28"/>
    <mergeCell ref="L7:M8"/>
    <mergeCell ref="C15:I15"/>
    <mergeCell ref="C16:I16"/>
    <mergeCell ref="C18:I18"/>
    <mergeCell ref="C21:I21"/>
    <mergeCell ref="C22:I22"/>
    <mergeCell ref="C17:I17"/>
    <mergeCell ref="C14:I14"/>
  </mergeCells>
  <pageMargins left="1.1811023622047245" right="0.78740157480314965" top="1.3779527559055118" bottom="0.78740157480314965" header="0.31496062992125984" footer="0.31496062992125984"/>
  <pageSetup paperSize="2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Sistem!$E$3:$E$12</xm:f>
          </x14:formula1>
          <xm:sqref>L9:M9</xm:sqref>
        </x14:dataValidation>
        <x14:dataValidation type="list" allowBlank="1" showInputMessage="1" showErrorMessage="1">
          <x14:formula1>
            <xm:f>Sistem!$D$23:$D$24</xm:f>
          </x14:formula1>
          <xm:sqref>L5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pane xSplit="4" ySplit="2" topLeftCell="E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12.5703125" style="135" hidden="1" customWidth="1"/>
    <col min="2" max="2" width="9.140625" style="135" hidden="1" customWidth="1"/>
    <col min="3" max="3" width="9.140625" style="137"/>
    <col min="4" max="4" width="7.42578125" style="137" customWidth="1"/>
    <col min="5" max="5" width="45.42578125" style="137" customWidth="1"/>
    <col min="6" max="6" width="9.140625" style="137"/>
    <col min="7" max="7" width="8" style="137" customWidth="1"/>
    <col min="8" max="8" width="11.85546875" style="138" customWidth="1"/>
    <col min="9" max="9" width="2.85546875" style="137" customWidth="1"/>
    <col min="10" max="11" width="9.140625" style="137"/>
    <col min="12" max="12" width="20.7109375" style="18" customWidth="1"/>
    <col min="13" max="16384" width="9.140625" style="137"/>
  </cols>
  <sheetData>
    <row r="1" spans="1:12" ht="31.5" customHeight="1" x14ac:dyDescent="0.35">
      <c r="C1" s="136" t="s">
        <v>109</v>
      </c>
      <c r="D1" s="136"/>
    </row>
    <row r="2" spans="1:12" ht="3" customHeight="1" x14ac:dyDescent="0.25"/>
    <row r="3" spans="1:12" ht="23.25" x14ac:dyDescent="0.35">
      <c r="C3" s="139" t="s">
        <v>110</v>
      </c>
      <c r="D3" s="139" t="s">
        <v>192</v>
      </c>
      <c r="E3" s="140" t="str">
        <f>DATA!D6</f>
        <v>PAI &amp; Budi Pekerti</v>
      </c>
      <c r="F3" s="141" t="s">
        <v>107</v>
      </c>
      <c r="G3" s="142">
        <v>100</v>
      </c>
    </row>
    <row r="4" spans="1:12" s="144" customFormat="1" ht="18.75" x14ac:dyDescent="0.3">
      <c r="A4" s="143" t="str">
        <f>B4&amp;D4</f>
        <v>B-PAI1</v>
      </c>
      <c r="B4" s="143" t="str">
        <f>Sistem!D3</f>
        <v>B-PAI</v>
      </c>
      <c r="C4" s="295">
        <v>1</v>
      </c>
      <c r="D4" s="158">
        <v>1</v>
      </c>
      <c r="E4" s="153" t="s">
        <v>182</v>
      </c>
      <c r="F4" s="154">
        <v>20</v>
      </c>
      <c r="H4" s="145"/>
      <c r="L4" s="146"/>
    </row>
    <row r="5" spans="1:12" s="144" customFormat="1" ht="18.75" x14ac:dyDescent="0.3">
      <c r="A5" s="143" t="str">
        <f t="shared" ref="A5:A15" si="0">B5&amp;D5</f>
        <v>B-PAI2</v>
      </c>
      <c r="B5" s="143" t="str">
        <f>B4</f>
        <v>B-PAI</v>
      </c>
      <c r="C5" s="296">
        <v>1</v>
      </c>
      <c r="D5" s="158">
        <v>2</v>
      </c>
      <c r="E5" s="153" t="s">
        <v>183</v>
      </c>
      <c r="F5" s="154">
        <v>15</v>
      </c>
      <c r="H5" s="145"/>
      <c r="L5" s="146"/>
    </row>
    <row r="6" spans="1:12" s="144" customFormat="1" ht="18.75" x14ac:dyDescent="0.3">
      <c r="A6" s="143" t="str">
        <f t="shared" si="0"/>
        <v>B-PAI3</v>
      </c>
      <c r="B6" s="143" t="str">
        <f t="shared" ref="B6:B15" si="1">B5</f>
        <v>B-PAI</v>
      </c>
      <c r="C6" s="297">
        <v>1</v>
      </c>
      <c r="D6" s="158">
        <v>3</v>
      </c>
      <c r="E6" s="153" t="s">
        <v>184</v>
      </c>
      <c r="F6" s="154">
        <v>15</v>
      </c>
      <c r="H6" s="145"/>
      <c r="L6" s="146"/>
    </row>
    <row r="7" spans="1:12" s="144" customFormat="1" ht="18.75" x14ac:dyDescent="0.3">
      <c r="A7" s="143" t="str">
        <f t="shared" si="0"/>
        <v>B-PAI4</v>
      </c>
      <c r="B7" s="143" t="str">
        <f t="shared" si="1"/>
        <v>B-PAI</v>
      </c>
      <c r="C7" s="296">
        <v>1</v>
      </c>
      <c r="D7" s="158">
        <v>4</v>
      </c>
      <c r="E7" s="153" t="s">
        <v>185</v>
      </c>
      <c r="F7" s="154">
        <v>20</v>
      </c>
      <c r="H7" s="145"/>
      <c r="L7" s="146"/>
    </row>
    <row r="8" spans="1:12" s="144" customFormat="1" ht="18.75" x14ac:dyDescent="0.3">
      <c r="A8" s="143" t="s">
        <v>146</v>
      </c>
      <c r="B8" s="143" t="str">
        <f t="shared" si="1"/>
        <v>B-PAI</v>
      </c>
      <c r="C8" s="296">
        <v>1</v>
      </c>
      <c r="D8" s="158">
        <v>5</v>
      </c>
      <c r="E8" s="153" t="s">
        <v>186</v>
      </c>
      <c r="F8" s="154">
        <v>20</v>
      </c>
      <c r="H8" s="145"/>
      <c r="L8" s="146"/>
    </row>
    <row r="9" spans="1:12" s="144" customFormat="1" ht="19.5" thickBot="1" x14ac:dyDescent="0.35">
      <c r="A9" s="143" t="str">
        <f t="shared" si="0"/>
        <v>B-PAISAS1</v>
      </c>
      <c r="B9" s="143" t="str">
        <f t="shared" si="1"/>
        <v>B-PAI</v>
      </c>
      <c r="C9" s="298">
        <v>1</v>
      </c>
      <c r="D9" s="147" t="s">
        <v>134</v>
      </c>
      <c r="E9" s="273" t="s">
        <v>111</v>
      </c>
      <c r="F9" s="155">
        <v>10</v>
      </c>
      <c r="G9" s="148">
        <f>IF(SUMIF(C4:C15,1,F4:F15)=100, 100, SUMIF(C4:C15,1,F4:F15)-100)</f>
        <v>100</v>
      </c>
      <c r="H9" s="149" t="str">
        <f>IF(SUMIF(C4:C15,1,F4:F15)=100,"", "CEK LAGI!")</f>
        <v/>
      </c>
      <c r="L9" s="146"/>
    </row>
    <row r="10" spans="1:12" s="144" customFormat="1" ht="19.5" thickTop="1" x14ac:dyDescent="0.3">
      <c r="A10" s="143" t="s">
        <v>147</v>
      </c>
      <c r="B10" s="143" t="str">
        <f t="shared" si="1"/>
        <v>B-PAI</v>
      </c>
      <c r="C10" s="299">
        <v>2</v>
      </c>
      <c r="D10" s="159">
        <v>6</v>
      </c>
      <c r="E10" s="156" t="s">
        <v>187</v>
      </c>
      <c r="F10" s="157">
        <v>20</v>
      </c>
      <c r="H10" s="145"/>
      <c r="L10" s="146"/>
    </row>
    <row r="11" spans="1:12" s="144" customFormat="1" ht="18.75" x14ac:dyDescent="0.3">
      <c r="A11" s="143" t="s">
        <v>148</v>
      </c>
      <c r="B11" s="143" t="str">
        <f t="shared" si="1"/>
        <v>B-PAI</v>
      </c>
      <c r="C11" s="300">
        <v>2</v>
      </c>
      <c r="D11" s="158">
        <v>7</v>
      </c>
      <c r="E11" s="153" t="s">
        <v>188</v>
      </c>
      <c r="F11" s="154">
        <v>15</v>
      </c>
      <c r="H11" s="145"/>
      <c r="L11" s="146"/>
    </row>
    <row r="12" spans="1:12" s="144" customFormat="1" ht="18.75" x14ac:dyDescent="0.3">
      <c r="A12" s="143" t="s">
        <v>149</v>
      </c>
      <c r="B12" s="143" t="str">
        <f t="shared" si="1"/>
        <v>B-PAI</v>
      </c>
      <c r="C12" s="301">
        <v>2</v>
      </c>
      <c r="D12" s="158">
        <v>8</v>
      </c>
      <c r="E12" s="153" t="s">
        <v>189</v>
      </c>
      <c r="F12" s="154">
        <v>15</v>
      </c>
      <c r="H12" s="145"/>
      <c r="L12" s="146"/>
    </row>
    <row r="13" spans="1:12" s="144" customFormat="1" ht="18.75" x14ac:dyDescent="0.3">
      <c r="A13" s="143" t="s">
        <v>150</v>
      </c>
      <c r="B13" s="143" t="str">
        <f t="shared" si="1"/>
        <v>B-PAI</v>
      </c>
      <c r="C13" s="300">
        <v>2</v>
      </c>
      <c r="D13" s="158">
        <v>9</v>
      </c>
      <c r="E13" s="153" t="s">
        <v>190</v>
      </c>
      <c r="F13" s="154">
        <v>20</v>
      </c>
      <c r="H13" s="145"/>
      <c r="L13" s="146"/>
    </row>
    <row r="14" spans="1:12" s="144" customFormat="1" ht="18.75" x14ac:dyDescent="0.3">
      <c r="A14" s="143" t="s">
        <v>151</v>
      </c>
      <c r="B14" s="143" t="str">
        <f t="shared" si="1"/>
        <v>B-PAI</v>
      </c>
      <c r="C14" s="300">
        <v>2</v>
      </c>
      <c r="D14" s="158">
        <v>10</v>
      </c>
      <c r="E14" s="153" t="s">
        <v>191</v>
      </c>
      <c r="F14" s="154">
        <v>20</v>
      </c>
      <c r="H14" s="145"/>
      <c r="L14" s="146"/>
    </row>
    <row r="15" spans="1:12" s="144" customFormat="1" ht="18.75" x14ac:dyDescent="0.3">
      <c r="A15" s="143" t="str">
        <f t="shared" si="0"/>
        <v>B-PAISAS2</v>
      </c>
      <c r="B15" s="143" t="str">
        <f t="shared" si="1"/>
        <v>B-PAI</v>
      </c>
      <c r="C15" s="294">
        <v>2</v>
      </c>
      <c r="D15" s="150" t="s">
        <v>135</v>
      </c>
      <c r="E15" s="302" t="s">
        <v>112</v>
      </c>
      <c r="F15" s="154">
        <v>10</v>
      </c>
      <c r="G15" s="151">
        <f>IF(SUMIF(C4:C15,2,F4:F15)=100, 100, SUMIF(C4:C15,2,F4:F15)-100)</f>
        <v>100</v>
      </c>
      <c r="H15" s="149" t="str">
        <f>IF(SUMIF(C10:C15,2,F10:F15)=100,"", "CEK LAGI!")</f>
        <v/>
      </c>
      <c r="I15" s="152">
        <f>IF(G9=100, 1, 0) + IF(G15=100, 2, 0)</f>
        <v>3</v>
      </c>
      <c r="L15" s="146"/>
    </row>
  </sheetData>
  <sheetProtection algorithmName="SHA-512" hashValue="R5U1rPagwUPZVXDGpa/UAFGJ/AorOVu6rI8dP1izVEfNbHNhpEtyQgKF3WFc9XfNaWWi9/yxNiuJy3lyLd594w==" saltValue="h6oe98ri54m0thT2UK8+tw==" spinCount="100000" sheet="1" objects="1" scenarios="1"/>
  <conditionalFormatting sqref="H9">
    <cfRule type="containsText" dxfId="31" priority="20" operator="containsText" text="CEK LAGI!">
      <formula>NOT(ISERROR(SEARCH("CEK LAGI!",H9)))</formula>
    </cfRule>
  </conditionalFormatting>
  <conditionalFormatting sqref="H15">
    <cfRule type="containsText" dxfId="30" priority="19" operator="containsText" text="CEK LAGI!">
      <formula>NOT(ISERROR(SEARCH("CEK LAGI!",H15)))</formula>
    </cfRule>
  </conditionalFormatting>
  <pageMargins left="0.7" right="0.7" top="0.75" bottom="0.75" header="0.3" footer="0.3"/>
  <pageSetup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63"/>
  <sheetViews>
    <sheetView workbookViewId="0">
      <selection activeCell="G11" sqref="G11"/>
    </sheetView>
  </sheetViews>
  <sheetFormatPr defaultRowHeight="15" x14ac:dyDescent="0.25"/>
  <cols>
    <col min="1" max="1" width="20.7109375" style="137" customWidth="1"/>
    <col min="2" max="2" width="6.7109375" style="60" customWidth="1"/>
    <col min="3" max="3" width="29.42578125" style="60" customWidth="1"/>
    <col min="4" max="4" width="9.140625" style="162"/>
    <col min="5" max="16384" width="9.140625" style="60"/>
  </cols>
  <sheetData>
    <row r="1" spans="2:51" ht="25.5" customHeight="1" x14ac:dyDescent="0.25">
      <c r="B1" s="160" t="s">
        <v>61</v>
      </c>
      <c r="C1" s="160" t="s">
        <v>70</v>
      </c>
      <c r="D1" s="160" t="s">
        <v>71</v>
      </c>
      <c r="E1" s="51"/>
      <c r="F1" s="460"/>
      <c r="G1" s="460"/>
      <c r="H1" s="460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</row>
    <row r="2" spans="2:51" x14ac:dyDescent="0.25">
      <c r="B2" s="292">
        <v>1</v>
      </c>
      <c r="C2" s="163" t="s">
        <v>72</v>
      </c>
      <c r="D2" s="164" t="s">
        <v>106</v>
      </c>
      <c r="E2" s="51"/>
      <c r="F2" s="461"/>
      <c r="G2" s="461"/>
      <c r="H2" s="46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</row>
    <row r="3" spans="2:51" x14ac:dyDescent="0.25">
      <c r="B3" s="292">
        <v>2</v>
      </c>
      <c r="C3" s="163" t="s">
        <v>96</v>
      </c>
      <c r="D3" s="164" t="s">
        <v>55</v>
      </c>
      <c r="E3" s="51"/>
      <c r="F3" s="461"/>
      <c r="G3" s="461"/>
      <c r="H3" s="46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</row>
    <row r="4" spans="2:51" x14ac:dyDescent="0.25">
      <c r="B4" s="292">
        <v>3</v>
      </c>
      <c r="C4" s="163" t="s">
        <v>73</v>
      </c>
      <c r="D4" s="164" t="s">
        <v>55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</row>
    <row r="5" spans="2:51" x14ac:dyDescent="0.25">
      <c r="B5" s="292">
        <v>4</v>
      </c>
      <c r="C5" s="163" t="s">
        <v>74</v>
      </c>
      <c r="D5" s="164" t="s">
        <v>55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</row>
    <row r="6" spans="2:51" x14ac:dyDescent="0.25">
      <c r="B6" s="292">
        <v>5</v>
      </c>
      <c r="C6" s="163" t="s">
        <v>75</v>
      </c>
      <c r="D6" s="164" t="s">
        <v>55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</row>
    <row r="7" spans="2:51" x14ac:dyDescent="0.25">
      <c r="B7" s="292">
        <v>6</v>
      </c>
      <c r="C7" s="163" t="s">
        <v>76</v>
      </c>
      <c r="D7" s="164" t="s">
        <v>55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</row>
    <row r="8" spans="2:51" x14ac:dyDescent="0.25">
      <c r="B8" s="292">
        <v>7</v>
      </c>
      <c r="C8" s="163" t="s">
        <v>77</v>
      </c>
      <c r="D8" s="164" t="s">
        <v>106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</row>
    <row r="9" spans="2:51" x14ac:dyDescent="0.25">
      <c r="B9" s="292">
        <v>8</v>
      </c>
      <c r="C9" s="163" t="s">
        <v>78</v>
      </c>
      <c r="D9" s="164" t="s">
        <v>106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</row>
    <row r="10" spans="2:51" x14ac:dyDescent="0.25">
      <c r="B10" s="292">
        <v>9</v>
      </c>
      <c r="C10" s="163" t="s">
        <v>79</v>
      </c>
      <c r="D10" s="164" t="s">
        <v>106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</row>
    <row r="11" spans="2:51" x14ac:dyDescent="0.25">
      <c r="B11" s="292">
        <v>10</v>
      </c>
      <c r="C11" s="163" t="s">
        <v>80</v>
      </c>
      <c r="D11" s="164" t="s">
        <v>106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</row>
    <row r="12" spans="2:51" x14ac:dyDescent="0.25">
      <c r="B12" s="292">
        <v>11</v>
      </c>
      <c r="C12" s="163" t="s">
        <v>81</v>
      </c>
      <c r="D12" s="164" t="s">
        <v>106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</row>
    <row r="13" spans="2:51" x14ac:dyDescent="0.25">
      <c r="B13" s="292">
        <v>12</v>
      </c>
      <c r="C13" s="163" t="s">
        <v>82</v>
      </c>
      <c r="D13" s="164" t="s">
        <v>106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</row>
    <row r="14" spans="2:51" x14ac:dyDescent="0.25">
      <c r="B14" s="292">
        <v>13</v>
      </c>
      <c r="C14" s="163" t="s">
        <v>83</v>
      </c>
      <c r="D14" s="164" t="s">
        <v>106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</row>
    <row r="15" spans="2:51" x14ac:dyDescent="0.25">
      <c r="B15" s="292">
        <v>14</v>
      </c>
      <c r="C15" s="163" t="s">
        <v>84</v>
      </c>
      <c r="D15" s="164" t="s">
        <v>106</v>
      </c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</row>
    <row r="16" spans="2:51" x14ac:dyDescent="0.25">
      <c r="B16" s="292">
        <v>15</v>
      </c>
      <c r="C16" s="163" t="s">
        <v>85</v>
      </c>
      <c r="D16" s="164" t="s">
        <v>106</v>
      </c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</row>
    <row r="17" spans="2:51" x14ac:dyDescent="0.25">
      <c r="B17" s="292">
        <v>16</v>
      </c>
      <c r="C17" s="163" t="s">
        <v>86</v>
      </c>
      <c r="D17" s="164" t="s">
        <v>106</v>
      </c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</row>
    <row r="18" spans="2:51" x14ac:dyDescent="0.25">
      <c r="B18" s="292">
        <v>17</v>
      </c>
      <c r="C18" s="163" t="s">
        <v>87</v>
      </c>
      <c r="D18" s="164" t="s">
        <v>106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</row>
    <row r="19" spans="2:51" x14ac:dyDescent="0.25">
      <c r="B19" s="292">
        <v>18</v>
      </c>
      <c r="C19" s="163" t="s">
        <v>88</v>
      </c>
      <c r="D19" s="164" t="s">
        <v>106</v>
      </c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</row>
    <row r="20" spans="2:51" x14ac:dyDescent="0.25">
      <c r="B20" s="292">
        <v>19</v>
      </c>
      <c r="C20" s="163" t="s">
        <v>89</v>
      </c>
      <c r="D20" s="164" t="s">
        <v>106</v>
      </c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</row>
    <row r="21" spans="2:51" x14ac:dyDescent="0.25">
      <c r="B21" s="292">
        <v>20</v>
      </c>
      <c r="C21" s="163" t="s">
        <v>90</v>
      </c>
      <c r="D21" s="164" t="s">
        <v>106</v>
      </c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</row>
    <row r="22" spans="2:51" x14ac:dyDescent="0.25">
      <c r="B22" s="292">
        <v>21</v>
      </c>
      <c r="C22" s="163" t="s">
        <v>91</v>
      </c>
      <c r="D22" s="164" t="s">
        <v>106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</row>
    <row r="23" spans="2:51" x14ac:dyDescent="0.25">
      <c r="B23" s="292">
        <v>22</v>
      </c>
      <c r="C23" s="163" t="s">
        <v>92</v>
      </c>
      <c r="D23" s="164" t="s">
        <v>55</v>
      </c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</row>
    <row r="24" spans="2:51" x14ac:dyDescent="0.25">
      <c r="B24" s="292">
        <v>23</v>
      </c>
      <c r="C24" s="163" t="s">
        <v>93</v>
      </c>
      <c r="D24" s="164" t="s">
        <v>55</v>
      </c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</row>
    <row r="25" spans="2:51" x14ac:dyDescent="0.25">
      <c r="B25" s="292">
        <v>24</v>
      </c>
      <c r="C25" s="163" t="s">
        <v>94</v>
      </c>
      <c r="D25" s="164" t="s">
        <v>55</v>
      </c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</row>
    <row r="26" spans="2:51" x14ac:dyDescent="0.25">
      <c r="B26" s="292">
        <v>25</v>
      </c>
      <c r="C26" s="163" t="s">
        <v>95</v>
      </c>
      <c r="D26" s="164" t="s">
        <v>55</v>
      </c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</row>
    <row r="27" spans="2:51" x14ac:dyDescent="0.25">
      <c r="B27" s="292">
        <v>26</v>
      </c>
      <c r="C27" s="163" t="s">
        <v>97</v>
      </c>
      <c r="D27" s="164" t="s">
        <v>55</v>
      </c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</row>
    <row r="28" spans="2:51" x14ac:dyDescent="0.25">
      <c r="B28" s="292">
        <v>27</v>
      </c>
      <c r="C28" s="163" t="s">
        <v>98</v>
      </c>
      <c r="D28" s="164" t="s">
        <v>55</v>
      </c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</row>
    <row r="29" spans="2:51" x14ac:dyDescent="0.25">
      <c r="B29" s="292">
        <v>28</v>
      </c>
      <c r="C29" s="163" t="s">
        <v>99</v>
      </c>
      <c r="D29" s="164" t="s">
        <v>55</v>
      </c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</row>
    <row r="30" spans="2:51" x14ac:dyDescent="0.25">
      <c r="B30" s="292">
        <v>29</v>
      </c>
      <c r="C30" s="163" t="s">
        <v>100</v>
      </c>
      <c r="D30" s="164" t="s">
        <v>55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</row>
    <row r="31" spans="2:51" x14ac:dyDescent="0.25">
      <c r="B31" s="292">
        <v>30</v>
      </c>
      <c r="C31" s="163" t="s">
        <v>101</v>
      </c>
      <c r="D31" s="164" t="s">
        <v>106</v>
      </c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</row>
    <row r="32" spans="2:51" x14ac:dyDescent="0.25">
      <c r="B32" s="292">
        <v>31</v>
      </c>
      <c r="C32" s="163" t="s">
        <v>102</v>
      </c>
      <c r="D32" s="164" t="s">
        <v>106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</row>
    <row r="33" spans="2:51" x14ac:dyDescent="0.25">
      <c r="B33" s="292">
        <v>32</v>
      </c>
      <c r="C33" s="163" t="s">
        <v>103</v>
      </c>
      <c r="D33" s="164" t="s">
        <v>106</v>
      </c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</row>
    <row r="34" spans="2:51" x14ac:dyDescent="0.25">
      <c r="B34" s="292">
        <v>33</v>
      </c>
      <c r="C34" s="163" t="s">
        <v>104</v>
      </c>
      <c r="D34" s="164" t="s">
        <v>106</v>
      </c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</row>
    <row r="35" spans="2:51" x14ac:dyDescent="0.25">
      <c r="B35" s="292">
        <v>34</v>
      </c>
      <c r="C35" s="163" t="s">
        <v>105</v>
      </c>
      <c r="D35" s="164" t="s">
        <v>106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</row>
    <row r="36" spans="2:51" x14ac:dyDescent="0.25">
      <c r="B36" s="292">
        <v>35</v>
      </c>
      <c r="C36" s="163"/>
      <c r="D36" s="164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</row>
    <row r="37" spans="2:51" x14ac:dyDescent="0.25">
      <c r="B37" s="292">
        <v>36</v>
      </c>
      <c r="C37" s="163"/>
      <c r="D37" s="164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</row>
    <row r="38" spans="2:51" x14ac:dyDescent="0.25">
      <c r="B38" s="292">
        <v>37</v>
      </c>
      <c r="C38" s="163"/>
      <c r="D38" s="164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</row>
    <row r="39" spans="2:51" x14ac:dyDescent="0.25">
      <c r="B39" s="292">
        <v>38</v>
      </c>
      <c r="C39" s="163"/>
      <c r="D39" s="164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</row>
    <row r="40" spans="2:51" x14ac:dyDescent="0.25">
      <c r="B40" s="292">
        <v>39</v>
      </c>
      <c r="C40" s="163"/>
      <c r="D40" s="164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</row>
    <row r="41" spans="2:51" x14ac:dyDescent="0.25">
      <c r="B41" s="292">
        <v>40</v>
      </c>
      <c r="C41" s="163"/>
      <c r="D41" s="164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</row>
    <row r="42" spans="2:51" x14ac:dyDescent="0.25">
      <c r="B42" s="292">
        <v>41</v>
      </c>
      <c r="C42" s="163"/>
      <c r="D42" s="164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</row>
    <row r="43" spans="2:51" x14ac:dyDescent="0.25">
      <c r="B43" s="292">
        <v>42</v>
      </c>
      <c r="C43" s="163"/>
      <c r="D43" s="164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</row>
    <row r="44" spans="2:51" x14ac:dyDescent="0.25">
      <c r="B44" s="292">
        <v>43</v>
      </c>
      <c r="C44" s="163"/>
      <c r="D44" s="164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</row>
    <row r="45" spans="2:51" x14ac:dyDescent="0.25">
      <c r="B45" s="292">
        <v>44</v>
      </c>
      <c r="C45" s="163"/>
      <c r="D45" s="164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</row>
    <row r="46" spans="2:51" x14ac:dyDescent="0.25">
      <c r="B46" s="292">
        <v>45</v>
      </c>
      <c r="C46" s="163"/>
      <c r="D46" s="164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</row>
    <row r="47" spans="2:51" x14ac:dyDescent="0.25">
      <c r="B47" s="292">
        <v>46</v>
      </c>
      <c r="C47" s="163"/>
      <c r="D47" s="164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</row>
    <row r="48" spans="2:51" x14ac:dyDescent="0.25">
      <c r="B48" s="292">
        <v>47</v>
      </c>
      <c r="C48" s="163"/>
      <c r="D48" s="164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</row>
    <row r="49" spans="2:51" x14ac:dyDescent="0.25">
      <c r="B49" s="292">
        <v>48</v>
      </c>
      <c r="C49" s="163"/>
      <c r="D49" s="164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</row>
    <row r="50" spans="2:51" x14ac:dyDescent="0.25">
      <c r="B50" s="292">
        <v>49</v>
      </c>
      <c r="C50" s="163"/>
      <c r="D50" s="164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</row>
    <row r="51" spans="2:51" x14ac:dyDescent="0.25">
      <c r="B51" s="292">
        <v>50</v>
      </c>
      <c r="C51" s="165"/>
      <c r="D51" s="166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</row>
    <row r="52" spans="2:51" x14ac:dyDescent="0.25">
      <c r="B52" s="51"/>
      <c r="C52" s="51"/>
      <c r="D52" s="16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</row>
    <row r="53" spans="2:51" x14ac:dyDescent="0.25">
      <c r="B53" s="51"/>
      <c r="C53" s="51"/>
      <c r="D53" s="16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</row>
    <row r="54" spans="2:51" x14ac:dyDescent="0.25">
      <c r="B54" s="51"/>
      <c r="C54" s="51"/>
      <c r="D54" s="16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</row>
    <row r="55" spans="2:51" x14ac:dyDescent="0.25">
      <c r="B55" s="51"/>
      <c r="C55" s="51"/>
      <c r="D55" s="16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</row>
    <row r="56" spans="2:51" x14ac:dyDescent="0.25">
      <c r="B56" s="51"/>
      <c r="C56" s="51"/>
      <c r="D56" s="16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</row>
    <row r="57" spans="2:51" x14ac:dyDescent="0.25">
      <c r="B57" s="51"/>
      <c r="C57" s="51"/>
      <c r="D57" s="16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</row>
    <row r="58" spans="2:51" x14ac:dyDescent="0.25">
      <c r="B58" s="51"/>
      <c r="C58" s="51"/>
      <c r="D58" s="16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</row>
    <row r="59" spans="2:51" x14ac:dyDescent="0.25">
      <c r="B59" s="51"/>
      <c r="C59" s="51"/>
      <c r="D59" s="16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</row>
    <row r="60" spans="2:51" x14ac:dyDescent="0.25">
      <c r="B60" s="51"/>
      <c r="C60" s="51"/>
      <c r="D60" s="16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</row>
    <row r="61" spans="2:51" x14ac:dyDescent="0.25">
      <c r="B61" s="51"/>
      <c r="C61" s="51"/>
      <c r="D61" s="16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</row>
    <row r="62" spans="2:51" x14ac:dyDescent="0.25">
      <c r="B62" s="51"/>
      <c r="C62" s="51"/>
      <c r="D62" s="16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</row>
    <row r="63" spans="2:51" x14ac:dyDescent="0.25">
      <c r="B63" s="51"/>
      <c r="C63" s="51"/>
      <c r="D63" s="16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</row>
    <row r="64" spans="2:51" x14ac:dyDescent="0.25">
      <c r="B64" s="51"/>
      <c r="C64" s="51"/>
      <c r="D64" s="16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</row>
    <row r="65" spans="2:51" x14ac:dyDescent="0.25">
      <c r="B65" s="51"/>
      <c r="C65" s="51"/>
      <c r="D65" s="16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</row>
    <row r="66" spans="2:51" x14ac:dyDescent="0.25">
      <c r="B66" s="51"/>
      <c r="C66" s="51"/>
      <c r="D66" s="16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</row>
    <row r="67" spans="2:51" x14ac:dyDescent="0.25">
      <c r="B67" s="51"/>
      <c r="C67" s="51"/>
      <c r="D67" s="16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</row>
    <row r="68" spans="2:51" x14ac:dyDescent="0.25">
      <c r="B68" s="51"/>
      <c r="C68" s="51"/>
      <c r="D68" s="16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</row>
    <row r="69" spans="2:51" x14ac:dyDescent="0.25">
      <c r="B69" s="51"/>
      <c r="C69" s="51"/>
      <c r="D69" s="16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</row>
    <row r="70" spans="2:51" x14ac:dyDescent="0.25">
      <c r="B70" s="51"/>
      <c r="C70" s="51"/>
      <c r="D70" s="16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</row>
    <row r="71" spans="2:51" x14ac:dyDescent="0.25">
      <c r="B71" s="51"/>
      <c r="C71" s="51"/>
      <c r="D71" s="16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</row>
    <row r="72" spans="2:51" x14ac:dyDescent="0.25">
      <c r="B72" s="51"/>
      <c r="C72" s="51"/>
      <c r="D72" s="16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</row>
    <row r="73" spans="2:51" x14ac:dyDescent="0.25">
      <c r="B73" s="51"/>
      <c r="C73" s="51"/>
      <c r="D73" s="16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</row>
    <row r="74" spans="2:51" x14ac:dyDescent="0.25">
      <c r="B74" s="51"/>
      <c r="C74" s="51"/>
      <c r="D74" s="16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</row>
    <row r="75" spans="2:51" x14ac:dyDescent="0.25">
      <c r="B75" s="51"/>
      <c r="C75" s="51"/>
      <c r="D75" s="16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</row>
    <row r="76" spans="2:51" x14ac:dyDescent="0.25">
      <c r="B76" s="51"/>
      <c r="C76" s="51"/>
      <c r="D76" s="16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</row>
    <row r="77" spans="2:51" x14ac:dyDescent="0.25">
      <c r="B77" s="51"/>
      <c r="C77" s="51"/>
      <c r="D77" s="16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</row>
    <row r="78" spans="2:51" x14ac:dyDescent="0.25">
      <c r="B78" s="51"/>
      <c r="C78" s="51"/>
      <c r="D78" s="16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</row>
    <row r="79" spans="2:51" x14ac:dyDescent="0.25">
      <c r="B79" s="51"/>
      <c r="C79" s="51"/>
      <c r="D79" s="16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</row>
    <row r="80" spans="2:51" x14ac:dyDescent="0.25">
      <c r="B80" s="51"/>
      <c r="C80" s="51"/>
      <c r="D80" s="16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</row>
    <row r="81" spans="2:51" x14ac:dyDescent="0.25">
      <c r="B81" s="51"/>
      <c r="C81" s="51"/>
      <c r="D81" s="16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</row>
    <row r="82" spans="2:51" x14ac:dyDescent="0.25">
      <c r="B82" s="51"/>
      <c r="C82" s="51"/>
      <c r="D82" s="16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</row>
    <row r="83" spans="2:51" x14ac:dyDescent="0.25">
      <c r="B83" s="51"/>
      <c r="C83" s="51"/>
      <c r="D83" s="16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</row>
    <row r="84" spans="2:51" x14ac:dyDescent="0.25">
      <c r="B84" s="51"/>
      <c r="C84" s="51"/>
      <c r="D84" s="16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</row>
    <row r="85" spans="2:51" x14ac:dyDescent="0.25">
      <c r="B85" s="51"/>
      <c r="C85" s="51"/>
      <c r="D85" s="16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</row>
    <row r="86" spans="2:51" x14ac:dyDescent="0.25">
      <c r="B86" s="51"/>
      <c r="C86" s="51"/>
      <c r="D86" s="16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</row>
    <row r="87" spans="2:51" x14ac:dyDescent="0.25">
      <c r="B87" s="51"/>
      <c r="C87" s="51"/>
      <c r="D87" s="16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</row>
    <row r="88" spans="2:51" x14ac:dyDescent="0.25">
      <c r="B88" s="51"/>
      <c r="C88" s="51"/>
      <c r="D88" s="16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</row>
    <row r="89" spans="2:51" x14ac:dyDescent="0.25">
      <c r="B89" s="51"/>
      <c r="C89" s="51"/>
      <c r="D89" s="16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</row>
    <row r="90" spans="2:51" x14ac:dyDescent="0.25">
      <c r="B90" s="51"/>
      <c r="C90" s="51"/>
      <c r="D90" s="16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</row>
    <row r="91" spans="2:51" x14ac:dyDescent="0.25">
      <c r="B91" s="51"/>
      <c r="C91" s="51"/>
      <c r="D91" s="16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</row>
    <row r="92" spans="2:51" x14ac:dyDescent="0.25">
      <c r="B92" s="51"/>
      <c r="C92" s="51"/>
      <c r="D92" s="16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</row>
    <row r="93" spans="2:51" x14ac:dyDescent="0.25">
      <c r="B93" s="51"/>
      <c r="C93" s="51"/>
      <c r="D93" s="16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</row>
    <row r="94" spans="2:51" x14ac:dyDescent="0.25">
      <c r="B94" s="51"/>
      <c r="C94" s="51"/>
      <c r="D94" s="16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</row>
    <row r="95" spans="2:51" x14ac:dyDescent="0.25">
      <c r="B95" s="51"/>
      <c r="C95" s="51"/>
      <c r="D95" s="16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</row>
    <row r="96" spans="2:51" x14ac:dyDescent="0.25">
      <c r="B96" s="51"/>
      <c r="C96" s="51"/>
      <c r="D96" s="16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</row>
    <row r="97" spans="2:51" x14ac:dyDescent="0.25">
      <c r="B97" s="51"/>
      <c r="C97" s="51"/>
      <c r="D97" s="16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</row>
    <row r="98" spans="2:51" x14ac:dyDescent="0.25">
      <c r="B98" s="51"/>
      <c r="C98" s="51"/>
      <c r="D98" s="16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</row>
    <row r="99" spans="2:51" x14ac:dyDescent="0.25">
      <c r="B99" s="51"/>
      <c r="C99" s="51"/>
      <c r="D99" s="16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</row>
    <row r="100" spans="2:51" x14ac:dyDescent="0.25">
      <c r="B100" s="51"/>
      <c r="C100" s="51"/>
      <c r="D100" s="16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</row>
    <row r="101" spans="2:51" x14ac:dyDescent="0.25">
      <c r="B101" s="51"/>
      <c r="C101" s="51"/>
      <c r="D101" s="16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</row>
    <row r="102" spans="2:51" x14ac:dyDescent="0.25">
      <c r="B102" s="51"/>
      <c r="C102" s="51"/>
      <c r="D102" s="16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</row>
    <row r="103" spans="2:51" x14ac:dyDescent="0.25">
      <c r="B103" s="51"/>
      <c r="C103" s="51"/>
      <c r="D103" s="16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</row>
    <row r="104" spans="2:51" x14ac:dyDescent="0.25">
      <c r="B104" s="51"/>
      <c r="C104" s="51"/>
      <c r="D104" s="16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</row>
    <row r="105" spans="2:51" x14ac:dyDescent="0.25">
      <c r="B105" s="51"/>
      <c r="C105" s="51"/>
      <c r="D105" s="16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</row>
    <row r="106" spans="2:51" x14ac:dyDescent="0.25">
      <c r="B106" s="51"/>
      <c r="C106" s="51"/>
      <c r="D106" s="16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</row>
    <row r="107" spans="2:51" x14ac:dyDescent="0.25">
      <c r="B107" s="51"/>
      <c r="C107" s="51"/>
      <c r="D107" s="16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</row>
    <row r="108" spans="2:51" x14ac:dyDescent="0.25">
      <c r="B108" s="51"/>
      <c r="C108" s="51"/>
      <c r="D108" s="16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</row>
    <row r="109" spans="2:51" x14ac:dyDescent="0.25">
      <c r="B109" s="51"/>
      <c r="C109" s="51"/>
      <c r="D109" s="16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</row>
    <row r="110" spans="2:51" x14ac:dyDescent="0.25">
      <c r="B110" s="51"/>
      <c r="C110" s="51"/>
      <c r="D110" s="16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</row>
    <row r="111" spans="2:51" x14ac:dyDescent="0.25">
      <c r="B111" s="51"/>
      <c r="C111" s="51"/>
      <c r="D111" s="16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</row>
    <row r="112" spans="2:51" x14ac:dyDescent="0.25">
      <c r="B112" s="51"/>
      <c r="C112" s="51"/>
      <c r="D112" s="16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</row>
    <row r="113" spans="2:51" x14ac:dyDescent="0.25">
      <c r="B113" s="51"/>
      <c r="C113" s="51"/>
      <c r="D113" s="16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</row>
    <row r="114" spans="2:51" x14ac:dyDescent="0.25">
      <c r="B114" s="51"/>
      <c r="C114" s="51"/>
      <c r="D114" s="16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</row>
    <row r="115" spans="2:51" x14ac:dyDescent="0.25">
      <c r="B115" s="51"/>
      <c r="C115" s="51"/>
      <c r="D115" s="16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</row>
    <row r="116" spans="2:51" x14ac:dyDescent="0.25">
      <c r="B116" s="51"/>
      <c r="C116" s="51"/>
      <c r="D116" s="16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</row>
    <row r="117" spans="2:51" x14ac:dyDescent="0.25">
      <c r="B117" s="51"/>
      <c r="C117" s="51"/>
      <c r="D117" s="16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</row>
    <row r="118" spans="2:51" x14ac:dyDescent="0.25">
      <c r="B118" s="51"/>
      <c r="C118" s="51"/>
      <c r="D118" s="16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</row>
    <row r="119" spans="2:51" x14ac:dyDescent="0.25">
      <c r="B119" s="51"/>
      <c r="C119" s="51"/>
      <c r="D119" s="16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</row>
    <row r="120" spans="2:51" x14ac:dyDescent="0.25">
      <c r="B120" s="51"/>
      <c r="C120" s="51"/>
      <c r="D120" s="16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</row>
    <row r="121" spans="2:51" x14ac:dyDescent="0.25">
      <c r="B121" s="51"/>
      <c r="C121" s="51"/>
      <c r="D121" s="16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</row>
    <row r="122" spans="2:51" x14ac:dyDescent="0.25">
      <c r="B122" s="51"/>
      <c r="C122" s="51"/>
      <c r="D122" s="16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</row>
    <row r="123" spans="2:51" x14ac:dyDescent="0.25">
      <c r="B123" s="51"/>
      <c r="C123" s="51"/>
      <c r="D123" s="16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</row>
    <row r="124" spans="2:51" x14ac:dyDescent="0.25">
      <c r="B124" s="51"/>
      <c r="C124" s="51"/>
      <c r="D124" s="16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</row>
    <row r="125" spans="2:51" x14ac:dyDescent="0.25">
      <c r="B125" s="51"/>
      <c r="C125" s="51"/>
      <c r="D125" s="16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</row>
    <row r="126" spans="2:51" x14ac:dyDescent="0.25">
      <c r="B126" s="51"/>
      <c r="C126" s="51"/>
      <c r="D126" s="16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</row>
    <row r="127" spans="2:51" x14ac:dyDescent="0.25">
      <c r="B127" s="51"/>
      <c r="C127" s="51"/>
      <c r="D127" s="16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</row>
    <row r="128" spans="2:51" x14ac:dyDescent="0.25">
      <c r="B128" s="51"/>
      <c r="C128" s="51"/>
      <c r="D128" s="16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</row>
    <row r="129" spans="2:51" x14ac:dyDescent="0.25">
      <c r="B129" s="51"/>
      <c r="C129" s="51"/>
      <c r="D129" s="16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</row>
    <row r="130" spans="2:51" x14ac:dyDescent="0.25">
      <c r="B130" s="51"/>
      <c r="C130" s="51"/>
      <c r="D130" s="16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</row>
    <row r="131" spans="2:51" x14ac:dyDescent="0.25">
      <c r="B131" s="51"/>
      <c r="C131" s="51"/>
      <c r="D131" s="16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</row>
    <row r="132" spans="2:51" x14ac:dyDescent="0.25">
      <c r="B132" s="51"/>
      <c r="C132" s="51"/>
      <c r="D132" s="16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</row>
    <row r="133" spans="2:51" x14ac:dyDescent="0.25">
      <c r="B133" s="51"/>
      <c r="C133" s="51"/>
      <c r="D133" s="16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</row>
    <row r="134" spans="2:51" x14ac:dyDescent="0.25">
      <c r="B134" s="51"/>
      <c r="C134" s="51"/>
      <c r="D134" s="16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</row>
    <row r="135" spans="2:51" x14ac:dyDescent="0.25">
      <c r="B135" s="51"/>
      <c r="C135" s="51"/>
      <c r="D135" s="16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</row>
    <row r="136" spans="2:51" x14ac:dyDescent="0.25">
      <c r="B136" s="51"/>
      <c r="C136" s="51"/>
      <c r="D136" s="16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</row>
    <row r="137" spans="2:51" x14ac:dyDescent="0.25">
      <c r="B137" s="51"/>
      <c r="C137" s="51"/>
      <c r="D137" s="16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</row>
    <row r="138" spans="2:51" x14ac:dyDescent="0.25">
      <c r="B138" s="51"/>
      <c r="C138" s="51"/>
      <c r="D138" s="16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</row>
    <row r="139" spans="2:51" x14ac:dyDescent="0.25">
      <c r="B139" s="51"/>
      <c r="C139" s="51"/>
      <c r="D139" s="16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</row>
    <row r="140" spans="2:51" x14ac:dyDescent="0.25">
      <c r="B140" s="51"/>
      <c r="C140" s="51"/>
      <c r="D140" s="16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</row>
    <row r="141" spans="2:51" x14ac:dyDescent="0.25">
      <c r="B141" s="51"/>
      <c r="C141" s="51"/>
      <c r="D141" s="16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</row>
    <row r="142" spans="2:51" x14ac:dyDescent="0.25">
      <c r="B142" s="51"/>
      <c r="C142" s="51"/>
      <c r="D142" s="16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</row>
    <row r="143" spans="2:51" x14ac:dyDescent="0.25">
      <c r="B143" s="51"/>
      <c r="C143" s="51"/>
      <c r="D143" s="16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</row>
    <row r="144" spans="2:51" x14ac:dyDescent="0.25">
      <c r="B144" s="51"/>
      <c r="C144" s="51"/>
      <c r="D144" s="16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</row>
    <row r="145" spans="2:51" x14ac:dyDescent="0.25">
      <c r="B145" s="51"/>
      <c r="C145" s="51"/>
      <c r="D145" s="16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</row>
    <row r="146" spans="2:51" x14ac:dyDescent="0.25">
      <c r="B146" s="51"/>
      <c r="C146" s="51"/>
      <c r="D146" s="16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</row>
    <row r="147" spans="2:51" x14ac:dyDescent="0.25">
      <c r="B147" s="51"/>
      <c r="C147" s="51"/>
      <c r="D147" s="16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</row>
    <row r="148" spans="2:51" x14ac:dyDescent="0.25">
      <c r="B148" s="51"/>
      <c r="C148" s="51"/>
      <c r="D148" s="16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</row>
    <row r="149" spans="2:51" x14ac:dyDescent="0.25">
      <c r="B149" s="51"/>
      <c r="C149" s="51"/>
      <c r="D149" s="16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</row>
    <row r="150" spans="2:51" x14ac:dyDescent="0.25">
      <c r="B150" s="51"/>
      <c r="C150" s="51"/>
      <c r="D150" s="16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</row>
    <row r="151" spans="2:51" x14ac:dyDescent="0.25">
      <c r="B151" s="51"/>
      <c r="C151" s="51"/>
      <c r="D151" s="16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</row>
    <row r="152" spans="2:51" x14ac:dyDescent="0.25">
      <c r="B152" s="51"/>
      <c r="C152" s="51"/>
      <c r="D152" s="16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</row>
    <row r="153" spans="2:51" x14ac:dyDescent="0.25">
      <c r="B153" s="51"/>
      <c r="C153" s="51"/>
      <c r="D153" s="16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</row>
    <row r="154" spans="2:51" x14ac:dyDescent="0.25">
      <c r="B154" s="51"/>
      <c r="C154" s="51"/>
      <c r="D154" s="16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</row>
    <row r="155" spans="2:51" x14ac:dyDescent="0.25">
      <c r="B155" s="51"/>
      <c r="C155" s="51"/>
      <c r="D155" s="16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</row>
    <row r="156" spans="2:51" x14ac:dyDescent="0.25">
      <c r="B156" s="51"/>
      <c r="C156" s="51"/>
      <c r="D156" s="16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</row>
    <row r="157" spans="2:51" x14ac:dyDescent="0.25">
      <c r="B157" s="51"/>
      <c r="C157" s="51"/>
      <c r="D157" s="16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</row>
    <row r="158" spans="2:51" x14ac:dyDescent="0.25">
      <c r="B158" s="51"/>
      <c r="C158" s="51"/>
      <c r="D158" s="16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</row>
    <row r="159" spans="2:51" x14ac:dyDescent="0.25">
      <c r="B159" s="51"/>
      <c r="C159" s="51"/>
      <c r="D159" s="16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</row>
    <row r="160" spans="2:51" x14ac:dyDescent="0.25">
      <c r="B160" s="51"/>
      <c r="C160" s="51"/>
      <c r="D160" s="16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</row>
    <row r="161" spans="2:51" x14ac:dyDescent="0.25">
      <c r="B161" s="51"/>
      <c r="C161" s="51"/>
      <c r="D161" s="16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</row>
    <row r="162" spans="2:51" x14ac:dyDescent="0.25">
      <c r="B162" s="51"/>
      <c r="C162" s="51"/>
      <c r="D162" s="16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</row>
    <row r="163" spans="2:51" x14ac:dyDescent="0.25">
      <c r="B163" s="51"/>
      <c r="C163" s="51"/>
      <c r="D163" s="16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</row>
  </sheetData>
  <sheetProtection algorithmName="SHA-512" hashValue="fECQ2HdOsriKYqVQNseT2PpI1OilbNEZ1dJnSq2/U6SGFbD7oQjQtXObdbSIUua0iku1Su1fmDpebVPmmklXIQ==" saltValue="D95Kj2S0fp6guDpudoCw4A==" spinCount="100000" sheet="1" objects="1" scenarios="1"/>
  <mergeCells count="2">
    <mergeCell ref="F1:H1"/>
    <mergeCell ref="F2:H3"/>
  </mergeCells>
  <conditionalFormatting sqref="F1">
    <cfRule type="containsText" dxfId="29" priority="1" operator="containsText" text="OK">
      <formula>NOT(ISERROR(SEARCH("OK",F1)))</formula>
    </cfRule>
  </conditionalFormatting>
  <pageMargins left="0.7" right="0.7" top="0.75" bottom="0.75" header="0.3" footer="0.3"/>
  <pageSetup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J42"/>
  <sheetViews>
    <sheetView workbookViewId="0">
      <selection activeCell="H16" sqref="H16"/>
    </sheetView>
  </sheetViews>
  <sheetFormatPr defaultRowHeight="15" x14ac:dyDescent="0.25"/>
  <cols>
    <col min="1" max="1" width="20.7109375" style="408" customWidth="1"/>
    <col min="2" max="2" width="11" style="408" customWidth="1"/>
    <col min="3" max="16384" width="9.140625" style="408"/>
  </cols>
  <sheetData>
    <row r="2" spans="2:10" x14ac:dyDescent="0.25">
      <c r="B2" s="408" t="s">
        <v>19</v>
      </c>
    </row>
    <row r="3" spans="2:10" x14ac:dyDescent="0.25">
      <c r="B3" s="409">
        <v>1</v>
      </c>
      <c r="C3" s="408" t="s">
        <v>22</v>
      </c>
      <c r="D3" s="408" t="s">
        <v>117</v>
      </c>
      <c r="E3" s="408" t="s">
        <v>3</v>
      </c>
    </row>
    <row r="4" spans="2:10" x14ac:dyDescent="0.25">
      <c r="B4" s="409">
        <v>2</v>
      </c>
      <c r="C4" s="408" t="s">
        <v>22</v>
      </c>
      <c r="D4" s="408" t="s">
        <v>118</v>
      </c>
      <c r="E4" s="408" t="s">
        <v>139</v>
      </c>
    </row>
    <row r="5" spans="2:10" x14ac:dyDescent="0.25">
      <c r="B5" s="409">
        <v>3</v>
      </c>
      <c r="C5" s="408" t="s">
        <v>23</v>
      </c>
      <c r="D5" s="408" t="s">
        <v>119</v>
      </c>
      <c r="E5" s="408" t="s">
        <v>5</v>
      </c>
    </row>
    <row r="6" spans="2:10" x14ac:dyDescent="0.25">
      <c r="B6" s="409">
        <v>4</v>
      </c>
      <c r="C6" s="408" t="s">
        <v>23</v>
      </c>
      <c r="D6" s="408" t="s">
        <v>120</v>
      </c>
      <c r="E6" s="408" t="s">
        <v>6</v>
      </c>
    </row>
    <row r="7" spans="2:10" x14ac:dyDescent="0.25">
      <c r="B7" s="409">
        <v>5</v>
      </c>
      <c r="C7" s="408" t="s">
        <v>34</v>
      </c>
      <c r="D7" s="408" t="s">
        <v>121</v>
      </c>
      <c r="E7" s="408" t="s">
        <v>136</v>
      </c>
    </row>
    <row r="8" spans="2:10" x14ac:dyDescent="0.25">
      <c r="B8" s="409">
        <v>6</v>
      </c>
      <c r="C8" s="408" t="s">
        <v>34</v>
      </c>
      <c r="D8" s="408" t="s">
        <v>122</v>
      </c>
      <c r="E8" s="408" t="s">
        <v>137</v>
      </c>
    </row>
    <row r="9" spans="2:10" x14ac:dyDescent="0.25">
      <c r="B9" s="410" t="s">
        <v>21</v>
      </c>
      <c r="C9" s="408" t="s">
        <v>22</v>
      </c>
      <c r="D9" s="408" t="s">
        <v>123</v>
      </c>
      <c r="E9" s="408" t="s">
        <v>138</v>
      </c>
    </row>
    <row r="10" spans="2:10" x14ac:dyDescent="0.25">
      <c r="B10" s="410" t="s">
        <v>20</v>
      </c>
      <c r="C10" s="408" t="s">
        <v>22</v>
      </c>
      <c r="D10" s="408" t="s">
        <v>124</v>
      </c>
      <c r="E10" s="408" t="s">
        <v>10</v>
      </c>
    </row>
    <row r="11" spans="2:10" x14ac:dyDescent="0.25">
      <c r="B11" s="410" t="s">
        <v>24</v>
      </c>
      <c r="C11" s="408" t="s">
        <v>22</v>
      </c>
      <c r="D11" s="408" t="s">
        <v>125</v>
      </c>
      <c r="E11" s="408" t="s">
        <v>108</v>
      </c>
    </row>
    <row r="12" spans="2:10" x14ac:dyDescent="0.25">
      <c r="B12" s="410" t="s">
        <v>25</v>
      </c>
      <c r="C12" s="408" t="s">
        <v>22</v>
      </c>
      <c r="D12" s="408" t="s">
        <v>126</v>
      </c>
      <c r="E12" s="408" t="s">
        <v>12</v>
      </c>
    </row>
    <row r="13" spans="2:10" x14ac:dyDescent="0.25">
      <c r="B13" s="410" t="s">
        <v>26</v>
      </c>
      <c r="C13" s="408" t="s">
        <v>23</v>
      </c>
    </row>
    <row r="14" spans="2:10" x14ac:dyDescent="0.25">
      <c r="B14" s="410" t="s">
        <v>27</v>
      </c>
      <c r="C14" s="408" t="s">
        <v>23</v>
      </c>
      <c r="J14" s="408" t="str">
        <f>'[2]B-PAI'!C8</f>
        <v>Siswa2</v>
      </c>
    </row>
    <row r="15" spans="2:10" x14ac:dyDescent="0.25">
      <c r="B15" s="410" t="s">
        <v>28</v>
      </c>
      <c r="C15" s="408" t="s">
        <v>23</v>
      </c>
    </row>
    <row r="16" spans="2:10" x14ac:dyDescent="0.25">
      <c r="B16" s="410" t="s">
        <v>29</v>
      </c>
      <c r="C16" s="408" t="s">
        <v>23</v>
      </c>
    </row>
    <row r="17" spans="2:4" x14ac:dyDescent="0.25">
      <c r="B17" s="410" t="s">
        <v>30</v>
      </c>
      <c r="C17" s="408" t="s">
        <v>34</v>
      </c>
    </row>
    <row r="18" spans="2:4" x14ac:dyDescent="0.25">
      <c r="B18" s="409" t="s">
        <v>33</v>
      </c>
      <c r="C18" s="408" t="s">
        <v>34</v>
      </c>
    </row>
    <row r="19" spans="2:4" x14ac:dyDescent="0.25">
      <c r="B19" s="410" t="s">
        <v>31</v>
      </c>
      <c r="C19" s="408" t="s">
        <v>34</v>
      </c>
    </row>
    <row r="20" spans="2:4" x14ac:dyDescent="0.25">
      <c r="B20" s="410" t="s">
        <v>32</v>
      </c>
      <c r="C20" s="408" t="s">
        <v>34</v>
      </c>
    </row>
    <row r="22" spans="2:4" x14ac:dyDescent="0.25">
      <c r="B22" s="409" t="s">
        <v>18</v>
      </c>
    </row>
    <row r="23" spans="2:4" x14ac:dyDescent="0.25">
      <c r="B23" s="408" t="s">
        <v>35</v>
      </c>
      <c r="D23" s="408" t="s">
        <v>133</v>
      </c>
    </row>
    <row r="24" spans="2:4" x14ac:dyDescent="0.25">
      <c r="B24" s="408" t="s">
        <v>36</v>
      </c>
      <c r="D24" s="408" t="s">
        <v>132</v>
      </c>
    </row>
    <row r="25" spans="2:4" x14ac:dyDescent="0.25">
      <c r="B25" s="408" t="s">
        <v>37</v>
      </c>
    </row>
    <row r="26" spans="2:4" x14ac:dyDescent="0.25">
      <c r="B26" s="408" t="s">
        <v>38</v>
      </c>
    </row>
    <row r="27" spans="2:4" x14ac:dyDescent="0.25">
      <c r="B27" s="408" t="s">
        <v>39</v>
      </c>
    </row>
    <row r="28" spans="2:4" x14ac:dyDescent="0.25">
      <c r="B28" s="408" t="s">
        <v>40</v>
      </c>
    </row>
    <row r="30" spans="2:4" x14ac:dyDescent="0.25">
      <c r="B30" s="408" t="s">
        <v>41</v>
      </c>
    </row>
    <row r="31" spans="2:4" x14ac:dyDescent="0.25">
      <c r="B31" s="408" t="s">
        <v>42</v>
      </c>
    </row>
    <row r="32" spans="2:4" x14ac:dyDescent="0.25">
      <c r="B32" s="408" t="s">
        <v>43</v>
      </c>
    </row>
    <row r="34" spans="2:2" x14ac:dyDescent="0.25">
      <c r="B34" s="408" t="s">
        <v>142</v>
      </c>
    </row>
    <row r="35" spans="2:2" x14ac:dyDescent="0.25">
      <c r="B35" s="408" t="s">
        <v>44</v>
      </c>
    </row>
    <row r="36" spans="2:2" x14ac:dyDescent="0.25">
      <c r="B36" s="408" t="s">
        <v>174</v>
      </c>
    </row>
    <row r="37" spans="2:2" x14ac:dyDescent="0.25">
      <c r="B37" s="408" t="s">
        <v>45</v>
      </c>
    </row>
    <row r="39" spans="2:2" x14ac:dyDescent="0.25">
      <c r="B39" s="408" t="s">
        <v>46</v>
      </c>
    </row>
    <row r="40" spans="2:2" x14ac:dyDescent="0.25">
      <c r="B40" s="408" t="s">
        <v>140</v>
      </c>
    </row>
    <row r="41" spans="2:2" x14ac:dyDescent="0.25">
      <c r="B41" s="408" t="s">
        <v>141</v>
      </c>
    </row>
    <row r="42" spans="2:2" x14ac:dyDescent="0.25">
      <c r="B42" s="408" t="s">
        <v>143</v>
      </c>
    </row>
  </sheetData>
  <sheetProtection algorithmName="SHA-512" hashValue="8HeFZm9otIgcud74vNY6sgIS+EXBGArliz9ECQ8GhMNqIdglpWIBfSIDRImUm7APRJO4GNIfASCqS1fkQXYFyQ==" saltValue="K8oPhw9iaL/p1iVExcN6ew==" spinCount="100000" sheet="1" objects="1" scenarios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2"/>
  <sheetViews>
    <sheetView showGridLines="0" zoomScale="80" zoomScaleNormal="8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Q24" sqref="Q24"/>
    </sheetView>
  </sheetViews>
  <sheetFormatPr defaultRowHeight="15" x14ac:dyDescent="0.25"/>
  <cols>
    <col min="1" max="1" width="20.7109375" style="18" customWidth="1"/>
    <col min="2" max="2" width="3.140625" style="192" customWidth="1"/>
    <col min="3" max="3" width="5.5703125" style="60" customWidth="1"/>
    <col min="4" max="4" width="22.28515625" style="60" customWidth="1"/>
    <col min="5" max="5" width="4.140625" style="60" customWidth="1"/>
    <col min="6" max="25" width="4.85546875" style="60" customWidth="1"/>
    <col min="26" max="26" width="7.28515625" style="60" customWidth="1"/>
    <col min="27" max="27" width="15.85546875" style="60" customWidth="1"/>
    <col min="28" max="28" width="12.85546875" style="60" customWidth="1"/>
    <col min="29" max="29" width="2.28515625" style="60" customWidth="1"/>
    <col min="30" max="30" width="2" style="170" customWidth="1"/>
    <col min="31" max="31" width="14.140625" style="170" customWidth="1"/>
    <col min="32" max="32" width="13.5703125" style="170" customWidth="1"/>
    <col min="33" max="54" width="9.140625" style="170"/>
    <col min="55" max="61" width="9.140625" style="20"/>
    <col min="62" max="16384" width="9.140625" style="60"/>
  </cols>
  <sheetData>
    <row r="1" spans="1:61" s="168" customFormat="1" ht="30" customHeight="1" x14ac:dyDescent="0.5">
      <c r="A1" s="167"/>
      <c r="B1" s="465" t="s">
        <v>175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</row>
    <row r="2" spans="1:61" ht="28.5" x14ac:dyDescent="0.45">
      <c r="B2" s="169"/>
      <c r="C2" s="466" t="s">
        <v>175</v>
      </c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466"/>
      <c r="AB2" s="466"/>
    </row>
    <row r="3" spans="1:61" customFormat="1" hidden="1" x14ac:dyDescent="0.25">
      <c r="A3" s="3"/>
      <c r="B3" s="5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4"/>
      <c r="BD3" s="4"/>
      <c r="BE3" s="4"/>
      <c r="BF3" s="4"/>
      <c r="BG3" s="4"/>
      <c r="BH3" s="4"/>
      <c r="BI3" s="4"/>
    </row>
    <row r="4" spans="1:61" ht="15.75" x14ac:dyDescent="0.25">
      <c r="B4" s="169"/>
      <c r="C4" s="462" t="s">
        <v>129</v>
      </c>
      <c r="D4" s="462"/>
      <c r="E4" s="171"/>
      <c r="F4" s="172" t="str">
        <f>DATA!D6</f>
        <v>PAI &amp; Budi Pekerti</v>
      </c>
      <c r="G4" s="172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</row>
    <row r="5" spans="1:61" ht="15.75" x14ac:dyDescent="0.25">
      <c r="B5" s="169"/>
      <c r="C5" s="462" t="s">
        <v>115</v>
      </c>
      <c r="D5" s="462"/>
      <c r="E5" s="171"/>
      <c r="F5" s="171" t="str">
        <f>DATA!D2</f>
        <v>5 B</v>
      </c>
      <c r="G5" s="171"/>
      <c r="H5" s="171" t="str">
        <f>"Fase"&amp;" "&amp;VLOOKUP(F5,Sistem!B3:C20,2)</f>
        <v>Fase C</v>
      </c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E5" s="174"/>
      <c r="AF5" s="175"/>
      <c r="AG5" s="174"/>
      <c r="AH5" s="174"/>
    </row>
    <row r="6" spans="1:61" ht="15.75" x14ac:dyDescent="0.25">
      <c r="B6" s="169"/>
      <c r="C6" s="462" t="s">
        <v>116</v>
      </c>
      <c r="D6" s="462"/>
      <c r="E6" s="171"/>
      <c r="F6" s="171" t="str">
        <f>AF8</f>
        <v>I / Ganjil</v>
      </c>
      <c r="G6" s="171"/>
      <c r="H6" s="171" t="str">
        <f>"TA. " &amp;DATA!D5</f>
        <v>TA. 2026/2027</v>
      </c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E6" s="176" t="s">
        <v>2</v>
      </c>
      <c r="AF6" s="177" t="s">
        <v>117</v>
      </c>
      <c r="AG6" s="174"/>
      <c r="AH6" s="174"/>
    </row>
    <row r="7" spans="1:61" ht="6" customHeight="1" thickBot="1" x14ac:dyDescent="0.3">
      <c r="B7" s="169"/>
      <c r="AD7" s="178"/>
      <c r="AE7" s="179"/>
      <c r="AF7" s="180"/>
      <c r="AG7" s="174"/>
      <c r="AH7" s="174"/>
    </row>
    <row r="8" spans="1:61" x14ac:dyDescent="0.25">
      <c r="B8" s="169"/>
      <c r="C8" s="467" t="s">
        <v>61</v>
      </c>
      <c r="D8" s="470" t="s">
        <v>113</v>
      </c>
      <c r="E8" s="473" t="s">
        <v>63</v>
      </c>
      <c r="F8" s="475" t="s">
        <v>162</v>
      </c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86" t="s">
        <v>153</v>
      </c>
      <c r="V8" s="487"/>
      <c r="W8" s="487"/>
      <c r="X8" s="487"/>
      <c r="Y8" s="488"/>
      <c r="Z8" s="476" t="str">
        <f>IF(AF8="I / Ganjil","SAS 1", "SAS 2")</f>
        <v>SAS 1</v>
      </c>
      <c r="AA8" s="479" t="s">
        <v>196</v>
      </c>
      <c r="AB8" s="482" t="s">
        <v>51</v>
      </c>
      <c r="AE8" s="181" t="s">
        <v>41</v>
      </c>
      <c r="AF8" s="193" t="s">
        <v>42</v>
      </c>
      <c r="AG8" s="174"/>
      <c r="AH8" s="174"/>
    </row>
    <row r="9" spans="1:61" x14ac:dyDescent="0.25">
      <c r="B9" s="169"/>
      <c r="C9" s="468"/>
      <c r="D9" s="471"/>
      <c r="E9" s="474"/>
      <c r="F9" s="463">
        <f>IFERROR(IF($AF$8="I / Ganjil", 'B-PAI'!E6, 'B-PAI'!AA6), "")</f>
        <v>1</v>
      </c>
      <c r="G9" s="463"/>
      <c r="H9" s="464"/>
      <c r="I9" s="485">
        <f>IFERROR(IF($AF$8="I / Ganjil", 'B-PAI'!H6, 'B-PAI'!AD6), "")</f>
        <v>2</v>
      </c>
      <c r="J9" s="463"/>
      <c r="K9" s="464"/>
      <c r="L9" s="485">
        <f>IFERROR(IF($AF$8="I / Ganjil", 'B-PAI'!K6, 'B-PAI'!AG6), "")</f>
        <v>3</v>
      </c>
      <c r="M9" s="463"/>
      <c r="N9" s="464"/>
      <c r="O9" s="485">
        <f>IFERROR(IF($AF$8="I / Ganjil", 'B-PAI'!N6, 'B-PAI'!AJ6), "")</f>
        <v>4</v>
      </c>
      <c r="P9" s="463"/>
      <c r="Q9" s="464"/>
      <c r="R9" s="485">
        <f>IFERROR(IF($AF$8="I / Ganjil", 'B-PAI'!Q6, 'B-PAI'!AM6), "")</f>
        <v>5</v>
      </c>
      <c r="S9" s="463"/>
      <c r="T9" s="463"/>
      <c r="U9" s="489"/>
      <c r="V9" s="490"/>
      <c r="W9" s="490"/>
      <c r="X9" s="490"/>
      <c r="Y9" s="491"/>
      <c r="Z9" s="477"/>
      <c r="AA9" s="480"/>
      <c r="AB9" s="483"/>
      <c r="AE9" s="174"/>
      <c r="AF9" s="182">
        <f>IF(AF8="I / Ganjil",1,2)</f>
        <v>1</v>
      </c>
      <c r="AG9" s="174"/>
      <c r="AH9" s="174"/>
    </row>
    <row r="10" spans="1:61" ht="15" customHeight="1" thickBot="1" x14ac:dyDescent="0.3">
      <c r="B10" s="169"/>
      <c r="C10" s="469"/>
      <c r="D10" s="472"/>
      <c r="E10" s="337"/>
      <c r="F10" s="333">
        <v>1</v>
      </c>
      <c r="G10" s="310">
        <v>2</v>
      </c>
      <c r="H10" s="310">
        <v>3</v>
      </c>
      <c r="I10" s="310">
        <v>1</v>
      </c>
      <c r="J10" s="310">
        <v>2</v>
      </c>
      <c r="K10" s="310">
        <v>3</v>
      </c>
      <c r="L10" s="310">
        <v>1</v>
      </c>
      <c r="M10" s="310">
        <v>2</v>
      </c>
      <c r="N10" s="310">
        <v>3</v>
      </c>
      <c r="O10" s="310">
        <v>1</v>
      </c>
      <c r="P10" s="310">
        <v>2</v>
      </c>
      <c r="Q10" s="310">
        <v>3</v>
      </c>
      <c r="R10" s="310">
        <v>1</v>
      </c>
      <c r="S10" s="310">
        <v>2</v>
      </c>
      <c r="T10" s="313">
        <v>3</v>
      </c>
      <c r="U10" s="317">
        <f>F9</f>
        <v>1</v>
      </c>
      <c r="V10" s="311">
        <f>I9</f>
        <v>2</v>
      </c>
      <c r="W10" s="311">
        <f>L9</f>
        <v>3</v>
      </c>
      <c r="X10" s="311">
        <f>O9</f>
        <v>4</v>
      </c>
      <c r="Y10" s="318">
        <f>R9</f>
        <v>5</v>
      </c>
      <c r="Z10" s="478"/>
      <c r="AA10" s="481"/>
      <c r="AB10" s="484"/>
      <c r="AE10" s="174"/>
      <c r="AF10" s="174"/>
      <c r="AG10" s="174"/>
      <c r="AH10" s="174"/>
    </row>
    <row r="11" spans="1:61" x14ac:dyDescent="0.25">
      <c r="B11" s="169"/>
      <c r="C11" s="338">
        <v>1</v>
      </c>
      <c r="D11" s="304" t="str">
        <f>SISWA!C2</f>
        <v>Siswa 1</v>
      </c>
      <c r="E11" s="339" t="str">
        <f>SISWA!D2</f>
        <v xml:space="preserve">L </v>
      </c>
      <c r="F11" s="334">
        <f ca="1">IFERROR(VLOOKUP($D11,INDIRECT("'"&amp;$AF$6&amp;"'!$C$8:$BZ$100"),IF($AF$9=1,3,25),0),"")</f>
        <v>65</v>
      </c>
      <c r="G11" s="306">
        <f ca="1">IFERROR(VLOOKUP($D11,INDIRECT("'"&amp;$AF$6&amp;"'!$C$8:$BZ$100"),IF($AF$9=1,4,26),0),"")</f>
        <v>0</v>
      </c>
      <c r="H11" s="306">
        <f ca="1">IFERROR(VLOOKUP($D11,INDIRECT("'"&amp;$AF$6&amp;"'!$C$8:$BZ$100"),IF($AF$9=1,5,27),0),"")</f>
        <v>0</v>
      </c>
      <c r="I11" s="306">
        <f ca="1">IFERROR(VLOOKUP($D11,INDIRECT("'"&amp;$AF$6&amp;"'!$C$8:$BZ$100"),IF($AF$9=1,6,28),0),"")</f>
        <v>0</v>
      </c>
      <c r="J11" s="306">
        <f ca="1">IFERROR(VLOOKUP($D11,INDIRECT("'"&amp;$AF$6&amp;"'!$C$8:$BZ$100"),IF($AF$9=1,7,29),0),"")</f>
        <v>87</v>
      </c>
      <c r="K11" s="306">
        <f ca="1">IFERROR(VLOOKUP($D11,INDIRECT("'"&amp;$AF$6&amp;"'!$C$8:$BZ$100"),IF($AF$9=1,8,30),0),"")</f>
        <v>0</v>
      </c>
      <c r="L11" s="306">
        <f ca="1">IFERROR(VLOOKUP($D11,INDIRECT("'"&amp;$AF$6&amp;"'!$C$8:$BZ$100"),IF($AF$9=1,9,31),0),"")</f>
        <v>0</v>
      </c>
      <c r="M11" s="306">
        <f ca="1">IFERROR(VLOOKUP($D11,INDIRECT("'"&amp;$AF$6&amp;"'!$C$8:$BZ$100"),IF($AF$9=1,10,32),0),"")</f>
        <v>90</v>
      </c>
      <c r="N11" s="306">
        <f ca="1">IFERROR(VLOOKUP($D11,INDIRECT("'"&amp;$AF$6&amp;"'!$C$8:$BZ$100"),IF($AF$9=1,11,33),0),"")</f>
        <v>0</v>
      </c>
      <c r="O11" s="306">
        <f ca="1">IFERROR(VLOOKUP($D11,INDIRECT("'"&amp;$AF$6&amp;"'!$C$8:$BZ$100"),IF($AF$9=1,12,34),0),"")</f>
        <v>0</v>
      </c>
      <c r="P11" s="306">
        <f ca="1">IFERROR(VLOOKUP($D11,INDIRECT("'"&amp;$AF$6&amp;"'!$C$8:$BZ$100"),IF($AF$9=1,13,35),0),"")</f>
        <v>75</v>
      </c>
      <c r="Q11" s="306">
        <f ca="1">IFERROR(VLOOKUP($D11,INDIRECT("'"&amp;$AF$6&amp;"'!$C$8:$BZ$100"),IF($AF$9=1,14,36),0),"")</f>
        <v>0</v>
      </c>
      <c r="R11" s="306">
        <f ca="1">IFERROR(VLOOKUP($D11,INDIRECT("'"&amp;$AF$6&amp;"'!$C$8:$BZ$100"),IF($AF$9=1,15,37),0),"")</f>
        <v>0</v>
      </c>
      <c r="S11" s="306">
        <f ca="1">IFERROR(VLOOKUP($D11,INDIRECT("'"&amp;$AF$6&amp;"'!$C$8:$BZ$100"),IF($AF$9=1,16,38),0),"")</f>
        <v>77</v>
      </c>
      <c r="T11" s="314">
        <f ca="1">IFERROR(VLOOKUP($D11,INDIRECT("'"&amp;$AF$6&amp;"'!$C$8:$BZ$100"),IF($AF$9=1,17,39),0),"")</f>
        <v>77</v>
      </c>
      <c r="U11" s="319">
        <f ca="1">IFERROR(VLOOKUP($D11,INDIRECT("'"&amp;$AF$6&amp;"'!$C$8:$BZ$100"),IF($AF$9=1,18,40),0),"")</f>
        <v>65</v>
      </c>
      <c r="V11" s="307">
        <f ca="1">IFERROR(VLOOKUP($D11,INDIRECT("'"&amp;$AF$6&amp;"'!$C$8:$BZ$100"),IF($AF$9=1,19,41),0),"")</f>
        <v>87</v>
      </c>
      <c r="W11" s="307">
        <f ca="1">IFERROR(VLOOKUP($D11,INDIRECT("'"&amp;$AF$6&amp;"'!$C$8:$BZ$100"),IF($AF$9=1,20,42),0),"")</f>
        <v>90</v>
      </c>
      <c r="X11" s="307">
        <f ca="1">IFERROR(VLOOKUP($D11,INDIRECT("'"&amp;$AF$6&amp;"'!$C$8:$BZ$100"),IF($AF$9=1,21,43),0),"")</f>
        <v>75</v>
      </c>
      <c r="Y11" s="320">
        <f ca="1">IFERROR(VLOOKUP($D11,INDIRECT("'"&amp;$AF$6&amp;"'!$C$8:$BZ$100"),IF($AF$9=1,22,44),0),"")</f>
        <v>77</v>
      </c>
      <c r="Z11" s="324">
        <f ca="1">IFERROR(VLOOKUP($D11,INDIRECT("'"&amp;$AF$6&amp;"'!$C$8:$BZ$100"),IF($AF$9=1,23,45),0),"")</f>
        <v>65</v>
      </c>
      <c r="AA11" s="327" t="str">
        <f ca="1">IFERROR(VLOOKUP($D11,INDIRECT("'"&amp;$AF$6&amp;"'!$C$8:$BZ$100"),IF($AF$9=1,24,46),0),"")</f>
        <v>76.45 - 77.42</v>
      </c>
      <c r="AB11" s="328"/>
      <c r="AE11" s="174"/>
      <c r="AF11" s="174"/>
      <c r="AG11" s="174"/>
      <c r="AH11" s="174"/>
    </row>
    <row r="12" spans="1:61" x14ac:dyDescent="0.25">
      <c r="B12" s="169"/>
      <c r="C12" s="340">
        <v>2</v>
      </c>
      <c r="D12" s="184" t="str">
        <f>SISWA!C3</f>
        <v>Siswa2</v>
      </c>
      <c r="E12" s="341" t="str">
        <f>SISWA!D3</f>
        <v>P</v>
      </c>
      <c r="F12" s="335">
        <f t="shared" ref="F12:F60" ca="1" si="0">IFERROR(VLOOKUP($D12,INDIRECT("'"&amp;$AF$6&amp;"'!$C$8:$BZ$100"),IF($AF$9=1,3,25),0),"")</f>
        <v>0</v>
      </c>
      <c r="G12" s="186">
        <f t="shared" ref="G12:G60" ca="1" si="1">IFERROR(VLOOKUP($D12,INDIRECT("'"&amp;$AF$6&amp;"'!$C$8:$BZ$100"),IF($AF$9=1,4,26),0),"")</f>
        <v>77</v>
      </c>
      <c r="H12" s="186">
        <f t="shared" ref="H12:H60" ca="1" si="2">IFERROR(VLOOKUP($D12,INDIRECT("'"&amp;$AF$6&amp;"'!$C$8:$BZ$100"),IF($AF$9=1,5,27),0),"")</f>
        <v>0</v>
      </c>
      <c r="I12" s="186">
        <f t="shared" ref="I12:I60" ca="1" si="3">IFERROR(VLOOKUP($D12,INDIRECT("'"&amp;$AF$6&amp;"'!$C$8:$BZ$100"),IF($AF$9=1,6,28),0),"")</f>
        <v>0</v>
      </c>
      <c r="J12" s="186">
        <f t="shared" ref="J12:J60" ca="1" si="4">IFERROR(VLOOKUP($D12,INDIRECT("'"&amp;$AF$6&amp;"'!$C$8:$BZ$100"),IF($AF$9=1,7,29),0),"")</f>
        <v>55</v>
      </c>
      <c r="K12" s="186">
        <f t="shared" ref="K12:K60" ca="1" si="5">IFERROR(VLOOKUP($D12,INDIRECT("'"&amp;$AF$6&amp;"'!$C$8:$BZ$100"),IF($AF$9=1,8,30),0),"")</f>
        <v>0</v>
      </c>
      <c r="L12" s="186">
        <f t="shared" ref="L12:L60" ca="1" si="6">IFERROR(VLOOKUP($D12,INDIRECT("'"&amp;$AF$6&amp;"'!$C$8:$BZ$100"),IF($AF$9=1,9,31),0),"")</f>
        <v>0</v>
      </c>
      <c r="M12" s="186">
        <f t="shared" ref="M12:M60" ca="1" si="7">IFERROR(VLOOKUP($D12,INDIRECT("'"&amp;$AF$6&amp;"'!$C$8:$BZ$100"),IF($AF$9=1,10,32),0),"")</f>
        <v>66</v>
      </c>
      <c r="N12" s="186">
        <f t="shared" ref="N12:N60" ca="1" si="8">IFERROR(VLOOKUP($D12,INDIRECT("'"&amp;$AF$6&amp;"'!$C$8:$BZ$100"),IF($AF$9=1,11,33),0),"")</f>
        <v>0</v>
      </c>
      <c r="O12" s="186">
        <f t="shared" ref="O12:O60" ca="1" si="9">IFERROR(VLOOKUP($D12,INDIRECT("'"&amp;$AF$6&amp;"'!$C$8:$BZ$100"),IF($AF$9=1,12,34),0),"")</f>
        <v>0</v>
      </c>
      <c r="P12" s="186">
        <f t="shared" ref="P12:P60" ca="1" si="10">IFERROR(VLOOKUP($D12,INDIRECT("'"&amp;$AF$6&amp;"'!$C$8:$BZ$100"),IF($AF$9=1,13,35),0),"")</f>
        <v>100</v>
      </c>
      <c r="Q12" s="186">
        <f t="shared" ref="Q12:Q60" ca="1" si="11">IFERROR(VLOOKUP($D12,INDIRECT("'"&amp;$AF$6&amp;"'!$C$8:$BZ$100"),IF($AF$9=1,14,36),0),"")</f>
        <v>0</v>
      </c>
      <c r="R12" s="186">
        <f t="shared" ref="R12:R60" ca="1" si="12">IFERROR(VLOOKUP($D12,INDIRECT("'"&amp;$AF$6&amp;"'!$C$8:$BZ$100"),IF($AF$9=1,15,37),0),"")</f>
        <v>0</v>
      </c>
      <c r="S12" s="186">
        <f t="shared" ref="S12:S60" ca="1" si="13">IFERROR(VLOOKUP($D12,INDIRECT("'"&amp;$AF$6&amp;"'!$C$8:$BZ$100"),IF($AF$9=1,16,38),0),"")</f>
        <v>66</v>
      </c>
      <c r="T12" s="315">
        <f t="shared" ref="T12:T60" ca="1" si="14">IFERROR(VLOOKUP($D12,INDIRECT("'"&amp;$AF$6&amp;"'!$C$8:$BZ$100"),IF($AF$9=1,17,39),0),"")</f>
        <v>0</v>
      </c>
      <c r="U12" s="321">
        <f t="shared" ref="U12:U60" ca="1" si="15">IFERROR(VLOOKUP($D12,INDIRECT("'"&amp;$AF$6&amp;"'!$C$8:$BZ$100"),IF($AF$9=1,18,40),0),"")</f>
        <v>77</v>
      </c>
      <c r="V12" s="187">
        <f t="shared" ref="V12:V60" ca="1" si="16">IFERROR(VLOOKUP($D12,INDIRECT("'"&amp;$AF$6&amp;"'!$C$8:$BZ$100"),IF($AF$9=1,19,41),0),"")</f>
        <v>55</v>
      </c>
      <c r="W12" s="187">
        <f t="shared" ref="W12:W60" ca="1" si="17">IFERROR(VLOOKUP($D12,INDIRECT("'"&amp;$AF$6&amp;"'!$C$8:$BZ$100"),IF($AF$9=1,20,42),0),"")</f>
        <v>66</v>
      </c>
      <c r="X12" s="187">
        <f t="shared" ref="X12:X60" ca="1" si="18">IFERROR(VLOOKUP($D12,INDIRECT("'"&amp;$AF$6&amp;"'!$C$8:$BZ$100"),IF($AF$9=1,21,43),0),"")</f>
        <v>100</v>
      </c>
      <c r="Y12" s="322">
        <f t="shared" ref="Y12:Y60" ca="1" si="19">IFERROR(VLOOKUP($D12,INDIRECT("'"&amp;$AF$6&amp;"'!$C$8:$BZ$100"),IF($AF$9=1,22,44),0),"")</f>
        <v>66</v>
      </c>
      <c r="Z12" s="325">
        <f t="shared" ref="Z12:Z60" ca="1" si="20">IFERROR(VLOOKUP($D12,INDIRECT("'"&amp;$AF$6&amp;"'!$C$8:$BZ$100"),IF($AF$9=1,23,45),0),"")</f>
        <v>77</v>
      </c>
      <c r="AA12" s="329" t="str">
        <f t="shared" ref="AA12:AA60" ca="1" si="21">IFERROR(VLOOKUP($D12,INDIRECT("'"&amp;$AF$6&amp;"'!$C$8:$BZ$100"),IF($AF$9=1,24,46),0),"")</f>
        <v>74.45 - 73.22</v>
      </c>
      <c r="AB12" s="330"/>
      <c r="AE12" s="174"/>
      <c r="AF12" s="174"/>
      <c r="AG12" s="174"/>
      <c r="AH12" s="174"/>
    </row>
    <row r="13" spans="1:61" x14ac:dyDescent="0.25">
      <c r="B13" s="169"/>
      <c r="C13" s="340">
        <v>3</v>
      </c>
      <c r="D13" s="184" t="str">
        <f>SISWA!C4</f>
        <v>Siswa 3</v>
      </c>
      <c r="E13" s="341" t="str">
        <f>SISWA!D4</f>
        <v>P</v>
      </c>
      <c r="F13" s="335">
        <f t="shared" ca="1" si="0"/>
        <v>78</v>
      </c>
      <c r="G13" s="186">
        <f t="shared" ca="1" si="1"/>
        <v>0</v>
      </c>
      <c r="H13" s="186">
        <f t="shared" ca="1" si="2"/>
        <v>0</v>
      </c>
      <c r="I13" s="186">
        <f t="shared" ca="1" si="3"/>
        <v>88</v>
      </c>
      <c r="J13" s="186">
        <f t="shared" ca="1" si="4"/>
        <v>0</v>
      </c>
      <c r="K13" s="186">
        <f t="shared" ca="1" si="5"/>
        <v>0</v>
      </c>
      <c r="L13" s="186">
        <f t="shared" ca="1" si="6"/>
        <v>90</v>
      </c>
      <c r="M13" s="186">
        <f t="shared" ca="1" si="7"/>
        <v>0</v>
      </c>
      <c r="N13" s="186">
        <f t="shared" ca="1" si="8"/>
        <v>0</v>
      </c>
      <c r="O13" s="186">
        <f t="shared" ca="1" si="9"/>
        <v>90</v>
      </c>
      <c r="P13" s="186">
        <f t="shared" ca="1" si="10"/>
        <v>0</v>
      </c>
      <c r="Q13" s="186">
        <f t="shared" ca="1" si="11"/>
        <v>0</v>
      </c>
      <c r="R13" s="186">
        <f t="shared" ca="1" si="12"/>
        <v>90</v>
      </c>
      <c r="S13" s="186">
        <f t="shared" ca="1" si="13"/>
        <v>0</v>
      </c>
      <c r="T13" s="315">
        <f t="shared" ca="1" si="14"/>
        <v>0</v>
      </c>
      <c r="U13" s="321">
        <f t="shared" ca="1" si="15"/>
        <v>78</v>
      </c>
      <c r="V13" s="187">
        <f t="shared" ca="1" si="16"/>
        <v>88</v>
      </c>
      <c r="W13" s="187">
        <f t="shared" ca="1" si="17"/>
        <v>90</v>
      </c>
      <c r="X13" s="187">
        <f t="shared" ca="1" si="18"/>
        <v>90</v>
      </c>
      <c r="Y13" s="322">
        <f t="shared" ca="1" si="19"/>
        <v>90</v>
      </c>
      <c r="Z13" s="325">
        <f t="shared" ca="1" si="20"/>
        <v>70</v>
      </c>
      <c r="AA13" s="329" t="str">
        <f t="shared" ca="1" si="21"/>
        <v>85.30 - 85.48</v>
      </c>
      <c r="AB13" s="330"/>
      <c r="AE13" s="174"/>
      <c r="AF13" s="174"/>
      <c r="AG13" s="174"/>
      <c r="AH13" s="174"/>
    </row>
    <row r="14" spans="1:61" x14ac:dyDescent="0.25">
      <c r="B14" s="169"/>
      <c r="C14" s="340">
        <v>4</v>
      </c>
      <c r="D14" s="184" t="str">
        <f>SISWA!C5</f>
        <v>Siswa 4</v>
      </c>
      <c r="E14" s="341" t="str">
        <f>SISWA!D5</f>
        <v>P</v>
      </c>
      <c r="F14" s="335">
        <f t="shared" ca="1" si="0"/>
        <v>85</v>
      </c>
      <c r="G14" s="186">
        <f t="shared" ca="1" si="1"/>
        <v>0</v>
      </c>
      <c r="H14" s="186">
        <f t="shared" ca="1" si="2"/>
        <v>0</v>
      </c>
      <c r="I14" s="186">
        <f t="shared" ca="1" si="3"/>
        <v>85</v>
      </c>
      <c r="J14" s="186">
        <f t="shared" ca="1" si="4"/>
        <v>0</v>
      </c>
      <c r="K14" s="186">
        <f t="shared" ca="1" si="5"/>
        <v>0</v>
      </c>
      <c r="L14" s="186">
        <f t="shared" ca="1" si="6"/>
        <v>85</v>
      </c>
      <c r="M14" s="186">
        <f t="shared" ca="1" si="7"/>
        <v>0</v>
      </c>
      <c r="N14" s="186">
        <f t="shared" ca="1" si="8"/>
        <v>0</v>
      </c>
      <c r="O14" s="186">
        <f t="shared" ca="1" si="9"/>
        <v>85</v>
      </c>
      <c r="P14" s="186">
        <f t="shared" ca="1" si="10"/>
        <v>0</v>
      </c>
      <c r="Q14" s="186">
        <f t="shared" ca="1" si="11"/>
        <v>0</v>
      </c>
      <c r="R14" s="186">
        <f t="shared" ca="1" si="12"/>
        <v>85</v>
      </c>
      <c r="S14" s="186">
        <f t="shared" ca="1" si="13"/>
        <v>0</v>
      </c>
      <c r="T14" s="315">
        <f t="shared" ca="1" si="14"/>
        <v>0</v>
      </c>
      <c r="U14" s="321">
        <f t="shared" ca="1" si="15"/>
        <v>85</v>
      </c>
      <c r="V14" s="187">
        <f t="shared" ca="1" si="16"/>
        <v>85</v>
      </c>
      <c r="W14" s="187">
        <f t="shared" ca="1" si="17"/>
        <v>85</v>
      </c>
      <c r="X14" s="187">
        <f t="shared" ca="1" si="18"/>
        <v>85</v>
      </c>
      <c r="Y14" s="322">
        <f t="shared" ca="1" si="19"/>
        <v>85</v>
      </c>
      <c r="Z14" s="325">
        <f t="shared" ca="1" si="20"/>
        <v>85</v>
      </c>
      <c r="AA14" s="329" t="str">
        <f t="shared" ca="1" si="21"/>
        <v>85.00 - 85.00</v>
      </c>
      <c r="AB14" s="330"/>
      <c r="AE14" s="174"/>
      <c r="AF14" s="174"/>
      <c r="AG14" s="174"/>
      <c r="AH14" s="174"/>
    </row>
    <row r="15" spans="1:61" x14ac:dyDescent="0.25">
      <c r="B15" s="169"/>
      <c r="C15" s="340">
        <v>5</v>
      </c>
      <c r="D15" s="184" t="str">
        <f>SISWA!C6</f>
        <v>Siswa 5</v>
      </c>
      <c r="E15" s="341" t="str">
        <f>SISWA!D6</f>
        <v>P</v>
      </c>
      <c r="F15" s="335">
        <f t="shared" ca="1" si="0"/>
        <v>0</v>
      </c>
      <c r="G15" s="186">
        <f t="shared" ca="1" si="1"/>
        <v>0</v>
      </c>
      <c r="H15" s="186">
        <f t="shared" ca="1" si="2"/>
        <v>0</v>
      </c>
      <c r="I15" s="186">
        <f t="shared" ca="1" si="3"/>
        <v>0</v>
      </c>
      <c r="J15" s="186">
        <f t="shared" ca="1" si="4"/>
        <v>0</v>
      </c>
      <c r="K15" s="186">
        <f t="shared" ca="1" si="5"/>
        <v>0</v>
      </c>
      <c r="L15" s="186">
        <f t="shared" ca="1" si="6"/>
        <v>0</v>
      </c>
      <c r="M15" s="186">
        <f t="shared" ca="1" si="7"/>
        <v>0</v>
      </c>
      <c r="N15" s="186">
        <f t="shared" ca="1" si="8"/>
        <v>0</v>
      </c>
      <c r="O15" s="186">
        <f t="shared" ca="1" si="9"/>
        <v>0</v>
      </c>
      <c r="P15" s="186">
        <f t="shared" ca="1" si="10"/>
        <v>0</v>
      </c>
      <c r="Q15" s="186">
        <f t="shared" ca="1" si="11"/>
        <v>0</v>
      </c>
      <c r="R15" s="186">
        <f t="shared" ca="1" si="12"/>
        <v>0</v>
      </c>
      <c r="S15" s="186">
        <f t="shared" ca="1" si="13"/>
        <v>0</v>
      </c>
      <c r="T15" s="315">
        <f t="shared" ca="1" si="14"/>
        <v>0</v>
      </c>
      <c r="U15" s="321" t="str">
        <f t="shared" ca="1" si="15"/>
        <v/>
      </c>
      <c r="V15" s="187" t="str">
        <f t="shared" ca="1" si="16"/>
        <v/>
      </c>
      <c r="W15" s="187" t="str">
        <f t="shared" ca="1" si="17"/>
        <v/>
      </c>
      <c r="X15" s="187" t="str">
        <f t="shared" ca="1" si="18"/>
        <v/>
      </c>
      <c r="Y15" s="322" t="str">
        <f t="shared" ca="1" si="19"/>
        <v/>
      </c>
      <c r="Z15" s="325">
        <f t="shared" ca="1" si="20"/>
        <v>0</v>
      </c>
      <c r="AA15" s="329">
        <f t="shared" ca="1" si="21"/>
        <v>0</v>
      </c>
      <c r="AB15" s="330"/>
      <c r="AE15" s="174"/>
      <c r="AF15" s="174"/>
      <c r="AG15" s="174"/>
      <c r="AH15" s="174"/>
    </row>
    <row r="16" spans="1:61" x14ac:dyDescent="0.25">
      <c r="B16" s="169"/>
      <c r="C16" s="340">
        <v>6</v>
      </c>
      <c r="D16" s="184" t="str">
        <f>SISWA!C7</f>
        <v>Siswa 6</v>
      </c>
      <c r="E16" s="341" t="str">
        <f>SISWA!D7</f>
        <v>P</v>
      </c>
      <c r="F16" s="335">
        <f t="shared" ca="1" si="0"/>
        <v>0</v>
      </c>
      <c r="G16" s="186">
        <f t="shared" ca="1" si="1"/>
        <v>0</v>
      </c>
      <c r="H16" s="186">
        <f t="shared" ca="1" si="2"/>
        <v>0</v>
      </c>
      <c r="I16" s="186">
        <f t="shared" ca="1" si="3"/>
        <v>0</v>
      </c>
      <c r="J16" s="186">
        <f t="shared" ca="1" si="4"/>
        <v>0</v>
      </c>
      <c r="K16" s="186">
        <f t="shared" ca="1" si="5"/>
        <v>0</v>
      </c>
      <c r="L16" s="186">
        <f t="shared" ca="1" si="6"/>
        <v>0</v>
      </c>
      <c r="M16" s="186">
        <f t="shared" ca="1" si="7"/>
        <v>0</v>
      </c>
      <c r="N16" s="186">
        <f t="shared" ca="1" si="8"/>
        <v>0</v>
      </c>
      <c r="O16" s="186">
        <f t="shared" ca="1" si="9"/>
        <v>0</v>
      </c>
      <c r="P16" s="186">
        <f t="shared" ca="1" si="10"/>
        <v>0</v>
      </c>
      <c r="Q16" s="186">
        <f t="shared" ca="1" si="11"/>
        <v>0</v>
      </c>
      <c r="R16" s="186">
        <f t="shared" ca="1" si="12"/>
        <v>0</v>
      </c>
      <c r="S16" s="186">
        <f t="shared" ca="1" si="13"/>
        <v>0</v>
      </c>
      <c r="T16" s="315">
        <f t="shared" ca="1" si="14"/>
        <v>0</v>
      </c>
      <c r="U16" s="321" t="str">
        <f t="shared" ca="1" si="15"/>
        <v/>
      </c>
      <c r="V16" s="187" t="str">
        <f t="shared" ca="1" si="16"/>
        <v/>
      </c>
      <c r="W16" s="187" t="str">
        <f t="shared" ca="1" si="17"/>
        <v/>
      </c>
      <c r="X16" s="187" t="str">
        <f t="shared" ca="1" si="18"/>
        <v/>
      </c>
      <c r="Y16" s="322" t="str">
        <f t="shared" ca="1" si="19"/>
        <v/>
      </c>
      <c r="Z16" s="325">
        <f t="shared" ca="1" si="20"/>
        <v>0</v>
      </c>
      <c r="AA16" s="329">
        <f t="shared" ca="1" si="21"/>
        <v>0</v>
      </c>
      <c r="AB16" s="330"/>
      <c r="AE16" s="174"/>
      <c r="AF16" s="174"/>
      <c r="AG16" s="174"/>
      <c r="AH16" s="174"/>
    </row>
    <row r="17" spans="2:28" x14ac:dyDescent="0.25">
      <c r="B17" s="169"/>
      <c r="C17" s="340">
        <v>7</v>
      </c>
      <c r="D17" s="184" t="str">
        <f>SISWA!C8</f>
        <v>Siswa 7</v>
      </c>
      <c r="E17" s="341" t="str">
        <f>SISWA!D8</f>
        <v xml:space="preserve">L </v>
      </c>
      <c r="F17" s="335">
        <f t="shared" ca="1" si="0"/>
        <v>0</v>
      </c>
      <c r="G17" s="186">
        <f t="shared" ca="1" si="1"/>
        <v>0</v>
      </c>
      <c r="H17" s="186">
        <f t="shared" ca="1" si="2"/>
        <v>0</v>
      </c>
      <c r="I17" s="186">
        <f t="shared" ca="1" si="3"/>
        <v>0</v>
      </c>
      <c r="J17" s="186">
        <f t="shared" ca="1" si="4"/>
        <v>0</v>
      </c>
      <c r="K17" s="186">
        <f t="shared" ca="1" si="5"/>
        <v>0</v>
      </c>
      <c r="L17" s="186">
        <f t="shared" ca="1" si="6"/>
        <v>0</v>
      </c>
      <c r="M17" s="186">
        <f t="shared" ca="1" si="7"/>
        <v>0</v>
      </c>
      <c r="N17" s="186">
        <f t="shared" ca="1" si="8"/>
        <v>0</v>
      </c>
      <c r="O17" s="186">
        <f t="shared" ca="1" si="9"/>
        <v>0</v>
      </c>
      <c r="P17" s="186">
        <f t="shared" ca="1" si="10"/>
        <v>0</v>
      </c>
      <c r="Q17" s="186">
        <f t="shared" ca="1" si="11"/>
        <v>0</v>
      </c>
      <c r="R17" s="186">
        <f t="shared" ca="1" si="12"/>
        <v>0</v>
      </c>
      <c r="S17" s="186">
        <f t="shared" ca="1" si="13"/>
        <v>0</v>
      </c>
      <c r="T17" s="315">
        <f t="shared" ca="1" si="14"/>
        <v>0</v>
      </c>
      <c r="U17" s="321" t="str">
        <f t="shared" ca="1" si="15"/>
        <v/>
      </c>
      <c r="V17" s="187" t="str">
        <f t="shared" ca="1" si="16"/>
        <v/>
      </c>
      <c r="W17" s="187" t="str">
        <f t="shared" ca="1" si="17"/>
        <v/>
      </c>
      <c r="X17" s="187" t="str">
        <f t="shared" ca="1" si="18"/>
        <v/>
      </c>
      <c r="Y17" s="322" t="str">
        <f t="shared" ca="1" si="19"/>
        <v/>
      </c>
      <c r="Z17" s="325">
        <f t="shared" ca="1" si="20"/>
        <v>0</v>
      </c>
      <c r="AA17" s="329">
        <f t="shared" ca="1" si="21"/>
        <v>0</v>
      </c>
      <c r="AB17" s="330"/>
    </row>
    <row r="18" spans="2:28" x14ac:dyDescent="0.25">
      <c r="B18" s="169"/>
      <c r="C18" s="340">
        <v>8</v>
      </c>
      <c r="D18" s="184" t="str">
        <f>SISWA!C9</f>
        <v>Siswa 8</v>
      </c>
      <c r="E18" s="341" t="str">
        <f>SISWA!D9</f>
        <v xml:space="preserve">L </v>
      </c>
      <c r="F18" s="335">
        <f t="shared" ca="1" si="0"/>
        <v>0</v>
      </c>
      <c r="G18" s="186">
        <f t="shared" ca="1" si="1"/>
        <v>0</v>
      </c>
      <c r="H18" s="186">
        <f t="shared" ca="1" si="2"/>
        <v>0</v>
      </c>
      <c r="I18" s="186">
        <f t="shared" ca="1" si="3"/>
        <v>0</v>
      </c>
      <c r="J18" s="186">
        <f t="shared" ca="1" si="4"/>
        <v>0</v>
      </c>
      <c r="K18" s="186">
        <f t="shared" ca="1" si="5"/>
        <v>0</v>
      </c>
      <c r="L18" s="186">
        <f t="shared" ca="1" si="6"/>
        <v>0</v>
      </c>
      <c r="M18" s="186">
        <f t="shared" ca="1" si="7"/>
        <v>0</v>
      </c>
      <c r="N18" s="186">
        <f t="shared" ca="1" si="8"/>
        <v>0</v>
      </c>
      <c r="O18" s="186">
        <f t="shared" ca="1" si="9"/>
        <v>0</v>
      </c>
      <c r="P18" s="186">
        <f t="shared" ca="1" si="10"/>
        <v>0</v>
      </c>
      <c r="Q18" s="186">
        <f t="shared" ca="1" si="11"/>
        <v>0</v>
      </c>
      <c r="R18" s="186">
        <f t="shared" ca="1" si="12"/>
        <v>0</v>
      </c>
      <c r="S18" s="186">
        <f t="shared" ca="1" si="13"/>
        <v>0</v>
      </c>
      <c r="T18" s="315">
        <f t="shared" ca="1" si="14"/>
        <v>0</v>
      </c>
      <c r="U18" s="321" t="str">
        <f t="shared" ca="1" si="15"/>
        <v/>
      </c>
      <c r="V18" s="187" t="str">
        <f t="shared" ca="1" si="16"/>
        <v/>
      </c>
      <c r="W18" s="187" t="str">
        <f t="shared" ca="1" si="17"/>
        <v/>
      </c>
      <c r="X18" s="187" t="str">
        <f t="shared" ca="1" si="18"/>
        <v/>
      </c>
      <c r="Y18" s="322" t="str">
        <f t="shared" ca="1" si="19"/>
        <v/>
      </c>
      <c r="Z18" s="325">
        <f t="shared" ca="1" si="20"/>
        <v>0</v>
      </c>
      <c r="AA18" s="329">
        <f t="shared" ca="1" si="21"/>
        <v>0</v>
      </c>
      <c r="AB18" s="330"/>
    </row>
    <row r="19" spans="2:28" x14ac:dyDescent="0.25">
      <c r="B19" s="169"/>
      <c r="C19" s="340">
        <v>9</v>
      </c>
      <c r="D19" s="184" t="str">
        <f>SISWA!C10</f>
        <v>Siswa 9</v>
      </c>
      <c r="E19" s="341" t="str">
        <f>SISWA!D10</f>
        <v xml:space="preserve">L </v>
      </c>
      <c r="F19" s="335">
        <f t="shared" ca="1" si="0"/>
        <v>0</v>
      </c>
      <c r="G19" s="186">
        <f t="shared" ca="1" si="1"/>
        <v>0</v>
      </c>
      <c r="H19" s="186">
        <f t="shared" ca="1" si="2"/>
        <v>0</v>
      </c>
      <c r="I19" s="186">
        <f t="shared" ca="1" si="3"/>
        <v>0</v>
      </c>
      <c r="J19" s="186">
        <f t="shared" ca="1" si="4"/>
        <v>0</v>
      </c>
      <c r="K19" s="186">
        <f t="shared" ca="1" si="5"/>
        <v>0</v>
      </c>
      <c r="L19" s="186">
        <f t="shared" ca="1" si="6"/>
        <v>0</v>
      </c>
      <c r="M19" s="186">
        <f t="shared" ca="1" si="7"/>
        <v>0</v>
      </c>
      <c r="N19" s="186">
        <f t="shared" ca="1" si="8"/>
        <v>0</v>
      </c>
      <c r="O19" s="186">
        <f t="shared" ca="1" si="9"/>
        <v>0</v>
      </c>
      <c r="P19" s="186">
        <f t="shared" ca="1" si="10"/>
        <v>0</v>
      </c>
      <c r="Q19" s="186">
        <f t="shared" ca="1" si="11"/>
        <v>0</v>
      </c>
      <c r="R19" s="186">
        <f t="shared" ca="1" si="12"/>
        <v>0</v>
      </c>
      <c r="S19" s="186">
        <f t="shared" ca="1" si="13"/>
        <v>0</v>
      </c>
      <c r="T19" s="315">
        <f t="shared" ca="1" si="14"/>
        <v>0</v>
      </c>
      <c r="U19" s="321" t="str">
        <f t="shared" ca="1" si="15"/>
        <v/>
      </c>
      <c r="V19" s="187" t="str">
        <f t="shared" ca="1" si="16"/>
        <v/>
      </c>
      <c r="W19" s="187" t="str">
        <f t="shared" ca="1" si="17"/>
        <v/>
      </c>
      <c r="X19" s="187" t="str">
        <f t="shared" ca="1" si="18"/>
        <v/>
      </c>
      <c r="Y19" s="322" t="str">
        <f t="shared" ca="1" si="19"/>
        <v/>
      </c>
      <c r="Z19" s="325">
        <f t="shared" ca="1" si="20"/>
        <v>0</v>
      </c>
      <c r="AA19" s="329">
        <f t="shared" ca="1" si="21"/>
        <v>0</v>
      </c>
      <c r="AB19" s="330"/>
    </row>
    <row r="20" spans="2:28" x14ac:dyDescent="0.25">
      <c r="B20" s="169"/>
      <c r="C20" s="340">
        <v>10</v>
      </c>
      <c r="D20" s="184" t="str">
        <f>SISWA!C11</f>
        <v>Siswa 10</v>
      </c>
      <c r="E20" s="341" t="str">
        <f>SISWA!D11</f>
        <v xml:space="preserve">L </v>
      </c>
      <c r="F20" s="335">
        <f t="shared" ca="1" si="0"/>
        <v>0</v>
      </c>
      <c r="G20" s="186">
        <f t="shared" ca="1" si="1"/>
        <v>0</v>
      </c>
      <c r="H20" s="186">
        <f t="shared" ca="1" si="2"/>
        <v>0</v>
      </c>
      <c r="I20" s="186">
        <f t="shared" ca="1" si="3"/>
        <v>0</v>
      </c>
      <c r="J20" s="186">
        <f t="shared" ca="1" si="4"/>
        <v>0</v>
      </c>
      <c r="K20" s="186">
        <f t="shared" ca="1" si="5"/>
        <v>0</v>
      </c>
      <c r="L20" s="186">
        <f t="shared" ca="1" si="6"/>
        <v>0</v>
      </c>
      <c r="M20" s="186">
        <f t="shared" ca="1" si="7"/>
        <v>0</v>
      </c>
      <c r="N20" s="186">
        <f t="shared" ca="1" si="8"/>
        <v>0</v>
      </c>
      <c r="O20" s="186">
        <f t="shared" ca="1" si="9"/>
        <v>0</v>
      </c>
      <c r="P20" s="186">
        <f t="shared" ca="1" si="10"/>
        <v>0</v>
      </c>
      <c r="Q20" s="186">
        <f t="shared" ca="1" si="11"/>
        <v>0</v>
      </c>
      <c r="R20" s="186">
        <f t="shared" ca="1" si="12"/>
        <v>0</v>
      </c>
      <c r="S20" s="186">
        <f t="shared" ca="1" si="13"/>
        <v>0</v>
      </c>
      <c r="T20" s="315">
        <f t="shared" ca="1" si="14"/>
        <v>0</v>
      </c>
      <c r="U20" s="321" t="str">
        <f t="shared" ca="1" si="15"/>
        <v/>
      </c>
      <c r="V20" s="187" t="str">
        <f t="shared" ca="1" si="16"/>
        <v/>
      </c>
      <c r="W20" s="187" t="str">
        <f t="shared" ca="1" si="17"/>
        <v/>
      </c>
      <c r="X20" s="187" t="str">
        <f t="shared" ca="1" si="18"/>
        <v/>
      </c>
      <c r="Y20" s="322" t="str">
        <f t="shared" ca="1" si="19"/>
        <v/>
      </c>
      <c r="Z20" s="325">
        <f t="shared" ca="1" si="20"/>
        <v>0</v>
      </c>
      <c r="AA20" s="329">
        <f t="shared" ca="1" si="21"/>
        <v>0</v>
      </c>
      <c r="AB20" s="330"/>
    </row>
    <row r="21" spans="2:28" x14ac:dyDescent="0.25">
      <c r="B21" s="169"/>
      <c r="C21" s="340">
        <v>11</v>
      </c>
      <c r="D21" s="184" t="str">
        <f>SISWA!C12</f>
        <v>Siswa 11</v>
      </c>
      <c r="E21" s="341" t="str">
        <f>SISWA!D12</f>
        <v xml:space="preserve">L </v>
      </c>
      <c r="F21" s="335">
        <f t="shared" ca="1" si="0"/>
        <v>0</v>
      </c>
      <c r="G21" s="186">
        <f t="shared" ca="1" si="1"/>
        <v>0</v>
      </c>
      <c r="H21" s="186">
        <f t="shared" ca="1" si="2"/>
        <v>0</v>
      </c>
      <c r="I21" s="186">
        <f t="shared" ca="1" si="3"/>
        <v>0</v>
      </c>
      <c r="J21" s="186">
        <f t="shared" ca="1" si="4"/>
        <v>0</v>
      </c>
      <c r="K21" s="186">
        <f t="shared" ca="1" si="5"/>
        <v>0</v>
      </c>
      <c r="L21" s="186">
        <f t="shared" ca="1" si="6"/>
        <v>0</v>
      </c>
      <c r="M21" s="186">
        <f t="shared" ca="1" si="7"/>
        <v>0</v>
      </c>
      <c r="N21" s="186">
        <f t="shared" ca="1" si="8"/>
        <v>0</v>
      </c>
      <c r="O21" s="186">
        <f t="shared" ca="1" si="9"/>
        <v>0</v>
      </c>
      <c r="P21" s="186">
        <f t="shared" ca="1" si="10"/>
        <v>0</v>
      </c>
      <c r="Q21" s="186">
        <f t="shared" ca="1" si="11"/>
        <v>0</v>
      </c>
      <c r="R21" s="186">
        <f t="shared" ca="1" si="12"/>
        <v>0</v>
      </c>
      <c r="S21" s="186">
        <f t="shared" ca="1" si="13"/>
        <v>0</v>
      </c>
      <c r="T21" s="315">
        <f t="shared" ca="1" si="14"/>
        <v>0</v>
      </c>
      <c r="U21" s="321" t="str">
        <f t="shared" ca="1" si="15"/>
        <v/>
      </c>
      <c r="V21" s="187" t="str">
        <f t="shared" ca="1" si="16"/>
        <v/>
      </c>
      <c r="W21" s="187" t="str">
        <f t="shared" ca="1" si="17"/>
        <v/>
      </c>
      <c r="X21" s="187" t="str">
        <f t="shared" ca="1" si="18"/>
        <v/>
      </c>
      <c r="Y21" s="322" t="str">
        <f t="shared" ca="1" si="19"/>
        <v/>
      </c>
      <c r="Z21" s="325">
        <f t="shared" ca="1" si="20"/>
        <v>0</v>
      </c>
      <c r="AA21" s="329">
        <f t="shared" ca="1" si="21"/>
        <v>0</v>
      </c>
      <c r="AB21" s="330"/>
    </row>
    <row r="22" spans="2:28" x14ac:dyDescent="0.25">
      <c r="B22" s="169"/>
      <c r="C22" s="340">
        <v>12</v>
      </c>
      <c r="D22" s="184" t="str">
        <f>SISWA!C13</f>
        <v>Siswa 12</v>
      </c>
      <c r="E22" s="341" t="str">
        <f>SISWA!D13</f>
        <v xml:space="preserve">L </v>
      </c>
      <c r="F22" s="335">
        <f t="shared" ca="1" si="0"/>
        <v>0</v>
      </c>
      <c r="G22" s="186">
        <f t="shared" ca="1" si="1"/>
        <v>0</v>
      </c>
      <c r="H22" s="186">
        <f t="shared" ca="1" si="2"/>
        <v>0</v>
      </c>
      <c r="I22" s="186">
        <f t="shared" ca="1" si="3"/>
        <v>0</v>
      </c>
      <c r="J22" s="186">
        <f t="shared" ca="1" si="4"/>
        <v>0</v>
      </c>
      <c r="K22" s="186">
        <f t="shared" ca="1" si="5"/>
        <v>0</v>
      </c>
      <c r="L22" s="186">
        <f t="shared" ca="1" si="6"/>
        <v>0</v>
      </c>
      <c r="M22" s="186">
        <f t="shared" ca="1" si="7"/>
        <v>0</v>
      </c>
      <c r="N22" s="186">
        <f t="shared" ca="1" si="8"/>
        <v>0</v>
      </c>
      <c r="O22" s="186">
        <f t="shared" ca="1" si="9"/>
        <v>0</v>
      </c>
      <c r="P22" s="186">
        <f t="shared" ca="1" si="10"/>
        <v>0</v>
      </c>
      <c r="Q22" s="186">
        <f t="shared" ca="1" si="11"/>
        <v>0</v>
      </c>
      <c r="R22" s="186">
        <f t="shared" ca="1" si="12"/>
        <v>0</v>
      </c>
      <c r="S22" s="186">
        <f t="shared" ca="1" si="13"/>
        <v>0</v>
      </c>
      <c r="T22" s="315">
        <f t="shared" ca="1" si="14"/>
        <v>0</v>
      </c>
      <c r="U22" s="321" t="str">
        <f t="shared" ca="1" si="15"/>
        <v/>
      </c>
      <c r="V22" s="187" t="str">
        <f t="shared" ca="1" si="16"/>
        <v/>
      </c>
      <c r="W22" s="187" t="str">
        <f t="shared" ca="1" si="17"/>
        <v/>
      </c>
      <c r="X22" s="187" t="str">
        <f t="shared" ca="1" si="18"/>
        <v/>
      </c>
      <c r="Y22" s="322" t="str">
        <f t="shared" ca="1" si="19"/>
        <v/>
      </c>
      <c r="Z22" s="325">
        <f t="shared" ca="1" si="20"/>
        <v>0</v>
      </c>
      <c r="AA22" s="329">
        <f t="shared" ca="1" si="21"/>
        <v>0</v>
      </c>
      <c r="AB22" s="330"/>
    </row>
    <row r="23" spans="2:28" x14ac:dyDescent="0.25">
      <c r="B23" s="169"/>
      <c r="C23" s="340">
        <v>13</v>
      </c>
      <c r="D23" s="184" t="str">
        <f>SISWA!C14</f>
        <v>Siswa 13</v>
      </c>
      <c r="E23" s="341" t="str">
        <f>SISWA!D14</f>
        <v xml:space="preserve">L </v>
      </c>
      <c r="F23" s="335">
        <f t="shared" ca="1" si="0"/>
        <v>0</v>
      </c>
      <c r="G23" s="186">
        <f t="shared" ca="1" si="1"/>
        <v>0</v>
      </c>
      <c r="H23" s="186">
        <f t="shared" ca="1" si="2"/>
        <v>0</v>
      </c>
      <c r="I23" s="186">
        <f t="shared" ca="1" si="3"/>
        <v>0</v>
      </c>
      <c r="J23" s="186">
        <f t="shared" ca="1" si="4"/>
        <v>0</v>
      </c>
      <c r="K23" s="186">
        <f t="shared" ca="1" si="5"/>
        <v>0</v>
      </c>
      <c r="L23" s="186">
        <f t="shared" ca="1" si="6"/>
        <v>0</v>
      </c>
      <c r="M23" s="186">
        <f t="shared" ca="1" si="7"/>
        <v>0</v>
      </c>
      <c r="N23" s="186">
        <f t="shared" ca="1" si="8"/>
        <v>0</v>
      </c>
      <c r="O23" s="186">
        <f t="shared" ca="1" si="9"/>
        <v>0</v>
      </c>
      <c r="P23" s="186">
        <f t="shared" ca="1" si="10"/>
        <v>0</v>
      </c>
      <c r="Q23" s="186">
        <f t="shared" ca="1" si="11"/>
        <v>0</v>
      </c>
      <c r="R23" s="186">
        <f t="shared" ca="1" si="12"/>
        <v>0</v>
      </c>
      <c r="S23" s="186">
        <f t="shared" ca="1" si="13"/>
        <v>0</v>
      </c>
      <c r="T23" s="315">
        <f t="shared" ca="1" si="14"/>
        <v>0</v>
      </c>
      <c r="U23" s="321" t="str">
        <f t="shared" ca="1" si="15"/>
        <v/>
      </c>
      <c r="V23" s="187" t="str">
        <f t="shared" ca="1" si="16"/>
        <v/>
      </c>
      <c r="W23" s="187" t="str">
        <f t="shared" ca="1" si="17"/>
        <v/>
      </c>
      <c r="X23" s="187" t="str">
        <f t="shared" ca="1" si="18"/>
        <v/>
      </c>
      <c r="Y23" s="322" t="str">
        <f t="shared" ca="1" si="19"/>
        <v/>
      </c>
      <c r="Z23" s="325">
        <f t="shared" ca="1" si="20"/>
        <v>0</v>
      </c>
      <c r="AA23" s="329">
        <f t="shared" ca="1" si="21"/>
        <v>0</v>
      </c>
      <c r="AB23" s="330"/>
    </row>
    <row r="24" spans="2:28" x14ac:dyDescent="0.25">
      <c r="B24" s="169"/>
      <c r="C24" s="340">
        <v>14</v>
      </c>
      <c r="D24" s="184" t="str">
        <f>SISWA!C15</f>
        <v>Siswa 14</v>
      </c>
      <c r="E24" s="341" t="str">
        <f>SISWA!D15</f>
        <v xml:space="preserve">L </v>
      </c>
      <c r="F24" s="335">
        <f t="shared" ca="1" si="0"/>
        <v>0</v>
      </c>
      <c r="G24" s="186">
        <f t="shared" ca="1" si="1"/>
        <v>0</v>
      </c>
      <c r="H24" s="186">
        <f t="shared" ca="1" si="2"/>
        <v>0</v>
      </c>
      <c r="I24" s="186">
        <f t="shared" ca="1" si="3"/>
        <v>0</v>
      </c>
      <c r="J24" s="186">
        <f t="shared" ca="1" si="4"/>
        <v>0</v>
      </c>
      <c r="K24" s="186">
        <f t="shared" ca="1" si="5"/>
        <v>0</v>
      </c>
      <c r="L24" s="186">
        <f t="shared" ca="1" si="6"/>
        <v>0</v>
      </c>
      <c r="M24" s="186">
        <f t="shared" ca="1" si="7"/>
        <v>0</v>
      </c>
      <c r="N24" s="186">
        <f t="shared" ca="1" si="8"/>
        <v>0</v>
      </c>
      <c r="O24" s="186">
        <f t="shared" ca="1" si="9"/>
        <v>0</v>
      </c>
      <c r="P24" s="186">
        <f t="shared" ca="1" si="10"/>
        <v>0</v>
      </c>
      <c r="Q24" s="186">
        <f t="shared" ca="1" si="11"/>
        <v>0</v>
      </c>
      <c r="R24" s="186">
        <f t="shared" ca="1" si="12"/>
        <v>0</v>
      </c>
      <c r="S24" s="186">
        <f t="shared" ca="1" si="13"/>
        <v>0</v>
      </c>
      <c r="T24" s="315">
        <f t="shared" ca="1" si="14"/>
        <v>0</v>
      </c>
      <c r="U24" s="321" t="str">
        <f t="shared" ca="1" si="15"/>
        <v/>
      </c>
      <c r="V24" s="187" t="str">
        <f t="shared" ca="1" si="16"/>
        <v/>
      </c>
      <c r="W24" s="187" t="str">
        <f t="shared" ca="1" si="17"/>
        <v/>
      </c>
      <c r="X24" s="187" t="str">
        <f t="shared" ca="1" si="18"/>
        <v/>
      </c>
      <c r="Y24" s="322" t="str">
        <f t="shared" ca="1" si="19"/>
        <v/>
      </c>
      <c r="Z24" s="325">
        <f t="shared" ca="1" si="20"/>
        <v>0</v>
      </c>
      <c r="AA24" s="329">
        <f t="shared" ca="1" si="21"/>
        <v>0</v>
      </c>
      <c r="AB24" s="330"/>
    </row>
    <row r="25" spans="2:28" x14ac:dyDescent="0.25">
      <c r="B25" s="169"/>
      <c r="C25" s="340">
        <v>15</v>
      </c>
      <c r="D25" s="184" t="str">
        <f>SISWA!C16</f>
        <v>Siswa 15</v>
      </c>
      <c r="E25" s="341" t="str">
        <f>SISWA!D16</f>
        <v xml:space="preserve">L </v>
      </c>
      <c r="F25" s="335">
        <f t="shared" ca="1" si="0"/>
        <v>0</v>
      </c>
      <c r="G25" s="186">
        <f t="shared" ca="1" si="1"/>
        <v>0</v>
      </c>
      <c r="H25" s="186">
        <f t="shared" ca="1" si="2"/>
        <v>0</v>
      </c>
      <c r="I25" s="186">
        <f t="shared" ca="1" si="3"/>
        <v>0</v>
      </c>
      <c r="J25" s="186">
        <f t="shared" ca="1" si="4"/>
        <v>0</v>
      </c>
      <c r="K25" s="186">
        <f t="shared" ca="1" si="5"/>
        <v>0</v>
      </c>
      <c r="L25" s="186">
        <f t="shared" ca="1" si="6"/>
        <v>0</v>
      </c>
      <c r="M25" s="186">
        <f t="shared" ca="1" si="7"/>
        <v>0</v>
      </c>
      <c r="N25" s="186">
        <f t="shared" ca="1" si="8"/>
        <v>0</v>
      </c>
      <c r="O25" s="186">
        <f t="shared" ca="1" si="9"/>
        <v>0</v>
      </c>
      <c r="P25" s="186">
        <f t="shared" ca="1" si="10"/>
        <v>0</v>
      </c>
      <c r="Q25" s="186">
        <f t="shared" ca="1" si="11"/>
        <v>0</v>
      </c>
      <c r="R25" s="186">
        <f t="shared" ca="1" si="12"/>
        <v>0</v>
      </c>
      <c r="S25" s="186">
        <f t="shared" ca="1" si="13"/>
        <v>0</v>
      </c>
      <c r="T25" s="315">
        <f t="shared" ca="1" si="14"/>
        <v>0</v>
      </c>
      <c r="U25" s="321" t="str">
        <f t="shared" ca="1" si="15"/>
        <v/>
      </c>
      <c r="V25" s="187" t="str">
        <f t="shared" ca="1" si="16"/>
        <v/>
      </c>
      <c r="W25" s="187" t="str">
        <f t="shared" ca="1" si="17"/>
        <v/>
      </c>
      <c r="X25" s="187" t="str">
        <f t="shared" ca="1" si="18"/>
        <v/>
      </c>
      <c r="Y25" s="322" t="str">
        <f t="shared" ca="1" si="19"/>
        <v/>
      </c>
      <c r="Z25" s="325">
        <f t="shared" ca="1" si="20"/>
        <v>0</v>
      </c>
      <c r="AA25" s="329">
        <f t="shared" ca="1" si="21"/>
        <v>0</v>
      </c>
      <c r="AB25" s="330"/>
    </row>
    <row r="26" spans="2:28" x14ac:dyDescent="0.25">
      <c r="B26" s="169"/>
      <c r="C26" s="340">
        <v>16</v>
      </c>
      <c r="D26" s="184" t="str">
        <f>SISWA!C17</f>
        <v>Siswa 16</v>
      </c>
      <c r="E26" s="341" t="str">
        <f>SISWA!D17</f>
        <v xml:space="preserve">L </v>
      </c>
      <c r="F26" s="335">
        <f t="shared" ca="1" si="0"/>
        <v>0</v>
      </c>
      <c r="G26" s="186">
        <f t="shared" ca="1" si="1"/>
        <v>0</v>
      </c>
      <c r="H26" s="186">
        <f t="shared" ca="1" si="2"/>
        <v>0</v>
      </c>
      <c r="I26" s="186">
        <f t="shared" ca="1" si="3"/>
        <v>0</v>
      </c>
      <c r="J26" s="186">
        <f t="shared" ca="1" si="4"/>
        <v>0</v>
      </c>
      <c r="K26" s="186">
        <f t="shared" ca="1" si="5"/>
        <v>0</v>
      </c>
      <c r="L26" s="186">
        <f t="shared" ca="1" si="6"/>
        <v>0</v>
      </c>
      <c r="M26" s="186">
        <f t="shared" ca="1" si="7"/>
        <v>0</v>
      </c>
      <c r="N26" s="186">
        <f t="shared" ca="1" si="8"/>
        <v>0</v>
      </c>
      <c r="O26" s="186">
        <f t="shared" ca="1" si="9"/>
        <v>0</v>
      </c>
      <c r="P26" s="186">
        <f t="shared" ca="1" si="10"/>
        <v>0</v>
      </c>
      <c r="Q26" s="186">
        <f t="shared" ca="1" si="11"/>
        <v>0</v>
      </c>
      <c r="R26" s="186">
        <f t="shared" ca="1" si="12"/>
        <v>0</v>
      </c>
      <c r="S26" s="186">
        <f t="shared" ca="1" si="13"/>
        <v>0</v>
      </c>
      <c r="T26" s="315">
        <f t="shared" ca="1" si="14"/>
        <v>0</v>
      </c>
      <c r="U26" s="321" t="str">
        <f t="shared" ca="1" si="15"/>
        <v/>
      </c>
      <c r="V26" s="187" t="str">
        <f t="shared" ca="1" si="16"/>
        <v/>
      </c>
      <c r="W26" s="187" t="str">
        <f t="shared" ca="1" si="17"/>
        <v/>
      </c>
      <c r="X26" s="187" t="str">
        <f t="shared" ca="1" si="18"/>
        <v/>
      </c>
      <c r="Y26" s="322" t="str">
        <f t="shared" ca="1" si="19"/>
        <v/>
      </c>
      <c r="Z26" s="325">
        <f t="shared" ca="1" si="20"/>
        <v>0</v>
      </c>
      <c r="AA26" s="329">
        <f t="shared" ca="1" si="21"/>
        <v>0</v>
      </c>
      <c r="AB26" s="330"/>
    </row>
    <row r="27" spans="2:28" x14ac:dyDescent="0.25">
      <c r="B27" s="169"/>
      <c r="C27" s="340">
        <v>17</v>
      </c>
      <c r="D27" s="184" t="str">
        <f>SISWA!C18</f>
        <v>Siswa 17</v>
      </c>
      <c r="E27" s="341" t="str">
        <f>SISWA!D18</f>
        <v xml:space="preserve">L </v>
      </c>
      <c r="F27" s="335">
        <f t="shared" ca="1" si="0"/>
        <v>0</v>
      </c>
      <c r="G27" s="186">
        <f t="shared" ca="1" si="1"/>
        <v>0</v>
      </c>
      <c r="H27" s="186">
        <f t="shared" ca="1" si="2"/>
        <v>0</v>
      </c>
      <c r="I27" s="186">
        <f t="shared" ca="1" si="3"/>
        <v>0</v>
      </c>
      <c r="J27" s="186">
        <f t="shared" ca="1" si="4"/>
        <v>0</v>
      </c>
      <c r="K27" s="186">
        <f t="shared" ca="1" si="5"/>
        <v>0</v>
      </c>
      <c r="L27" s="186">
        <f t="shared" ca="1" si="6"/>
        <v>0</v>
      </c>
      <c r="M27" s="186">
        <f t="shared" ca="1" si="7"/>
        <v>0</v>
      </c>
      <c r="N27" s="186">
        <f t="shared" ca="1" si="8"/>
        <v>0</v>
      </c>
      <c r="O27" s="186">
        <f t="shared" ca="1" si="9"/>
        <v>0</v>
      </c>
      <c r="P27" s="186">
        <f t="shared" ca="1" si="10"/>
        <v>0</v>
      </c>
      <c r="Q27" s="186">
        <f t="shared" ca="1" si="11"/>
        <v>0</v>
      </c>
      <c r="R27" s="186">
        <f t="shared" ca="1" si="12"/>
        <v>0</v>
      </c>
      <c r="S27" s="186">
        <f t="shared" ca="1" si="13"/>
        <v>0</v>
      </c>
      <c r="T27" s="315">
        <f t="shared" ca="1" si="14"/>
        <v>0</v>
      </c>
      <c r="U27" s="321" t="str">
        <f t="shared" ca="1" si="15"/>
        <v/>
      </c>
      <c r="V27" s="187" t="str">
        <f t="shared" ca="1" si="16"/>
        <v/>
      </c>
      <c r="W27" s="187" t="str">
        <f t="shared" ca="1" si="17"/>
        <v/>
      </c>
      <c r="X27" s="187" t="str">
        <f t="shared" ca="1" si="18"/>
        <v/>
      </c>
      <c r="Y27" s="322" t="str">
        <f t="shared" ca="1" si="19"/>
        <v/>
      </c>
      <c r="Z27" s="325">
        <f t="shared" ca="1" si="20"/>
        <v>0</v>
      </c>
      <c r="AA27" s="329">
        <f t="shared" ca="1" si="21"/>
        <v>0</v>
      </c>
      <c r="AB27" s="330"/>
    </row>
    <row r="28" spans="2:28" x14ac:dyDescent="0.25">
      <c r="B28" s="169"/>
      <c r="C28" s="340">
        <v>18</v>
      </c>
      <c r="D28" s="184" t="str">
        <f>SISWA!C19</f>
        <v>Siswa 18</v>
      </c>
      <c r="E28" s="341" t="str">
        <f>SISWA!D19</f>
        <v xml:space="preserve">L </v>
      </c>
      <c r="F28" s="335">
        <f t="shared" ca="1" si="0"/>
        <v>0</v>
      </c>
      <c r="G28" s="186">
        <f t="shared" ca="1" si="1"/>
        <v>0</v>
      </c>
      <c r="H28" s="186">
        <f t="shared" ca="1" si="2"/>
        <v>0</v>
      </c>
      <c r="I28" s="186">
        <f t="shared" ca="1" si="3"/>
        <v>0</v>
      </c>
      <c r="J28" s="186">
        <f t="shared" ca="1" si="4"/>
        <v>0</v>
      </c>
      <c r="K28" s="186">
        <f t="shared" ca="1" si="5"/>
        <v>0</v>
      </c>
      <c r="L28" s="186">
        <f t="shared" ca="1" si="6"/>
        <v>0</v>
      </c>
      <c r="M28" s="186">
        <f t="shared" ca="1" si="7"/>
        <v>0</v>
      </c>
      <c r="N28" s="186">
        <f t="shared" ca="1" si="8"/>
        <v>0</v>
      </c>
      <c r="O28" s="186">
        <f t="shared" ca="1" si="9"/>
        <v>0</v>
      </c>
      <c r="P28" s="186">
        <f t="shared" ca="1" si="10"/>
        <v>0</v>
      </c>
      <c r="Q28" s="186">
        <f t="shared" ca="1" si="11"/>
        <v>0</v>
      </c>
      <c r="R28" s="186">
        <f t="shared" ca="1" si="12"/>
        <v>0</v>
      </c>
      <c r="S28" s="186">
        <f t="shared" ca="1" si="13"/>
        <v>0</v>
      </c>
      <c r="T28" s="315">
        <f t="shared" ca="1" si="14"/>
        <v>0</v>
      </c>
      <c r="U28" s="321" t="str">
        <f t="shared" ca="1" si="15"/>
        <v/>
      </c>
      <c r="V28" s="187" t="str">
        <f t="shared" ca="1" si="16"/>
        <v/>
      </c>
      <c r="W28" s="187" t="str">
        <f t="shared" ca="1" si="17"/>
        <v/>
      </c>
      <c r="X28" s="187" t="str">
        <f t="shared" ca="1" si="18"/>
        <v/>
      </c>
      <c r="Y28" s="322" t="str">
        <f t="shared" ca="1" si="19"/>
        <v/>
      </c>
      <c r="Z28" s="325">
        <f t="shared" ca="1" si="20"/>
        <v>0</v>
      </c>
      <c r="AA28" s="329">
        <f t="shared" ca="1" si="21"/>
        <v>0</v>
      </c>
      <c r="AB28" s="330"/>
    </row>
    <row r="29" spans="2:28" x14ac:dyDescent="0.25">
      <c r="B29" s="169"/>
      <c r="C29" s="340">
        <v>19</v>
      </c>
      <c r="D29" s="184" t="str">
        <f>SISWA!C20</f>
        <v>Siswa 19</v>
      </c>
      <c r="E29" s="341" t="str">
        <f>SISWA!D20</f>
        <v xml:space="preserve">L </v>
      </c>
      <c r="F29" s="335">
        <f t="shared" ca="1" si="0"/>
        <v>0</v>
      </c>
      <c r="G29" s="186">
        <f t="shared" ca="1" si="1"/>
        <v>0</v>
      </c>
      <c r="H29" s="186">
        <f t="shared" ca="1" si="2"/>
        <v>0</v>
      </c>
      <c r="I29" s="186">
        <f t="shared" ca="1" si="3"/>
        <v>0</v>
      </c>
      <c r="J29" s="186">
        <f t="shared" ca="1" si="4"/>
        <v>0</v>
      </c>
      <c r="K29" s="186">
        <f t="shared" ca="1" si="5"/>
        <v>0</v>
      </c>
      <c r="L29" s="186">
        <f t="shared" ca="1" si="6"/>
        <v>0</v>
      </c>
      <c r="M29" s="186">
        <f t="shared" ca="1" si="7"/>
        <v>0</v>
      </c>
      <c r="N29" s="186">
        <f t="shared" ca="1" si="8"/>
        <v>0</v>
      </c>
      <c r="O29" s="186">
        <f t="shared" ca="1" si="9"/>
        <v>0</v>
      </c>
      <c r="P29" s="186">
        <f t="shared" ca="1" si="10"/>
        <v>0</v>
      </c>
      <c r="Q29" s="186">
        <f t="shared" ca="1" si="11"/>
        <v>0</v>
      </c>
      <c r="R29" s="186">
        <f t="shared" ca="1" si="12"/>
        <v>0</v>
      </c>
      <c r="S29" s="186">
        <f t="shared" ca="1" si="13"/>
        <v>0</v>
      </c>
      <c r="T29" s="315">
        <f t="shared" ca="1" si="14"/>
        <v>0</v>
      </c>
      <c r="U29" s="321" t="str">
        <f t="shared" ca="1" si="15"/>
        <v/>
      </c>
      <c r="V29" s="187" t="str">
        <f t="shared" ca="1" si="16"/>
        <v/>
      </c>
      <c r="W29" s="187" t="str">
        <f t="shared" ca="1" si="17"/>
        <v/>
      </c>
      <c r="X29" s="187" t="str">
        <f t="shared" ca="1" si="18"/>
        <v/>
      </c>
      <c r="Y29" s="322" t="str">
        <f t="shared" ca="1" si="19"/>
        <v/>
      </c>
      <c r="Z29" s="325">
        <f t="shared" ca="1" si="20"/>
        <v>0</v>
      </c>
      <c r="AA29" s="329">
        <f t="shared" ca="1" si="21"/>
        <v>0</v>
      </c>
      <c r="AB29" s="330"/>
    </row>
    <row r="30" spans="2:28" x14ac:dyDescent="0.25">
      <c r="B30" s="169"/>
      <c r="C30" s="340">
        <v>20</v>
      </c>
      <c r="D30" s="184" t="str">
        <f>SISWA!C21</f>
        <v>Siswa 20</v>
      </c>
      <c r="E30" s="341" t="str">
        <f>SISWA!D21</f>
        <v xml:space="preserve">L </v>
      </c>
      <c r="F30" s="335">
        <f t="shared" ca="1" si="0"/>
        <v>0</v>
      </c>
      <c r="G30" s="186">
        <f t="shared" ca="1" si="1"/>
        <v>0</v>
      </c>
      <c r="H30" s="186">
        <f t="shared" ca="1" si="2"/>
        <v>0</v>
      </c>
      <c r="I30" s="186">
        <f t="shared" ca="1" si="3"/>
        <v>0</v>
      </c>
      <c r="J30" s="186">
        <f t="shared" ca="1" si="4"/>
        <v>0</v>
      </c>
      <c r="K30" s="186">
        <f t="shared" ca="1" si="5"/>
        <v>0</v>
      </c>
      <c r="L30" s="186">
        <f t="shared" ca="1" si="6"/>
        <v>0</v>
      </c>
      <c r="M30" s="186">
        <f t="shared" ca="1" si="7"/>
        <v>0</v>
      </c>
      <c r="N30" s="186">
        <f t="shared" ca="1" si="8"/>
        <v>0</v>
      </c>
      <c r="O30" s="186">
        <f t="shared" ca="1" si="9"/>
        <v>0</v>
      </c>
      <c r="P30" s="186">
        <f t="shared" ca="1" si="10"/>
        <v>0</v>
      </c>
      <c r="Q30" s="186">
        <f t="shared" ca="1" si="11"/>
        <v>0</v>
      </c>
      <c r="R30" s="186">
        <f t="shared" ca="1" si="12"/>
        <v>0</v>
      </c>
      <c r="S30" s="186">
        <f t="shared" ca="1" si="13"/>
        <v>0</v>
      </c>
      <c r="T30" s="315">
        <f t="shared" ca="1" si="14"/>
        <v>0</v>
      </c>
      <c r="U30" s="321" t="str">
        <f t="shared" ca="1" si="15"/>
        <v/>
      </c>
      <c r="V30" s="187" t="str">
        <f t="shared" ca="1" si="16"/>
        <v/>
      </c>
      <c r="W30" s="187" t="str">
        <f t="shared" ca="1" si="17"/>
        <v/>
      </c>
      <c r="X30" s="187" t="str">
        <f t="shared" ca="1" si="18"/>
        <v/>
      </c>
      <c r="Y30" s="322" t="str">
        <f t="shared" ca="1" si="19"/>
        <v/>
      </c>
      <c r="Z30" s="325">
        <f t="shared" ca="1" si="20"/>
        <v>0</v>
      </c>
      <c r="AA30" s="329">
        <f t="shared" ca="1" si="21"/>
        <v>0</v>
      </c>
      <c r="AB30" s="330"/>
    </row>
    <row r="31" spans="2:28" x14ac:dyDescent="0.25">
      <c r="B31" s="169"/>
      <c r="C31" s="340">
        <v>21</v>
      </c>
      <c r="D31" s="184" t="str">
        <f>SISWA!C22</f>
        <v>Siswa 21</v>
      </c>
      <c r="E31" s="341" t="str">
        <f>SISWA!D22</f>
        <v xml:space="preserve">L </v>
      </c>
      <c r="F31" s="335">
        <f t="shared" ca="1" si="0"/>
        <v>0</v>
      </c>
      <c r="G31" s="186">
        <f t="shared" ca="1" si="1"/>
        <v>0</v>
      </c>
      <c r="H31" s="186">
        <f t="shared" ca="1" si="2"/>
        <v>0</v>
      </c>
      <c r="I31" s="186">
        <f t="shared" ca="1" si="3"/>
        <v>0</v>
      </c>
      <c r="J31" s="186">
        <f t="shared" ca="1" si="4"/>
        <v>0</v>
      </c>
      <c r="K31" s="186">
        <f t="shared" ca="1" si="5"/>
        <v>0</v>
      </c>
      <c r="L31" s="186">
        <f t="shared" ca="1" si="6"/>
        <v>0</v>
      </c>
      <c r="M31" s="186">
        <f t="shared" ca="1" si="7"/>
        <v>0</v>
      </c>
      <c r="N31" s="186">
        <f t="shared" ca="1" si="8"/>
        <v>0</v>
      </c>
      <c r="O31" s="186">
        <f t="shared" ca="1" si="9"/>
        <v>0</v>
      </c>
      <c r="P31" s="186">
        <f t="shared" ca="1" si="10"/>
        <v>0</v>
      </c>
      <c r="Q31" s="186">
        <f t="shared" ca="1" si="11"/>
        <v>0</v>
      </c>
      <c r="R31" s="186">
        <f t="shared" ca="1" si="12"/>
        <v>0</v>
      </c>
      <c r="S31" s="186">
        <f t="shared" ca="1" si="13"/>
        <v>0</v>
      </c>
      <c r="T31" s="315">
        <f t="shared" ca="1" si="14"/>
        <v>0</v>
      </c>
      <c r="U31" s="321" t="str">
        <f t="shared" ca="1" si="15"/>
        <v/>
      </c>
      <c r="V31" s="187" t="str">
        <f t="shared" ca="1" si="16"/>
        <v/>
      </c>
      <c r="W31" s="187" t="str">
        <f t="shared" ca="1" si="17"/>
        <v/>
      </c>
      <c r="X31" s="187" t="str">
        <f t="shared" ca="1" si="18"/>
        <v/>
      </c>
      <c r="Y31" s="322" t="str">
        <f t="shared" ca="1" si="19"/>
        <v/>
      </c>
      <c r="Z31" s="325">
        <f t="shared" ca="1" si="20"/>
        <v>0</v>
      </c>
      <c r="AA31" s="329">
        <f t="shared" ca="1" si="21"/>
        <v>0</v>
      </c>
      <c r="AB31" s="330"/>
    </row>
    <row r="32" spans="2:28" x14ac:dyDescent="0.25">
      <c r="B32" s="169"/>
      <c r="C32" s="340">
        <v>22</v>
      </c>
      <c r="D32" s="184" t="str">
        <f>SISWA!C23</f>
        <v>Siswa 22</v>
      </c>
      <c r="E32" s="341" t="str">
        <f>SISWA!D23</f>
        <v>P</v>
      </c>
      <c r="F32" s="335">
        <f t="shared" ca="1" si="0"/>
        <v>0</v>
      </c>
      <c r="G32" s="186">
        <f t="shared" ca="1" si="1"/>
        <v>0</v>
      </c>
      <c r="H32" s="186">
        <f t="shared" ca="1" si="2"/>
        <v>0</v>
      </c>
      <c r="I32" s="186">
        <f t="shared" ca="1" si="3"/>
        <v>0</v>
      </c>
      <c r="J32" s="186">
        <f t="shared" ca="1" si="4"/>
        <v>0</v>
      </c>
      <c r="K32" s="186">
        <f t="shared" ca="1" si="5"/>
        <v>0</v>
      </c>
      <c r="L32" s="186">
        <f t="shared" ca="1" si="6"/>
        <v>0</v>
      </c>
      <c r="M32" s="186">
        <f t="shared" ca="1" si="7"/>
        <v>0</v>
      </c>
      <c r="N32" s="186">
        <f t="shared" ca="1" si="8"/>
        <v>0</v>
      </c>
      <c r="O32" s="186">
        <f t="shared" ca="1" si="9"/>
        <v>0</v>
      </c>
      <c r="P32" s="186">
        <f t="shared" ca="1" si="10"/>
        <v>0</v>
      </c>
      <c r="Q32" s="186">
        <f t="shared" ca="1" si="11"/>
        <v>0</v>
      </c>
      <c r="R32" s="186">
        <f t="shared" ca="1" si="12"/>
        <v>0</v>
      </c>
      <c r="S32" s="186">
        <f t="shared" ca="1" si="13"/>
        <v>0</v>
      </c>
      <c r="T32" s="315">
        <f t="shared" ca="1" si="14"/>
        <v>0</v>
      </c>
      <c r="U32" s="321" t="str">
        <f t="shared" ca="1" si="15"/>
        <v/>
      </c>
      <c r="V32" s="187" t="str">
        <f t="shared" ca="1" si="16"/>
        <v/>
      </c>
      <c r="W32" s="187" t="str">
        <f t="shared" ca="1" si="17"/>
        <v/>
      </c>
      <c r="X32" s="187" t="str">
        <f t="shared" ca="1" si="18"/>
        <v/>
      </c>
      <c r="Y32" s="322" t="str">
        <f t="shared" ca="1" si="19"/>
        <v/>
      </c>
      <c r="Z32" s="325">
        <f t="shared" ca="1" si="20"/>
        <v>0</v>
      </c>
      <c r="AA32" s="329">
        <f t="shared" ca="1" si="21"/>
        <v>0</v>
      </c>
      <c r="AB32" s="330"/>
    </row>
    <row r="33" spans="1:61" x14ac:dyDescent="0.25">
      <c r="B33" s="169"/>
      <c r="C33" s="340">
        <v>23</v>
      </c>
      <c r="D33" s="184" t="str">
        <f>SISWA!C24</f>
        <v>Siswa 23</v>
      </c>
      <c r="E33" s="341" t="str">
        <f>SISWA!D24</f>
        <v>P</v>
      </c>
      <c r="F33" s="335">
        <f t="shared" ca="1" si="0"/>
        <v>0</v>
      </c>
      <c r="G33" s="186">
        <f t="shared" ca="1" si="1"/>
        <v>0</v>
      </c>
      <c r="H33" s="186">
        <f t="shared" ca="1" si="2"/>
        <v>0</v>
      </c>
      <c r="I33" s="186">
        <f t="shared" ca="1" si="3"/>
        <v>0</v>
      </c>
      <c r="J33" s="186">
        <f t="shared" ca="1" si="4"/>
        <v>0</v>
      </c>
      <c r="K33" s="186">
        <f t="shared" ca="1" si="5"/>
        <v>0</v>
      </c>
      <c r="L33" s="186">
        <f t="shared" ca="1" si="6"/>
        <v>0</v>
      </c>
      <c r="M33" s="186">
        <f t="shared" ca="1" si="7"/>
        <v>0</v>
      </c>
      <c r="N33" s="186">
        <f t="shared" ca="1" si="8"/>
        <v>0</v>
      </c>
      <c r="O33" s="186">
        <f t="shared" ca="1" si="9"/>
        <v>0</v>
      </c>
      <c r="P33" s="186">
        <f t="shared" ca="1" si="10"/>
        <v>0</v>
      </c>
      <c r="Q33" s="186">
        <f t="shared" ca="1" si="11"/>
        <v>0</v>
      </c>
      <c r="R33" s="186">
        <f t="shared" ca="1" si="12"/>
        <v>0</v>
      </c>
      <c r="S33" s="186">
        <f t="shared" ca="1" si="13"/>
        <v>0</v>
      </c>
      <c r="T33" s="315">
        <f t="shared" ca="1" si="14"/>
        <v>0</v>
      </c>
      <c r="U33" s="321" t="str">
        <f t="shared" ca="1" si="15"/>
        <v/>
      </c>
      <c r="V33" s="187" t="str">
        <f t="shared" ca="1" si="16"/>
        <v/>
      </c>
      <c r="W33" s="187" t="str">
        <f t="shared" ca="1" si="17"/>
        <v/>
      </c>
      <c r="X33" s="187" t="str">
        <f t="shared" ca="1" si="18"/>
        <v/>
      </c>
      <c r="Y33" s="322" t="str">
        <f t="shared" ca="1" si="19"/>
        <v/>
      </c>
      <c r="Z33" s="325">
        <f t="shared" ca="1" si="20"/>
        <v>0</v>
      </c>
      <c r="AA33" s="329">
        <f t="shared" ca="1" si="21"/>
        <v>0</v>
      </c>
      <c r="AB33" s="330"/>
      <c r="BC33" s="50"/>
      <c r="BD33" s="50"/>
      <c r="BE33" s="50"/>
      <c r="BF33" s="50"/>
    </row>
    <row r="34" spans="1:61" x14ac:dyDescent="0.25">
      <c r="B34" s="169"/>
      <c r="C34" s="340">
        <v>24</v>
      </c>
      <c r="D34" s="184" t="str">
        <f>SISWA!C25</f>
        <v>Siswa 24</v>
      </c>
      <c r="E34" s="341" t="str">
        <f>SISWA!D25</f>
        <v>P</v>
      </c>
      <c r="F34" s="335">
        <f t="shared" ca="1" si="0"/>
        <v>0</v>
      </c>
      <c r="G34" s="186">
        <f t="shared" ca="1" si="1"/>
        <v>0</v>
      </c>
      <c r="H34" s="186">
        <f t="shared" ca="1" si="2"/>
        <v>0</v>
      </c>
      <c r="I34" s="186">
        <f t="shared" ca="1" si="3"/>
        <v>0</v>
      </c>
      <c r="J34" s="186">
        <f t="shared" ca="1" si="4"/>
        <v>0</v>
      </c>
      <c r="K34" s="186">
        <f t="shared" ca="1" si="5"/>
        <v>0</v>
      </c>
      <c r="L34" s="186">
        <f t="shared" ca="1" si="6"/>
        <v>0</v>
      </c>
      <c r="M34" s="186">
        <f t="shared" ca="1" si="7"/>
        <v>0</v>
      </c>
      <c r="N34" s="186">
        <f t="shared" ca="1" si="8"/>
        <v>0</v>
      </c>
      <c r="O34" s="186">
        <f t="shared" ca="1" si="9"/>
        <v>0</v>
      </c>
      <c r="P34" s="186">
        <f t="shared" ca="1" si="10"/>
        <v>0</v>
      </c>
      <c r="Q34" s="186">
        <f t="shared" ca="1" si="11"/>
        <v>0</v>
      </c>
      <c r="R34" s="186">
        <f t="shared" ca="1" si="12"/>
        <v>0</v>
      </c>
      <c r="S34" s="186">
        <f t="shared" ca="1" si="13"/>
        <v>0</v>
      </c>
      <c r="T34" s="315">
        <f t="shared" ca="1" si="14"/>
        <v>0</v>
      </c>
      <c r="U34" s="321" t="str">
        <f t="shared" ca="1" si="15"/>
        <v/>
      </c>
      <c r="V34" s="187" t="str">
        <f t="shared" ca="1" si="16"/>
        <v/>
      </c>
      <c r="W34" s="187" t="str">
        <f t="shared" ca="1" si="17"/>
        <v/>
      </c>
      <c r="X34" s="187" t="str">
        <f t="shared" ca="1" si="18"/>
        <v/>
      </c>
      <c r="Y34" s="322" t="str">
        <f t="shared" ca="1" si="19"/>
        <v/>
      </c>
      <c r="Z34" s="325">
        <f t="shared" ca="1" si="20"/>
        <v>0</v>
      </c>
      <c r="AA34" s="329">
        <f t="shared" ca="1" si="21"/>
        <v>0</v>
      </c>
      <c r="AB34" s="330"/>
      <c r="BC34" s="50"/>
      <c r="BD34" s="50"/>
      <c r="BE34" s="50"/>
      <c r="BF34" s="50"/>
    </row>
    <row r="35" spans="1:61" x14ac:dyDescent="0.25">
      <c r="B35" s="169"/>
      <c r="C35" s="340">
        <v>25</v>
      </c>
      <c r="D35" s="184" t="str">
        <f>SISWA!C26</f>
        <v>Siswa 25</v>
      </c>
      <c r="E35" s="341" t="str">
        <f>SISWA!D26</f>
        <v>P</v>
      </c>
      <c r="F35" s="335">
        <f t="shared" ca="1" si="0"/>
        <v>0</v>
      </c>
      <c r="G35" s="186">
        <f t="shared" ca="1" si="1"/>
        <v>0</v>
      </c>
      <c r="H35" s="186">
        <f t="shared" ca="1" si="2"/>
        <v>0</v>
      </c>
      <c r="I35" s="186">
        <f t="shared" ca="1" si="3"/>
        <v>0</v>
      </c>
      <c r="J35" s="186">
        <f t="shared" ca="1" si="4"/>
        <v>0</v>
      </c>
      <c r="K35" s="186">
        <f t="shared" ca="1" si="5"/>
        <v>0</v>
      </c>
      <c r="L35" s="186">
        <f t="shared" ca="1" si="6"/>
        <v>0</v>
      </c>
      <c r="M35" s="186">
        <f t="shared" ca="1" si="7"/>
        <v>0</v>
      </c>
      <c r="N35" s="186">
        <f t="shared" ca="1" si="8"/>
        <v>0</v>
      </c>
      <c r="O35" s="186">
        <f t="shared" ca="1" si="9"/>
        <v>0</v>
      </c>
      <c r="P35" s="186">
        <f t="shared" ca="1" si="10"/>
        <v>0</v>
      </c>
      <c r="Q35" s="186">
        <f t="shared" ca="1" si="11"/>
        <v>0</v>
      </c>
      <c r="R35" s="186">
        <f t="shared" ca="1" si="12"/>
        <v>0</v>
      </c>
      <c r="S35" s="186">
        <f t="shared" ca="1" si="13"/>
        <v>0</v>
      </c>
      <c r="T35" s="315">
        <f t="shared" ca="1" si="14"/>
        <v>0</v>
      </c>
      <c r="U35" s="321" t="str">
        <f t="shared" ca="1" si="15"/>
        <v/>
      </c>
      <c r="V35" s="187" t="str">
        <f t="shared" ca="1" si="16"/>
        <v/>
      </c>
      <c r="W35" s="187" t="str">
        <f t="shared" ca="1" si="17"/>
        <v/>
      </c>
      <c r="X35" s="187" t="str">
        <f t="shared" ca="1" si="18"/>
        <v/>
      </c>
      <c r="Y35" s="322" t="str">
        <f t="shared" ca="1" si="19"/>
        <v/>
      </c>
      <c r="Z35" s="325">
        <f t="shared" ca="1" si="20"/>
        <v>0</v>
      </c>
      <c r="AA35" s="329">
        <f t="shared" ca="1" si="21"/>
        <v>0</v>
      </c>
      <c r="AB35" s="330"/>
      <c r="BC35" s="50"/>
      <c r="BD35" s="50"/>
      <c r="BE35" s="50"/>
      <c r="BF35" s="50"/>
    </row>
    <row r="36" spans="1:61" x14ac:dyDescent="0.25">
      <c r="B36" s="169"/>
      <c r="C36" s="340">
        <v>26</v>
      </c>
      <c r="D36" s="184" t="str">
        <f>SISWA!C27</f>
        <v>Siswa 26</v>
      </c>
      <c r="E36" s="341" t="str">
        <f>SISWA!D27</f>
        <v>P</v>
      </c>
      <c r="F36" s="335">
        <f t="shared" ca="1" si="0"/>
        <v>0</v>
      </c>
      <c r="G36" s="186">
        <f t="shared" ca="1" si="1"/>
        <v>0</v>
      </c>
      <c r="H36" s="186">
        <f t="shared" ca="1" si="2"/>
        <v>0</v>
      </c>
      <c r="I36" s="186">
        <f t="shared" ca="1" si="3"/>
        <v>0</v>
      </c>
      <c r="J36" s="186">
        <f t="shared" ca="1" si="4"/>
        <v>0</v>
      </c>
      <c r="K36" s="186">
        <f t="shared" ca="1" si="5"/>
        <v>0</v>
      </c>
      <c r="L36" s="186">
        <f t="shared" ca="1" si="6"/>
        <v>0</v>
      </c>
      <c r="M36" s="186">
        <f t="shared" ca="1" si="7"/>
        <v>0</v>
      </c>
      <c r="N36" s="186">
        <f t="shared" ca="1" si="8"/>
        <v>0</v>
      </c>
      <c r="O36" s="186">
        <f t="shared" ca="1" si="9"/>
        <v>0</v>
      </c>
      <c r="P36" s="186">
        <f t="shared" ca="1" si="10"/>
        <v>0</v>
      </c>
      <c r="Q36" s="186">
        <f t="shared" ca="1" si="11"/>
        <v>0</v>
      </c>
      <c r="R36" s="186">
        <f t="shared" ca="1" si="12"/>
        <v>0</v>
      </c>
      <c r="S36" s="186">
        <f t="shared" ca="1" si="13"/>
        <v>0</v>
      </c>
      <c r="T36" s="315">
        <f t="shared" ca="1" si="14"/>
        <v>0</v>
      </c>
      <c r="U36" s="321" t="str">
        <f t="shared" ca="1" si="15"/>
        <v/>
      </c>
      <c r="V36" s="187" t="str">
        <f t="shared" ca="1" si="16"/>
        <v/>
      </c>
      <c r="W36" s="187" t="str">
        <f t="shared" ca="1" si="17"/>
        <v/>
      </c>
      <c r="X36" s="187" t="str">
        <f t="shared" ca="1" si="18"/>
        <v/>
      </c>
      <c r="Y36" s="322" t="str">
        <f t="shared" ca="1" si="19"/>
        <v/>
      </c>
      <c r="Z36" s="325">
        <f t="shared" ca="1" si="20"/>
        <v>0</v>
      </c>
      <c r="AA36" s="329">
        <f t="shared" ca="1" si="21"/>
        <v>0</v>
      </c>
      <c r="AB36" s="330"/>
      <c r="BC36" s="50"/>
      <c r="BD36" s="50"/>
      <c r="BE36" s="50"/>
      <c r="BF36" s="50"/>
    </row>
    <row r="37" spans="1:61" x14ac:dyDescent="0.25">
      <c r="B37" s="169"/>
      <c r="C37" s="340">
        <v>27</v>
      </c>
      <c r="D37" s="184" t="str">
        <f>SISWA!C28</f>
        <v>Siswa 27</v>
      </c>
      <c r="E37" s="341" t="str">
        <f>SISWA!D28</f>
        <v>P</v>
      </c>
      <c r="F37" s="335">
        <f t="shared" ca="1" si="0"/>
        <v>0</v>
      </c>
      <c r="G37" s="186">
        <f t="shared" ca="1" si="1"/>
        <v>0</v>
      </c>
      <c r="H37" s="186">
        <f t="shared" ca="1" si="2"/>
        <v>0</v>
      </c>
      <c r="I37" s="186">
        <f t="shared" ca="1" si="3"/>
        <v>0</v>
      </c>
      <c r="J37" s="186">
        <f t="shared" ca="1" si="4"/>
        <v>0</v>
      </c>
      <c r="K37" s="186">
        <f t="shared" ca="1" si="5"/>
        <v>0</v>
      </c>
      <c r="L37" s="186">
        <f t="shared" ca="1" si="6"/>
        <v>0</v>
      </c>
      <c r="M37" s="186">
        <f t="shared" ca="1" si="7"/>
        <v>0</v>
      </c>
      <c r="N37" s="186">
        <f t="shared" ca="1" si="8"/>
        <v>0</v>
      </c>
      <c r="O37" s="186">
        <f t="shared" ca="1" si="9"/>
        <v>0</v>
      </c>
      <c r="P37" s="186">
        <f t="shared" ca="1" si="10"/>
        <v>0</v>
      </c>
      <c r="Q37" s="186">
        <f t="shared" ca="1" si="11"/>
        <v>0</v>
      </c>
      <c r="R37" s="186">
        <f t="shared" ca="1" si="12"/>
        <v>0</v>
      </c>
      <c r="S37" s="186">
        <f t="shared" ca="1" si="13"/>
        <v>0</v>
      </c>
      <c r="T37" s="315">
        <f t="shared" ca="1" si="14"/>
        <v>0</v>
      </c>
      <c r="U37" s="321" t="str">
        <f t="shared" ca="1" si="15"/>
        <v/>
      </c>
      <c r="V37" s="187" t="str">
        <f t="shared" ca="1" si="16"/>
        <v/>
      </c>
      <c r="W37" s="187" t="str">
        <f t="shared" ca="1" si="17"/>
        <v/>
      </c>
      <c r="X37" s="187" t="str">
        <f t="shared" ca="1" si="18"/>
        <v/>
      </c>
      <c r="Y37" s="322" t="str">
        <f t="shared" ca="1" si="19"/>
        <v/>
      </c>
      <c r="Z37" s="325">
        <f t="shared" ca="1" si="20"/>
        <v>0</v>
      </c>
      <c r="AA37" s="329">
        <f t="shared" ca="1" si="21"/>
        <v>0</v>
      </c>
      <c r="AB37" s="330"/>
      <c r="BC37" s="50"/>
      <c r="BD37" s="50"/>
      <c r="BE37" s="50"/>
      <c r="BF37" s="50"/>
    </row>
    <row r="38" spans="1:61" x14ac:dyDescent="0.25">
      <c r="B38" s="169"/>
      <c r="C38" s="340">
        <v>28</v>
      </c>
      <c r="D38" s="184" t="str">
        <f>SISWA!C29</f>
        <v>Siswa 28</v>
      </c>
      <c r="E38" s="341" t="str">
        <f>SISWA!D29</f>
        <v>P</v>
      </c>
      <c r="F38" s="335">
        <f t="shared" ca="1" si="0"/>
        <v>0</v>
      </c>
      <c r="G38" s="186">
        <f t="shared" ca="1" si="1"/>
        <v>0</v>
      </c>
      <c r="H38" s="186">
        <f t="shared" ca="1" si="2"/>
        <v>0</v>
      </c>
      <c r="I38" s="186">
        <f t="shared" ca="1" si="3"/>
        <v>0</v>
      </c>
      <c r="J38" s="186">
        <f t="shared" ca="1" si="4"/>
        <v>0</v>
      </c>
      <c r="K38" s="186">
        <f t="shared" ca="1" si="5"/>
        <v>0</v>
      </c>
      <c r="L38" s="186">
        <f t="shared" ca="1" si="6"/>
        <v>0</v>
      </c>
      <c r="M38" s="186">
        <f t="shared" ca="1" si="7"/>
        <v>0</v>
      </c>
      <c r="N38" s="186">
        <f t="shared" ca="1" si="8"/>
        <v>0</v>
      </c>
      <c r="O38" s="186">
        <f t="shared" ca="1" si="9"/>
        <v>0</v>
      </c>
      <c r="P38" s="186">
        <f t="shared" ca="1" si="10"/>
        <v>0</v>
      </c>
      <c r="Q38" s="186">
        <f t="shared" ca="1" si="11"/>
        <v>0</v>
      </c>
      <c r="R38" s="186">
        <f t="shared" ca="1" si="12"/>
        <v>0</v>
      </c>
      <c r="S38" s="186">
        <f t="shared" ca="1" si="13"/>
        <v>0</v>
      </c>
      <c r="T38" s="315">
        <f t="shared" ca="1" si="14"/>
        <v>0</v>
      </c>
      <c r="U38" s="321" t="str">
        <f t="shared" ca="1" si="15"/>
        <v/>
      </c>
      <c r="V38" s="187" t="str">
        <f t="shared" ca="1" si="16"/>
        <v/>
      </c>
      <c r="W38" s="187" t="str">
        <f t="shared" ca="1" si="17"/>
        <v/>
      </c>
      <c r="X38" s="187" t="str">
        <f t="shared" ca="1" si="18"/>
        <v/>
      </c>
      <c r="Y38" s="322" t="str">
        <f t="shared" ca="1" si="19"/>
        <v/>
      </c>
      <c r="Z38" s="325">
        <f t="shared" ca="1" si="20"/>
        <v>0</v>
      </c>
      <c r="AA38" s="329">
        <f t="shared" ca="1" si="21"/>
        <v>0</v>
      </c>
      <c r="AB38" s="330"/>
      <c r="BC38" s="50"/>
      <c r="BD38" s="50"/>
      <c r="BE38" s="50"/>
      <c r="BF38" s="50"/>
    </row>
    <row r="39" spans="1:61" x14ac:dyDescent="0.25">
      <c r="B39" s="169"/>
      <c r="C39" s="340">
        <v>29</v>
      </c>
      <c r="D39" s="184" t="str">
        <f>SISWA!C30</f>
        <v>Siswa 29</v>
      </c>
      <c r="E39" s="341" t="str">
        <f>SISWA!D30</f>
        <v>P</v>
      </c>
      <c r="F39" s="335">
        <f t="shared" ca="1" si="0"/>
        <v>0</v>
      </c>
      <c r="G39" s="186">
        <f t="shared" ca="1" si="1"/>
        <v>0</v>
      </c>
      <c r="H39" s="186">
        <f t="shared" ca="1" si="2"/>
        <v>0</v>
      </c>
      <c r="I39" s="186">
        <f t="shared" ca="1" si="3"/>
        <v>0</v>
      </c>
      <c r="J39" s="186">
        <f t="shared" ca="1" si="4"/>
        <v>0</v>
      </c>
      <c r="K39" s="186">
        <f t="shared" ca="1" si="5"/>
        <v>0</v>
      </c>
      <c r="L39" s="186">
        <f t="shared" ca="1" si="6"/>
        <v>0</v>
      </c>
      <c r="M39" s="186">
        <f t="shared" ca="1" si="7"/>
        <v>0</v>
      </c>
      <c r="N39" s="186">
        <f t="shared" ca="1" si="8"/>
        <v>0</v>
      </c>
      <c r="O39" s="186">
        <f t="shared" ca="1" si="9"/>
        <v>0</v>
      </c>
      <c r="P39" s="186">
        <f t="shared" ca="1" si="10"/>
        <v>0</v>
      </c>
      <c r="Q39" s="186">
        <f t="shared" ca="1" si="11"/>
        <v>0</v>
      </c>
      <c r="R39" s="186">
        <f t="shared" ca="1" si="12"/>
        <v>0</v>
      </c>
      <c r="S39" s="186">
        <f t="shared" ca="1" si="13"/>
        <v>0</v>
      </c>
      <c r="T39" s="315">
        <f t="shared" ca="1" si="14"/>
        <v>0</v>
      </c>
      <c r="U39" s="321" t="str">
        <f t="shared" ca="1" si="15"/>
        <v/>
      </c>
      <c r="V39" s="187" t="str">
        <f t="shared" ca="1" si="16"/>
        <v/>
      </c>
      <c r="W39" s="187" t="str">
        <f t="shared" ca="1" si="17"/>
        <v/>
      </c>
      <c r="X39" s="187" t="str">
        <f t="shared" ca="1" si="18"/>
        <v/>
      </c>
      <c r="Y39" s="322" t="str">
        <f t="shared" ca="1" si="19"/>
        <v/>
      </c>
      <c r="Z39" s="325">
        <f t="shared" ca="1" si="20"/>
        <v>0</v>
      </c>
      <c r="AA39" s="329">
        <f t="shared" ca="1" si="21"/>
        <v>0</v>
      </c>
      <c r="AB39" s="330"/>
      <c r="BC39" s="50"/>
      <c r="BD39" s="50"/>
      <c r="BE39" s="50"/>
      <c r="BF39" s="50"/>
    </row>
    <row r="40" spans="1:61" x14ac:dyDescent="0.25">
      <c r="B40" s="169"/>
      <c r="C40" s="340">
        <v>30</v>
      </c>
      <c r="D40" s="184" t="str">
        <f>SISWA!C31</f>
        <v>Siswa 30</v>
      </c>
      <c r="E40" s="341" t="str">
        <f>SISWA!D31</f>
        <v xml:space="preserve">L </v>
      </c>
      <c r="F40" s="335">
        <f t="shared" ca="1" si="0"/>
        <v>0</v>
      </c>
      <c r="G40" s="186">
        <f t="shared" ca="1" si="1"/>
        <v>0</v>
      </c>
      <c r="H40" s="186">
        <f t="shared" ca="1" si="2"/>
        <v>0</v>
      </c>
      <c r="I40" s="186">
        <f t="shared" ca="1" si="3"/>
        <v>0</v>
      </c>
      <c r="J40" s="186">
        <f t="shared" ca="1" si="4"/>
        <v>0</v>
      </c>
      <c r="K40" s="186">
        <f t="shared" ca="1" si="5"/>
        <v>0</v>
      </c>
      <c r="L40" s="186">
        <f t="shared" ca="1" si="6"/>
        <v>0</v>
      </c>
      <c r="M40" s="186">
        <f t="shared" ca="1" si="7"/>
        <v>0</v>
      </c>
      <c r="N40" s="186">
        <f t="shared" ca="1" si="8"/>
        <v>0</v>
      </c>
      <c r="O40" s="186">
        <f t="shared" ca="1" si="9"/>
        <v>0</v>
      </c>
      <c r="P40" s="186">
        <f t="shared" ca="1" si="10"/>
        <v>0</v>
      </c>
      <c r="Q40" s="186">
        <f t="shared" ca="1" si="11"/>
        <v>0</v>
      </c>
      <c r="R40" s="186">
        <f t="shared" ca="1" si="12"/>
        <v>0</v>
      </c>
      <c r="S40" s="186">
        <f t="shared" ca="1" si="13"/>
        <v>0</v>
      </c>
      <c r="T40" s="315">
        <f t="shared" ca="1" si="14"/>
        <v>0</v>
      </c>
      <c r="U40" s="321" t="str">
        <f t="shared" ca="1" si="15"/>
        <v/>
      </c>
      <c r="V40" s="187" t="str">
        <f t="shared" ca="1" si="16"/>
        <v/>
      </c>
      <c r="W40" s="187" t="str">
        <f t="shared" ca="1" si="17"/>
        <v/>
      </c>
      <c r="X40" s="187" t="str">
        <f t="shared" ca="1" si="18"/>
        <v/>
      </c>
      <c r="Y40" s="322" t="str">
        <f t="shared" ca="1" si="19"/>
        <v/>
      </c>
      <c r="Z40" s="325">
        <f t="shared" ca="1" si="20"/>
        <v>0</v>
      </c>
      <c r="AA40" s="329">
        <f t="shared" ca="1" si="21"/>
        <v>0</v>
      </c>
      <c r="AB40" s="330"/>
      <c r="BC40" s="50"/>
      <c r="BD40" s="50"/>
      <c r="BE40" s="50"/>
      <c r="BF40" s="50"/>
    </row>
    <row r="41" spans="1:61" x14ac:dyDescent="0.25">
      <c r="B41" s="169"/>
      <c r="C41" s="340">
        <v>31</v>
      </c>
      <c r="D41" s="184" t="str">
        <f>SISWA!C32</f>
        <v>Siswa 31</v>
      </c>
      <c r="E41" s="341" t="str">
        <f>SISWA!D32</f>
        <v xml:space="preserve">L </v>
      </c>
      <c r="F41" s="335">
        <f t="shared" ca="1" si="0"/>
        <v>0</v>
      </c>
      <c r="G41" s="186">
        <f t="shared" ca="1" si="1"/>
        <v>0</v>
      </c>
      <c r="H41" s="186">
        <f t="shared" ca="1" si="2"/>
        <v>0</v>
      </c>
      <c r="I41" s="186">
        <f t="shared" ca="1" si="3"/>
        <v>0</v>
      </c>
      <c r="J41" s="186">
        <f t="shared" ca="1" si="4"/>
        <v>0</v>
      </c>
      <c r="K41" s="186">
        <f t="shared" ca="1" si="5"/>
        <v>0</v>
      </c>
      <c r="L41" s="186">
        <f t="shared" ca="1" si="6"/>
        <v>0</v>
      </c>
      <c r="M41" s="186">
        <f t="shared" ca="1" si="7"/>
        <v>0</v>
      </c>
      <c r="N41" s="186">
        <f t="shared" ca="1" si="8"/>
        <v>0</v>
      </c>
      <c r="O41" s="186">
        <f t="shared" ca="1" si="9"/>
        <v>0</v>
      </c>
      <c r="P41" s="186">
        <f t="shared" ca="1" si="10"/>
        <v>0</v>
      </c>
      <c r="Q41" s="186">
        <f t="shared" ca="1" si="11"/>
        <v>0</v>
      </c>
      <c r="R41" s="186">
        <f t="shared" ca="1" si="12"/>
        <v>0</v>
      </c>
      <c r="S41" s="186">
        <f t="shared" ca="1" si="13"/>
        <v>0</v>
      </c>
      <c r="T41" s="315">
        <f t="shared" ca="1" si="14"/>
        <v>0</v>
      </c>
      <c r="U41" s="321" t="str">
        <f t="shared" ca="1" si="15"/>
        <v/>
      </c>
      <c r="V41" s="187" t="str">
        <f t="shared" ca="1" si="16"/>
        <v/>
      </c>
      <c r="W41" s="187" t="str">
        <f t="shared" ca="1" si="17"/>
        <v/>
      </c>
      <c r="X41" s="187" t="str">
        <f t="shared" ca="1" si="18"/>
        <v/>
      </c>
      <c r="Y41" s="322" t="str">
        <f t="shared" ca="1" si="19"/>
        <v/>
      </c>
      <c r="Z41" s="325">
        <f t="shared" ca="1" si="20"/>
        <v>0</v>
      </c>
      <c r="AA41" s="329">
        <f t="shared" ca="1" si="21"/>
        <v>0</v>
      </c>
      <c r="AB41" s="330"/>
      <c r="BC41" s="50"/>
      <c r="BD41" s="50"/>
      <c r="BE41" s="50"/>
      <c r="BF41" s="50"/>
    </row>
    <row r="42" spans="1:61" x14ac:dyDescent="0.25">
      <c r="B42" s="169"/>
      <c r="C42" s="340">
        <v>32</v>
      </c>
      <c r="D42" s="184" t="str">
        <f>SISWA!C33</f>
        <v>Siswa 32</v>
      </c>
      <c r="E42" s="341" t="str">
        <f>SISWA!D33</f>
        <v xml:space="preserve">L </v>
      </c>
      <c r="F42" s="335">
        <f t="shared" ca="1" si="0"/>
        <v>0</v>
      </c>
      <c r="G42" s="186">
        <f t="shared" ca="1" si="1"/>
        <v>0</v>
      </c>
      <c r="H42" s="186">
        <f t="shared" ca="1" si="2"/>
        <v>0</v>
      </c>
      <c r="I42" s="186">
        <f t="shared" ca="1" si="3"/>
        <v>0</v>
      </c>
      <c r="J42" s="186">
        <f t="shared" ca="1" si="4"/>
        <v>0</v>
      </c>
      <c r="K42" s="186">
        <f t="shared" ca="1" si="5"/>
        <v>0</v>
      </c>
      <c r="L42" s="186">
        <f t="shared" ca="1" si="6"/>
        <v>0</v>
      </c>
      <c r="M42" s="186">
        <f t="shared" ca="1" si="7"/>
        <v>0</v>
      </c>
      <c r="N42" s="186">
        <f t="shared" ca="1" si="8"/>
        <v>0</v>
      </c>
      <c r="O42" s="186">
        <f t="shared" ca="1" si="9"/>
        <v>0</v>
      </c>
      <c r="P42" s="186">
        <f t="shared" ca="1" si="10"/>
        <v>0</v>
      </c>
      <c r="Q42" s="186">
        <f t="shared" ca="1" si="11"/>
        <v>0</v>
      </c>
      <c r="R42" s="186">
        <f t="shared" ca="1" si="12"/>
        <v>0</v>
      </c>
      <c r="S42" s="186">
        <f t="shared" ca="1" si="13"/>
        <v>0</v>
      </c>
      <c r="T42" s="315">
        <f t="shared" ca="1" si="14"/>
        <v>0</v>
      </c>
      <c r="U42" s="321" t="str">
        <f t="shared" ca="1" si="15"/>
        <v/>
      </c>
      <c r="V42" s="187" t="str">
        <f t="shared" ca="1" si="16"/>
        <v/>
      </c>
      <c r="W42" s="187" t="str">
        <f t="shared" ca="1" si="17"/>
        <v/>
      </c>
      <c r="X42" s="187" t="str">
        <f t="shared" ca="1" si="18"/>
        <v/>
      </c>
      <c r="Y42" s="322" t="str">
        <f t="shared" ca="1" si="19"/>
        <v/>
      </c>
      <c r="Z42" s="325">
        <f t="shared" ca="1" si="20"/>
        <v>0</v>
      </c>
      <c r="AA42" s="329">
        <f t="shared" ca="1" si="21"/>
        <v>0</v>
      </c>
      <c r="AB42" s="330"/>
      <c r="BC42" s="50"/>
      <c r="BD42" s="50"/>
      <c r="BE42" s="50"/>
      <c r="BF42" s="50"/>
    </row>
    <row r="43" spans="1:61" x14ac:dyDescent="0.25">
      <c r="B43" s="169"/>
      <c r="C43" s="340">
        <v>33</v>
      </c>
      <c r="D43" s="184" t="str">
        <f>SISWA!C34</f>
        <v>Siswa 33</v>
      </c>
      <c r="E43" s="341" t="str">
        <f>SISWA!D34</f>
        <v xml:space="preserve">L </v>
      </c>
      <c r="F43" s="335">
        <f t="shared" ca="1" si="0"/>
        <v>0</v>
      </c>
      <c r="G43" s="186">
        <f t="shared" ca="1" si="1"/>
        <v>0</v>
      </c>
      <c r="H43" s="186">
        <f t="shared" ca="1" si="2"/>
        <v>0</v>
      </c>
      <c r="I43" s="186">
        <f t="shared" ca="1" si="3"/>
        <v>0</v>
      </c>
      <c r="J43" s="186">
        <f t="shared" ca="1" si="4"/>
        <v>0</v>
      </c>
      <c r="K43" s="186">
        <f t="shared" ca="1" si="5"/>
        <v>0</v>
      </c>
      <c r="L43" s="186">
        <f t="shared" ca="1" si="6"/>
        <v>0</v>
      </c>
      <c r="M43" s="186">
        <f t="shared" ca="1" si="7"/>
        <v>0</v>
      </c>
      <c r="N43" s="186">
        <f t="shared" ca="1" si="8"/>
        <v>0</v>
      </c>
      <c r="O43" s="186">
        <f t="shared" ca="1" si="9"/>
        <v>0</v>
      </c>
      <c r="P43" s="186">
        <f t="shared" ca="1" si="10"/>
        <v>0</v>
      </c>
      <c r="Q43" s="186">
        <f t="shared" ca="1" si="11"/>
        <v>0</v>
      </c>
      <c r="R43" s="186">
        <f t="shared" ca="1" si="12"/>
        <v>0</v>
      </c>
      <c r="S43" s="186">
        <f t="shared" ca="1" si="13"/>
        <v>0</v>
      </c>
      <c r="T43" s="315">
        <f t="shared" ca="1" si="14"/>
        <v>0</v>
      </c>
      <c r="U43" s="321" t="str">
        <f t="shared" ca="1" si="15"/>
        <v/>
      </c>
      <c r="V43" s="187" t="str">
        <f t="shared" ca="1" si="16"/>
        <v/>
      </c>
      <c r="W43" s="187" t="str">
        <f t="shared" ca="1" si="17"/>
        <v/>
      </c>
      <c r="X43" s="187" t="str">
        <f t="shared" ca="1" si="18"/>
        <v/>
      </c>
      <c r="Y43" s="322" t="str">
        <f t="shared" ca="1" si="19"/>
        <v/>
      </c>
      <c r="Z43" s="325">
        <f t="shared" ca="1" si="20"/>
        <v>0</v>
      </c>
      <c r="AA43" s="329">
        <f t="shared" ca="1" si="21"/>
        <v>0</v>
      </c>
      <c r="AB43" s="330"/>
      <c r="BC43" s="50"/>
      <c r="BD43" s="50"/>
      <c r="BE43" s="50"/>
      <c r="BF43" s="50"/>
    </row>
    <row r="44" spans="1:61" x14ac:dyDescent="0.25">
      <c r="B44" s="169"/>
      <c r="C44" s="340">
        <v>34</v>
      </c>
      <c r="D44" s="184" t="str">
        <f>SISWA!C35</f>
        <v>Siswa 34</v>
      </c>
      <c r="E44" s="341" t="str">
        <f>SISWA!D35</f>
        <v xml:space="preserve">L </v>
      </c>
      <c r="F44" s="335">
        <f t="shared" ca="1" si="0"/>
        <v>0</v>
      </c>
      <c r="G44" s="186">
        <f t="shared" ca="1" si="1"/>
        <v>0</v>
      </c>
      <c r="H44" s="186">
        <f t="shared" ca="1" si="2"/>
        <v>0</v>
      </c>
      <c r="I44" s="186">
        <f t="shared" ca="1" si="3"/>
        <v>0</v>
      </c>
      <c r="J44" s="186">
        <f t="shared" ca="1" si="4"/>
        <v>0</v>
      </c>
      <c r="K44" s="186">
        <f t="shared" ca="1" si="5"/>
        <v>0</v>
      </c>
      <c r="L44" s="186">
        <f t="shared" ca="1" si="6"/>
        <v>0</v>
      </c>
      <c r="M44" s="186">
        <f t="shared" ca="1" si="7"/>
        <v>0</v>
      </c>
      <c r="N44" s="186">
        <f t="shared" ca="1" si="8"/>
        <v>0</v>
      </c>
      <c r="O44" s="186">
        <f t="shared" ca="1" si="9"/>
        <v>0</v>
      </c>
      <c r="P44" s="186">
        <f t="shared" ca="1" si="10"/>
        <v>0</v>
      </c>
      <c r="Q44" s="186">
        <f t="shared" ca="1" si="11"/>
        <v>0</v>
      </c>
      <c r="R44" s="186">
        <f t="shared" ca="1" si="12"/>
        <v>0</v>
      </c>
      <c r="S44" s="186">
        <f t="shared" ca="1" si="13"/>
        <v>0</v>
      </c>
      <c r="T44" s="315">
        <f t="shared" ca="1" si="14"/>
        <v>0</v>
      </c>
      <c r="U44" s="321" t="str">
        <f t="shared" ca="1" si="15"/>
        <v/>
      </c>
      <c r="V44" s="187" t="str">
        <f t="shared" ca="1" si="16"/>
        <v/>
      </c>
      <c r="W44" s="187" t="str">
        <f t="shared" ca="1" si="17"/>
        <v/>
      </c>
      <c r="X44" s="187" t="str">
        <f t="shared" ca="1" si="18"/>
        <v/>
      </c>
      <c r="Y44" s="322" t="str">
        <f t="shared" ca="1" si="19"/>
        <v/>
      </c>
      <c r="Z44" s="325">
        <f t="shared" ca="1" si="20"/>
        <v>0</v>
      </c>
      <c r="AA44" s="329">
        <f t="shared" ca="1" si="21"/>
        <v>0</v>
      </c>
      <c r="AB44" s="330"/>
      <c r="BC44" s="50"/>
      <c r="BD44" s="50"/>
      <c r="BE44" s="50"/>
      <c r="BF44" s="50"/>
    </row>
    <row r="45" spans="1:61" customFormat="1" x14ac:dyDescent="0.25">
      <c r="A45" s="3"/>
      <c r="B45" s="5"/>
      <c r="C45" s="342">
        <v>35</v>
      </c>
      <c r="D45" s="6">
        <f>SISWA!C36</f>
        <v>0</v>
      </c>
      <c r="E45" s="343">
        <f>SISWA!D36</f>
        <v>0</v>
      </c>
      <c r="F45" s="336">
        <f t="shared" ca="1" si="0"/>
        <v>0</v>
      </c>
      <c r="G45" s="10">
        <f t="shared" ca="1" si="1"/>
        <v>0</v>
      </c>
      <c r="H45" s="10">
        <f t="shared" ca="1" si="2"/>
        <v>0</v>
      </c>
      <c r="I45" s="10">
        <f t="shared" ca="1" si="3"/>
        <v>0</v>
      </c>
      <c r="J45" s="10">
        <f t="shared" ca="1" si="4"/>
        <v>0</v>
      </c>
      <c r="K45" s="10">
        <f t="shared" ca="1" si="5"/>
        <v>0</v>
      </c>
      <c r="L45" s="10">
        <f t="shared" ca="1" si="6"/>
        <v>0</v>
      </c>
      <c r="M45" s="10">
        <f t="shared" ca="1" si="7"/>
        <v>0</v>
      </c>
      <c r="N45" s="10">
        <f t="shared" ca="1" si="8"/>
        <v>0</v>
      </c>
      <c r="O45" s="10">
        <f t="shared" ca="1" si="9"/>
        <v>0</v>
      </c>
      <c r="P45" s="10">
        <f t="shared" ca="1" si="10"/>
        <v>0</v>
      </c>
      <c r="Q45" s="10">
        <f t="shared" ca="1" si="11"/>
        <v>0</v>
      </c>
      <c r="R45" s="10">
        <f t="shared" ca="1" si="12"/>
        <v>0</v>
      </c>
      <c r="S45" s="10">
        <f t="shared" ca="1" si="13"/>
        <v>0</v>
      </c>
      <c r="T45" s="316">
        <f t="shared" ca="1" si="14"/>
        <v>0</v>
      </c>
      <c r="U45" s="323" t="str">
        <f t="shared" ca="1" si="15"/>
        <v/>
      </c>
      <c r="V45" s="11" t="str">
        <f t="shared" ca="1" si="16"/>
        <v/>
      </c>
      <c r="W45" s="11" t="str">
        <f t="shared" ca="1" si="17"/>
        <v/>
      </c>
      <c r="X45" s="11" t="str">
        <f t="shared" ca="1" si="18"/>
        <v/>
      </c>
      <c r="Y45" s="322" t="str">
        <f t="shared" ca="1" si="19"/>
        <v/>
      </c>
      <c r="Z45" s="326">
        <f t="shared" ca="1" si="20"/>
        <v>0</v>
      </c>
      <c r="AA45" s="331">
        <f t="shared" ca="1" si="21"/>
        <v>0</v>
      </c>
      <c r="AB45" s="33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"/>
      <c r="BD45" s="1"/>
      <c r="BE45" s="1"/>
      <c r="BF45" s="1"/>
      <c r="BG45" s="4"/>
      <c r="BH45" s="4"/>
      <c r="BI45" s="4"/>
    </row>
    <row r="46" spans="1:61" customFormat="1" x14ac:dyDescent="0.25">
      <c r="A46" s="3"/>
      <c r="B46" s="5"/>
      <c r="C46" s="342">
        <v>36</v>
      </c>
      <c r="D46" s="6">
        <f>SISWA!C37</f>
        <v>0</v>
      </c>
      <c r="E46" s="343">
        <f>SISWA!D37</f>
        <v>0</v>
      </c>
      <c r="F46" s="336">
        <f t="shared" ca="1" si="0"/>
        <v>0</v>
      </c>
      <c r="G46" s="10">
        <f t="shared" ca="1" si="1"/>
        <v>0</v>
      </c>
      <c r="H46" s="10">
        <f t="shared" ca="1" si="2"/>
        <v>0</v>
      </c>
      <c r="I46" s="10">
        <f t="shared" ca="1" si="3"/>
        <v>0</v>
      </c>
      <c r="J46" s="10">
        <f t="shared" ca="1" si="4"/>
        <v>0</v>
      </c>
      <c r="K46" s="10">
        <f t="shared" ca="1" si="5"/>
        <v>0</v>
      </c>
      <c r="L46" s="10">
        <f t="shared" ca="1" si="6"/>
        <v>0</v>
      </c>
      <c r="M46" s="10">
        <f t="shared" ca="1" si="7"/>
        <v>0</v>
      </c>
      <c r="N46" s="10">
        <f t="shared" ca="1" si="8"/>
        <v>0</v>
      </c>
      <c r="O46" s="10">
        <f t="shared" ca="1" si="9"/>
        <v>0</v>
      </c>
      <c r="P46" s="10">
        <f t="shared" ca="1" si="10"/>
        <v>0</v>
      </c>
      <c r="Q46" s="10">
        <f t="shared" ca="1" si="11"/>
        <v>0</v>
      </c>
      <c r="R46" s="10">
        <f t="shared" ca="1" si="12"/>
        <v>0</v>
      </c>
      <c r="S46" s="10">
        <f t="shared" ca="1" si="13"/>
        <v>0</v>
      </c>
      <c r="T46" s="316">
        <f t="shared" ca="1" si="14"/>
        <v>0</v>
      </c>
      <c r="U46" s="323" t="str">
        <f t="shared" ca="1" si="15"/>
        <v/>
      </c>
      <c r="V46" s="11" t="str">
        <f t="shared" ca="1" si="16"/>
        <v/>
      </c>
      <c r="W46" s="11" t="str">
        <f t="shared" ca="1" si="17"/>
        <v/>
      </c>
      <c r="X46" s="11" t="str">
        <f t="shared" ca="1" si="18"/>
        <v/>
      </c>
      <c r="Y46" s="322" t="str">
        <f t="shared" ca="1" si="19"/>
        <v/>
      </c>
      <c r="Z46" s="326">
        <f t="shared" ca="1" si="20"/>
        <v>0</v>
      </c>
      <c r="AA46" s="331">
        <f t="shared" ca="1" si="21"/>
        <v>0</v>
      </c>
      <c r="AB46" s="33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"/>
      <c r="BD46" s="1"/>
      <c r="BE46" s="1"/>
      <c r="BF46" s="1"/>
      <c r="BG46" s="4"/>
      <c r="BH46" s="4"/>
      <c r="BI46" s="4"/>
    </row>
    <row r="47" spans="1:61" customFormat="1" x14ac:dyDescent="0.25">
      <c r="A47" s="3"/>
      <c r="B47" s="5"/>
      <c r="C47" s="342">
        <v>37</v>
      </c>
      <c r="D47" s="6">
        <f>SISWA!C38</f>
        <v>0</v>
      </c>
      <c r="E47" s="343">
        <f>SISWA!D38</f>
        <v>0</v>
      </c>
      <c r="F47" s="336">
        <f t="shared" ca="1" si="0"/>
        <v>0</v>
      </c>
      <c r="G47" s="10">
        <f t="shared" ca="1" si="1"/>
        <v>0</v>
      </c>
      <c r="H47" s="10">
        <f t="shared" ca="1" si="2"/>
        <v>0</v>
      </c>
      <c r="I47" s="10">
        <f t="shared" ca="1" si="3"/>
        <v>0</v>
      </c>
      <c r="J47" s="10">
        <f t="shared" ca="1" si="4"/>
        <v>0</v>
      </c>
      <c r="K47" s="10">
        <f t="shared" ca="1" si="5"/>
        <v>0</v>
      </c>
      <c r="L47" s="10">
        <f t="shared" ca="1" si="6"/>
        <v>0</v>
      </c>
      <c r="M47" s="10">
        <f t="shared" ca="1" si="7"/>
        <v>0</v>
      </c>
      <c r="N47" s="10">
        <f t="shared" ca="1" si="8"/>
        <v>0</v>
      </c>
      <c r="O47" s="10">
        <f t="shared" ca="1" si="9"/>
        <v>0</v>
      </c>
      <c r="P47" s="10">
        <f t="shared" ca="1" si="10"/>
        <v>0</v>
      </c>
      <c r="Q47" s="10">
        <f t="shared" ca="1" si="11"/>
        <v>0</v>
      </c>
      <c r="R47" s="10">
        <f t="shared" ca="1" si="12"/>
        <v>0</v>
      </c>
      <c r="S47" s="10">
        <f t="shared" ca="1" si="13"/>
        <v>0</v>
      </c>
      <c r="T47" s="316">
        <f t="shared" ca="1" si="14"/>
        <v>0</v>
      </c>
      <c r="U47" s="323" t="str">
        <f t="shared" ca="1" si="15"/>
        <v/>
      </c>
      <c r="V47" s="11" t="str">
        <f t="shared" ca="1" si="16"/>
        <v/>
      </c>
      <c r="W47" s="11" t="str">
        <f t="shared" ca="1" si="17"/>
        <v/>
      </c>
      <c r="X47" s="11" t="str">
        <f t="shared" ca="1" si="18"/>
        <v/>
      </c>
      <c r="Y47" s="322" t="str">
        <f t="shared" ca="1" si="19"/>
        <v/>
      </c>
      <c r="Z47" s="326">
        <f t="shared" ca="1" si="20"/>
        <v>0</v>
      </c>
      <c r="AA47" s="331">
        <f t="shared" ca="1" si="21"/>
        <v>0</v>
      </c>
      <c r="AB47" s="33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"/>
      <c r="BD47" s="1"/>
      <c r="BE47" s="1"/>
      <c r="BF47" s="1"/>
      <c r="BG47" s="4"/>
      <c r="BH47" s="4"/>
      <c r="BI47" s="4"/>
    </row>
    <row r="48" spans="1:61" customFormat="1" x14ac:dyDescent="0.25">
      <c r="A48" s="3"/>
      <c r="B48" s="5"/>
      <c r="C48" s="342">
        <v>38</v>
      </c>
      <c r="D48" s="6">
        <f>SISWA!C39</f>
        <v>0</v>
      </c>
      <c r="E48" s="343">
        <f>SISWA!D39</f>
        <v>0</v>
      </c>
      <c r="F48" s="336">
        <f t="shared" ca="1" si="0"/>
        <v>0</v>
      </c>
      <c r="G48" s="10">
        <f t="shared" ca="1" si="1"/>
        <v>0</v>
      </c>
      <c r="H48" s="10">
        <f t="shared" ca="1" si="2"/>
        <v>0</v>
      </c>
      <c r="I48" s="10">
        <f t="shared" ca="1" si="3"/>
        <v>0</v>
      </c>
      <c r="J48" s="10">
        <f t="shared" ca="1" si="4"/>
        <v>0</v>
      </c>
      <c r="K48" s="10">
        <f t="shared" ca="1" si="5"/>
        <v>0</v>
      </c>
      <c r="L48" s="10">
        <f t="shared" ca="1" si="6"/>
        <v>0</v>
      </c>
      <c r="M48" s="10">
        <f t="shared" ca="1" si="7"/>
        <v>0</v>
      </c>
      <c r="N48" s="10">
        <f t="shared" ca="1" si="8"/>
        <v>0</v>
      </c>
      <c r="O48" s="10">
        <f t="shared" ca="1" si="9"/>
        <v>0</v>
      </c>
      <c r="P48" s="10">
        <f t="shared" ca="1" si="10"/>
        <v>0</v>
      </c>
      <c r="Q48" s="10">
        <f t="shared" ca="1" si="11"/>
        <v>0</v>
      </c>
      <c r="R48" s="10">
        <f t="shared" ca="1" si="12"/>
        <v>0</v>
      </c>
      <c r="S48" s="10">
        <f t="shared" ca="1" si="13"/>
        <v>0</v>
      </c>
      <c r="T48" s="316">
        <f t="shared" ca="1" si="14"/>
        <v>0</v>
      </c>
      <c r="U48" s="323" t="str">
        <f t="shared" ca="1" si="15"/>
        <v/>
      </c>
      <c r="V48" s="11" t="str">
        <f t="shared" ca="1" si="16"/>
        <v/>
      </c>
      <c r="W48" s="11" t="str">
        <f t="shared" ca="1" si="17"/>
        <v/>
      </c>
      <c r="X48" s="11" t="str">
        <f t="shared" ca="1" si="18"/>
        <v/>
      </c>
      <c r="Y48" s="322" t="str">
        <f t="shared" ca="1" si="19"/>
        <v/>
      </c>
      <c r="Z48" s="326">
        <f t="shared" ca="1" si="20"/>
        <v>0</v>
      </c>
      <c r="AA48" s="331">
        <f t="shared" ca="1" si="21"/>
        <v>0</v>
      </c>
      <c r="AB48" s="33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"/>
      <c r="BD48" s="1"/>
      <c r="BE48" s="1"/>
      <c r="BF48" s="1"/>
      <c r="BG48" s="4"/>
      <c r="BH48" s="4"/>
      <c r="BI48" s="4"/>
    </row>
    <row r="49" spans="1:61" customFormat="1" x14ac:dyDescent="0.25">
      <c r="A49" s="3"/>
      <c r="B49" s="5"/>
      <c r="C49" s="342">
        <v>39</v>
      </c>
      <c r="D49" s="6">
        <f>SISWA!C40</f>
        <v>0</v>
      </c>
      <c r="E49" s="343">
        <f>SISWA!D40</f>
        <v>0</v>
      </c>
      <c r="F49" s="336">
        <f t="shared" ca="1" si="0"/>
        <v>0</v>
      </c>
      <c r="G49" s="10">
        <f t="shared" ca="1" si="1"/>
        <v>0</v>
      </c>
      <c r="H49" s="10">
        <f t="shared" ca="1" si="2"/>
        <v>0</v>
      </c>
      <c r="I49" s="10">
        <f t="shared" ca="1" si="3"/>
        <v>0</v>
      </c>
      <c r="J49" s="10">
        <f t="shared" ca="1" si="4"/>
        <v>0</v>
      </c>
      <c r="K49" s="10">
        <f t="shared" ca="1" si="5"/>
        <v>0</v>
      </c>
      <c r="L49" s="10">
        <f t="shared" ca="1" si="6"/>
        <v>0</v>
      </c>
      <c r="M49" s="10">
        <f t="shared" ca="1" si="7"/>
        <v>0</v>
      </c>
      <c r="N49" s="10">
        <f t="shared" ca="1" si="8"/>
        <v>0</v>
      </c>
      <c r="O49" s="10">
        <f t="shared" ca="1" si="9"/>
        <v>0</v>
      </c>
      <c r="P49" s="10">
        <f t="shared" ca="1" si="10"/>
        <v>0</v>
      </c>
      <c r="Q49" s="10">
        <f t="shared" ca="1" si="11"/>
        <v>0</v>
      </c>
      <c r="R49" s="10">
        <f t="shared" ca="1" si="12"/>
        <v>0</v>
      </c>
      <c r="S49" s="10">
        <f t="shared" ca="1" si="13"/>
        <v>0</v>
      </c>
      <c r="T49" s="316">
        <f t="shared" ca="1" si="14"/>
        <v>0</v>
      </c>
      <c r="U49" s="323" t="str">
        <f t="shared" ca="1" si="15"/>
        <v/>
      </c>
      <c r="V49" s="11" t="str">
        <f t="shared" ca="1" si="16"/>
        <v/>
      </c>
      <c r="W49" s="11" t="str">
        <f t="shared" ca="1" si="17"/>
        <v/>
      </c>
      <c r="X49" s="11" t="str">
        <f t="shared" ca="1" si="18"/>
        <v/>
      </c>
      <c r="Y49" s="322" t="str">
        <f t="shared" ca="1" si="19"/>
        <v/>
      </c>
      <c r="Z49" s="326">
        <f t="shared" ca="1" si="20"/>
        <v>0</v>
      </c>
      <c r="AA49" s="331">
        <f t="shared" ca="1" si="21"/>
        <v>0</v>
      </c>
      <c r="AB49" s="33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"/>
      <c r="BD49" s="1"/>
      <c r="BE49" s="1"/>
      <c r="BF49" s="1"/>
      <c r="BG49" s="4"/>
      <c r="BH49" s="4"/>
      <c r="BI49" s="4"/>
    </row>
    <row r="50" spans="1:61" customFormat="1" x14ac:dyDescent="0.25">
      <c r="A50" s="3"/>
      <c r="B50" s="5"/>
      <c r="C50" s="342">
        <v>40</v>
      </c>
      <c r="D50" s="6">
        <f>SISWA!C41</f>
        <v>0</v>
      </c>
      <c r="E50" s="343">
        <f>SISWA!D41</f>
        <v>0</v>
      </c>
      <c r="F50" s="336">
        <f t="shared" ca="1" si="0"/>
        <v>0</v>
      </c>
      <c r="G50" s="10">
        <f t="shared" ca="1" si="1"/>
        <v>0</v>
      </c>
      <c r="H50" s="10">
        <f t="shared" ca="1" si="2"/>
        <v>0</v>
      </c>
      <c r="I50" s="10">
        <f t="shared" ca="1" si="3"/>
        <v>0</v>
      </c>
      <c r="J50" s="10">
        <f t="shared" ca="1" si="4"/>
        <v>0</v>
      </c>
      <c r="K50" s="10">
        <f t="shared" ca="1" si="5"/>
        <v>0</v>
      </c>
      <c r="L50" s="10">
        <f t="shared" ca="1" si="6"/>
        <v>0</v>
      </c>
      <c r="M50" s="10">
        <f t="shared" ca="1" si="7"/>
        <v>0</v>
      </c>
      <c r="N50" s="10">
        <f t="shared" ca="1" si="8"/>
        <v>0</v>
      </c>
      <c r="O50" s="10">
        <f t="shared" ca="1" si="9"/>
        <v>0</v>
      </c>
      <c r="P50" s="10">
        <f t="shared" ca="1" si="10"/>
        <v>0</v>
      </c>
      <c r="Q50" s="10">
        <f t="shared" ca="1" si="11"/>
        <v>0</v>
      </c>
      <c r="R50" s="10">
        <f t="shared" ca="1" si="12"/>
        <v>0</v>
      </c>
      <c r="S50" s="10">
        <f t="shared" ca="1" si="13"/>
        <v>0</v>
      </c>
      <c r="T50" s="316">
        <f t="shared" ca="1" si="14"/>
        <v>0</v>
      </c>
      <c r="U50" s="323" t="str">
        <f t="shared" ca="1" si="15"/>
        <v/>
      </c>
      <c r="V50" s="11" t="str">
        <f t="shared" ca="1" si="16"/>
        <v/>
      </c>
      <c r="W50" s="11" t="str">
        <f t="shared" ca="1" si="17"/>
        <v/>
      </c>
      <c r="X50" s="11" t="str">
        <f t="shared" ca="1" si="18"/>
        <v/>
      </c>
      <c r="Y50" s="322" t="str">
        <f t="shared" ca="1" si="19"/>
        <v/>
      </c>
      <c r="Z50" s="326">
        <f t="shared" ca="1" si="20"/>
        <v>0</v>
      </c>
      <c r="AA50" s="331">
        <f t="shared" ca="1" si="21"/>
        <v>0</v>
      </c>
      <c r="AB50" s="33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"/>
      <c r="BD50" s="1"/>
      <c r="BE50" s="1"/>
      <c r="BF50" s="1"/>
      <c r="BG50" s="4"/>
      <c r="BH50" s="4"/>
      <c r="BI50" s="4"/>
    </row>
    <row r="51" spans="1:61" customFormat="1" x14ac:dyDescent="0.25">
      <c r="A51" s="3"/>
      <c r="B51" s="5"/>
      <c r="C51" s="342">
        <v>41</v>
      </c>
      <c r="D51" s="6">
        <f>SISWA!C42</f>
        <v>0</v>
      </c>
      <c r="E51" s="343">
        <f>SISWA!D42</f>
        <v>0</v>
      </c>
      <c r="F51" s="336">
        <f t="shared" ca="1" si="0"/>
        <v>0</v>
      </c>
      <c r="G51" s="10">
        <f t="shared" ca="1" si="1"/>
        <v>0</v>
      </c>
      <c r="H51" s="10">
        <f t="shared" ca="1" si="2"/>
        <v>0</v>
      </c>
      <c r="I51" s="10">
        <f t="shared" ca="1" si="3"/>
        <v>0</v>
      </c>
      <c r="J51" s="10">
        <f t="shared" ca="1" si="4"/>
        <v>0</v>
      </c>
      <c r="K51" s="10">
        <f t="shared" ca="1" si="5"/>
        <v>0</v>
      </c>
      <c r="L51" s="10">
        <f t="shared" ca="1" si="6"/>
        <v>0</v>
      </c>
      <c r="M51" s="10">
        <f t="shared" ca="1" si="7"/>
        <v>0</v>
      </c>
      <c r="N51" s="10">
        <f t="shared" ca="1" si="8"/>
        <v>0</v>
      </c>
      <c r="O51" s="10">
        <f t="shared" ca="1" si="9"/>
        <v>0</v>
      </c>
      <c r="P51" s="10">
        <f t="shared" ca="1" si="10"/>
        <v>0</v>
      </c>
      <c r="Q51" s="10">
        <f t="shared" ca="1" si="11"/>
        <v>0</v>
      </c>
      <c r="R51" s="10">
        <f t="shared" ca="1" si="12"/>
        <v>0</v>
      </c>
      <c r="S51" s="10">
        <f t="shared" ca="1" si="13"/>
        <v>0</v>
      </c>
      <c r="T51" s="316">
        <f t="shared" ca="1" si="14"/>
        <v>0</v>
      </c>
      <c r="U51" s="323" t="str">
        <f t="shared" ca="1" si="15"/>
        <v/>
      </c>
      <c r="V51" s="11" t="str">
        <f t="shared" ca="1" si="16"/>
        <v/>
      </c>
      <c r="W51" s="11" t="str">
        <f t="shared" ca="1" si="17"/>
        <v/>
      </c>
      <c r="X51" s="11" t="str">
        <f t="shared" ca="1" si="18"/>
        <v/>
      </c>
      <c r="Y51" s="322" t="str">
        <f t="shared" ca="1" si="19"/>
        <v/>
      </c>
      <c r="Z51" s="326">
        <f t="shared" ca="1" si="20"/>
        <v>0</v>
      </c>
      <c r="AA51" s="331">
        <f t="shared" ca="1" si="21"/>
        <v>0</v>
      </c>
      <c r="AB51" s="33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"/>
      <c r="BD51" s="1"/>
      <c r="BE51" s="1"/>
      <c r="BF51" s="1"/>
      <c r="BG51" s="4"/>
      <c r="BH51" s="4"/>
      <c r="BI51" s="4"/>
    </row>
    <row r="52" spans="1:61" customFormat="1" x14ac:dyDescent="0.25">
      <c r="A52" s="3"/>
      <c r="B52" s="5"/>
      <c r="C52" s="342">
        <v>42</v>
      </c>
      <c r="D52" s="6">
        <f>SISWA!C43</f>
        <v>0</v>
      </c>
      <c r="E52" s="343">
        <f>SISWA!D43</f>
        <v>0</v>
      </c>
      <c r="F52" s="336">
        <f t="shared" ca="1" si="0"/>
        <v>0</v>
      </c>
      <c r="G52" s="10">
        <f t="shared" ca="1" si="1"/>
        <v>0</v>
      </c>
      <c r="H52" s="10">
        <f t="shared" ca="1" si="2"/>
        <v>0</v>
      </c>
      <c r="I52" s="10">
        <f t="shared" ca="1" si="3"/>
        <v>0</v>
      </c>
      <c r="J52" s="10">
        <f t="shared" ca="1" si="4"/>
        <v>0</v>
      </c>
      <c r="K52" s="10">
        <f t="shared" ca="1" si="5"/>
        <v>0</v>
      </c>
      <c r="L52" s="10">
        <f t="shared" ca="1" si="6"/>
        <v>0</v>
      </c>
      <c r="M52" s="10">
        <f t="shared" ca="1" si="7"/>
        <v>0</v>
      </c>
      <c r="N52" s="10">
        <f t="shared" ca="1" si="8"/>
        <v>0</v>
      </c>
      <c r="O52" s="10">
        <f t="shared" ca="1" si="9"/>
        <v>0</v>
      </c>
      <c r="P52" s="10">
        <f t="shared" ca="1" si="10"/>
        <v>0</v>
      </c>
      <c r="Q52" s="10">
        <f t="shared" ca="1" si="11"/>
        <v>0</v>
      </c>
      <c r="R52" s="10">
        <f t="shared" ca="1" si="12"/>
        <v>0</v>
      </c>
      <c r="S52" s="10">
        <f t="shared" ca="1" si="13"/>
        <v>0</v>
      </c>
      <c r="T52" s="316">
        <f t="shared" ca="1" si="14"/>
        <v>0</v>
      </c>
      <c r="U52" s="323" t="str">
        <f t="shared" ca="1" si="15"/>
        <v/>
      </c>
      <c r="V52" s="11" t="str">
        <f t="shared" ca="1" si="16"/>
        <v/>
      </c>
      <c r="W52" s="11" t="str">
        <f t="shared" ca="1" si="17"/>
        <v/>
      </c>
      <c r="X52" s="11" t="str">
        <f t="shared" ca="1" si="18"/>
        <v/>
      </c>
      <c r="Y52" s="322" t="str">
        <f t="shared" ca="1" si="19"/>
        <v/>
      </c>
      <c r="Z52" s="326">
        <f t="shared" ca="1" si="20"/>
        <v>0</v>
      </c>
      <c r="AA52" s="331">
        <f t="shared" ca="1" si="21"/>
        <v>0</v>
      </c>
      <c r="AB52" s="33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"/>
      <c r="BD52" s="1"/>
      <c r="BE52" s="1"/>
      <c r="BF52" s="1"/>
      <c r="BG52" s="4"/>
      <c r="BH52" s="4"/>
      <c r="BI52" s="4"/>
    </row>
    <row r="53" spans="1:61" customFormat="1" x14ac:dyDescent="0.25">
      <c r="A53" s="3"/>
      <c r="B53" s="5"/>
      <c r="C53" s="342">
        <v>43</v>
      </c>
      <c r="D53" s="6">
        <f>SISWA!C44</f>
        <v>0</v>
      </c>
      <c r="E53" s="343">
        <f>SISWA!D44</f>
        <v>0</v>
      </c>
      <c r="F53" s="336">
        <f t="shared" ca="1" si="0"/>
        <v>0</v>
      </c>
      <c r="G53" s="10">
        <f t="shared" ca="1" si="1"/>
        <v>0</v>
      </c>
      <c r="H53" s="10">
        <f t="shared" ca="1" si="2"/>
        <v>0</v>
      </c>
      <c r="I53" s="10">
        <f t="shared" ca="1" si="3"/>
        <v>0</v>
      </c>
      <c r="J53" s="10">
        <f t="shared" ca="1" si="4"/>
        <v>0</v>
      </c>
      <c r="K53" s="10">
        <f t="shared" ca="1" si="5"/>
        <v>0</v>
      </c>
      <c r="L53" s="10">
        <f t="shared" ca="1" si="6"/>
        <v>0</v>
      </c>
      <c r="M53" s="10">
        <f t="shared" ca="1" si="7"/>
        <v>0</v>
      </c>
      <c r="N53" s="10">
        <f t="shared" ca="1" si="8"/>
        <v>0</v>
      </c>
      <c r="O53" s="10">
        <f t="shared" ca="1" si="9"/>
        <v>0</v>
      </c>
      <c r="P53" s="10">
        <f t="shared" ca="1" si="10"/>
        <v>0</v>
      </c>
      <c r="Q53" s="10">
        <f t="shared" ca="1" si="11"/>
        <v>0</v>
      </c>
      <c r="R53" s="10">
        <f t="shared" ca="1" si="12"/>
        <v>0</v>
      </c>
      <c r="S53" s="10">
        <f t="shared" ca="1" si="13"/>
        <v>0</v>
      </c>
      <c r="T53" s="316">
        <f t="shared" ca="1" si="14"/>
        <v>0</v>
      </c>
      <c r="U53" s="323" t="str">
        <f t="shared" ca="1" si="15"/>
        <v/>
      </c>
      <c r="V53" s="11" t="str">
        <f t="shared" ca="1" si="16"/>
        <v/>
      </c>
      <c r="W53" s="11" t="str">
        <f t="shared" ca="1" si="17"/>
        <v/>
      </c>
      <c r="X53" s="11" t="str">
        <f t="shared" ca="1" si="18"/>
        <v/>
      </c>
      <c r="Y53" s="322" t="str">
        <f t="shared" ca="1" si="19"/>
        <v/>
      </c>
      <c r="Z53" s="326">
        <f t="shared" ca="1" si="20"/>
        <v>0</v>
      </c>
      <c r="AA53" s="331">
        <f t="shared" ca="1" si="21"/>
        <v>0</v>
      </c>
      <c r="AB53" s="33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"/>
      <c r="BD53" s="1"/>
      <c r="BE53" s="1"/>
      <c r="BF53" s="1"/>
      <c r="BG53" s="4"/>
      <c r="BH53" s="4"/>
      <c r="BI53" s="4"/>
    </row>
    <row r="54" spans="1:61" customFormat="1" x14ac:dyDescent="0.25">
      <c r="A54" s="3"/>
      <c r="B54" s="5"/>
      <c r="C54" s="342">
        <v>44</v>
      </c>
      <c r="D54" s="6">
        <f>SISWA!C45</f>
        <v>0</v>
      </c>
      <c r="E54" s="343">
        <f>SISWA!D45</f>
        <v>0</v>
      </c>
      <c r="F54" s="336">
        <f t="shared" ca="1" si="0"/>
        <v>0</v>
      </c>
      <c r="G54" s="10">
        <f t="shared" ca="1" si="1"/>
        <v>0</v>
      </c>
      <c r="H54" s="10">
        <f t="shared" ca="1" si="2"/>
        <v>0</v>
      </c>
      <c r="I54" s="10">
        <f t="shared" ca="1" si="3"/>
        <v>0</v>
      </c>
      <c r="J54" s="10">
        <f t="shared" ca="1" si="4"/>
        <v>0</v>
      </c>
      <c r="K54" s="10">
        <f t="shared" ca="1" si="5"/>
        <v>0</v>
      </c>
      <c r="L54" s="10">
        <f t="shared" ca="1" si="6"/>
        <v>0</v>
      </c>
      <c r="M54" s="10">
        <f t="shared" ca="1" si="7"/>
        <v>0</v>
      </c>
      <c r="N54" s="10">
        <f t="shared" ca="1" si="8"/>
        <v>0</v>
      </c>
      <c r="O54" s="10">
        <f t="shared" ca="1" si="9"/>
        <v>0</v>
      </c>
      <c r="P54" s="10">
        <f t="shared" ca="1" si="10"/>
        <v>0</v>
      </c>
      <c r="Q54" s="10">
        <f t="shared" ca="1" si="11"/>
        <v>0</v>
      </c>
      <c r="R54" s="10">
        <f t="shared" ca="1" si="12"/>
        <v>0</v>
      </c>
      <c r="S54" s="10">
        <f t="shared" ca="1" si="13"/>
        <v>0</v>
      </c>
      <c r="T54" s="316">
        <f t="shared" ca="1" si="14"/>
        <v>0</v>
      </c>
      <c r="U54" s="323" t="str">
        <f t="shared" ca="1" si="15"/>
        <v/>
      </c>
      <c r="V54" s="11" t="str">
        <f t="shared" ca="1" si="16"/>
        <v/>
      </c>
      <c r="W54" s="11" t="str">
        <f t="shared" ca="1" si="17"/>
        <v/>
      </c>
      <c r="X54" s="11" t="str">
        <f t="shared" ca="1" si="18"/>
        <v/>
      </c>
      <c r="Y54" s="322" t="str">
        <f t="shared" ca="1" si="19"/>
        <v/>
      </c>
      <c r="Z54" s="326">
        <f t="shared" ca="1" si="20"/>
        <v>0</v>
      </c>
      <c r="AA54" s="331">
        <f t="shared" ca="1" si="21"/>
        <v>0</v>
      </c>
      <c r="AB54" s="33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"/>
      <c r="BD54" s="1"/>
      <c r="BE54" s="1"/>
      <c r="BF54" s="1"/>
      <c r="BG54" s="4"/>
      <c r="BH54" s="4"/>
      <c r="BI54" s="4"/>
    </row>
    <row r="55" spans="1:61" customFormat="1" x14ac:dyDescent="0.25">
      <c r="A55" s="3"/>
      <c r="B55" s="5"/>
      <c r="C55" s="342">
        <v>45</v>
      </c>
      <c r="D55" s="6">
        <f>SISWA!C46</f>
        <v>0</v>
      </c>
      <c r="E55" s="343">
        <f>SISWA!D46</f>
        <v>0</v>
      </c>
      <c r="F55" s="336">
        <f t="shared" ca="1" si="0"/>
        <v>0</v>
      </c>
      <c r="G55" s="10">
        <f t="shared" ca="1" si="1"/>
        <v>0</v>
      </c>
      <c r="H55" s="10">
        <f t="shared" ca="1" si="2"/>
        <v>0</v>
      </c>
      <c r="I55" s="10">
        <f t="shared" ca="1" si="3"/>
        <v>0</v>
      </c>
      <c r="J55" s="10">
        <f t="shared" ca="1" si="4"/>
        <v>0</v>
      </c>
      <c r="K55" s="10">
        <f t="shared" ca="1" si="5"/>
        <v>0</v>
      </c>
      <c r="L55" s="10">
        <f t="shared" ca="1" si="6"/>
        <v>0</v>
      </c>
      <c r="M55" s="10">
        <f t="shared" ca="1" si="7"/>
        <v>0</v>
      </c>
      <c r="N55" s="10">
        <f t="shared" ca="1" si="8"/>
        <v>0</v>
      </c>
      <c r="O55" s="10">
        <f t="shared" ca="1" si="9"/>
        <v>0</v>
      </c>
      <c r="P55" s="10">
        <f t="shared" ca="1" si="10"/>
        <v>0</v>
      </c>
      <c r="Q55" s="10">
        <f t="shared" ca="1" si="11"/>
        <v>0</v>
      </c>
      <c r="R55" s="10">
        <f t="shared" ca="1" si="12"/>
        <v>0</v>
      </c>
      <c r="S55" s="10">
        <f t="shared" ca="1" si="13"/>
        <v>0</v>
      </c>
      <c r="T55" s="316">
        <f t="shared" ca="1" si="14"/>
        <v>0</v>
      </c>
      <c r="U55" s="323" t="str">
        <f t="shared" ca="1" si="15"/>
        <v/>
      </c>
      <c r="V55" s="11" t="str">
        <f t="shared" ca="1" si="16"/>
        <v/>
      </c>
      <c r="W55" s="11" t="str">
        <f t="shared" ca="1" si="17"/>
        <v/>
      </c>
      <c r="X55" s="11" t="str">
        <f t="shared" ca="1" si="18"/>
        <v/>
      </c>
      <c r="Y55" s="322" t="str">
        <f t="shared" ca="1" si="19"/>
        <v/>
      </c>
      <c r="Z55" s="326">
        <f t="shared" ca="1" si="20"/>
        <v>0</v>
      </c>
      <c r="AA55" s="331">
        <f t="shared" ca="1" si="21"/>
        <v>0</v>
      </c>
      <c r="AB55" s="33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"/>
      <c r="BD55" s="1"/>
      <c r="BE55" s="1"/>
      <c r="BF55" s="1"/>
      <c r="BG55" s="4"/>
      <c r="BH55" s="4"/>
      <c r="BI55" s="4"/>
    </row>
    <row r="56" spans="1:61" customFormat="1" x14ac:dyDescent="0.25">
      <c r="A56" s="3"/>
      <c r="B56" s="5"/>
      <c r="C56" s="342">
        <v>46</v>
      </c>
      <c r="D56" s="6">
        <f>SISWA!C47</f>
        <v>0</v>
      </c>
      <c r="E56" s="343">
        <f>SISWA!D47</f>
        <v>0</v>
      </c>
      <c r="F56" s="336">
        <f t="shared" ca="1" si="0"/>
        <v>0</v>
      </c>
      <c r="G56" s="10">
        <f t="shared" ca="1" si="1"/>
        <v>0</v>
      </c>
      <c r="H56" s="10">
        <f t="shared" ca="1" si="2"/>
        <v>0</v>
      </c>
      <c r="I56" s="10">
        <f t="shared" ca="1" si="3"/>
        <v>0</v>
      </c>
      <c r="J56" s="10">
        <f t="shared" ca="1" si="4"/>
        <v>0</v>
      </c>
      <c r="K56" s="10">
        <f t="shared" ca="1" si="5"/>
        <v>0</v>
      </c>
      <c r="L56" s="10">
        <f t="shared" ca="1" si="6"/>
        <v>0</v>
      </c>
      <c r="M56" s="10">
        <f t="shared" ca="1" si="7"/>
        <v>0</v>
      </c>
      <c r="N56" s="10">
        <f t="shared" ca="1" si="8"/>
        <v>0</v>
      </c>
      <c r="O56" s="10">
        <f t="shared" ca="1" si="9"/>
        <v>0</v>
      </c>
      <c r="P56" s="10">
        <f t="shared" ca="1" si="10"/>
        <v>0</v>
      </c>
      <c r="Q56" s="10">
        <f t="shared" ca="1" si="11"/>
        <v>0</v>
      </c>
      <c r="R56" s="10">
        <f t="shared" ca="1" si="12"/>
        <v>0</v>
      </c>
      <c r="S56" s="10">
        <f t="shared" ca="1" si="13"/>
        <v>0</v>
      </c>
      <c r="T56" s="316">
        <f t="shared" ca="1" si="14"/>
        <v>0</v>
      </c>
      <c r="U56" s="323" t="str">
        <f t="shared" ca="1" si="15"/>
        <v/>
      </c>
      <c r="V56" s="11" t="str">
        <f t="shared" ca="1" si="16"/>
        <v/>
      </c>
      <c r="W56" s="11" t="str">
        <f t="shared" ca="1" si="17"/>
        <v/>
      </c>
      <c r="X56" s="11" t="str">
        <f t="shared" ca="1" si="18"/>
        <v/>
      </c>
      <c r="Y56" s="322" t="str">
        <f t="shared" ca="1" si="19"/>
        <v/>
      </c>
      <c r="Z56" s="326">
        <f t="shared" ca="1" si="20"/>
        <v>0</v>
      </c>
      <c r="AA56" s="331">
        <f t="shared" ca="1" si="21"/>
        <v>0</v>
      </c>
      <c r="AB56" s="33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"/>
      <c r="BD56" s="1"/>
      <c r="BE56" s="1"/>
      <c r="BF56" s="1"/>
      <c r="BG56" s="4"/>
      <c r="BH56" s="4"/>
      <c r="BI56" s="4"/>
    </row>
    <row r="57" spans="1:61" customFormat="1" x14ac:dyDescent="0.25">
      <c r="A57" s="3"/>
      <c r="B57" s="5"/>
      <c r="C57" s="342">
        <v>47</v>
      </c>
      <c r="D57" s="6">
        <f>SISWA!C48</f>
        <v>0</v>
      </c>
      <c r="E57" s="343">
        <f>SISWA!D48</f>
        <v>0</v>
      </c>
      <c r="F57" s="336">
        <f t="shared" ca="1" si="0"/>
        <v>0</v>
      </c>
      <c r="G57" s="10">
        <f t="shared" ca="1" si="1"/>
        <v>0</v>
      </c>
      <c r="H57" s="10">
        <f t="shared" ca="1" si="2"/>
        <v>0</v>
      </c>
      <c r="I57" s="10">
        <f t="shared" ca="1" si="3"/>
        <v>0</v>
      </c>
      <c r="J57" s="10">
        <f t="shared" ca="1" si="4"/>
        <v>0</v>
      </c>
      <c r="K57" s="10">
        <f t="shared" ca="1" si="5"/>
        <v>0</v>
      </c>
      <c r="L57" s="10">
        <f t="shared" ca="1" si="6"/>
        <v>0</v>
      </c>
      <c r="M57" s="10">
        <f t="shared" ca="1" si="7"/>
        <v>0</v>
      </c>
      <c r="N57" s="10">
        <f t="shared" ca="1" si="8"/>
        <v>0</v>
      </c>
      <c r="O57" s="10">
        <f t="shared" ca="1" si="9"/>
        <v>0</v>
      </c>
      <c r="P57" s="10">
        <f t="shared" ca="1" si="10"/>
        <v>0</v>
      </c>
      <c r="Q57" s="10">
        <f t="shared" ca="1" si="11"/>
        <v>0</v>
      </c>
      <c r="R57" s="10">
        <f t="shared" ca="1" si="12"/>
        <v>0</v>
      </c>
      <c r="S57" s="10">
        <f t="shared" ca="1" si="13"/>
        <v>0</v>
      </c>
      <c r="T57" s="316">
        <f t="shared" ca="1" si="14"/>
        <v>0</v>
      </c>
      <c r="U57" s="323" t="str">
        <f t="shared" ca="1" si="15"/>
        <v/>
      </c>
      <c r="V57" s="11" t="str">
        <f t="shared" ca="1" si="16"/>
        <v/>
      </c>
      <c r="W57" s="11" t="str">
        <f t="shared" ca="1" si="17"/>
        <v/>
      </c>
      <c r="X57" s="11" t="str">
        <f t="shared" ca="1" si="18"/>
        <v/>
      </c>
      <c r="Y57" s="322" t="str">
        <f t="shared" ca="1" si="19"/>
        <v/>
      </c>
      <c r="Z57" s="326">
        <f t="shared" ca="1" si="20"/>
        <v>0</v>
      </c>
      <c r="AA57" s="331">
        <f t="shared" ca="1" si="21"/>
        <v>0</v>
      </c>
      <c r="AB57" s="33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"/>
      <c r="BD57" s="1"/>
      <c r="BE57" s="1"/>
      <c r="BF57" s="1"/>
      <c r="BG57" s="4"/>
      <c r="BH57" s="4"/>
      <c r="BI57" s="4"/>
    </row>
    <row r="58" spans="1:61" customFormat="1" x14ac:dyDescent="0.25">
      <c r="A58" s="3"/>
      <c r="B58" s="5"/>
      <c r="C58" s="342">
        <v>48</v>
      </c>
      <c r="D58" s="6">
        <f>SISWA!C49</f>
        <v>0</v>
      </c>
      <c r="E58" s="343">
        <f>SISWA!D49</f>
        <v>0</v>
      </c>
      <c r="F58" s="336">
        <f t="shared" ca="1" si="0"/>
        <v>0</v>
      </c>
      <c r="G58" s="10">
        <f t="shared" ca="1" si="1"/>
        <v>0</v>
      </c>
      <c r="H58" s="10">
        <f t="shared" ca="1" si="2"/>
        <v>0</v>
      </c>
      <c r="I58" s="10">
        <f t="shared" ca="1" si="3"/>
        <v>0</v>
      </c>
      <c r="J58" s="10">
        <f t="shared" ca="1" si="4"/>
        <v>0</v>
      </c>
      <c r="K58" s="10">
        <f t="shared" ca="1" si="5"/>
        <v>0</v>
      </c>
      <c r="L58" s="10">
        <f t="shared" ca="1" si="6"/>
        <v>0</v>
      </c>
      <c r="M58" s="10">
        <f t="shared" ca="1" si="7"/>
        <v>0</v>
      </c>
      <c r="N58" s="10">
        <f t="shared" ca="1" si="8"/>
        <v>0</v>
      </c>
      <c r="O58" s="10">
        <f t="shared" ca="1" si="9"/>
        <v>0</v>
      </c>
      <c r="P58" s="10">
        <f t="shared" ca="1" si="10"/>
        <v>0</v>
      </c>
      <c r="Q58" s="10">
        <f t="shared" ca="1" si="11"/>
        <v>0</v>
      </c>
      <c r="R58" s="10">
        <f t="shared" ca="1" si="12"/>
        <v>0</v>
      </c>
      <c r="S58" s="10">
        <f t="shared" ca="1" si="13"/>
        <v>0</v>
      </c>
      <c r="T58" s="316">
        <f t="shared" ca="1" si="14"/>
        <v>0</v>
      </c>
      <c r="U58" s="323" t="str">
        <f t="shared" ca="1" si="15"/>
        <v/>
      </c>
      <c r="V58" s="11" t="str">
        <f t="shared" ca="1" si="16"/>
        <v/>
      </c>
      <c r="W58" s="11" t="str">
        <f t="shared" ca="1" si="17"/>
        <v/>
      </c>
      <c r="X58" s="11" t="str">
        <f t="shared" ca="1" si="18"/>
        <v/>
      </c>
      <c r="Y58" s="322" t="str">
        <f t="shared" ca="1" si="19"/>
        <v/>
      </c>
      <c r="Z58" s="326">
        <f t="shared" ca="1" si="20"/>
        <v>0</v>
      </c>
      <c r="AA58" s="331">
        <f t="shared" ca="1" si="21"/>
        <v>0</v>
      </c>
      <c r="AB58" s="33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"/>
      <c r="BD58" s="1"/>
      <c r="BE58" s="1"/>
      <c r="BF58" s="1"/>
      <c r="BG58" s="4"/>
      <c r="BH58" s="4"/>
      <c r="BI58" s="4"/>
    </row>
    <row r="59" spans="1:61" customFormat="1" x14ac:dyDescent="0.25">
      <c r="A59" s="3"/>
      <c r="B59" s="5"/>
      <c r="C59" s="342">
        <v>49</v>
      </c>
      <c r="D59" s="6">
        <f>SISWA!C50</f>
        <v>0</v>
      </c>
      <c r="E59" s="343">
        <f>SISWA!D50</f>
        <v>0</v>
      </c>
      <c r="F59" s="336">
        <f t="shared" ca="1" si="0"/>
        <v>0</v>
      </c>
      <c r="G59" s="10">
        <f t="shared" ca="1" si="1"/>
        <v>0</v>
      </c>
      <c r="H59" s="10">
        <f t="shared" ca="1" si="2"/>
        <v>0</v>
      </c>
      <c r="I59" s="10">
        <f t="shared" ca="1" si="3"/>
        <v>0</v>
      </c>
      <c r="J59" s="10">
        <f t="shared" ca="1" si="4"/>
        <v>0</v>
      </c>
      <c r="K59" s="10">
        <f t="shared" ca="1" si="5"/>
        <v>0</v>
      </c>
      <c r="L59" s="10">
        <f t="shared" ca="1" si="6"/>
        <v>0</v>
      </c>
      <c r="M59" s="10">
        <f t="shared" ca="1" si="7"/>
        <v>0</v>
      </c>
      <c r="N59" s="10">
        <f t="shared" ca="1" si="8"/>
        <v>0</v>
      </c>
      <c r="O59" s="10">
        <f t="shared" ca="1" si="9"/>
        <v>0</v>
      </c>
      <c r="P59" s="10">
        <f t="shared" ca="1" si="10"/>
        <v>0</v>
      </c>
      <c r="Q59" s="10">
        <f t="shared" ca="1" si="11"/>
        <v>0</v>
      </c>
      <c r="R59" s="10">
        <f t="shared" ca="1" si="12"/>
        <v>0</v>
      </c>
      <c r="S59" s="10">
        <f t="shared" ca="1" si="13"/>
        <v>0</v>
      </c>
      <c r="T59" s="316">
        <f t="shared" ca="1" si="14"/>
        <v>0</v>
      </c>
      <c r="U59" s="323" t="str">
        <f t="shared" ca="1" si="15"/>
        <v/>
      </c>
      <c r="V59" s="11" t="str">
        <f t="shared" ca="1" si="16"/>
        <v/>
      </c>
      <c r="W59" s="11" t="str">
        <f t="shared" ca="1" si="17"/>
        <v/>
      </c>
      <c r="X59" s="11" t="str">
        <f t="shared" ca="1" si="18"/>
        <v/>
      </c>
      <c r="Y59" s="322" t="str">
        <f t="shared" ca="1" si="19"/>
        <v/>
      </c>
      <c r="Z59" s="326">
        <f t="shared" ca="1" si="20"/>
        <v>0</v>
      </c>
      <c r="AA59" s="331">
        <f t="shared" ca="1" si="21"/>
        <v>0</v>
      </c>
      <c r="AB59" s="33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"/>
      <c r="BD59" s="1"/>
      <c r="BE59" s="1"/>
      <c r="BF59" s="1"/>
      <c r="BG59" s="4"/>
      <c r="BH59" s="4"/>
      <c r="BI59" s="4"/>
    </row>
    <row r="60" spans="1:61" customFormat="1" ht="15.75" thickBot="1" x14ac:dyDescent="0.3">
      <c r="A60" s="3"/>
      <c r="B60" s="5"/>
      <c r="C60" s="344">
        <v>50</v>
      </c>
      <c r="D60" s="345">
        <f>SISWA!C51</f>
        <v>0</v>
      </c>
      <c r="E60" s="346">
        <f>SISWA!D51</f>
        <v>0</v>
      </c>
      <c r="F60" s="347">
        <f t="shared" ca="1" si="0"/>
        <v>0</v>
      </c>
      <c r="G60" s="348">
        <f t="shared" ca="1" si="1"/>
        <v>0</v>
      </c>
      <c r="H60" s="348">
        <f t="shared" ca="1" si="2"/>
        <v>0</v>
      </c>
      <c r="I60" s="348">
        <f t="shared" ca="1" si="3"/>
        <v>0</v>
      </c>
      <c r="J60" s="348">
        <f t="shared" ca="1" si="4"/>
        <v>0</v>
      </c>
      <c r="K60" s="348">
        <f t="shared" ca="1" si="5"/>
        <v>0</v>
      </c>
      <c r="L60" s="348">
        <f t="shared" ca="1" si="6"/>
        <v>0</v>
      </c>
      <c r="M60" s="348">
        <f t="shared" ca="1" si="7"/>
        <v>0</v>
      </c>
      <c r="N60" s="348">
        <f t="shared" ca="1" si="8"/>
        <v>0</v>
      </c>
      <c r="O60" s="348">
        <f t="shared" ca="1" si="9"/>
        <v>0</v>
      </c>
      <c r="P60" s="348">
        <f t="shared" ca="1" si="10"/>
        <v>0</v>
      </c>
      <c r="Q60" s="348">
        <f t="shared" ca="1" si="11"/>
        <v>0</v>
      </c>
      <c r="R60" s="348">
        <f t="shared" ca="1" si="12"/>
        <v>0</v>
      </c>
      <c r="S60" s="348">
        <f t="shared" ca="1" si="13"/>
        <v>0</v>
      </c>
      <c r="T60" s="349">
        <f t="shared" ca="1" si="14"/>
        <v>0</v>
      </c>
      <c r="U60" s="350" t="str">
        <f t="shared" ca="1" si="15"/>
        <v/>
      </c>
      <c r="V60" s="351" t="str">
        <f t="shared" ca="1" si="16"/>
        <v/>
      </c>
      <c r="W60" s="351" t="str">
        <f t="shared" ca="1" si="17"/>
        <v/>
      </c>
      <c r="X60" s="351" t="str">
        <f t="shared" ca="1" si="18"/>
        <v/>
      </c>
      <c r="Y60" s="352" t="str">
        <f t="shared" ca="1" si="19"/>
        <v/>
      </c>
      <c r="Z60" s="353">
        <f t="shared" ca="1" si="20"/>
        <v>0</v>
      </c>
      <c r="AA60" s="354">
        <f t="shared" ca="1" si="21"/>
        <v>0</v>
      </c>
      <c r="AB60" s="355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"/>
      <c r="BD60" s="1"/>
      <c r="BE60" s="1"/>
      <c r="BF60" s="1"/>
      <c r="BG60" s="4"/>
      <c r="BH60" s="4"/>
      <c r="BI60" s="4"/>
    </row>
    <row r="61" spans="1:61" x14ac:dyDescent="0.25">
      <c r="B61" s="169"/>
      <c r="BC61" s="50"/>
      <c r="BD61" s="50"/>
      <c r="BE61" s="50"/>
      <c r="BF61" s="50"/>
    </row>
    <row r="62" spans="1:61" x14ac:dyDescent="0.25">
      <c r="B62" s="169"/>
      <c r="D62" s="60" t="s">
        <v>13</v>
      </c>
      <c r="Z62" s="60" t="s">
        <v>176</v>
      </c>
      <c r="BC62" s="50"/>
      <c r="BD62" s="50"/>
      <c r="BE62" s="50"/>
      <c r="BF62" s="50"/>
    </row>
    <row r="63" spans="1:61" x14ac:dyDescent="0.25">
      <c r="B63" s="169"/>
      <c r="D63" s="60" t="str">
        <f>DATA!$D$7</f>
        <v>SDN Wawan Ridwan AS</v>
      </c>
      <c r="Z63" s="60" t="str">
        <f>DATA!$B$11</f>
        <v>Guru Mata Pelajaran</v>
      </c>
      <c r="BC63" s="50"/>
      <c r="BD63" s="50"/>
      <c r="BE63" s="50"/>
      <c r="BF63" s="50"/>
    </row>
    <row r="64" spans="1:61" x14ac:dyDescent="0.25">
      <c r="B64" s="169"/>
      <c r="Z64" s="60" t="str">
        <f>DATA!$B$2&amp;" "&amp;DATA!$D$2</f>
        <v>KELAS 5 B</v>
      </c>
      <c r="BC64" s="50"/>
      <c r="BD64" s="50"/>
      <c r="BE64" s="50"/>
      <c r="BF64" s="50"/>
    </row>
    <row r="65" spans="1:58" x14ac:dyDescent="0.25">
      <c r="B65" s="169"/>
      <c r="BC65" s="50"/>
      <c r="BD65" s="50"/>
      <c r="BE65" s="50"/>
      <c r="BF65" s="50"/>
    </row>
    <row r="66" spans="1:58" x14ac:dyDescent="0.25">
      <c r="B66" s="169"/>
      <c r="BC66" s="50"/>
      <c r="BD66" s="50"/>
      <c r="BE66" s="50"/>
      <c r="BF66" s="50"/>
    </row>
    <row r="67" spans="1:58" x14ac:dyDescent="0.25">
      <c r="B67" s="169"/>
      <c r="BC67" s="50"/>
      <c r="BD67" s="50"/>
      <c r="BE67" s="50"/>
      <c r="BF67" s="50"/>
    </row>
    <row r="68" spans="1:58" x14ac:dyDescent="0.25">
      <c r="B68" s="169"/>
      <c r="D68" s="190" t="str">
        <f>DATA!$D$9</f>
        <v>Nama KS</v>
      </c>
      <c r="Z68" s="190" t="str">
        <f>DATA!$D$11</f>
        <v>WAWAN RIDWAN</v>
      </c>
      <c r="BC68" s="50"/>
      <c r="BD68" s="50"/>
      <c r="BE68" s="50"/>
      <c r="BF68" s="50"/>
    </row>
    <row r="69" spans="1:58" x14ac:dyDescent="0.25">
      <c r="B69" s="169"/>
      <c r="D69" s="60" t="str">
        <f>DATA!$B$10&amp;" "&amp;DATA!$D$10</f>
        <v xml:space="preserve">NIP </v>
      </c>
      <c r="Z69" s="60" t="str">
        <f>DATA!$B$12&amp;" "&amp;DATA!$D$12</f>
        <v>NIP. 12345</v>
      </c>
      <c r="BC69" s="50"/>
      <c r="BD69" s="50"/>
      <c r="BE69" s="50"/>
      <c r="BF69" s="50"/>
    </row>
    <row r="70" spans="1:58" x14ac:dyDescent="0.25">
      <c r="B70" s="169"/>
      <c r="BC70" s="50"/>
      <c r="BD70" s="50"/>
      <c r="BE70" s="50"/>
      <c r="BF70" s="50"/>
    </row>
    <row r="71" spans="1:58" s="191" customFormat="1" x14ac:dyDescent="0.25">
      <c r="A71" s="18"/>
      <c r="B71" s="170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0"/>
      <c r="AS71" s="170"/>
      <c r="AT71" s="170"/>
      <c r="AU71" s="170"/>
      <c r="AV71" s="170"/>
      <c r="AW71" s="170"/>
      <c r="AX71" s="170"/>
      <c r="AY71" s="170"/>
      <c r="AZ71" s="170"/>
      <c r="BA71" s="170"/>
      <c r="BB71" s="170"/>
    </row>
    <row r="72" spans="1:58" s="191" customFormat="1" x14ac:dyDescent="0.25">
      <c r="A72" s="18"/>
      <c r="B72" s="170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0"/>
      <c r="AS72" s="170"/>
      <c r="AT72" s="170"/>
      <c r="AU72" s="170"/>
      <c r="AV72" s="170"/>
      <c r="AW72" s="170"/>
      <c r="AX72" s="170"/>
      <c r="AY72" s="170"/>
      <c r="AZ72" s="170"/>
      <c r="BA72" s="170"/>
      <c r="BB72" s="170"/>
    </row>
    <row r="73" spans="1:58" s="191" customFormat="1" x14ac:dyDescent="0.25">
      <c r="A73" s="18"/>
      <c r="B73" s="170"/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0"/>
      <c r="AS73" s="170"/>
      <c r="AT73" s="170"/>
      <c r="AU73" s="170"/>
      <c r="AV73" s="170"/>
      <c r="AW73" s="170"/>
      <c r="AX73" s="170"/>
      <c r="AY73" s="170"/>
      <c r="AZ73" s="170"/>
      <c r="BA73" s="170"/>
      <c r="BB73" s="170"/>
    </row>
    <row r="74" spans="1:58" s="191" customFormat="1" x14ac:dyDescent="0.25">
      <c r="A74" s="18"/>
      <c r="B74" s="170"/>
      <c r="C74" s="170"/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0"/>
      <c r="AS74" s="170"/>
      <c r="AT74" s="170"/>
      <c r="AU74" s="170"/>
      <c r="AV74" s="170"/>
      <c r="AW74" s="170"/>
      <c r="AX74" s="170"/>
      <c r="AY74" s="170"/>
      <c r="AZ74" s="170"/>
      <c r="BA74" s="170"/>
      <c r="BB74" s="170"/>
    </row>
    <row r="75" spans="1:58" s="191" customFormat="1" x14ac:dyDescent="0.25">
      <c r="A75" s="18"/>
      <c r="B75" s="170"/>
      <c r="C75" s="170"/>
      <c r="D75" s="170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0"/>
      <c r="AS75" s="170"/>
      <c r="AT75" s="170"/>
      <c r="AU75" s="170"/>
      <c r="AV75" s="170"/>
      <c r="AW75" s="170"/>
      <c r="AX75" s="170"/>
      <c r="AY75" s="170"/>
      <c r="AZ75" s="170"/>
      <c r="BA75" s="170"/>
      <c r="BB75" s="170"/>
    </row>
    <row r="76" spans="1:58" s="191" customFormat="1" x14ac:dyDescent="0.25">
      <c r="A76" s="18"/>
      <c r="B76" s="170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0"/>
      <c r="AS76" s="170"/>
      <c r="AT76" s="170"/>
      <c r="AU76" s="170"/>
      <c r="AV76" s="170"/>
      <c r="AW76" s="170"/>
      <c r="AX76" s="170"/>
      <c r="AY76" s="170"/>
      <c r="AZ76" s="170"/>
      <c r="BA76" s="170"/>
      <c r="BB76" s="170"/>
    </row>
    <row r="77" spans="1:58" s="191" customFormat="1" x14ac:dyDescent="0.25">
      <c r="A77" s="18"/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0"/>
      <c r="AS77" s="170"/>
      <c r="AT77" s="170"/>
      <c r="AU77" s="170"/>
      <c r="AV77" s="170"/>
      <c r="AW77" s="170"/>
      <c r="AX77" s="170"/>
      <c r="AY77" s="170"/>
      <c r="AZ77" s="170"/>
      <c r="BA77" s="170"/>
      <c r="BB77" s="170"/>
    </row>
    <row r="78" spans="1:58" s="191" customFormat="1" x14ac:dyDescent="0.25">
      <c r="A78" s="18"/>
      <c r="B78" s="170"/>
      <c r="C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0"/>
      <c r="AS78" s="170"/>
      <c r="AT78" s="170"/>
      <c r="AU78" s="170"/>
      <c r="AV78" s="170"/>
      <c r="AW78" s="170"/>
      <c r="AX78" s="170"/>
      <c r="AY78" s="170"/>
      <c r="AZ78" s="170"/>
      <c r="BA78" s="170"/>
      <c r="BB78" s="170"/>
    </row>
    <row r="79" spans="1:58" s="191" customFormat="1" x14ac:dyDescent="0.25">
      <c r="A79" s="18"/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170"/>
      <c r="AT79" s="170"/>
      <c r="AU79" s="170"/>
      <c r="AV79" s="170"/>
      <c r="AW79" s="170"/>
      <c r="AX79" s="170"/>
      <c r="AY79" s="170"/>
      <c r="AZ79" s="170"/>
      <c r="BA79" s="170"/>
      <c r="BB79" s="170"/>
    </row>
    <row r="80" spans="1:58" s="191" customFormat="1" x14ac:dyDescent="0.25">
      <c r="A80" s="18"/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</row>
    <row r="81" spans="1:54" s="191" customFormat="1" x14ac:dyDescent="0.25">
      <c r="A81" s="18"/>
      <c r="B81" s="17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</row>
    <row r="82" spans="1:54" s="191" customFormat="1" x14ac:dyDescent="0.25">
      <c r="A82" s="18"/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70"/>
      <c r="AT82" s="170"/>
      <c r="AU82" s="170"/>
      <c r="AV82" s="170"/>
      <c r="AW82" s="170"/>
      <c r="AX82" s="170"/>
      <c r="AY82" s="170"/>
      <c r="AZ82" s="170"/>
      <c r="BA82" s="170"/>
      <c r="BB82" s="170"/>
    </row>
    <row r="83" spans="1:54" s="191" customFormat="1" x14ac:dyDescent="0.25">
      <c r="A83" s="18"/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0"/>
      <c r="AS83" s="170"/>
      <c r="AT83" s="170"/>
      <c r="AU83" s="170"/>
      <c r="AV83" s="170"/>
      <c r="AW83" s="170"/>
      <c r="AX83" s="170"/>
      <c r="AY83" s="170"/>
      <c r="AZ83" s="170"/>
      <c r="BA83" s="170"/>
      <c r="BB83" s="170"/>
    </row>
    <row r="84" spans="1:54" s="191" customFormat="1" x14ac:dyDescent="0.25">
      <c r="A84" s="18"/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170"/>
      <c r="AT84" s="170"/>
      <c r="AU84" s="170"/>
      <c r="AV84" s="170"/>
      <c r="AW84" s="170"/>
      <c r="AX84" s="170"/>
      <c r="AY84" s="170"/>
      <c r="AZ84" s="170"/>
      <c r="BA84" s="170"/>
      <c r="BB84" s="170"/>
    </row>
    <row r="85" spans="1:54" s="191" customFormat="1" x14ac:dyDescent="0.25">
      <c r="A85" s="18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  <c r="AU85" s="170"/>
      <c r="AV85" s="170"/>
      <c r="AW85" s="170"/>
      <c r="AX85" s="170"/>
      <c r="AY85" s="170"/>
      <c r="AZ85" s="170"/>
      <c r="BA85" s="170"/>
      <c r="BB85" s="170"/>
    </row>
    <row r="86" spans="1:54" s="191" customFormat="1" x14ac:dyDescent="0.25">
      <c r="A86" s="18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  <c r="AT86" s="170"/>
      <c r="AU86" s="170"/>
      <c r="AV86" s="170"/>
      <c r="AW86" s="170"/>
      <c r="AX86" s="170"/>
      <c r="AY86" s="170"/>
      <c r="AZ86" s="170"/>
      <c r="BA86" s="170"/>
      <c r="BB86" s="170"/>
    </row>
    <row r="87" spans="1:54" s="191" customFormat="1" x14ac:dyDescent="0.25">
      <c r="A87" s="18"/>
      <c r="B87" s="170"/>
      <c r="C87" s="170"/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170"/>
      <c r="AT87" s="170"/>
      <c r="AU87" s="170"/>
      <c r="AV87" s="170"/>
      <c r="AW87" s="170"/>
      <c r="AX87" s="170"/>
      <c r="AY87" s="170"/>
      <c r="AZ87" s="170"/>
      <c r="BA87" s="170"/>
      <c r="BB87" s="170"/>
    </row>
    <row r="88" spans="1:54" s="191" customFormat="1" x14ac:dyDescent="0.25">
      <c r="A88" s="18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170"/>
      <c r="AT88" s="170"/>
      <c r="AU88" s="170"/>
      <c r="AV88" s="170"/>
      <c r="AW88" s="170"/>
      <c r="AX88" s="170"/>
      <c r="AY88" s="170"/>
      <c r="AZ88" s="170"/>
      <c r="BA88" s="170"/>
      <c r="BB88" s="170"/>
    </row>
    <row r="89" spans="1:54" s="191" customFormat="1" x14ac:dyDescent="0.25">
      <c r="A89" s="18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170"/>
      <c r="AT89" s="170"/>
      <c r="AU89" s="170"/>
      <c r="AV89" s="170"/>
      <c r="AW89" s="170"/>
      <c r="AX89" s="170"/>
      <c r="AY89" s="170"/>
      <c r="AZ89" s="170"/>
      <c r="BA89" s="170"/>
      <c r="BB89" s="170"/>
    </row>
    <row r="90" spans="1:54" s="191" customFormat="1" x14ac:dyDescent="0.25">
      <c r="A90" s="18"/>
      <c r="B90" s="170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170"/>
      <c r="AT90" s="170"/>
      <c r="AU90" s="170"/>
      <c r="AV90" s="170"/>
      <c r="AW90" s="170"/>
      <c r="AX90" s="170"/>
      <c r="AY90" s="170"/>
      <c r="AZ90" s="170"/>
      <c r="BA90" s="170"/>
      <c r="BB90" s="170"/>
    </row>
    <row r="91" spans="1:54" s="191" customFormat="1" x14ac:dyDescent="0.25">
      <c r="A91" s="18"/>
      <c r="B91" s="170"/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170"/>
      <c r="AT91" s="170"/>
      <c r="AU91" s="170"/>
      <c r="AV91" s="170"/>
      <c r="AW91" s="170"/>
      <c r="AX91" s="170"/>
      <c r="AY91" s="170"/>
      <c r="AZ91" s="170"/>
      <c r="BA91" s="170"/>
      <c r="BB91" s="170"/>
    </row>
    <row r="92" spans="1:54" s="191" customFormat="1" x14ac:dyDescent="0.25">
      <c r="A92" s="18"/>
      <c r="B92" s="170"/>
      <c r="C92" s="170"/>
      <c r="D92" s="170"/>
      <c r="E92" s="170"/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170"/>
      <c r="AT92" s="170"/>
      <c r="AU92" s="170"/>
      <c r="AV92" s="170"/>
      <c r="AW92" s="170"/>
      <c r="AX92" s="170"/>
      <c r="AY92" s="170"/>
      <c r="AZ92" s="170"/>
      <c r="BA92" s="170"/>
      <c r="BB92" s="170"/>
    </row>
    <row r="93" spans="1:54" s="191" customFormat="1" x14ac:dyDescent="0.25">
      <c r="A93" s="18"/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70"/>
      <c r="U93" s="170"/>
      <c r="V93" s="170"/>
      <c r="W93" s="170"/>
      <c r="X93" s="170"/>
      <c r="Y93" s="170"/>
      <c r="Z93" s="170"/>
      <c r="AA93" s="170"/>
      <c r="AB93" s="170"/>
      <c r="AC93" s="170"/>
      <c r="AD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  <c r="AS93" s="170"/>
      <c r="AT93" s="170"/>
      <c r="AU93" s="170"/>
      <c r="AV93" s="170"/>
      <c r="AW93" s="170"/>
      <c r="AX93" s="170"/>
      <c r="AY93" s="170"/>
      <c r="AZ93" s="170"/>
      <c r="BA93" s="170"/>
      <c r="BB93" s="170"/>
    </row>
    <row r="94" spans="1:54" s="191" customFormat="1" x14ac:dyDescent="0.25">
      <c r="A94" s="18"/>
      <c r="B94" s="170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  <c r="AT94" s="170"/>
      <c r="AU94" s="170"/>
      <c r="AV94" s="170"/>
      <c r="AW94" s="170"/>
      <c r="AX94" s="170"/>
      <c r="AY94" s="170"/>
      <c r="AZ94" s="170"/>
      <c r="BA94" s="170"/>
      <c r="BB94" s="170"/>
    </row>
    <row r="95" spans="1:54" s="191" customFormat="1" x14ac:dyDescent="0.25">
      <c r="A95" s="18"/>
      <c r="B95" s="170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70"/>
      <c r="AH95" s="170"/>
      <c r="AI95" s="170"/>
      <c r="AJ95" s="170"/>
      <c r="AK95" s="170"/>
      <c r="AL95" s="170"/>
      <c r="AM95" s="170"/>
      <c r="AN95" s="170"/>
      <c r="AO95" s="170"/>
      <c r="AP95" s="170"/>
      <c r="AQ95" s="170"/>
      <c r="AR95" s="170"/>
      <c r="AS95" s="170"/>
      <c r="AT95" s="170"/>
      <c r="AU95" s="170"/>
      <c r="AV95" s="170"/>
      <c r="AW95" s="170"/>
      <c r="AX95" s="170"/>
      <c r="AY95" s="170"/>
      <c r="AZ95" s="170"/>
      <c r="BA95" s="170"/>
      <c r="BB95" s="170"/>
    </row>
    <row r="96" spans="1:54" s="191" customFormat="1" x14ac:dyDescent="0.25">
      <c r="A96" s="18"/>
      <c r="B96" s="170"/>
      <c r="C96" s="170"/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/>
      <c r="AF96" s="170"/>
      <c r="AG96" s="170"/>
      <c r="AH96" s="170"/>
      <c r="AI96" s="170"/>
      <c r="AJ96" s="170"/>
      <c r="AK96" s="170"/>
      <c r="AL96" s="170"/>
      <c r="AM96" s="170"/>
      <c r="AN96" s="170"/>
      <c r="AO96" s="170"/>
      <c r="AP96" s="170"/>
      <c r="AQ96" s="170"/>
      <c r="AR96" s="170"/>
      <c r="AS96" s="170"/>
      <c r="AT96" s="170"/>
      <c r="AU96" s="170"/>
      <c r="AV96" s="170"/>
      <c r="AW96" s="170"/>
      <c r="AX96" s="170"/>
      <c r="AY96" s="170"/>
      <c r="AZ96" s="170"/>
      <c r="BA96" s="170"/>
      <c r="BB96" s="170"/>
    </row>
    <row r="97" spans="1:54" s="191" customFormat="1" x14ac:dyDescent="0.25">
      <c r="A97" s="18"/>
      <c r="B97" s="170"/>
      <c r="C97" s="170"/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0"/>
      <c r="Z97" s="170"/>
      <c r="AA97" s="170"/>
      <c r="AB97" s="170"/>
      <c r="AC97" s="170"/>
      <c r="AD97" s="170"/>
      <c r="AE97" s="170"/>
      <c r="AF97" s="170"/>
      <c r="AG97" s="170"/>
      <c r="AH97" s="170"/>
      <c r="AI97" s="170"/>
      <c r="AJ97" s="170"/>
      <c r="AK97" s="170"/>
      <c r="AL97" s="170"/>
      <c r="AM97" s="170"/>
      <c r="AN97" s="170"/>
      <c r="AO97" s="170"/>
      <c r="AP97" s="170"/>
      <c r="AQ97" s="170"/>
      <c r="AR97" s="170"/>
      <c r="AS97" s="170"/>
      <c r="AT97" s="170"/>
      <c r="AU97" s="170"/>
      <c r="AV97" s="170"/>
      <c r="AW97" s="170"/>
      <c r="AX97" s="170"/>
      <c r="AY97" s="170"/>
      <c r="AZ97" s="170"/>
      <c r="BA97" s="170"/>
      <c r="BB97" s="170"/>
    </row>
    <row r="98" spans="1:54" s="191" customFormat="1" x14ac:dyDescent="0.25">
      <c r="A98" s="18"/>
      <c r="B98" s="170"/>
      <c r="C98" s="170"/>
      <c r="D98" s="170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170"/>
      <c r="Q98" s="170"/>
      <c r="R98" s="170"/>
      <c r="S98" s="170"/>
      <c r="T98" s="170"/>
      <c r="U98" s="170"/>
      <c r="V98" s="170"/>
      <c r="W98" s="170"/>
      <c r="X98" s="170"/>
      <c r="Y98" s="170"/>
      <c r="Z98" s="170"/>
      <c r="AA98" s="170"/>
      <c r="AB98" s="170"/>
      <c r="AC98" s="170"/>
      <c r="AD98" s="170"/>
      <c r="AE98" s="170"/>
      <c r="AF98" s="170"/>
      <c r="AG98" s="170"/>
      <c r="AH98" s="170"/>
      <c r="AI98" s="170"/>
      <c r="AJ98" s="170"/>
      <c r="AK98" s="170"/>
      <c r="AL98" s="170"/>
      <c r="AM98" s="170"/>
      <c r="AN98" s="170"/>
      <c r="AO98" s="170"/>
      <c r="AP98" s="170"/>
      <c r="AQ98" s="170"/>
      <c r="AR98" s="170"/>
      <c r="AS98" s="170"/>
      <c r="AT98" s="170"/>
      <c r="AU98" s="170"/>
      <c r="AV98" s="170"/>
      <c r="AW98" s="170"/>
      <c r="AX98" s="170"/>
      <c r="AY98" s="170"/>
      <c r="AZ98" s="170"/>
      <c r="BA98" s="170"/>
      <c r="BB98" s="170"/>
    </row>
    <row r="99" spans="1:54" s="191" customFormat="1" x14ac:dyDescent="0.25">
      <c r="A99" s="18"/>
      <c r="B99" s="170"/>
      <c r="C99" s="170"/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/>
      <c r="AF99" s="170"/>
      <c r="AG99" s="170"/>
      <c r="AH99" s="170"/>
      <c r="AI99" s="170"/>
      <c r="AJ99" s="170"/>
      <c r="AK99" s="170"/>
      <c r="AL99" s="170"/>
      <c r="AM99" s="170"/>
      <c r="AN99" s="170"/>
      <c r="AO99" s="170"/>
      <c r="AP99" s="170"/>
      <c r="AQ99" s="170"/>
      <c r="AR99" s="170"/>
      <c r="AS99" s="170"/>
      <c r="AT99" s="170"/>
      <c r="AU99" s="170"/>
      <c r="AV99" s="170"/>
      <c r="AW99" s="170"/>
      <c r="AX99" s="170"/>
      <c r="AY99" s="170"/>
      <c r="AZ99" s="170"/>
      <c r="BA99" s="170"/>
      <c r="BB99" s="170"/>
    </row>
    <row r="100" spans="1:54" s="191" customFormat="1" x14ac:dyDescent="0.25">
      <c r="A100" s="18"/>
      <c r="B100" s="170"/>
      <c r="C100" s="170"/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70"/>
      <c r="S100" s="170"/>
      <c r="T100" s="170"/>
      <c r="U100" s="170"/>
      <c r="V100" s="170"/>
      <c r="W100" s="170"/>
      <c r="X100" s="170"/>
      <c r="Y100" s="170"/>
      <c r="Z100" s="170"/>
      <c r="AA100" s="170"/>
      <c r="AB100" s="170"/>
      <c r="AC100" s="170"/>
      <c r="AD100" s="170"/>
      <c r="AE100" s="170"/>
      <c r="AF100" s="170"/>
      <c r="AG100" s="170"/>
      <c r="AH100" s="170"/>
      <c r="AI100" s="170"/>
      <c r="AJ100" s="170"/>
      <c r="AK100" s="170"/>
      <c r="AL100" s="170"/>
      <c r="AM100" s="170"/>
      <c r="AN100" s="170"/>
      <c r="AO100" s="170"/>
      <c r="AP100" s="170"/>
      <c r="AQ100" s="170"/>
      <c r="AR100" s="170"/>
      <c r="AS100" s="170"/>
      <c r="AT100" s="170"/>
      <c r="AU100" s="170"/>
      <c r="AV100" s="170"/>
      <c r="AW100" s="170"/>
      <c r="AX100" s="170"/>
      <c r="AY100" s="170"/>
      <c r="AZ100" s="170"/>
      <c r="BA100" s="170"/>
      <c r="BB100" s="170"/>
    </row>
    <row r="101" spans="1:54" s="191" customFormat="1" x14ac:dyDescent="0.25">
      <c r="A101" s="18"/>
      <c r="B101" s="170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/>
      <c r="AF101" s="170"/>
      <c r="AG101" s="170"/>
      <c r="AH101" s="170"/>
      <c r="AI101" s="170"/>
      <c r="AJ101" s="170"/>
      <c r="AK101" s="170"/>
      <c r="AL101" s="170"/>
      <c r="AM101" s="170"/>
      <c r="AN101" s="170"/>
      <c r="AO101" s="170"/>
      <c r="AP101" s="170"/>
      <c r="AQ101" s="170"/>
      <c r="AR101" s="170"/>
      <c r="AS101" s="170"/>
      <c r="AT101" s="170"/>
      <c r="AU101" s="170"/>
      <c r="AV101" s="170"/>
      <c r="AW101" s="170"/>
      <c r="AX101" s="170"/>
      <c r="AY101" s="170"/>
      <c r="AZ101" s="170"/>
      <c r="BA101" s="170"/>
      <c r="BB101" s="170"/>
    </row>
    <row r="102" spans="1:54" s="191" customFormat="1" x14ac:dyDescent="0.25">
      <c r="A102" s="18"/>
      <c r="B102" s="170"/>
      <c r="C102" s="170"/>
      <c r="D102" s="170"/>
      <c r="E102" s="170"/>
      <c r="F102" s="170"/>
      <c r="G102" s="170"/>
      <c r="H102" s="170"/>
      <c r="I102" s="170"/>
      <c r="J102" s="170"/>
      <c r="K102" s="170"/>
      <c r="L102" s="170"/>
      <c r="M102" s="170"/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/>
      <c r="AF102" s="170"/>
      <c r="AG102" s="170"/>
      <c r="AH102" s="170"/>
      <c r="AI102" s="170"/>
      <c r="AJ102" s="170"/>
      <c r="AK102" s="170"/>
      <c r="AL102" s="170"/>
      <c r="AM102" s="170"/>
      <c r="AN102" s="170"/>
      <c r="AO102" s="170"/>
      <c r="AP102" s="170"/>
      <c r="AQ102" s="170"/>
      <c r="AR102" s="170"/>
      <c r="AS102" s="170"/>
      <c r="AT102" s="170"/>
      <c r="AU102" s="170"/>
      <c r="AV102" s="170"/>
      <c r="AW102" s="170"/>
      <c r="AX102" s="170"/>
      <c r="AY102" s="170"/>
      <c r="AZ102" s="170"/>
      <c r="BA102" s="170"/>
      <c r="BB102" s="170"/>
    </row>
    <row r="103" spans="1:54" s="191" customFormat="1" x14ac:dyDescent="0.25">
      <c r="A103" s="18"/>
      <c r="B103" s="170"/>
      <c r="C103" s="170"/>
      <c r="D103" s="170"/>
      <c r="E103" s="170"/>
      <c r="F103" s="170"/>
      <c r="G103" s="170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/>
      <c r="AF103" s="170"/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0"/>
      <c r="AT103" s="170"/>
      <c r="AU103" s="170"/>
      <c r="AV103" s="170"/>
      <c r="AW103" s="170"/>
      <c r="AX103" s="170"/>
      <c r="AY103" s="170"/>
      <c r="AZ103" s="170"/>
      <c r="BA103" s="170"/>
      <c r="BB103" s="170"/>
    </row>
    <row r="104" spans="1:54" s="191" customFormat="1" x14ac:dyDescent="0.25">
      <c r="A104" s="18"/>
      <c r="B104" s="170"/>
      <c r="C104" s="170"/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0"/>
      <c r="AT104" s="170"/>
      <c r="AU104" s="170"/>
      <c r="AV104" s="170"/>
      <c r="AW104" s="170"/>
      <c r="AX104" s="170"/>
      <c r="AY104" s="170"/>
      <c r="AZ104" s="170"/>
      <c r="BA104" s="170"/>
      <c r="BB104" s="170"/>
    </row>
    <row r="105" spans="1:54" s="191" customFormat="1" x14ac:dyDescent="0.25">
      <c r="A105" s="18"/>
      <c r="B105" s="170"/>
      <c r="C105" s="170"/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0"/>
      <c r="AT105" s="170"/>
      <c r="AU105" s="170"/>
      <c r="AV105" s="170"/>
      <c r="AW105" s="170"/>
      <c r="AX105" s="170"/>
      <c r="AY105" s="170"/>
      <c r="AZ105" s="170"/>
      <c r="BA105" s="170"/>
      <c r="BB105" s="170"/>
    </row>
    <row r="106" spans="1:54" s="191" customFormat="1" x14ac:dyDescent="0.25">
      <c r="A106" s="18"/>
      <c r="B106" s="170"/>
      <c r="C106" s="170"/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0"/>
      <c r="AT106" s="170"/>
      <c r="AU106" s="170"/>
      <c r="AV106" s="170"/>
      <c r="AW106" s="170"/>
      <c r="AX106" s="170"/>
      <c r="AY106" s="170"/>
      <c r="AZ106" s="170"/>
      <c r="BA106" s="170"/>
      <c r="BB106" s="170"/>
    </row>
    <row r="107" spans="1:54" s="191" customFormat="1" x14ac:dyDescent="0.25">
      <c r="A107" s="18"/>
      <c r="B107" s="170"/>
      <c r="C107" s="170"/>
      <c r="D107" s="170"/>
      <c r="E107" s="170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0"/>
      <c r="AT107" s="170"/>
      <c r="AU107" s="170"/>
      <c r="AV107" s="170"/>
      <c r="AW107" s="170"/>
      <c r="AX107" s="170"/>
      <c r="AY107" s="170"/>
      <c r="AZ107" s="170"/>
      <c r="BA107" s="170"/>
      <c r="BB107" s="170"/>
    </row>
    <row r="108" spans="1:54" s="191" customFormat="1" x14ac:dyDescent="0.25">
      <c r="A108" s="18"/>
      <c r="B108" s="170"/>
      <c r="C108" s="170"/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0"/>
      <c r="AT108" s="170"/>
      <c r="AU108" s="170"/>
      <c r="AV108" s="170"/>
      <c r="AW108" s="170"/>
      <c r="AX108" s="170"/>
      <c r="AY108" s="170"/>
      <c r="AZ108" s="170"/>
      <c r="BA108" s="170"/>
      <c r="BB108" s="170"/>
    </row>
    <row r="109" spans="1:54" s="191" customFormat="1" x14ac:dyDescent="0.25">
      <c r="A109" s="18"/>
      <c r="B109" s="170"/>
      <c r="C109" s="170"/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/>
      <c r="AF109" s="170"/>
      <c r="AG109" s="170"/>
      <c r="AH109" s="170"/>
      <c r="AI109" s="170"/>
      <c r="AJ109" s="170"/>
      <c r="AK109" s="170"/>
      <c r="AL109" s="170"/>
      <c r="AM109" s="170"/>
      <c r="AN109" s="170"/>
      <c r="AO109" s="170"/>
      <c r="AP109" s="170"/>
      <c r="AQ109" s="170"/>
      <c r="AR109" s="170"/>
      <c r="AS109" s="170"/>
      <c r="AT109" s="170"/>
      <c r="AU109" s="170"/>
      <c r="AV109" s="170"/>
      <c r="AW109" s="170"/>
      <c r="AX109" s="170"/>
      <c r="AY109" s="170"/>
      <c r="AZ109" s="170"/>
      <c r="BA109" s="170"/>
      <c r="BB109" s="170"/>
    </row>
    <row r="110" spans="1:54" s="191" customFormat="1" x14ac:dyDescent="0.25">
      <c r="A110" s="18"/>
      <c r="B110" s="170"/>
      <c r="C110" s="170"/>
      <c r="D110" s="170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  <c r="AL110" s="170"/>
      <c r="AM110" s="170"/>
      <c r="AN110" s="170"/>
      <c r="AO110" s="170"/>
      <c r="AP110" s="170"/>
      <c r="AQ110" s="170"/>
      <c r="AR110" s="170"/>
      <c r="AS110" s="170"/>
      <c r="AT110" s="170"/>
      <c r="AU110" s="170"/>
      <c r="AV110" s="170"/>
      <c r="AW110" s="170"/>
      <c r="AX110" s="170"/>
      <c r="AY110" s="170"/>
      <c r="AZ110" s="170"/>
      <c r="BA110" s="170"/>
      <c r="BB110" s="170"/>
    </row>
    <row r="111" spans="1:54" s="191" customFormat="1" x14ac:dyDescent="0.25">
      <c r="A111" s="18"/>
      <c r="B111" s="170"/>
      <c r="C111" s="170"/>
      <c r="D111" s="170"/>
      <c r="E111" s="170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/>
      <c r="AF111" s="170"/>
      <c r="AG111" s="170"/>
      <c r="AH111" s="170"/>
      <c r="AI111" s="170"/>
      <c r="AJ111" s="170"/>
      <c r="AK111" s="170"/>
      <c r="AL111" s="170"/>
      <c r="AM111" s="170"/>
      <c r="AN111" s="170"/>
      <c r="AO111" s="170"/>
      <c r="AP111" s="170"/>
      <c r="AQ111" s="170"/>
      <c r="AR111" s="170"/>
      <c r="AS111" s="170"/>
      <c r="AT111" s="170"/>
      <c r="AU111" s="170"/>
      <c r="AV111" s="170"/>
      <c r="AW111" s="170"/>
      <c r="AX111" s="170"/>
      <c r="AY111" s="170"/>
      <c r="AZ111" s="170"/>
      <c r="BA111" s="170"/>
      <c r="BB111" s="170"/>
    </row>
    <row r="112" spans="1:54" s="191" customFormat="1" x14ac:dyDescent="0.25">
      <c r="A112" s="18"/>
      <c r="B112" s="170"/>
      <c r="C112" s="170"/>
      <c r="D112" s="170"/>
      <c r="E112" s="170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/>
      <c r="AF112" s="170"/>
      <c r="AG112" s="170"/>
      <c r="AH112" s="170"/>
      <c r="AI112" s="170"/>
      <c r="AJ112" s="170"/>
      <c r="AK112" s="170"/>
      <c r="AL112" s="170"/>
      <c r="AM112" s="170"/>
      <c r="AN112" s="170"/>
      <c r="AO112" s="170"/>
      <c r="AP112" s="170"/>
      <c r="AQ112" s="170"/>
      <c r="AR112" s="170"/>
      <c r="AS112" s="170"/>
      <c r="AT112" s="170"/>
      <c r="AU112" s="170"/>
      <c r="AV112" s="170"/>
      <c r="AW112" s="170"/>
      <c r="AX112" s="170"/>
      <c r="AY112" s="170"/>
      <c r="AZ112" s="170"/>
      <c r="BA112" s="170"/>
      <c r="BB112" s="170"/>
    </row>
  </sheetData>
  <sheetProtection algorithmName="SHA-512" hashValue="0t6/ArCkHqHoOQh/Okv916OfL8r/IvtfnSr9sXZBX1u46gRIk/+cUn7n+jy/EwIXn/Ce6BQQGT0M1x9xCjLYDg==" saltValue="nOqgiEPfEjhlW7FntrxT2w==" spinCount="100000" sheet="1" objects="1" scenarios="1" formatCells="0" formatColumns="0" formatRows="0" autoFilter="0"/>
  <autoFilter ref="D10:D60"/>
  <mergeCells count="18">
    <mergeCell ref="R9:T9"/>
    <mergeCell ref="U8:Y9"/>
    <mergeCell ref="C4:D4"/>
    <mergeCell ref="C5:D5"/>
    <mergeCell ref="C6:D6"/>
    <mergeCell ref="F9:H9"/>
    <mergeCell ref="B1:AC1"/>
    <mergeCell ref="C2:AB2"/>
    <mergeCell ref="C8:C10"/>
    <mergeCell ref="D8:D10"/>
    <mergeCell ref="E8:E9"/>
    <mergeCell ref="F8:T8"/>
    <mergeCell ref="Z8:Z10"/>
    <mergeCell ref="AA8:AA10"/>
    <mergeCell ref="AB8:AB10"/>
    <mergeCell ref="I9:K9"/>
    <mergeCell ref="L9:N9"/>
    <mergeCell ref="O9:Q9"/>
  </mergeCells>
  <conditionalFormatting sqref="R9:T60">
    <cfRule type="expression" dxfId="28" priority="2">
      <formula>$R$9=""</formula>
    </cfRule>
  </conditionalFormatting>
  <conditionalFormatting sqref="Y11:Y60">
    <cfRule type="expression" dxfId="27" priority="1">
      <formula>$R$9=""</formula>
    </cfRule>
  </conditionalFormatting>
  <pageMargins left="0.39370078740157483" right="0.39370078740157483" top="0.74803149606299213" bottom="0.39370078740157483" header="0.31496062992125984" footer="0.31496062992125984"/>
  <pageSetup paperSize="256" scale="93" orientation="landscape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Sistem!$D$3:$D$12</xm:f>
          </x14:formula1>
          <xm:sqref>AF6</xm:sqref>
        </x14:dataValidation>
        <x14:dataValidation type="list" allowBlank="1" showInputMessage="1" showErrorMessage="1">
          <x14:formula1>
            <xm:f>Sistem!$B$31:$B$32</xm:f>
          </x14:formula1>
          <xm:sqref>AF8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T112"/>
  <sheetViews>
    <sheetView showGridLines="0" topLeftCell="A2" workbookViewId="0">
      <pane xSplit="1" ySplit="10" topLeftCell="B12" activePane="bottomRight" state="frozen"/>
      <selection activeCell="A2" sqref="A2"/>
      <selection pane="topRight" activeCell="B2" sqref="B2"/>
      <selection pane="bottomLeft" activeCell="A12" sqref="A12"/>
      <selection pane="bottomRight" activeCell="G17" sqref="G17"/>
    </sheetView>
  </sheetViews>
  <sheetFormatPr defaultRowHeight="15" x14ac:dyDescent="0.25"/>
  <cols>
    <col min="1" max="1" width="20.7109375" style="18" customWidth="1"/>
    <col min="2" max="2" width="3.140625" style="192" customWidth="1"/>
    <col min="3" max="3" width="5.5703125" style="60" customWidth="1"/>
    <col min="4" max="4" width="19.28515625" style="60" customWidth="1"/>
    <col min="5" max="5" width="4.140625" style="60" customWidth="1"/>
    <col min="6" max="6" width="9.7109375" style="60" customWidth="1"/>
    <col min="7" max="12" width="9.140625" style="60"/>
    <col min="13" max="13" width="11.85546875" style="60" customWidth="1"/>
    <col min="14" max="14" width="2.85546875" style="60" customWidth="1"/>
    <col min="15" max="15" width="6" style="20" customWidth="1"/>
    <col min="16" max="16" width="15.28515625" style="20" customWidth="1"/>
    <col min="17" max="17" width="22.42578125" style="20" customWidth="1"/>
    <col min="18" max="46" width="9.140625" style="20"/>
    <col min="47" max="16384" width="9.140625" style="60"/>
  </cols>
  <sheetData>
    <row r="1" spans="2:19" s="18" customFormat="1" ht="30" customHeight="1" x14ac:dyDescent="0.5">
      <c r="B1" s="492" t="s">
        <v>133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</row>
    <row r="2" spans="2:19" ht="28.5" x14ac:dyDescent="0.45">
      <c r="B2" s="169"/>
      <c r="C2" s="466" t="s">
        <v>133</v>
      </c>
      <c r="D2" s="466"/>
      <c r="E2" s="466"/>
      <c r="F2" s="466"/>
      <c r="G2" s="466"/>
      <c r="H2" s="466"/>
      <c r="I2" s="466"/>
      <c r="J2" s="466"/>
      <c r="K2" s="466"/>
      <c r="L2" s="466"/>
      <c r="M2" s="466"/>
    </row>
    <row r="3" spans="2:19" x14ac:dyDescent="0.25">
      <c r="B3" s="169"/>
    </row>
    <row r="4" spans="2:19" ht="15.75" x14ac:dyDescent="0.25">
      <c r="B4" s="169"/>
      <c r="C4" s="502" t="s">
        <v>129</v>
      </c>
      <c r="D4" s="502"/>
      <c r="E4" s="207"/>
      <c r="F4" s="172" t="str">
        <f>DATA!$D$6</f>
        <v>PAI &amp; Budi Pekerti</v>
      </c>
      <c r="G4" s="173"/>
      <c r="H4" s="173"/>
      <c r="I4" s="173"/>
      <c r="J4" s="173"/>
      <c r="K4" s="173"/>
      <c r="L4" s="173"/>
      <c r="M4" s="173"/>
    </row>
    <row r="5" spans="2:19" ht="15.75" x14ac:dyDescent="0.25">
      <c r="B5" s="169"/>
      <c r="C5" s="502" t="s">
        <v>115</v>
      </c>
      <c r="D5" s="502"/>
      <c r="E5" s="207"/>
      <c r="F5" s="258" t="str">
        <f>DATA!$D$2</f>
        <v>5 B</v>
      </c>
      <c r="G5" s="207" t="str">
        <f>"Fase"&amp;" "&amp;VLOOKUP(F5,Sistem!B3:C20,2)</f>
        <v>Fase C</v>
      </c>
      <c r="H5" s="171"/>
      <c r="I5" s="171"/>
      <c r="J5" s="171"/>
      <c r="K5" s="171"/>
      <c r="L5" s="171"/>
      <c r="M5" s="171"/>
      <c r="P5" s="194"/>
      <c r="Q5" s="195"/>
      <c r="R5" s="194"/>
      <c r="S5" s="194"/>
    </row>
    <row r="6" spans="2:19" ht="15.75" x14ac:dyDescent="0.25">
      <c r="B6" s="169"/>
      <c r="C6" s="503" t="s">
        <v>116</v>
      </c>
      <c r="D6" s="503"/>
      <c r="E6" s="207"/>
      <c r="F6" s="207" t="str">
        <f>$Q$8</f>
        <v>I / Ganjil</v>
      </c>
      <c r="G6" s="207" t="str">
        <f>"TA. " &amp;DATA!$D$5</f>
        <v>TA. 2026/2027</v>
      </c>
      <c r="H6" s="171"/>
      <c r="I6" s="171"/>
      <c r="J6" s="171"/>
      <c r="K6" s="171"/>
      <c r="L6" s="171"/>
      <c r="M6" s="171"/>
      <c r="P6" s="196" t="s">
        <v>2</v>
      </c>
      <c r="Q6" s="197" t="s">
        <v>117</v>
      </c>
      <c r="R6" s="194"/>
      <c r="S6" s="194"/>
    </row>
    <row r="7" spans="2:19" ht="6" customHeight="1" thickBot="1" x14ac:dyDescent="0.3">
      <c r="B7" s="169"/>
      <c r="O7" s="198"/>
      <c r="P7" s="194"/>
      <c r="Q7" s="199"/>
      <c r="R7" s="194"/>
      <c r="S7" s="194"/>
    </row>
    <row r="8" spans="2:19" ht="15" customHeight="1" x14ac:dyDescent="0.25">
      <c r="B8" s="169"/>
      <c r="C8" s="467" t="s">
        <v>61</v>
      </c>
      <c r="D8" s="470" t="s">
        <v>113</v>
      </c>
      <c r="E8" s="473" t="s">
        <v>63</v>
      </c>
      <c r="F8" s="499" t="s">
        <v>127</v>
      </c>
      <c r="G8" s="499"/>
      <c r="H8" s="499"/>
      <c r="I8" s="499"/>
      <c r="J8" s="500"/>
      <c r="K8" s="493" t="str">
        <f>IF(Q8="I / Ganjil","SAS 1", "SAS 2")</f>
        <v>SAS 1</v>
      </c>
      <c r="L8" s="495" t="s">
        <v>114</v>
      </c>
      <c r="M8" s="497" t="s">
        <v>51</v>
      </c>
      <c r="P8" s="200" t="s">
        <v>41</v>
      </c>
      <c r="Q8" s="206" t="s">
        <v>42</v>
      </c>
      <c r="R8" s="201">
        <f>IF(Q8="I / Ganjil",1,2)</f>
        <v>1</v>
      </c>
      <c r="S8" s="194"/>
    </row>
    <row r="9" spans="2:19" x14ac:dyDescent="0.25">
      <c r="B9" s="169"/>
      <c r="C9" s="468"/>
      <c r="D9" s="471"/>
      <c r="E9" s="501"/>
      <c r="F9" s="291">
        <f>IF(ISNUMBER(SEARCH("Ganjil",$Q$8)),1,6)</f>
        <v>1</v>
      </c>
      <c r="G9" s="202">
        <f>IF(ISNUMBER(SEARCH("Ganjil",$Q$8)),2,7)</f>
        <v>2</v>
      </c>
      <c r="H9" s="202">
        <f>IF(ISNUMBER(SEARCH("Ganjil",$Q$8)),3,8)</f>
        <v>3</v>
      </c>
      <c r="I9" s="202">
        <f>IF(ISNUMBER(SEARCH("Ganjil",$Q$8)),4,9)</f>
        <v>4</v>
      </c>
      <c r="J9" s="202">
        <f>IF(ISNUMBER(SEARCH("Ganjil",$Q$8)),5,10)</f>
        <v>5</v>
      </c>
      <c r="K9" s="494"/>
      <c r="L9" s="496"/>
      <c r="M9" s="498"/>
      <c r="P9" s="194"/>
      <c r="Q9" s="194"/>
      <c r="R9" s="194"/>
      <c r="S9" s="194"/>
    </row>
    <row r="10" spans="2:19" ht="45" x14ac:dyDescent="0.25">
      <c r="B10" s="169"/>
      <c r="C10" s="468"/>
      <c r="D10" s="471"/>
      <c r="E10" s="501"/>
      <c r="F10" s="369" t="str">
        <f>IFERROR(VLOOKUP($Q$6&amp;F$9, 'BAB LM'!$A$4:$E$15, 5, 0), "")</f>
        <v>Menyayangi Anak Yatim</v>
      </c>
      <c r="G10" s="274" t="str">
        <f>IFERROR(VLOOKUP($Q$6&amp;G$9, 'BAB LM'!$A$4:$E$15, 5, 0), "")</f>
        <v>Lebih Dekat dengan Nama-nama Allah</v>
      </c>
      <c r="H10" s="274" t="str">
        <f>IFERROR(VLOOKUP($Q$6&amp;H$9, 'BAB LM'!$A$4:$E$15, 5, 0), "")</f>
        <v>Aku Anak Saleh</v>
      </c>
      <c r="I10" s="274" t="str">
        <f>IFERROR(VLOOKUP($Q$6&amp;I$9, 'BAB LM'!$A$4:$E$15, 5, 0), "")</f>
        <v>Hidup Lapang dengan Berbagi</v>
      </c>
      <c r="J10" s="274" t="str">
        <f>IFERROR(VLOOKUP($Q$6&amp;J$9, 'BAB LM'!$A$4:$E$15, 5, 0), "")</f>
        <v>Meneladan Perjuangan Rasulullah</v>
      </c>
      <c r="K10" s="494"/>
      <c r="L10" s="496"/>
      <c r="M10" s="498"/>
      <c r="P10" s="194"/>
      <c r="Q10" s="194"/>
      <c r="R10" s="194"/>
      <c r="S10" s="194"/>
    </row>
    <row r="11" spans="2:19" ht="15" customHeight="1" thickBot="1" x14ac:dyDescent="0.3">
      <c r="B11" s="169"/>
      <c r="C11" s="365"/>
      <c r="D11" s="366" t="s">
        <v>113</v>
      </c>
      <c r="E11" s="337"/>
      <c r="F11" s="370" t="str">
        <f>IFERROR("(" &amp; VLOOKUP($Q$6&amp;F$9, 'BAB LM'!$A$4:$F$15, 6, 0) &amp; "%)", "")</f>
        <v>(20%)</v>
      </c>
      <c r="G11" s="367" t="str">
        <f>IFERROR("(" &amp; VLOOKUP($Q$6&amp;G$9, 'BAB LM'!$A$4:$F$15, 6, 0) &amp; "%)", "")</f>
        <v>(15%)</v>
      </c>
      <c r="H11" s="367" t="str">
        <f>IFERROR("(" &amp; VLOOKUP($Q$6&amp;H$9, 'BAB LM'!$A$4:$F$15, 6, 0) &amp; "%)", "")</f>
        <v>(15%)</v>
      </c>
      <c r="I11" s="367" t="str">
        <f>IFERROR("(" &amp; VLOOKUP($Q$6&amp;I$9, 'BAB LM'!$A$4:$F$15, 6, 0) &amp; "%)", "")</f>
        <v>(20%)</v>
      </c>
      <c r="J11" s="367" t="str">
        <f>IFERROR("(" &amp; VLOOKUP($Q$6&amp;J$9, 'BAB LM'!$A$4:$F$15, 6, 0) &amp; "%)", "")</f>
        <v>(20%)</v>
      </c>
      <c r="K11" s="375" t="str">
        <f>IF(Q8="I / Ganjil", "(" &amp; 'BAB LM'!F9 &amp; "%)", "(" &amp; 'BAB LM'!F15 &amp; "%)")</f>
        <v>(10%)</v>
      </c>
      <c r="L11" s="379"/>
      <c r="M11" s="368"/>
      <c r="P11" s="194"/>
      <c r="Q11" s="194"/>
      <c r="R11" s="194"/>
      <c r="S11" s="194"/>
    </row>
    <row r="12" spans="2:19" x14ac:dyDescent="0.25">
      <c r="B12" s="169"/>
      <c r="C12" s="338">
        <v>1</v>
      </c>
      <c r="D12" s="356" t="str">
        <f>SISWA!C2</f>
        <v>Siswa 1</v>
      </c>
      <c r="E12" s="339" t="str">
        <f>SISWA!D2</f>
        <v xml:space="preserve">L </v>
      </c>
      <c r="F12" s="371">
        <f ca="1">IFERROR(VLOOKUP($D12,INDIRECT("'"&amp;$Q$6&amp;"'!$C$8:$BZ$100"),IF($R$8=1,18,40),0),"")</f>
        <v>65</v>
      </c>
      <c r="G12" s="357">
        <f ca="1">IFERROR(VLOOKUP($D12,INDIRECT("'"&amp;$Q$6&amp;"'!$C$8:$BZ$100"),IF($R$8=1,19,41),0),"")</f>
        <v>87</v>
      </c>
      <c r="H12" s="357">
        <f ca="1">IFERROR(VLOOKUP($D12,INDIRECT("'"&amp;$Q$6&amp;"'!$C$8:$BZ$100"),IF($R$8=1,20,42),0),"")</f>
        <v>90</v>
      </c>
      <c r="I12" s="357">
        <f ca="1">IFERROR(VLOOKUP($D12,INDIRECT("'"&amp;$Q$6&amp;"'!$C$8:$BZ$100"),IF($R$8=1,21,43),0),"")</f>
        <v>75</v>
      </c>
      <c r="J12" s="357">
        <f ca="1">IFERROR(VLOOKUP($D12,INDIRECT("'"&amp;$Q$6&amp;"'!$C$8:$BZ$100"),IF($R$8=1,22,44),0),"")</f>
        <v>77</v>
      </c>
      <c r="K12" s="376">
        <f ca="1">IFERROR(VLOOKUP($D12,INDIRECT("'"&amp;$Q$6&amp;"'!$C$8:$BZ$100"),IF($R$8=1,23,45),0),"")</f>
        <v>65</v>
      </c>
      <c r="L12" s="380">
        <f ca="1">SUMPRODUCT(F12:K12, ABS(F$11:K$11))</f>
        <v>76.45</v>
      </c>
      <c r="M12" s="364"/>
      <c r="P12" s="194"/>
      <c r="Q12" s="194"/>
      <c r="R12" s="194"/>
      <c r="S12" s="194"/>
    </row>
    <row r="13" spans="2:19" x14ac:dyDescent="0.25">
      <c r="B13" s="169"/>
      <c r="C13" s="340">
        <v>2</v>
      </c>
      <c r="D13" s="203" t="str">
        <f>SISWA!C3</f>
        <v>Siswa2</v>
      </c>
      <c r="E13" s="341" t="str">
        <f>SISWA!D3</f>
        <v>P</v>
      </c>
      <c r="F13" s="372">
        <f t="shared" ref="F13:F61" ca="1" si="0">IFERROR(VLOOKUP($D13,INDIRECT("'"&amp;$Q$6&amp;"'!$C$8:$BZ$100"),IF($R$8=1,18,40),0),"")</f>
        <v>77</v>
      </c>
      <c r="G13" s="204">
        <f t="shared" ref="G13:G61" ca="1" si="1">IFERROR(VLOOKUP($D13,INDIRECT("'"&amp;$Q$6&amp;"'!$C$8:$BZ$100"),IF($R$8=1,19,41),0),"")</f>
        <v>55</v>
      </c>
      <c r="H13" s="204">
        <f t="shared" ref="H13:H61" ca="1" si="2">IFERROR(VLOOKUP($D13,INDIRECT("'"&amp;$Q$6&amp;"'!$C$8:$BZ$100"),IF($R$8=1,20,42),0),"")</f>
        <v>66</v>
      </c>
      <c r="I13" s="204">
        <f t="shared" ref="I13:I61" ca="1" si="3">IFERROR(VLOOKUP($D13,INDIRECT("'"&amp;$Q$6&amp;"'!$C$8:$BZ$100"),IF($R$8=1,21,43),0),"")</f>
        <v>100</v>
      </c>
      <c r="J13" s="204">
        <f t="shared" ref="J13:J61" ca="1" si="4">IFERROR(VLOOKUP($D13,INDIRECT("'"&amp;$Q$6&amp;"'!$C$8:$BZ$100"),IF($R$8=1,22,44),0),"")</f>
        <v>66</v>
      </c>
      <c r="K13" s="377">
        <f t="shared" ref="K13:K61" ca="1" si="5">IFERROR(VLOOKUP($D13,INDIRECT("'"&amp;$Q$6&amp;"'!$C$8:$BZ$100"),IF($R$8=1,23,45),0),"")</f>
        <v>77</v>
      </c>
      <c r="L13" s="381">
        <f t="shared" ref="L13:L61" ca="1" si="6">SUMPRODUCT(F13:K13, ABS(F$11:K$11))</f>
        <v>74.45</v>
      </c>
      <c r="M13" s="359"/>
      <c r="P13" s="194"/>
      <c r="Q13" s="194"/>
      <c r="R13" s="194"/>
      <c r="S13" s="194"/>
    </row>
    <row r="14" spans="2:19" x14ac:dyDescent="0.25">
      <c r="B14" s="169"/>
      <c r="C14" s="340">
        <v>3</v>
      </c>
      <c r="D14" s="203" t="str">
        <f>SISWA!C4</f>
        <v>Siswa 3</v>
      </c>
      <c r="E14" s="341" t="str">
        <f>SISWA!D4</f>
        <v>P</v>
      </c>
      <c r="F14" s="372">
        <f t="shared" ca="1" si="0"/>
        <v>78</v>
      </c>
      <c r="G14" s="204">
        <f t="shared" ca="1" si="1"/>
        <v>88</v>
      </c>
      <c r="H14" s="204">
        <f t="shared" ca="1" si="2"/>
        <v>90</v>
      </c>
      <c r="I14" s="204">
        <f t="shared" ca="1" si="3"/>
        <v>90</v>
      </c>
      <c r="J14" s="204">
        <f t="shared" ca="1" si="4"/>
        <v>90</v>
      </c>
      <c r="K14" s="377">
        <f t="shared" ca="1" si="5"/>
        <v>70</v>
      </c>
      <c r="L14" s="381">
        <f t="shared" ca="1" si="6"/>
        <v>85.3</v>
      </c>
      <c r="M14" s="359"/>
      <c r="P14" s="194"/>
      <c r="Q14" s="194"/>
      <c r="R14" s="194"/>
      <c r="S14" s="194"/>
    </row>
    <row r="15" spans="2:19" x14ac:dyDescent="0.25">
      <c r="B15" s="169"/>
      <c r="C15" s="340">
        <v>4</v>
      </c>
      <c r="D15" s="203" t="str">
        <f>SISWA!C5</f>
        <v>Siswa 4</v>
      </c>
      <c r="E15" s="341" t="str">
        <f>SISWA!D5</f>
        <v>P</v>
      </c>
      <c r="F15" s="372">
        <f t="shared" ca="1" si="0"/>
        <v>85</v>
      </c>
      <c r="G15" s="204">
        <f t="shared" ca="1" si="1"/>
        <v>85</v>
      </c>
      <c r="H15" s="204">
        <f t="shared" ca="1" si="2"/>
        <v>85</v>
      </c>
      <c r="I15" s="204">
        <f t="shared" ca="1" si="3"/>
        <v>85</v>
      </c>
      <c r="J15" s="204">
        <f t="shared" ca="1" si="4"/>
        <v>85</v>
      </c>
      <c r="K15" s="377">
        <f t="shared" ca="1" si="5"/>
        <v>85</v>
      </c>
      <c r="L15" s="381">
        <f t="shared" ca="1" si="6"/>
        <v>85</v>
      </c>
      <c r="M15" s="359"/>
      <c r="P15" s="194"/>
      <c r="Q15" s="194"/>
      <c r="R15" s="194"/>
      <c r="S15" s="194"/>
    </row>
    <row r="16" spans="2:19" x14ac:dyDescent="0.25">
      <c r="B16" s="169"/>
      <c r="C16" s="340">
        <v>5</v>
      </c>
      <c r="D16" s="203" t="str">
        <f>SISWA!C6</f>
        <v>Siswa 5</v>
      </c>
      <c r="E16" s="341" t="str">
        <f>SISWA!D6</f>
        <v>P</v>
      </c>
      <c r="F16" s="372" t="str">
        <f t="shared" ca="1" si="0"/>
        <v/>
      </c>
      <c r="G16" s="204" t="str">
        <f t="shared" ca="1" si="1"/>
        <v/>
      </c>
      <c r="H16" s="204" t="str">
        <f t="shared" ca="1" si="2"/>
        <v/>
      </c>
      <c r="I16" s="204" t="str">
        <f t="shared" ca="1" si="3"/>
        <v/>
      </c>
      <c r="J16" s="204" t="str">
        <f t="shared" ca="1" si="4"/>
        <v/>
      </c>
      <c r="K16" s="377">
        <f t="shared" ca="1" si="5"/>
        <v>0</v>
      </c>
      <c r="L16" s="381">
        <f t="shared" ca="1" si="6"/>
        <v>0</v>
      </c>
      <c r="M16" s="359"/>
      <c r="P16" s="194"/>
      <c r="Q16" s="194"/>
      <c r="R16" s="194"/>
      <c r="S16" s="194"/>
    </row>
    <row r="17" spans="2:19" x14ac:dyDescent="0.25">
      <c r="B17" s="169"/>
      <c r="C17" s="340">
        <v>6</v>
      </c>
      <c r="D17" s="203" t="str">
        <f>SISWA!C7</f>
        <v>Siswa 6</v>
      </c>
      <c r="E17" s="341" t="str">
        <f>SISWA!D7</f>
        <v>P</v>
      </c>
      <c r="F17" s="372" t="str">
        <f t="shared" ca="1" si="0"/>
        <v/>
      </c>
      <c r="G17" s="204" t="str">
        <f t="shared" ca="1" si="1"/>
        <v/>
      </c>
      <c r="H17" s="204" t="str">
        <f t="shared" ca="1" si="2"/>
        <v/>
      </c>
      <c r="I17" s="204" t="str">
        <f t="shared" ca="1" si="3"/>
        <v/>
      </c>
      <c r="J17" s="204" t="str">
        <f t="shared" ca="1" si="4"/>
        <v/>
      </c>
      <c r="K17" s="377">
        <f t="shared" ca="1" si="5"/>
        <v>0</v>
      </c>
      <c r="L17" s="381">
        <f t="shared" ca="1" si="6"/>
        <v>0</v>
      </c>
      <c r="M17" s="359"/>
      <c r="P17" s="194"/>
      <c r="Q17" s="194"/>
      <c r="R17" s="194"/>
      <c r="S17" s="194"/>
    </row>
    <row r="18" spans="2:19" x14ac:dyDescent="0.25">
      <c r="B18" s="169"/>
      <c r="C18" s="340">
        <v>7</v>
      </c>
      <c r="D18" s="203" t="str">
        <f>SISWA!C8</f>
        <v>Siswa 7</v>
      </c>
      <c r="E18" s="341" t="str">
        <f>SISWA!D8</f>
        <v xml:space="preserve">L </v>
      </c>
      <c r="F18" s="372" t="str">
        <f t="shared" ca="1" si="0"/>
        <v/>
      </c>
      <c r="G18" s="204" t="str">
        <f t="shared" ca="1" si="1"/>
        <v/>
      </c>
      <c r="H18" s="204" t="str">
        <f t="shared" ca="1" si="2"/>
        <v/>
      </c>
      <c r="I18" s="204" t="str">
        <f t="shared" ca="1" si="3"/>
        <v/>
      </c>
      <c r="J18" s="204" t="str">
        <f t="shared" ca="1" si="4"/>
        <v/>
      </c>
      <c r="K18" s="377">
        <f t="shared" ca="1" si="5"/>
        <v>0</v>
      </c>
      <c r="L18" s="381">
        <f t="shared" ca="1" si="6"/>
        <v>0</v>
      </c>
      <c r="M18" s="359"/>
    </row>
    <row r="19" spans="2:19" x14ac:dyDescent="0.25">
      <c r="B19" s="169"/>
      <c r="C19" s="340">
        <v>8</v>
      </c>
      <c r="D19" s="203" t="str">
        <f>SISWA!C9</f>
        <v>Siswa 8</v>
      </c>
      <c r="E19" s="341" t="str">
        <f>SISWA!D9</f>
        <v xml:space="preserve">L </v>
      </c>
      <c r="F19" s="372" t="str">
        <f t="shared" ca="1" si="0"/>
        <v/>
      </c>
      <c r="G19" s="204" t="str">
        <f t="shared" ca="1" si="1"/>
        <v/>
      </c>
      <c r="H19" s="204" t="str">
        <f t="shared" ca="1" si="2"/>
        <v/>
      </c>
      <c r="I19" s="204" t="str">
        <f t="shared" ca="1" si="3"/>
        <v/>
      </c>
      <c r="J19" s="204" t="str">
        <f t="shared" ca="1" si="4"/>
        <v/>
      </c>
      <c r="K19" s="377">
        <f t="shared" ca="1" si="5"/>
        <v>0</v>
      </c>
      <c r="L19" s="381">
        <f t="shared" ca="1" si="6"/>
        <v>0</v>
      </c>
      <c r="M19" s="359"/>
    </row>
    <row r="20" spans="2:19" x14ac:dyDescent="0.25">
      <c r="B20" s="169"/>
      <c r="C20" s="340">
        <v>9</v>
      </c>
      <c r="D20" s="203" t="str">
        <f>SISWA!C10</f>
        <v>Siswa 9</v>
      </c>
      <c r="E20" s="341" t="str">
        <f>SISWA!D10</f>
        <v xml:space="preserve">L </v>
      </c>
      <c r="F20" s="372" t="str">
        <f t="shared" ca="1" si="0"/>
        <v/>
      </c>
      <c r="G20" s="204" t="str">
        <f t="shared" ca="1" si="1"/>
        <v/>
      </c>
      <c r="H20" s="204" t="str">
        <f t="shared" ca="1" si="2"/>
        <v/>
      </c>
      <c r="I20" s="204" t="str">
        <f t="shared" ca="1" si="3"/>
        <v/>
      </c>
      <c r="J20" s="204" t="str">
        <f t="shared" ca="1" si="4"/>
        <v/>
      </c>
      <c r="K20" s="377">
        <f t="shared" ca="1" si="5"/>
        <v>0</v>
      </c>
      <c r="L20" s="381">
        <f t="shared" ca="1" si="6"/>
        <v>0</v>
      </c>
      <c r="M20" s="359"/>
    </row>
    <row r="21" spans="2:19" x14ac:dyDescent="0.25">
      <c r="B21" s="169"/>
      <c r="C21" s="340">
        <v>10</v>
      </c>
      <c r="D21" s="203" t="str">
        <f>SISWA!C11</f>
        <v>Siswa 10</v>
      </c>
      <c r="E21" s="341" t="str">
        <f>SISWA!D11</f>
        <v xml:space="preserve">L </v>
      </c>
      <c r="F21" s="372" t="str">
        <f t="shared" ca="1" si="0"/>
        <v/>
      </c>
      <c r="G21" s="204" t="str">
        <f t="shared" ca="1" si="1"/>
        <v/>
      </c>
      <c r="H21" s="204" t="str">
        <f t="shared" ca="1" si="2"/>
        <v/>
      </c>
      <c r="I21" s="204" t="str">
        <f t="shared" ca="1" si="3"/>
        <v/>
      </c>
      <c r="J21" s="204" t="str">
        <f t="shared" ca="1" si="4"/>
        <v/>
      </c>
      <c r="K21" s="377">
        <f t="shared" ca="1" si="5"/>
        <v>0</v>
      </c>
      <c r="L21" s="381">
        <f t="shared" ca="1" si="6"/>
        <v>0</v>
      </c>
      <c r="M21" s="359"/>
    </row>
    <row r="22" spans="2:19" x14ac:dyDescent="0.25">
      <c r="B22" s="169"/>
      <c r="C22" s="340">
        <v>11</v>
      </c>
      <c r="D22" s="203" t="str">
        <f>SISWA!C12</f>
        <v>Siswa 11</v>
      </c>
      <c r="E22" s="341" t="str">
        <f>SISWA!D12</f>
        <v xml:space="preserve">L </v>
      </c>
      <c r="F22" s="372" t="str">
        <f t="shared" ca="1" si="0"/>
        <v/>
      </c>
      <c r="G22" s="204" t="str">
        <f t="shared" ca="1" si="1"/>
        <v/>
      </c>
      <c r="H22" s="204" t="str">
        <f t="shared" ca="1" si="2"/>
        <v/>
      </c>
      <c r="I22" s="204" t="str">
        <f t="shared" ca="1" si="3"/>
        <v/>
      </c>
      <c r="J22" s="204" t="str">
        <f t="shared" ca="1" si="4"/>
        <v/>
      </c>
      <c r="K22" s="377">
        <f t="shared" ca="1" si="5"/>
        <v>0</v>
      </c>
      <c r="L22" s="381">
        <f t="shared" ca="1" si="6"/>
        <v>0</v>
      </c>
      <c r="M22" s="359"/>
    </row>
    <row r="23" spans="2:19" x14ac:dyDescent="0.25">
      <c r="B23" s="169"/>
      <c r="C23" s="340">
        <v>12</v>
      </c>
      <c r="D23" s="203" t="str">
        <f>SISWA!C13</f>
        <v>Siswa 12</v>
      </c>
      <c r="E23" s="341" t="str">
        <f>SISWA!D13</f>
        <v xml:space="preserve">L </v>
      </c>
      <c r="F23" s="372" t="str">
        <f t="shared" ca="1" si="0"/>
        <v/>
      </c>
      <c r="G23" s="204" t="str">
        <f t="shared" ca="1" si="1"/>
        <v/>
      </c>
      <c r="H23" s="204" t="str">
        <f t="shared" ca="1" si="2"/>
        <v/>
      </c>
      <c r="I23" s="204" t="str">
        <f t="shared" ca="1" si="3"/>
        <v/>
      </c>
      <c r="J23" s="204" t="str">
        <f t="shared" ca="1" si="4"/>
        <v/>
      </c>
      <c r="K23" s="377">
        <f t="shared" ca="1" si="5"/>
        <v>0</v>
      </c>
      <c r="L23" s="381">
        <f t="shared" ca="1" si="6"/>
        <v>0</v>
      </c>
      <c r="M23" s="359"/>
    </row>
    <row r="24" spans="2:19" x14ac:dyDescent="0.25">
      <c r="B24" s="169"/>
      <c r="C24" s="340">
        <v>13</v>
      </c>
      <c r="D24" s="203" t="str">
        <f>SISWA!C14</f>
        <v>Siswa 13</v>
      </c>
      <c r="E24" s="341" t="str">
        <f>SISWA!D14</f>
        <v xml:space="preserve">L </v>
      </c>
      <c r="F24" s="372" t="str">
        <f t="shared" ca="1" si="0"/>
        <v/>
      </c>
      <c r="G24" s="204" t="str">
        <f t="shared" ca="1" si="1"/>
        <v/>
      </c>
      <c r="H24" s="204" t="str">
        <f t="shared" ca="1" si="2"/>
        <v/>
      </c>
      <c r="I24" s="204" t="str">
        <f t="shared" ca="1" si="3"/>
        <v/>
      </c>
      <c r="J24" s="204" t="str">
        <f t="shared" ca="1" si="4"/>
        <v/>
      </c>
      <c r="K24" s="377">
        <f t="shared" ca="1" si="5"/>
        <v>0</v>
      </c>
      <c r="L24" s="381">
        <f t="shared" ca="1" si="6"/>
        <v>0</v>
      </c>
      <c r="M24" s="359"/>
    </row>
    <row r="25" spans="2:19" x14ac:dyDescent="0.25">
      <c r="B25" s="169"/>
      <c r="C25" s="340">
        <v>14</v>
      </c>
      <c r="D25" s="203" t="str">
        <f>SISWA!C15</f>
        <v>Siswa 14</v>
      </c>
      <c r="E25" s="341" t="str">
        <f>SISWA!D15</f>
        <v xml:space="preserve">L </v>
      </c>
      <c r="F25" s="372" t="str">
        <f t="shared" ca="1" si="0"/>
        <v/>
      </c>
      <c r="G25" s="204" t="str">
        <f t="shared" ca="1" si="1"/>
        <v/>
      </c>
      <c r="H25" s="204" t="str">
        <f t="shared" ca="1" si="2"/>
        <v/>
      </c>
      <c r="I25" s="204" t="str">
        <f t="shared" ca="1" si="3"/>
        <v/>
      </c>
      <c r="J25" s="204" t="str">
        <f t="shared" ca="1" si="4"/>
        <v/>
      </c>
      <c r="K25" s="377">
        <f t="shared" ca="1" si="5"/>
        <v>0</v>
      </c>
      <c r="L25" s="381">
        <f t="shared" ca="1" si="6"/>
        <v>0</v>
      </c>
      <c r="M25" s="359"/>
    </row>
    <row r="26" spans="2:19" x14ac:dyDescent="0.25">
      <c r="B26" s="169"/>
      <c r="C26" s="340">
        <v>15</v>
      </c>
      <c r="D26" s="203" t="str">
        <f>SISWA!C16</f>
        <v>Siswa 15</v>
      </c>
      <c r="E26" s="341" t="str">
        <f>SISWA!D16</f>
        <v xml:space="preserve">L </v>
      </c>
      <c r="F26" s="372" t="str">
        <f t="shared" ca="1" si="0"/>
        <v/>
      </c>
      <c r="G26" s="204" t="str">
        <f t="shared" ca="1" si="1"/>
        <v/>
      </c>
      <c r="H26" s="204" t="str">
        <f t="shared" ca="1" si="2"/>
        <v/>
      </c>
      <c r="I26" s="204" t="str">
        <f t="shared" ca="1" si="3"/>
        <v/>
      </c>
      <c r="J26" s="204" t="str">
        <f t="shared" ca="1" si="4"/>
        <v/>
      </c>
      <c r="K26" s="377">
        <f t="shared" ca="1" si="5"/>
        <v>0</v>
      </c>
      <c r="L26" s="381">
        <f t="shared" ca="1" si="6"/>
        <v>0</v>
      </c>
      <c r="M26" s="359"/>
    </row>
    <row r="27" spans="2:19" x14ac:dyDescent="0.25">
      <c r="B27" s="169"/>
      <c r="C27" s="340">
        <v>16</v>
      </c>
      <c r="D27" s="203" t="str">
        <f>SISWA!C17</f>
        <v>Siswa 16</v>
      </c>
      <c r="E27" s="341" t="str">
        <f>SISWA!D17</f>
        <v xml:space="preserve">L </v>
      </c>
      <c r="F27" s="372" t="str">
        <f t="shared" ca="1" si="0"/>
        <v/>
      </c>
      <c r="G27" s="204" t="str">
        <f t="shared" ca="1" si="1"/>
        <v/>
      </c>
      <c r="H27" s="204" t="str">
        <f t="shared" ca="1" si="2"/>
        <v/>
      </c>
      <c r="I27" s="204" t="str">
        <f t="shared" ca="1" si="3"/>
        <v/>
      </c>
      <c r="J27" s="204" t="str">
        <f t="shared" ca="1" si="4"/>
        <v/>
      </c>
      <c r="K27" s="377">
        <f t="shared" ca="1" si="5"/>
        <v>0</v>
      </c>
      <c r="L27" s="381">
        <f t="shared" ca="1" si="6"/>
        <v>0</v>
      </c>
      <c r="M27" s="359"/>
    </row>
    <row r="28" spans="2:19" x14ac:dyDescent="0.25">
      <c r="B28" s="169"/>
      <c r="C28" s="340">
        <v>17</v>
      </c>
      <c r="D28" s="203" t="str">
        <f>SISWA!C18</f>
        <v>Siswa 17</v>
      </c>
      <c r="E28" s="341" t="str">
        <f>SISWA!D18</f>
        <v xml:space="preserve">L </v>
      </c>
      <c r="F28" s="372" t="str">
        <f t="shared" ca="1" si="0"/>
        <v/>
      </c>
      <c r="G28" s="204" t="str">
        <f t="shared" ca="1" si="1"/>
        <v/>
      </c>
      <c r="H28" s="204" t="str">
        <f t="shared" ca="1" si="2"/>
        <v/>
      </c>
      <c r="I28" s="204" t="str">
        <f t="shared" ca="1" si="3"/>
        <v/>
      </c>
      <c r="J28" s="204" t="str">
        <f t="shared" ca="1" si="4"/>
        <v/>
      </c>
      <c r="K28" s="377">
        <f t="shared" ca="1" si="5"/>
        <v>0</v>
      </c>
      <c r="L28" s="381">
        <f t="shared" ca="1" si="6"/>
        <v>0</v>
      </c>
      <c r="M28" s="359"/>
    </row>
    <row r="29" spans="2:19" x14ac:dyDescent="0.25">
      <c r="B29" s="169"/>
      <c r="C29" s="340">
        <v>18</v>
      </c>
      <c r="D29" s="203" t="str">
        <f>SISWA!C19</f>
        <v>Siswa 18</v>
      </c>
      <c r="E29" s="341" t="str">
        <f>SISWA!D19</f>
        <v xml:space="preserve">L </v>
      </c>
      <c r="F29" s="372" t="str">
        <f t="shared" ca="1" si="0"/>
        <v/>
      </c>
      <c r="G29" s="204" t="str">
        <f t="shared" ca="1" si="1"/>
        <v/>
      </c>
      <c r="H29" s="204" t="str">
        <f t="shared" ca="1" si="2"/>
        <v/>
      </c>
      <c r="I29" s="204" t="str">
        <f t="shared" ca="1" si="3"/>
        <v/>
      </c>
      <c r="J29" s="204" t="str">
        <f t="shared" ca="1" si="4"/>
        <v/>
      </c>
      <c r="K29" s="377">
        <f t="shared" ca="1" si="5"/>
        <v>0</v>
      </c>
      <c r="L29" s="381">
        <f t="shared" ca="1" si="6"/>
        <v>0</v>
      </c>
      <c r="M29" s="359"/>
    </row>
    <row r="30" spans="2:19" x14ac:dyDescent="0.25">
      <c r="B30" s="169"/>
      <c r="C30" s="340">
        <v>19</v>
      </c>
      <c r="D30" s="203" t="str">
        <f>SISWA!C20</f>
        <v>Siswa 19</v>
      </c>
      <c r="E30" s="341" t="str">
        <f>SISWA!D20</f>
        <v xml:space="preserve">L </v>
      </c>
      <c r="F30" s="372" t="str">
        <f t="shared" ca="1" si="0"/>
        <v/>
      </c>
      <c r="G30" s="204" t="str">
        <f t="shared" ca="1" si="1"/>
        <v/>
      </c>
      <c r="H30" s="204" t="str">
        <f t="shared" ca="1" si="2"/>
        <v/>
      </c>
      <c r="I30" s="204" t="str">
        <f t="shared" ca="1" si="3"/>
        <v/>
      </c>
      <c r="J30" s="204" t="str">
        <f t="shared" ca="1" si="4"/>
        <v/>
      </c>
      <c r="K30" s="377">
        <f t="shared" ca="1" si="5"/>
        <v>0</v>
      </c>
      <c r="L30" s="381">
        <f t="shared" ca="1" si="6"/>
        <v>0</v>
      </c>
      <c r="M30" s="359"/>
    </row>
    <row r="31" spans="2:19" x14ac:dyDescent="0.25">
      <c r="B31" s="169"/>
      <c r="C31" s="340">
        <v>20</v>
      </c>
      <c r="D31" s="203" t="str">
        <f>SISWA!C21</f>
        <v>Siswa 20</v>
      </c>
      <c r="E31" s="341" t="str">
        <f>SISWA!D21</f>
        <v xml:space="preserve">L </v>
      </c>
      <c r="F31" s="372" t="str">
        <f t="shared" ca="1" si="0"/>
        <v/>
      </c>
      <c r="G31" s="204" t="str">
        <f t="shared" ca="1" si="1"/>
        <v/>
      </c>
      <c r="H31" s="204" t="str">
        <f t="shared" ca="1" si="2"/>
        <v/>
      </c>
      <c r="I31" s="204" t="str">
        <f t="shared" ca="1" si="3"/>
        <v/>
      </c>
      <c r="J31" s="204" t="str">
        <f t="shared" ca="1" si="4"/>
        <v/>
      </c>
      <c r="K31" s="377">
        <f t="shared" ca="1" si="5"/>
        <v>0</v>
      </c>
      <c r="L31" s="381">
        <f t="shared" ca="1" si="6"/>
        <v>0</v>
      </c>
      <c r="M31" s="359"/>
    </row>
    <row r="32" spans="2:19" x14ac:dyDescent="0.25">
      <c r="B32" s="169"/>
      <c r="C32" s="340">
        <v>21</v>
      </c>
      <c r="D32" s="203" t="str">
        <f>SISWA!C22</f>
        <v>Siswa 21</v>
      </c>
      <c r="E32" s="341" t="str">
        <f>SISWA!D22</f>
        <v xml:space="preserve">L </v>
      </c>
      <c r="F32" s="372" t="str">
        <f t="shared" ca="1" si="0"/>
        <v/>
      </c>
      <c r="G32" s="204" t="str">
        <f t="shared" ca="1" si="1"/>
        <v/>
      </c>
      <c r="H32" s="204" t="str">
        <f t="shared" ca="1" si="2"/>
        <v/>
      </c>
      <c r="I32" s="204" t="str">
        <f t="shared" ca="1" si="3"/>
        <v/>
      </c>
      <c r="J32" s="204" t="str">
        <f t="shared" ca="1" si="4"/>
        <v/>
      </c>
      <c r="K32" s="377">
        <f t="shared" ca="1" si="5"/>
        <v>0</v>
      </c>
      <c r="L32" s="381">
        <f t="shared" ca="1" si="6"/>
        <v>0</v>
      </c>
      <c r="M32" s="359"/>
    </row>
    <row r="33" spans="2:13" x14ac:dyDescent="0.25">
      <c r="B33" s="169"/>
      <c r="C33" s="340">
        <v>22</v>
      </c>
      <c r="D33" s="203" t="str">
        <f>SISWA!C23</f>
        <v>Siswa 22</v>
      </c>
      <c r="E33" s="341" t="str">
        <f>SISWA!D23</f>
        <v>P</v>
      </c>
      <c r="F33" s="372" t="str">
        <f t="shared" ca="1" si="0"/>
        <v/>
      </c>
      <c r="G33" s="204" t="str">
        <f t="shared" ca="1" si="1"/>
        <v/>
      </c>
      <c r="H33" s="204" t="str">
        <f t="shared" ca="1" si="2"/>
        <v/>
      </c>
      <c r="I33" s="204" t="str">
        <f t="shared" ca="1" si="3"/>
        <v/>
      </c>
      <c r="J33" s="204" t="str">
        <f t="shared" ca="1" si="4"/>
        <v/>
      </c>
      <c r="K33" s="377">
        <f t="shared" ca="1" si="5"/>
        <v>0</v>
      </c>
      <c r="L33" s="381">
        <f t="shared" ca="1" si="6"/>
        <v>0</v>
      </c>
      <c r="M33" s="359"/>
    </row>
    <row r="34" spans="2:13" x14ac:dyDescent="0.25">
      <c r="B34" s="169"/>
      <c r="C34" s="340">
        <v>23</v>
      </c>
      <c r="D34" s="203" t="str">
        <f>SISWA!C24</f>
        <v>Siswa 23</v>
      </c>
      <c r="E34" s="341" t="str">
        <f>SISWA!D24</f>
        <v>P</v>
      </c>
      <c r="F34" s="372" t="str">
        <f t="shared" ca="1" si="0"/>
        <v/>
      </c>
      <c r="G34" s="204" t="str">
        <f t="shared" ca="1" si="1"/>
        <v/>
      </c>
      <c r="H34" s="204" t="str">
        <f t="shared" ca="1" si="2"/>
        <v/>
      </c>
      <c r="I34" s="204" t="str">
        <f t="shared" ca="1" si="3"/>
        <v/>
      </c>
      <c r="J34" s="204" t="str">
        <f t="shared" ca="1" si="4"/>
        <v/>
      </c>
      <c r="K34" s="377">
        <f t="shared" ca="1" si="5"/>
        <v>0</v>
      </c>
      <c r="L34" s="381">
        <f t="shared" ca="1" si="6"/>
        <v>0</v>
      </c>
      <c r="M34" s="359"/>
    </row>
    <row r="35" spans="2:13" x14ac:dyDescent="0.25">
      <c r="B35" s="169"/>
      <c r="C35" s="340">
        <v>24</v>
      </c>
      <c r="D35" s="203" t="str">
        <f>SISWA!C25</f>
        <v>Siswa 24</v>
      </c>
      <c r="E35" s="341" t="str">
        <f>SISWA!D25</f>
        <v>P</v>
      </c>
      <c r="F35" s="372" t="str">
        <f t="shared" ca="1" si="0"/>
        <v/>
      </c>
      <c r="G35" s="204" t="str">
        <f t="shared" ca="1" si="1"/>
        <v/>
      </c>
      <c r="H35" s="204" t="str">
        <f t="shared" ca="1" si="2"/>
        <v/>
      </c>
      <c r="I35" s="204" t="str">
        <f t="shared" ca="1" si="3"/>
        <v/>
      </c>
      <c r="J35" s="204" t="str">
        <f t="shared" ca="1" si="4"/>
        <v/>
      </c>
      <c r="K35" s="377">
        <f t="shared" ca="1" si="5"/>
        <v>0</v>
      </c>
      <c r="L35" s="381">
        <f t="shared" ca="1" si="6"/>
        <v>0</v>
      </c>
      <c r="M35" s="359"/>
    </row>
    <row r="36" spans="2:13" x14ac:dyDescent="0.25">
      <c r="B36" s="169"/>
      <c r="C36" s="340">
        <v>25</v>
      </c>
      <c r="D36" s="203" t="str">
        <f>SISWA!C26</f>
        <v>Siswa 25</v>
      </c>
      <c r="E36" s="341" t="str">
        <f>SISWA!D26</f>
        <v>P</v>
      </c>
      <c r="F36" s="372" t="str">
        <f t="shared" ca="1" si="0"/>
        <v/>
      </c>
      <c r="G36" s="204" t="str">
        <f t="shared" ca="1" si="1"/>
        <v/>
      </c>
      <c r="H36" s="204" t="str">
        <f t="shared" ca="1" si="2"/>
        <v/>
      </c>
      <c r="I36" s="204" t="str">
        <f t="shared" ca="1" si="3"/>
        <v/>
      </c>
      <c r="J36" s="204" t="str">
        <f t="shared" ca="1" si="4"/>
        <v/>
      </c>
      <c r="K36" s="377">
        <f t="shared" ca="1" si="5"/>
        <v>0</v>
      </c>
      <c r="L36" s="381">
        <f t="shared" ca="1" si="6"/>
        <v>0</v>
      </c>
      <c r="M36" s="359"/>
    </row>
    <row r="37" spans="2:13" x14ac:dyDescent="0.25">
      <c r="B37" s="169"/>
      <c r="C37" s="340">
        <v>26</v>
      </c>
      <c r="D37" s="203" t="str">
        <f>SISWA!C27</f>
        <v>Siswa 26</v>
      </c>
      <c r="E37" s="341" t="str">
        <f>SISWA!D27</f>
        <v>P</v>
      </c>
      <c r="F37" s="372" t="str">
        <f t="shared" ca="1" si="0"/>
        <v/>
      </c>
      <c r="G37" s="204" t="str">
        <f t="shared" ca="1" si="1"/>
        <v/>
      </c>
      <c r="H37" s="204" t="str">
        <f t="shared" ca="1" si="2"/>
        <v/>
      </c>
      <c r="I37" s="204" t="str">
        <f t="shared" ca="1" si="3"/>
        <v/>
      </c>
      <c r="J37" s="204" t="str">
        <f t="shared" ca="1" si="4"/>
        <v/>
      </c>
      <c r="K37" s="377">
        <f t="shared" ca="1" si="5"/>
        <v>0</v>
      </c>
      <c r="L37" s="381">
        <f t="shared" ca="1" si="6"/>
        <v>0</v>
      </c>
      <c r="M37" s="359"/>
    </row>
    <row r="38" spans="2:13" x14ac:dyDescent="0.25">
      <c r="B38" s="169"/>
      <c r="C38" s="340">
        <v>27</v>
      </c>
      <c r="D38" s="203" t="str">
        <f>SISWA!C28</f>
        <v>Siswa 27</v>
      </c>
      <c r="E38" s="341" t="str">
        <f>SISWA!D28</f>
        <v>P</v>
      </c>
      <c r="F38" s="372" t="str">
        <f t="shared" ca="1" si="0"/>
        <v/>
      </c>
      <c r="G38" s="204" t="str">
        <f t="shared" ca="1" si="1"/>
        <v/>
      </c>
      <c r="H38" s="204" t="str">
        <f t="shared" ca="1" si="2"/>
        <v/>
      </c>
      <c r="I38" s="204" t="str">
        <f t="shared" ca="1" si="3"/>
        <v/>
      </c>
      <c r="J38" s="204" t="str">
        <f t="shared" ca="1" si="4"/>
        <v/>
      </c>
      <c r="K38" s="377">
        <f t="shared" ca="1" si="5"/>
        <v>0</v>
      </c>
      <c r="L38" s="381">
        <f t="shared" ca="1" si="6"/>
        <v>0</v>
      </c>
      <c r="M38" s="359"/>
    </row>
    <row r="39" spans="2:13" x14ac:dyDescent="0.25">
      <c r="B39" s="169"/>
      <c r="C39" s="340">
        <v>28</v>
      </c>
      <c r="D39" s="203" t="str">
        <f>SISWA!C29</f>
        <v>Siswa 28</v>
      </c>
      <c r="E39" s="341" t="str">
        <f>SISWA!D29</f>
        <v>P</v>
      </c>
      <c r="F39" s="372" t="str">
        <f t="shared" ca="1" si="0"/>
        <v/>
      </c>
      <c r="G39" s="204" t="str">
        <f t="shared" ca="1" si="1"/>
        <v/>
      </c>
      <c r="H39" s="204" t="str">
        <f t="shared" ca="1" si="2"/>
        <v/>
      </c>
      <c r="I39" s="204" t="str">
        <f t="shared" ca="1" si="3"/>
        <v/>
      </c>
      <c r="J39" s="204" t="str">
        <f t="shared" ca="1" si="4"/>
        <v/>
      </c>
      <c r="K39" s="377">
        <f t="shared" ca="1" si="5"/>
        <v>0</v>
      </c>
      <c r="L39" s="381">
        <f t="shared" ca="1" si="6"/>
        <v>0</v>
      </c>
      <c r="M39" s="359"/>
    </row>
    <row r="40" spans="2:13" x14ac:dyDescent="0.25">
      <c r="B40" s="169"/>
      <c r="C40" s="340">
        <v>29</v>
      </c>
      <c r="D40" s="203" t="str">
        <f>SISWA!C30</f>
        <v>Siswa 29</v>
      </c>
      <c r="E40" s="341" t="str">
        <f>SISWA!D30</f>
        <v>P</v>
      </c>
      <c r="F40" s="372" t="str">
        <f t="shared" ca="1" si="0"/>
        <v/>
      </c>
      <c r="G40" s="204" t="str">
        <f t="shared" ca="1" si="1"/>
        <v/>
      </c>
      <c r="H40" s="204" t="str">
        <f t="shared" ca="1" si="2"/>
        <v/>
      </c>
      <c r="I40" s="204" t="str">
        <f t="shared" ca="1" si="3"/>
        <v/>
      </c>
      <c r="J40" s="204" t="str">
        <f t="shared" ca="1" si="4"/>
        <v/>
      </c>
      <c r="K40" s="377">
        <f t="shared" ca="1" si="5"/>
        <v>0</v>
      </c>
      <c r="L40" s="381">
        <f t="shared" ca="1" si="6"/>
        <v>0</v>
      </c>
      <c r="M40" s="359"/>
    </row>
    <row r="41" spans="2:13" x14ac:dyDescent="0.25">
      <c r="B41" s="169"/>
      <c r="C41" s="340">
        <v>30</v>
      </c>
      <c r="D41" s="203" t="str">
        <f>SISWA!C31</f>
        <v>Siswa 30</v>
      </c>
      <c r="E41" s="341" t="str">
        <f>SISWA!D31</f>
        <v xml:space="preserve">L </v>
      </c>
      <c r="F41" s="372" t="str">
        <f t="shared" ca="1" si="0"/>
        <v/>
      </c>
      <c r="G41" s="204" t="str">
        <f t="shared" ca="1" si="1"/>
        <v/>
      </c>
      <c r="H41" s="204" t="str">
        <f t="shared" ca="1" si="2"/>
        <v/>
      </c>
      <c r="I41" s="204" t="str">
        <f t="shared" ca="1" si="3"/>
        <v/>
      </c>
      <c r="J41" s="204" t="str">
        <f t="shared" ca="1" si="4"/>
        <v/>
      </c>
      <c r="K41" s="377">
        <f t="shared" ca="1" si="5"/>
        <v>0</v>
      </c>
      <c r="L41" s="381">
        <f t="shared" ca="1" si="6"/>
        <v>0</v>
      </c>
      <c r="M41" s="359"/>
    </row>
    <row r="42" spans="2:13" x14ac:dyDescent="0.25">
      <c r="B42" s="169"/>
      <c r="C42" s="340">
        <v>31</v>
      </c>
      <c r="D42" s="203" t="str">
        <f>SISWA!C32</f>
        <v>Siswa 31</v>
      </c>
      <c r="E42" s="341" t="str">
        <f>SISWA!D32</f>
        <v xml:space="preserve">L </v>
      </c>
      <c r="F42" s="372" t="str">
        <f t="shared" ca="1" si="0"/>
        <v/>
      </c>
      <c r="G42" s="204" t="str">
        <f t="shared" ca="1" si="1"/>
        <v/>
      </c>
      <c r="H42" s="204" t="str">
        <f t="shared" ca="1" si="2"/>
        <v/>
      </c>
      <c r="I42" s="204" t="str">
        <f t="shared" ca="1" si="3"/>
        <v/>
      </c>
      <c r="J42" s="204" t="str">
        <f t="shared" ca="1" si="4"/>
        <v/>
      </c>
      <c r="K42" s="377">
        <f t="shared" ca="1" si="5"/>
        <v>0</v>
      </c>
      <c r="L42" s="381">
        <f t="shared" ca="1" si="6"/>
        <v>0</v>
      </c>
      <c r="M42" s="359"/>
    </row>
    <row r="43" spans="2:13" x14ac:dyDescent="0.25">
      <c r="B43" s="169"/>
      <c r="C43" s="340">
        <v>32</v>
      </c>
      <c r="D43" s="203" t="str">
        <f>SISWA!C33</f>
        <v>Siswa 32</v>
      </c>
      <c r="E43" s="341" t="str">
        <f>SISWA!D33</f>
        <v xml:space="preserve">L </v>
      </c>
      <c r="F43" s="372" t="str">
        <f t="shared" ca="1" si="0"/>
        <v/>
      </c>
      <c r="G43" s="204" t="str">
        <f t="shared" ca="1" si="1"/>
        <v/>
      </c>
      <c r="H43" s="204" t="str">
        <f t="shared" ca="1" si="2"/>
        <v/>
      </c>
      <c r="I43" s="204" t="str">
        <f t="shared" ca="1" si="3"/>
        <v/>
      </c>
      <c r="J43" s="204" t="str">
        <f t="shared" ca="1" si="4"/>
        <v/>
      </c>
      <c r="K43" s="377">
        <f t="shared" ca="1" si="5"/>
        <v>0</v>
      </c>
      <c r="L43" s="381">
        <f t="shared" ca="1" si="6"/>
        <v>0</v>
      </c>
      <c r="M43" s="359"/>
    </row>
    <row r="44" spans="2:13" x14ac:dyDescent="0.25">
      <c r="B44" s="169"/>
      <c r="C44" s="340">
        <v>33</v>
      </c>
      <c r="D44" s="203" t="str">
        <f>SISWA!C34</f>
        <v>Siswa 33</v>
      </c>
      <c r="E44" s="341" t="str">
        <f>SISWA!D34</f>
        <v xml:space="preserve">L </v>
      </c>
      <c r="F44" s="372" t="str">
        <f t="shared" ca="1" si="0"/>
        <v/>
      </c>
      <c r="G44" s="204" t="str">
        <f t="shared" ca="1" si="1"/>
        <v/>
      </c>
      <c r="H44" s="204" t="str">
        <f t="shared" ca="1" si="2"/>
        <v/>
      </c>
      <c r="I44" s="204" t="str">
        <f t="shared" ca="1" si="3"/>
        <v/>
      </c>
      <c r="J44" s="204" t="str">
        <f t="shared" ca="1" si="4"/>
        <v/>
      </c>
      <c r="K44" s="377">
        <f t="shared" ca="1" si="5"/>
        <v>0</v>
      </c>
      <c r="L44" s="381">
        <f t="shared" ca="1" si="6"/>
        <v>0</v>
      </c>
      <c r="M44" s="359"/>
    </row>
    <row r="45" spans="2:13" ht="15.75" thickBot="1" x14ac:dyDescent="0.3">
      <c r="B45" s="169"/>
      <c r="C45" s="360">
        <v>34</v>
      </c>
      <c r="D45" s="361" t="str">
        <f>SISWA!C35</f>
        <v>Siswa 34</v>
      </c>
      <c r="E45" s="374" t="str">
        <f>SISWA!D35</f>
        <v xml:space="preserve">L </v>
      </c>
      <c r="F45" s="373" t="str">
        <f t="shared" ca="1" si="0"/>
        <v/>
      </c>
      <c r="G45" s="362" t="str">
        <f t="shared" ca="1" si="1"/>
        <v/>
      </c>
      <c r="H45" s="362" t="str">
        <f t="shared" ca="1" si="2"/>
        <v/>
      </c>
      <c r="I45" s="362" t="str">
        <f t="shared" ca="1" si="3"/>
        <v/>
      </c>
      <c r="J45" s="362" t="str">
        <f t="shared" ca="1" si="4"/>
        <v/>
      </c>
      <c r="K45" s="378">
        <f t="shared" ca="1" si="5"/>
        <v>0</v>
      </c>
      <c r="L45" s="382">
        <f t="shared" ca="1" si="6"/>
        <v>0</v>
      </c>
      <c r="M45" s="363"/>
    </row>
    <row r="46" spans="2:13" ht="15" hidden="1" customHeight="1" x14ac:dyDescent="0.25">
      <c r="B46" s="169"/>
      <c r="C46" s="303">
        <v>35</v>
      </c>
      <c r="D46" s="356">
        <f>SISWA!C36</f>
        <v>0</v>
      </c>
      <c r="E46" s="305">
        <f>SISWA!D36</f>
        <v>0</v>
      </c>
      <c r="F46" s="357" t="str">
        <f t="shared" ca="1" si="0"/>
        <v/>
      </c>
      <c r="G46" s="357" t="str">
        <f t="shared" ca="1" si="1"/>
        <v/>
      </c>
      <c r="H46" s="357" t="str">
        <f t="shared" ca="1" si="2"/>
        <v/>
      </c>
      <c r="I46" s="357" t="str">
        <f t="shared" ca="1" si="3"/>
        <v/>
      </c>
      <c r="J46" s="357" t="str">
        <f t="shared" ca="1" si="4"/>
        <v/>
      </c>
      <c r="K46" s="357">
        <f t="shared" ca="1" si="5"/>
        <v>0</v>
      </c>
      <c r="L46" s="308">
        <f t="shared" ca="1" si="6"/>
        <v>0</v>
      </c>
      <c r="M46" s="358"/>
    </row>
    <row r="47" spans="2:13" ht="15" hidden="1" customHeight="1" x14ac:dyDescent="0.25">
      <c r="B47" s="169"/>
      <c r="C47" s="183">
        <v>36</v>
      </c>
      <c r="D47" s="203">
        <f>SISWA!C37</f>
        <v>0</v>
      </c>
      <c r="E47" s="185">
        <f>SISWA!D37</f>
        <v>0</v>
      </c>
      <c r="F47" s="204" t="str">
        <f t="shared" ca="1" si="0"/>
        <v/>
      </c>
      <c r="G47" s="204" t="str">
        <f t="shared" ca="1" si="1"/>
        <v/>
      </c>
      <c r="H47" s="204" t="str">
        <f t="shared" ca="1" si="2"/>
        <v/>
      </c>
      <c r="I47" s="204" t="str">
        <f t="shared" ca="1" si="3"/>
        <v/>
      </c>
      <c r="J47" s="204" t="str">
        <f t="shared" ca="1" si="4"/>
        <v/>
      </c>
      <c r="K47" s="204">
        <f t="shared" ca="1" si="5"/>
        <v>0</v>
      </c>
      <c r="L47" s="188">
        <f t="shared" ca="1" si="6"/>
        <v>0</v>
      </c>
      <c r="M47" s="205"/>
    </row>
    <row r="48" spans="2:13" ht="15" hidden="1" customHeight="1" x14ac:dyDescent="0.25">
      <c r="B48" s="169"/>
      <c r="C48" s="183">
        <v>37</v>
      </c>
      <c r="D48" s="203">
        <f>SISWA!C38</f>
        <v>0</v>
      </c>
      <c r="E48" s="185">
        <f>SISWA!D38</f>
        <v>0</v>
      </c>
      <c r="F48" s="204" t="str">
        <f t="shared" ca="1" si="0"/>
        <v/>
      </c>
      <c r="G48" s="204" t="str">
        <f t="shared" ca="1" si="1"/>
        <v/>
      </c>
      <c r="H48" s="204" t="str">
        <f t="shared" ca="1" si="2"/>
        <v/>
      </c>
      <c r="I48" s="204" t="str">
        <f t="shared" ca="1" si="3"/>
        <v/>
      </c>
      <c r="J48" s="204" t="str">
        <f t="shared" ca="1" si="4"/>
        <v/>
      </c>
      <c r="K48" s="204">
        <f t="shared" ca="1" si="5"/>
        <v>0</v>
      </c>
      <c r="L48" s="188">
        <f t="shared" ca="1" si="6"/>
        <v>0</v>
      </c>
      <c r="M48" s="205"/>
    </row>
    <row r="49" spans="2:13" ht="15" hidden="1" customHeight="1" x14ac:dyDescent="0.25">
      <c r="B49" s="169"/>
      <c r="C49" s="183">
        <v>38</v>
      </c>
      <c r="D49" s="203">
        <f>SISWA!C39</f>
        <v>0</v>
      </c>
      <c r="E49" s="185">
        <f>SISWA!D39</f>
        <v>0</v>
      </c>
      <c r="F49" s="204" t="str">
        <f t="shared" ca="1" si="0"/>
        <v/>
      </c>
      <c r="G49" s="204" t="str">
        <f t="shared" ca="1" si="1"/>
        <v/>
      </c>
      <c r="H49" s="204" t="str">
        <f t="shared" ca="1" si="2"/>
        <v/>
      </c>
      <c r="I49" s="204" t="str">
        <f t="shared" ca="1" si="3"/>
        <v/>
      </c>
      <c r="J49" s="204" t="str">
        <f t="shared" ca="1" si="4"/>
        <v/>
      </c>
      <c r="K49" s="204">
        <f t="shared" ca="1" si="5"/>
        <v>0</v>
      </c>
      <c r="L49" s="188">
        <f t="shared" ca="1" si="6"/>
        <v>0</v>
      </c>
      <c r="M49" s="205"/>
    </row>
    <row r="50" spans="2:13" ht="15" hidden="1" customHeight="1" x14ac:dyDescent="0.25">
      <c r="B50" s="169"/>
      <c r="C50" s="183">
        <v>39</v>
      </c>
      <c r="D50" s="203">
        <f>SISWA!C40</f>
        <v>0</v>
      </c>
      <c r="E50" s="185">
        <f>SISWA!D40</f>
        <v>0</v>
      </c>
      <c r="F50" s="204" t="str">
        <f t="shared" ca="1" si="0"/>
        <v/>
      </c>
      <c r="G50" s="204" t="str">
        <f t="shared" ca="1" si="1"/>
        <v/>
      </c>
      <c r="H50" s="204" t="str">
        <f t="shared" ca="1" si="2"/>
        <v/>
      </c>
      <c r="I50" s="204" t="str">
        <f t="shared" ca="1" si="3"/>
        <v/>
      </c>
      <c r="J50" s="204" t="str">
        <f t="shared" ca="1" si="4"/>
        <v/>
      </c>
      <c r="K50" s="204">
        <f t="shared" ca="1" si="5"/>
        <v>0</v>
      </c>
      <c r="L50" s="188">
        <f t="shared" ca="1" si="6"/>
        <v>0</v>
      </c>
      <c r="M50" s="205"/>
    </row>
    <row r="51" spans="2:13" ht="15" hidden="1" customHeight="1" x14ac:dyDescent="0.25">
      <c r="B51" s="169"/>
      <c r="C51" s="183">
        <v>40</v>
      </c>
      <c r="D51" s="203">
        <f>SISWA!C41</f>
        <v>0</v>
      </c>
      <c r="E51" s="185">
        <f>SISWA!D41</f>
        <v>0</v>
      </c>
      <c r="F51" s="204" t="str">
        <f t="shared" ca="1" si="0"/>
        <v/>
      </c>
      <c r="G51" s="204" t="str">
        <f t="shared" ca="1" si="1"/>
        <v/>
      </c>
      <c r="H51" s="204" t="str">
        <f t="shared" ca="1" si="2"/>
        <v/>
      </c>
      <c r="I51" s="204" t="str">
        <f t="shared" ca="1" si="3"/>
        <v/>
      </c>
      <c r="J51" s="204" t="str">
        <f t="shared" ca="1" si="4"/>
        <v/>
      </c>
      <c r="K51" s="204">
        <f t="shared" ca="1" si="5"/>
        <v>0</v>
      </c>
      <c r="L51" s="188">
        <f t="shared" ca="1" si="6"/>
        <v>0</v>
      </c>
      <c r="M51" s="205"/>
    </row>
    <row r="52" spans="2:13" ht="15" hidden="1" customHeight="1" x14ac:dyDescent="0.25">
      <c r="B52" s="169"/>
      <c r="C52" s="183">
        <v>41</v>
      </c>
      <c r="D52" s="203">
        <f>SISWA!C42</f>
        <v>0</v>
      </c>
      <c r="E52" s="185">
        <f>SISWA!D42</f>
        <v>0</v>
      </c>
      <c r="F52" s="204" t="str">
        <f t="shared" ca="1" si="0"/>
        <v/>
      </c>
      <c r="G52" s="204" t="str">
        <f t="shared" ca="1" si="1"/>
        <v/>
      </c>
      <c r="H52" s="204" t="str">
        <f t="shared" ca="1" si="2"/>
        <v/>
      </c>
      <c r="I52" s="204" t="str">
        <f t="shared" ca="1" si="3"/>
        <v/>
      </c>
      <c r="J52" s="204" t="str">
        <f t="shared" ca="1" si="4"/>
        <v/>
      </c>
      <c r="K52" s="204">
        <f t="shared" ca="1" si="5"/>
        <v>0</v>
      </c>
      <c r="L52" s="188">
        <f t="shared" ca="1" si="6"/>
        <v>0</v>
      </c>
      <c r="M52" s="205"/>
    </row>
    <row r="53" spans="2:13" ht="15" hidden="1" customHeight="1" x14ac:dyDescent="0.25">
      <c r="B53" s="169"/>
      <c r="C53" s="183">
        <v>42</v>
      </c>
      <c r="D53" s="203">
        <f>SISWA!C43</f>
        <v>0</v>
      </c>
      <c r="E53" s="185">
        <f>SISWA!D43</f>
        <v>0</v>
      </c>
      <c r="F53" s="204" t="str">
        <f t="shared" ca="1" si="0"/>
        <v/>
      </c>
      <c r="G53" s="204" t="str">
        <f t="shared" ca="1" si="1"/>
        <v/>
      </c>
      <c r="H53" s="204" t="str">
        <f t="shared" ca="1" si="2"/>
        <v/>
      </c>
      <c r="I53" s="204" t="str">
        <f t="shared" ca="1" si="3"/>
        <v/>
      </c>
      <c r="J53" s="204" t="str">
        <f t="shared" ca="1" si="4"/>
        <v/>
      </c>
      <c r="K53" s="204">
        <f t="shared" ca="1" si="5"/>
        <v>0</v>
      </c>
      <c r="L53" s="188">
        <f t="shared" ca="1" si="6"/>
        <v>0</v>
      </c>
      <c r="M53" s="205"/>
    </row>
    <row r="54" spans="2:13" ht="15" hidden="1" customHeight="1" x14ac:dyDescent="0.25">
      <c r="B54" s="169"/>
      <c r="C54" s="183">
        <v>43</v>
      </c>
      <c r="D54" s="203">
        <f>SISWA!C44</f>
        <v>0</v>
      </c>
      <c r="E54" s="185">
        <f>SISWA!D44</f>
        <v>0</v>
      </c>
      <c r="F54" s="204" t="str">
        <f t="shared" ca="1" si="0"/>
        <v/>
      </c>
      <c r="G54" s="204" t="str">
        <f t="shared" ca="1" si="1"/>
        <v/>
      </c>
      <c r="H54" s="204" t="str">
        <f t="shared" ca="1" si="2"/>
        <v/>
      </c>
      <c r="I54" s="204" t="str">
        <f t="shared" ca="1" si="3"/>
        <v/>
      </c>
      <c r="J54" s="204" t="str">
        <f t="shared" ca="1" si="4"/>
        <v/>
      </c>
      <c r="K54" s="204">
        <f t="shared" ca="1" si="5"/>
        <v>0</v>
      </c>
      <c r="L54" s="188">
        <f t="shared" ca="1" si="6"/>
        <v>0</v>
      </c>
      <c r="M54" s="205"/>
    </row>
    <row r="55" spans="2:13" ht="15" hidden="1" customHeight="1" x14ac:dyDescent="0.25">
      <c r="B55" s="169"/>
      <c r="C55" s="183">
        <v>44</v>
      </c>
      <c r="D55" s="203">
        <f>SISWA!C45</f>
        <v>0</v>
      </c>
      <c r="E55" s="185">
        <f>SISWA!D45</f>
        <v>0</v>
      </c>
      <c r="F55" s="204" t="str">
        <f t="shared" ca="1" si="0"/>
        <v/>
      </c>
      <c r="G55" s="204" t="str">
        <f t="shared" ca="1" si="1"/>
        <v/>
      </c>
      <c r="H55" s="204" t="str">
        <f t="shared" ca="1" si="2"/>
        <v/>
      </c>
      <c r="I55" s="204" t="str">
        <f t="shared" ca="1" si="3"/>
        <v/>
      </c>
      <c r="J55" s="204" t="str">
        <f t="shared" ca="1" si="4"/>
        <v/>
      </c>
      <c r="K55" s="204">
        <f t="shared" ca="1" si="5"/>
        <v>0</v>
      </c>
      <c r="L55" s="188">
        <f t="shared" ca="1" si="6"/>
        <v>0</v>
      </c>
      <c r="M55" s="205"/>
    </row>
    <row r="56" spans="2:13" ht="15" hidden="1" customHeight="1" x14ac:dyDescent="0.25">
      <c r="B56" s="169"/>
      <c r="C56" s="183">
        <v>45</v>
      </c>
      <c r="D56" s="203">
        <f>SISWA!C46</f>
        <v>0</v>
      </c>
      <c r="E56" s="185">
        <f>SISWA!D46</f>
        <v>0</v>
      </c>
      <c r="F56" s="204" t="str">
        <f t="shared" ca="1" si="0"/>
        <v/>
      </c>
      <c r="G56" s="204" t="str">
        <f t="shared" ca="1" si="1"/>
        <v/>
      </c>
      <c r="H56" s="204" t="str">
        <f t="shared" ca="1" si="2"/>
        <v/>
      </c>
      <c r="I56" s="204" t="str">
        <f t="shared" ca="1" si="3"/>
        <v/>
      </c>
      <c r="J56" s="204" t="str">
        <f t="shared" ca="1" si="4"/>
        <v/>
      </c>
      <c r="K56" s="204">
        <f t="shared" ca="1" si="5"/>
        <v>0</v>
      </c>
      <c r="L56" s="188">
        <f t="shared" ca="1" si="6"/>
        <v>0</v>
      </c>
      <c r="M56" s="205"/>
    </row>
    <row r="57" spans="2:13" ht="15" hidden="1" customHeight="1" x14ac:dyDescent="0.25">
      <c r="B57" s="169"/>
      <c r="C57" s="183">
        <v>46</v>
      </c>
      <c r="D57" s="203">
        <f>SISWA!C47</f>
        <v>0</v>
      </c>
      <c r="E57" s="185">
        <f>SISWA!D47</f>
        <v>0</v>
      </c>
      <c r="F57" s="204" t="str">
        <f t="shared" ca="1" si="0"/>
        <v/>
      </c>
      <c r="G57" s="204" t="str">
        <f t="shared" ca="1" si="1"/>
        <v/>
      </c>
      <c r="H57" s="204" t="str">
        <f t="shared" ca="1" si="2"/>
        <v/>
      </c>
      <c r="I57" s="204" t="str">
        <f t="shared" ca="1" si="3"/>
        <v/>
      </c>
      <c r="J57" s="204" t="str">
        <f t="shared" ca="1" si="4"/>
        <v/>
      </c>
      <c r="K57" s="204">
        <f t="shared" ca="1" si="5"/>
        <v>0</v>
      </c>
      <c r="L57" s="188">
        <f t="shared" ca="1" si="6"/>
        <v>0</v>
      </c>
      <c r="M57" s="205"/>
    </row>
    <row r="58" spans="2:13" ht="15" hidden="1" customHeight="1" x14ac:dyDescent="0.25">
      <c r="B58" s="169"/>
      <c r="C58" s="183">
        <v>47</v>
      </c>
      <c r="D58" s="203">
        <f>SISWA!C48</f>
        <v>0</v>
      </c>
      <c r="E58" s="185">
        <f>SISWA!D48</f>
        <v>0</v>
      </c>
      <c r="F58" s="204" t="str">
        <f t="shared" ca="1" si="0"/>
        <v/>
      </c>
      <c r="G58" s="204" t="str">
        <f t="shared" ca="1" si="1"/>
        <v/>
      </c>
      <c r="H58" s="204" t="str">
        <f t="shared" ca="1" si="2"/>
        <v/>
      </c>
      <c r="I58" s="204" t="str">
        <f t="shared" ca="1" si="3"/>
        <v/>
      </c>
      <c r="J58" s="204" t="str">
        <f t="shared" ca="1" si="4"/>
        <v/>
      </c>
      <c r="K58" s="204">
        <f t="shared" ca="1" si="5"/>
        <v>0</v>
      </c>
      <c r="L58" s="188">
        <f t="shared" ca="1" si="6"/>
        <v>0</v>
      </c>
      <c r="M58" s="205"/>
    </row>
    <row r="59" spans="2:13" ht="15" hidden="1" customHeight="1" x14ac:dyDescent="0.25">
      <c r="B59" s="169"/>
      <c r="C59" s="183">
        <v>48</v>
      </c>
      <c r="D59" s="203">
        <f>SISWA!C50</f>
        <v>0</v>
      </c>
      <c r="E59" s="185">
        <f>SISWA!D50</f>
        <v>0</v>
      </c>
      <c r="F59" s="204" t="str">
        <f t="shared" ca="1" si="0"/>
        <v/>
      </c>
      <c r="G59" s="204" t="str">
        <f t="shared" ca="1" si="1"/>
        <v/>
      </c>
      <c r="H59" s="204" t="str">
        <f t="shared" ca="1" si="2"/>
        <v/>
      </c>
      <c r="I59" s="204" t="str">
        <f t="shared" ca="1" si="3"/>
        <v/>
      </c>
      <c r="J59" s="204" t="str">
        <f t="shared" ca="1" si="4"/>
        <v/>
      </c>
      <c r="K59" s="204">
        <f t="shared" ca="1" si="5"/>
        <v>0</v>
      </c>
      <c r="L59" s="188">
        <f t="shared" ca="1" si="6"/>
        <v>0</v>
      </c>
      <c r="M59" s="205"/>
    </row>
    <row r="60" spans="2:13" ht="15" hidden="1" customHeight="1" x14ac:dyDescent="0.25">
      <c r="B60" s="169"/>
      <c r="C60" s="183">
        <v>49</v>
      </c>
      <c r="D60" s="203">
        <f>SISWA!C51</f>
        <v>0</v>
      </c>
      <c r="E60" s="185">
        <f>SISWA!D51</f>
        <v>0</v>
      </c>
      <c r="F60" s="204" t="str">
        <f t="shared" ca="1" si="0"/>
        <v/>
      </c>
      <c r="G60" s="204" t="str">
        <f t="shared" ca="1" si="1"/>
        <v/>
      </c>
      <c r="H60" s="204" t="str">
        <f t="shared" ca="1" si="2"/>
        <v/>
      </c>
      <c r="I60" s="204" t="str">
        <f t="shared" ca="1" si="3"/>
        <v/>
      </c>
      <c r="J60" s="204" t="str">
        <f t="shared" ca="1" si="4"/>
        <v/>
      </c>
      <c r="K60" s="204">
        <f t="shared" ca="1" si="5"/>
        <v>0</v>
      </c>
      <c r="L60" s="188">
        <f t="shared" ca="1" si="6"/>
        <v>0</v>
      </c>
      <c r="M60" s="205"/>
    </row>
    <row r="61" spans="2:13" ht="15" hidden="1" customHeight="1" x14ac:dyDescent="0.25">
      <c r="B61" s="169"/>
      <c r="C61" s="183">
        <v>50</v>
      </c>
      <c r="D61" s="203">
        <f>SISWA!C52</f>
        <v>0</v>
      </c>
      <c r="E61" s="185">
        <f>SISWA!D52</f>
        <v>0</v>
      </c>
      <c r="F61" s="204" t="str">
        <f t="shared" ca="1" si="0"/>
        <v/>
      </c>
      <c r="G61" s="204" t="str">
        <f t="shared" ca="1" si="1"/>
        <v/>
      </c>
      <c r="H61" s="204" t="str">
        <f t="shared" ca="1" si="2"/>
        <v/>
      </c>
      <c r="I61" s="204" t="str">
        <f t="shared" ca="1" si="3"/>
        <v/>
      </c>
      <c r="J61" s="204" t="str">
        <f t="shared" ca="1" si="4"/>
        <v/>
      </c>
      <c r="K61" s="204">
        <f t="shared" ca="1" si="5"/>
        <v>0</v>
      </c>
      <c r="L61" s="188">
        <f t="shared" ca="1" si="6"/>
        <v>0</v>
      </c>
      <c r="M61" s="205"/>
    </row>
    <row r="62" spans="2:13" x14ac:dyDescent="0.25">
      <c r="B62" s="169"/>
    </row>
    <row r="63" spans="2:13" x14ac:dyDescent="0.25">
      <c r="B63" s="169"/>
      <c r="D63" s="60" t="s">
        <v>13</v>
      </c>
      <c r="K63" s="60" t="s">
        <v>176</v>
      </c>
    </row>
    <row r="64" spans="2:13" x14ac:dyDescent="0.25">
      <c r="B64" s="169"/>
      <c r="D64" s="60" t="str">
        <f>DATA!$D$7</f>
        <v>SDN Wawan Ridwan AS</v>
      </c>
      <c r="K64" s="60" t="str">
        <f>DATA!$B$11</f>
        <v>Guru Mata Pelajaran</v>
      </c>
    </row>
    <row r="65" spans="2:11" x14ac:dyDescent="0.25">
      <c r="B65" s="169"/>
      <c r="K65" s="60" t="str">
        <f>DATA!$B$2&amp;" "&amp;DATA!$D$2</f>
        <v>KELAS 5 B</v>
      </c>
    </row>
    <row r="66" spans="2:11" x14ac:dyDescent="0.25">
      <c r="B66" s="169"/>
    </row>
    <row r="67" spans="2:11" x14ac:dyDescent="0.25">
      <c r="B67" s="169"/>
    </row>
    <row r="68" spans="2:11" x14ac:dyDescent="0.25">
      <c r="B68" s="169"/>
    </row>
    <row r="69" spans="2:11" x14ac:dyDescent="0.25">
      <c r="B69" s="169"/>
      <c r="D69" s="190" t="str">
        <f>DATA!$D$9</f>
        <v>Nama KS</v>
      </c>
      <c r="K69" s="190" t="str">
        <f>DATA!$D$11</f>
        <v>WAWAN RIDWAN</v>
      </c>
    </row>
    <row r="70" spans="2:11" x14ac:dyDescent="0.25">
      <c r="B70" s="169"/>
      <c r="D70" s="60" t="str">
        <f>DATA!$B$10&amp;" "&amp;DATA!$D$10</f>
        <v xml:space="preserve">NIP </v>
      </c>
      <c r="K70" s="60" t="str">
        <f>DATA!$B$12&amp;" "&amp;DATA!$D$12</f>
        <v>NIP. 12345</v>
      </c>
    </row>
    <row r="71" spans="2:11" s="18" customFormat="1" x14ac:dyDescent="0.25"/>
    <row r="72" spans="2:11" s="18" customFormat="1" x14ac:dyDescent="0.25"/>
    <row r="73" spans="2:11" s="18" customFormat="1" x14ac:dyDescent="0.25"/>
    <row r="74" spans="2:11" s="18" customFormat="1" x14ac:dyDescent="0.25"/>
    <row r="75" spans="2:11" s="18" customFormat="1" x14ac:dyDescent="0.25"/>
    <row r="76" spans="2:11" s="18" customFormat="1" x14ac:dyDescent="0.25"/>
    <row r="77" spans="2:11" s="18" customFormat="1" x14ac:dyDescent="0.25"/>
    <row r="78" spans="2:11" s="18" customFormat="1" x14ac:dyDescent="0.25"/>
    <row r="79" spans="2:11" s="18" customFormat="1" x14ac:dyDescent="0.25"/>
    <row r="80" spans="2:11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</sheetData>
  <sheetProtection algorithmName="SHA-512" hashValue="5wQIL/I5mnCtQoAWQ7zVqKzL7xP+UED5KrB+MHtBy3D6m1fYMtyNbiQh+mzc8+iSbqp/5qVhXsLN+KOboTrXWw==" saltValue="HyEGOK6VOdMta3WUqzvJaA==" spinCount="100000" sheet="1" objects="1" scenarios="1" formatCells="0" formatColumns="0" formatRows="0" autoFilter="0"/>
  <autoFilter ref="D11:D61">
    <filterColumn colId="0">
      <customFilters>
        <customFilter operator="notEqual" val=" "/>
      </customFilters>
    </filterColumn>
  </autoFilter>
  <mergeCells count="12">
    <mergeCell ref="B1:N1"/>
    <mergeCell ref="K8:K10"/>
    <mergeCell ref="L8:L10"/>
    <mergeCell ref="M8:M10"/>
    <mergeCell ref="D8:D10"/>
    <mergeCell ref="C8:C10"/>
    <mergeCell ref="F8:J8"/>
    <mergeCell ref="C2:M2"/>
    <mergeCell ref="E8:E10"/>
    <mergeCell ref="C5:D5"/>
    <mergeCell ref="C4:D4"/>
    <mergeCell ref="C6:D6"/>
  </mergeCells>
  <conditionalFormatting sqref="J9:J61">
    <cfRule type="expression" dxfId="26" priority="1">
      <formula>$J$9=""</formula>
    </cfRule>
  </conditionalFormatting>
  <pageMargins left="0.70866141732283472" right="0.39370078740157483" top="0.59055118110236227" bottom="0.39370078740157483" header="0.31496062992125984" footer="0.31496062992125984"/>
  <pageSetup paperSize="256" scale="85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Sistem!$D$3:$D$12</xm:f>
          </x14:formula1>
          <xm:sqref>Q6</xm:sqref>
        </x14:dataValidation>
        <x14:dataValidation type="list" allowBlank="1" showInputMessage="1" showErrorMessage="1">
          <x14:formula1>
            <xm:f>Sistem!$B$31:$B$32</xm:f>
          </x14:formula1>
          <xm:sqref>Q8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HOME</vt:lpstr>
      <vt:lpstr>DATA</vt:lpstr>
      <vt:lpstr>PANDUAN</vt:lpstr>
      <vt:lpstr>COVER</vt:lpstr>
      <vt:lpstr>BAB LM</vt:lpstr>
      <vt:lpstr>SISWA</vt:lpstr>
      <vt:lpstr>Sistem</vt:lpstr>
      <vt:lpstr>REKAP</vt:lpstr>
      <vt:lpstr>BOBOT</vt:lpstr>
      <vt:lpstr>PERSEN</vt:lpstr>
      <vt:lpstr>B-PAI</vt:lpstr>
      <vt:lpstr>BOBOT!Print_Area</vt:lpstr>
      <vt:lpstr>COVER!Print_Area</vt:lpstr>
      <vt:lpstr>PANDUAN!Print_Area</vt:lpstr>
      <vt:lpstr>PERSEN!Print_Area</vt:lpstr>
      <vt:lpstr>REKAP!Print_Area</vt:lpstr>
      <vt:lpstr>BOBOT!Print_Titles</vt:lpstr>
      <vt:lpstr>PERSEN!Print_Titles</vt:lpstr>
      <vt:lpstr>REKAP!Print_Titles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SDNCKC03</dc:creator>
  <cp:lastModifiedBy>SDNCKC03</cp:lastModifiedBy>
  <cp:lastPrinted>2026-04-13T09:05:13Z</cp:lastPrinted>
  <dcterms:created xsi:type="dcterms:W3CDTF">2026-02-11T06:31:51Z</dcterms:created>
  <dcterms:modified xsi:type="dcterms:W3CDTF">2026-05-15T15:03:28Z</dcterms:modified>
</cp:coreProperties>
</file>