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PEO GIRGADHADA\INCOME TAX ONLINE BLOGS\2023-2024\"/>
    </mc:Choice>
  </mc:AlternateContent>
  <xr:revisionPtr revIDLastSave="0" documentId="13_ncr:1_{0CFB01C3-FF4E-4512-BA85-96F53DE87393}" xr6:coauthVersionLast="47" xr6:coauthVersionMax="47" xr10:uidLastSave="{00000000-0000-0000-0000-000000000000}"/>
  <bookViews>
    <workbookView xWindow="-120" yWindow="-120" windowWidth="24240" windowHeight="13140" tabRatio="715" xr2:uid="{00000000-000D-0000-FFFF-FFFF00000000}"/>
  </bookViews>
  <sheets>
    <sheet name="HOME" sheetId="30" r:id="rId1"/>
    <sheet name="DATA" sheetId="26" r:id="rId2"/>
    <sheet name="CALCULATION" sheetId="28" r:id="rId3"/>
    <sheet name="Self Declaration Form OLD." sheetId="1" r:id="rId4"/>
    <sheet name="FORM-16 OLD" sheetId="29" r:id="rId5"/>
    <sheet name="Self Dec.Form NEW" sheetId="27" r:id="rId6"/>
  </sheets>
  <externalReferences>
    <externalReference r:id="rId7"/>
    <externalReference r:id="rId8"/>
  </externalReferences>
  <definedNames>
    <definedName name="apang" localSheetId="2">#REF!</definedName>
    <definedName name="apang">#REF!</definedName>
    <definedName name="JJ" localSheetId="2">#REF!</definedName>
    <definedName name="JJ">#REF!</definedName>
    <definedName name="JM" localSheetId="2">#REF!</definedName>
    <definedName name="JM">#REF!</definedName>
    <definedName name="jmp" localSheetId="0">'[1]PAGAR SLIP'!$AT$18:$CH$37</definedName>
    <definedName name="jmp">'[2]PAGAR SLIP'!$AT$18:$CH$37</definedName>
    <definedName name="km" localSheetId="0">'[1]PAGAR SLIP'!$AI$7:$AI$18</definedName>
    <definedName name="km">'[2]PAGAR SLIP'!$AI$7:$AI$18</definedName>
    <definedName name="nil" localSheetId="0">'[1]IN-1'!$W$44</definedName>
    <definedName name="nil">'[2]IN-1'!$W$44</definedName>
    <definedName name="_xlnm.Print_Area" localSheetId="4">'FORM-16 OLD'!$A$1:$I$114</definedName>
    <definedName name="_xlnm.Print_Area" localSheetId="5">'Self Dec.Form NEW'!$A$1:$H$88</definedName>
    <definedName name="_xlnm.Print_Area" localSheetId="3">'Self Declaration Form OLD.'!$A$1:$S$60</definedName>
    <definedName name="RT" localSheetId="2">#REF!</definedName>
    <definedName name="RT">#REF!</definedName>
    <definedName name="tod" localSheetId="0">'[1]PAGAR SLIP'!$AF$7:$AF$18</definedName>
    <definedName name="tod">'[2]PAGAR SLIP'!$AF$7:$AF$18</definedName>
    <definedName name="VI" localSheetId="2">#REF!</definedName>
    <definedName name="V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6" l="1"/>
  <c r="F27" i="1"/>
  <c r="O23" i="1" l="1"/>
  <c r="O20" i="1"/>
  <c r="O10" i="1"/>
  <c r="O11" i="1"/>
  <c r="O12" i="1"/>
  <c r="O13" i="1"/>
  <c r="O14" i="1"/>
  <c r="O15" i="1"/>
  <c r="O16" i="1"/>
  <c r="O17" i="1"/>
  <c r="O18" i="1"/>
  <c r="O19" i="1"/>
  <c r="O9" i="1"/>
  <c r="G32" i="26"/>
  <c r="F32" i="26"/>
  <c r="E32" i="26"/>
  <c r="S23" i="1" l="1"/>
  <c r="R23" i="1"/>
  <c r="N23" i="1"/>
  <c r="R20" i="1"/>
  <c r="N20" i="1"/>
  <c r="M20" i="1"/>
  <c r="L23" i="1"/>
  <c r="L22" i="1"/>
  <c r="L21" i="1"/>
  <c r="L20" i="1"/>
  <c r="G18" i="1" l="1"/>
  <c r="N5" i="30" l="1"/>
  <c r="J5" i="30"/>
  <c r="C114" i="29" l="1"/>
  <c r="C113" i="29"/>
  <c r="B106" i="29"/>
  <c r="G114" i="29" s="1"/>
  <c r="G105" i="29"/>
  <c r="I113" i="29" s="1"/>
  <c r="D105" i="29"/>
  <c r="B105" i="29"/>
  <c r="G113" i="29" s="1"/>
  <c r="E101" i="29"/>
  <c r="D11" i="29"/>
  <c r="A8" i="29"/>
  <c r="A7" i="29"/>
  <c r="A6" i="29"/>
  <c r="H113" i="29"/>
  <c r="D103" i="29"/>
  <c r="C103" i="29"/>
  <c r="I80" i="29"/>
  <c r="I76" i="29"/>
  <c r="H60" i="29"/>
  <c r="H59" i="29"/>
  <c r="H28" i="29"/>
  <c r="F77" i="27" l="1"/>
  <c r="C77" i="27"/>
  <c r="C76" i="27"/>
  <c r="C83" i="27"/>
  <c r="L24" i="1" l="1"/>
  <c r="G47" i="1"/>
  <c r="B102" i="29" l="1"/>
  <c r="E102" i="29" s="1"/>
  <c r="G19" i="1"/>
  <c r="F33" i="1"/>
  <c r="F32" i="1"/>
  <c r="F65" i="29" s="1"/>
  <c r="G65" i="29" s="1"/>
  <c r="H65" i="29" s="1"/>
  <c r="F31" i="1"/>
  <c r="F30" i="1"/>
  <c r="F29" i="1"/>
  <c r="F28" i="1"/>
  <c r="F67" i="29" s="1"/>
  <c r="G67" i="29" s="1"/>
  <c r="H67" i="29" s="1"/>
  <c r="F69" i="29"/>
  <c r="G69" i="29" s="1"/>
  <c r="H69" i="29" s="1"/>
  <c r="F26" i="1"/>
  <c r="F66" i="29" s="1"/>
  <c r="G66" i="29" s="1"/>
  <c r="H66" i="29" s="1"/>
  <c r="F24" i="1"/>
  <c r="F64" i="29" s="1"/>
  <c r="G64" i="29" s="1"/>
  <c r="H64" i="29" s="1"/>
  <c r="D33" i="1"/>
  <c r="D32" i="1"/>
  <c r="D31" i="1"/>
  <c r="G48" i="29" s="1"/>
  <c r="D30" i="1"/>
  <c r="G51" i="29" s="1"/>
  <c r="D29" i="1"/>
  <c r="G52" i="29" s="1"/>
  <c r="D28" i="1"/>
  <c r="G49" i="29" s="1"/>
  <c r="D27" i="1"/>
  <c r="G47" i="29" s="1"/>
  <c r="D26" i="1"/>
  <c r="G50" i="29" s="1"/>
  <c r="C32" i="26"/>
  <c r="D32" i="26"/>
  <c r="G13" i="1"/>
  <c r="D5" i="28" s="1"/>
  <c r="F70" i="29" l="1"/>
  <c r="G70" i="29" s="1"/>
  <c r="H70" i="29" s="1"/>
  <c r="G53" i="29"/>
  <c r="I40" i="29"/>
  <c r="D9" i="28"/>
  <c r="F68" i="29"/>
  <c r="G68" i="29" s="1"/>
  <c r="H68" i="29" s="1"/>
  <c r="G37" i="29"/>
  <c r="I39" i="29" s="1"/>
  <c r="F34" i="1"/>
  <c r="BB36" i="1" s="1"/>
  <c r="G19" i="27"/>
  <c r="G18" i="27"/>
  <c r="G39" i="27"/>
  <c r="H14" i="27"/>
  <c r="E8" i="28" s="1"/>
  <c r="H71" i="29" l="1"/>
  <c r="I71" i="29" s="1"/>
  <c r="G29" i="27"/>
  <c r="H41" i="27" s="1"/>
  <c r="E5" i="28" s="1"/>
  <c r="BC40" i="1" l="1"/>
  <c r="BC36" i="1" s="1"/>
  <c r="BA40" i="1" l="1"/>
  <c r="BB40" i="1" s="1"/>
  <c r="S19" i="1" l="1"/>
  <c r="B100" i="29" s="1"/>
  <c r="E100" i="29" s="1"/>
  <c r="S18" i="1"/>
  <c r="B99" i="29" s="1"/>
  <c r="E99" i="29" s="1"/>
  <c r="S17" i="1"/>
  <c r="B98" i="29" s="1"/>
  <c r="E98" i="29" s="1"/>
  <c r="S16" i="1"/>
  <c r="B97" i="29" s="1"/>
  <c r="E97" i="29" s="1"/>
  <c r="S15" i="1"/>
  <c r="B96" i="29" s="1"/>
  <c r="E96" i="29" s="1"/>
  <c r="S14" i="1"/>
  <c r="B95" i="29" s="1"/>
  <c r="E95" i="29" s="1"/>
  <c r="S13" i="1"/>
  <c r="B94" i="29" s="1"/>
  <c r="E94" i="29" s="1"/>
  <c r="S12" i="1"/>
  <c r="B93" i="29" s="1"/>
  <c r="E93" i="29" s="1"/>
  <c r="S11" i="1"/>
  <c r="B92" i="29" s="1"/>
  <c r="E92" i="29" s="1"/>
  <c r="S10" i="1"/>
  <c r="B91" i="29" s="1"/>
  <c r="E91" i="29" s="1"/>
  <c r="S9" i="1"/>
  <c r="R19" i="1"/>
  <c r="R18" i="1"/>
  <c r="R17" i="1"/>
  <c r="R16" i="1"/>
  <c r="R15" i="1"/>
  <c r="R14" i="1"/>
  <c r="R13" i="1"/>
  <c r="R12" i="1"/>
  <c r="R11" i="1"/>
  <c r="R10" i="1"/>
  <c r="R9" i="1"/>
  <c r="N19" i="1"/>
  <c r="N18" i="1"/>
  <c r="N17" i="1"/>
  <c r="N16" i="1"/>
  <c r="N15" i="1"/>
  <c r="N14" i="1"/>
  <c r="N13" i="1"/>
  <c r="N12" i="1"/>
  <c r="N11" i="1"/>
  <c r="N10" i="1"/>
  <c r="N9" i="1"/>
  <c r="M19" i="1"/>
  <c r="M18" i="1"/>
  <c r="M17" i="1"/>
  <c r="M16" i="1"/>
  <c r="M15" i="1"/>
  <c r="M14" i="1"/>
  <c r="M13" i="1"/>
  <c r="M12" i="1"/>
  <c r="M11" i="1"/>
  <c r="M10" i="1"/>
  <c r="M9" i="1"/>
  <c r="L19" i="1"/>
  <c r="L18" i="1"/>
  <c r="L17" i="1"/>
  <c r="L16" i="1"/>
  <c r="L15" i="1"/>
  <c r="L14" i="1"/>
  <c r="L13" i="1"/>
  <c r="L12" i="1"/>
  <c r="L11" i="1"/>
  <c r="L10" i="1"/>
  <c r="L9" i="1"/>
  <c r="D56" i="1"/>
  <c r="D54" i="1"/>
  <c r="D58" i="1"/>
  <c r="D8" i="27" s="1"/>
  <c r="H9" i="1"/>
  <c r="G5" i="27" s="1"/>
  <c r="H8" i="1"/>
  <c r="G8" i="27" s="1"/>
  <c r="H7" i="1"/>
  <c r="H6" i="1"/>
  <c r="D9" i="1"/>
  <c r="G4" i="27" s="1"/>
  <c r="D8" i="1"/>
  <c r="D7" i="1"/>
  <c r="D6" i="1"/>
  <c r="R3" i="1"/>
  <c r="N3" i="1"/>
  <c r="L3" i="1"/>
  <c r="F8" i="29" l="1"/>
  <c r="D6" i="27"/>
  <c r="G11" i="29"/>
  <c r="G7" i="27"/>
  <c r="C84" i="27"/>
  <c r="L48" i="1"/>
  <c r="F7" i="29"/>
  <c r="D5" i="27"/>
  <c r="D7" i="27"/>
  <c r="L46" i="1"/>
  <c r="B90" i="29"/>
  <c r="G49" i="1"/>
  <c r="D4" i="1"/>
  <c r="F6" i="29" l="1"/>
  <c r="D4" i="27"/>
  <c r="O48" i="1"/>
  <c r="H82" i="29"/>
  <c r="I85" i="29" s="1"/>
  <c r="D18" i="28"/>
  <c r="B103" i="29"/>
  <c r="E90" i="29"/>
  <c r="E103" i="29" s="1"/>
  <c r="BK70" i="1"/>
  <c r="O50" i="1" l="1"/>
  <c r="D5" i="1"/>
  <c r="P5" i="1" l="1"/>
  <c r="F58" i="1"/>
  <c r="Q25" i="1"/>
  <c r="P25" i="1"/>
  <c r="O25" i="1"/>
  <c r="G17" i="1" s="1"/>
  <c r="H69" i="27" l="1"/>
  <c r="E18" i="28" s="1"/>
  <c r="R25" i="1"/>
  <c r="G16" i="1" s="1"/>
  <c r="N25" i="1"/>
  <c r="D25" i="1" s="1"/>
  <c r="G46" i="29" s="1"/>
  <c r="M25" i="1"/>
  <c r="D24" i="1" s="1"/>
  <c r="G45" i="29" s="1"/>
  <c r="L25" i="1"/>
  <c r="H12" i="1" s="1"/>
  <c r="G15" i="1" s="1"/>
  <c r="G31" i="29" s="1"/>
  <c r="L5" i="1"/>
  <c r="G57" i="29" l="1"/>
  <c r="H57" i="29" s="1"/>
  <c r="I61" i="29" s="1"/>
  <c r="I73" i="29" s="1"/>
  <c r="G32" i="29"/>
  <c r="D8" i="28"/>
  <c r="G20" i="1"/>
  <c r="G20" i="29"/>
  <c r="H25" i="29" s="1"/>
  <c r="H29" i="29" s="1"/>
  <c r="D4" i="28"/>
  <c r="D6" i="28" s="1"/>
  <c r="H10" i="27"/>
  <c r="H14" i="1"/>
  <c r="H21" i="1" l="1"/>
  <c r="H35" i="1" s="1"/>
  <c r="H36" i="1" s="1"/>
  <c r="H33" i="29"/>
  <c r="I35" i="29" s="1"/>
  <c r="I41" i="29" s="1"/>
  <c r="S71" i="29" s="1"/>
  <c r="I74" i="29" s="1"/>
  <c r="H32" i="29"/>
  <c r="H15" i="27"/>
  <c r="H43" i="27" s="1"/>
  <c r="H44" i="27" s="1"/>
  <c r="E46" i="27" s="1"/>
  <c r="J52" i="27" s="1"/>
  <c r="H52" i="27" s="1"/>
  <c r="E4" i="28"/>
  <c r="E6" i="28" s="1"/>
  <c r="D34" i="1"/>
  <c r="BA36" i="1" s="1"/>
  <c r="J55" i="27" l="1"/>
  <c r="H55" i="27" s="1"/>
  <c r="J56" i="27"/>
  <c r="H56" i="27" s="1"/>
  <c r="J53" i="27"/>
  <c r="H53" i="27" s="1"/>
  <c r="J51" i="27"/>
  <c r="H51" i="27" s="1"/>
  <c r="J54" i="27"/>
  <c r="H54" i="27" s="1"/>
  <c r="E12" i="28"/>
  <c r="BA38" i="1"/>
  <c r="H57" i="27" l="1"/>
  <c r="G34" i="1"/>
  <c r="E13" i="28" l="1"/>
  <c r="H59" i="27"/>
  <c r="E14" i="28" s="1"/>
  <c r="D10" i="28"/>
  <c r="D12" i="28" l="1"/>
  <c r="H60" i="27"/>
  <c r="H63" i="27" s="1"/>
  <c r="E16" i="28" s="1"/>
  <c r="H43" i="1" l="1"/>
  <c r="D14" i="28" s="1"/>
  <c r="BI84" i="1"/>
  <c r="H62" i="27"/>
  <c r="H67" i="27" s="1"/>
  <c r="H68" i="27" s="1"/>
  <c r="J72" i="27" s="1"/>
  <c r="K72" i="27" s="1"/>
  <c r="H72" i="27" s="1"/>
  <c r="E20" i="28" s="1"/>
  <c r="BI70" i="1"/>
  <c r="BJ70" i="1" s="1"/>
  <c r="BL70" i="1" s="1"/>
  <c r="H39" i="1" s="1"/>
  <c r="E15" i="28"/>
  <c r="BI71" i="1" l="1"/>
  <c r="BJ71" i="1" s="1"/>
  <c r="BI72" i="1" s="1"/>
  <c r="H41" i="1" s="1"/>
  <c r="E17" i="28"/>
  <c r="J71" i="27"/>
  <c r="H71" i="27" s="1"/>
  <c r="E19" i="28" s="1"/>
  <c r="H40" i="1" l="1"/>
  <c r="BI83" i="1" s="1"/>
  <c r="BI85" i="1" s="1"/>
  <c r="H42" i="1" l="1"/>
  <c r="W42" i="1" s="1"/>
  <c r="W43" i="1" s="1"/>
  <c r="H44" i="1" s="1"/>
  <c r="I75" i="29" s="1"/>
  <c r="BI86" i="1"/>
  <c r="BI87" i="1" s="1"/>
  <c r="D13" i="28" l="1"/>
  <c r="I78" i="29"/>
  <c r="I79" i="29" s="1"/>
  <c r="D15" i="28"/>
  <c r="H45" i="1"/>
  <c r="D16" i="28" s="1"/>
  <c r="I81" i="29" l="1"/>
  <c r="I86" i="29" s="1"/>
  <c r="I106" i="29" s="1"/>
  <c r="H46" i="1"/>
  <c r="H48" i="1" s="1"/>
  <c r="H50" i="1" s="1"/>
  <c r="D19" i="28" l="1"/>
  <c r="E24" i="26"/>
  <c r="S20" i="1" s="1"/>
  <c r="S25" i="1" s="1"/>
  <c r="G51" i="1"/>
  <c r="D20" i="28" s="1"/>
  <c r="D17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Om</author>
  </authors>
  <commentList>
    <comment ref="E2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 xml:space="preserve">આ સેલ ભરવાની નથી.
</t>
        </r>
        <r>
          <rPr>
            <b/>
            <sz val="11"/>
            <color indexed="81"/>
            <rFont val="Tahoma"/>
            <family val="2"/>
          </rPr>
          <t>ફેબ્રુ-23</t>
        </r>
        <r>
          <rPr>
            <sz val="11"/>
            <color indexed="81"/>
            <rFont val="Tahoma"/>
            <family val="2"/>
          </rPr>
          <t xml:space="preserve"> માં ભરવાનો થતો ટેક્ષ જાતે લઇ લેશે.</t>
        </r>
      </text>
    </comment>
  </commentList>
</comments>
</file>

<file path=xl/sharedStrings.xml><?xml version="1.0" encoding="utf-8"?>
<sst xmlns="http://schemas.openxmlformats.org/spreadsheetml/2006/main" count="475" uniqueCount="439">
  <si>
    <t xml:space="preserve">Name : </t>
  </si>
  <si>
    <t xml:space="preserve"> NAME OF EMP.</t>
  </si>
  <si>
    <t xml:space="preserve"> FATHERS NAME</t>
  </si>
  <si>
    <t>Designation :</t>
  </si>
  <si>
    <t>OFFICE  :</t>
  </si>
  <si>
    <t xml:space="preserve"> GENDER</t>
  </si>
  <si>
    <t>MONTH</t>
  </si>
  <si>
    <t xml:space="preserve">Gross 
Amount
Of Pay </t>
  </si>
  <si>
    <t>GPF
EPF
CPF</t>
  </si>
  <si>
    <t>Gov. ins</t>
  </si>
  <si>
    <t>TRA.
ALL.</t>
  </si>
  <si>
    <t>HRA</t>
  </si>
  <si>
    <t>LIC
PLI</t>
  </si>
  <si>
    <t>PROF TAX</t>
  </si>
  <si>
    <t>INCOME TAX</t>
  </si>
  <si>
    <t xml:space="preserve"> ADDRESS</t>
  </si>
  <si>
    <t xml:space="preserve"> BIRTH DATE</t>
  </si>
  <si>
    <t xml:space="preserve"> PAN NO.</t>
  </si>
  <si>
    <t xml:space="preserve"> PHONE NO.</t>
  </si>
  <si>
    <t xml:space="preserve"> BANK NAME</t>
  </si>
  <si>
    <t xml:space="preserve"> ACCOUNT NO.</t>
  </si>
  <si>
    <t>CALCULATION OF INCOME TAX</t>
  </si>
  <si>
    <t>NO</t>
  </si>
  <si>
    <t>Particulars</t>
  </si>
  <si>
    <t>Rs</t>
  </si>
  <si>
    <t xml:space="preserve">  Deduction : Under Chapter VI-A</t>
  </si>
  <si>
    <t>GPF/CPF</t>
  </si>
  <si>
    <t>GI</t>
  </si>
  <si>
    <t>TOTAL</t>
  </si>
  <si>
    <t>PPF</t>
  </si>
  <si>
    <t>PLI</t>
  </si>
  <si>
    <t>TUTASION FEES</t>
  </si>
  <si>
    <t>Total</t>
  </si>
  <si>
    <t>Total Income (5-6)</t>
  </si>
  <si>
    <t>Calculation of income Tax</t>
  </si>
  <si>
    <t>Nil</t>
  </si>
  <si>
    <t>Rs. 5,00,001 to 10,00,000</t>
  </si>
  <si>
    <t>Above 10,00,001</t>
  </si>
  <si>
    <t>Total Income tax</t>
  </si>
  <si>
    <t>Tax rebate U/s 89 (as per 10E)</t>
  </si>
  <si>
    <t xml:space="preserve">Total Tax payable </t>
  </si>
  <si>
    <t>DETAILS OF NSC INTEREST</t>
  </si>
  <si>
    <t>SR.
NO.</t>
  </si>
  <si>
    <t>FINANCIAL YEARS
OF PURCHASE</t>
  </si>
  <si>
    <t>AMT OF N.S.C.</t>
  </si>
  <si>
    <t>RATE OF INT</t>
  </si>
  <si>
    <t>AMT INT</t>
  </si>
  <si>
    <t>DETAILS OF N.S.C. NO / PO</t>
  </si>
  <si>
    <t xml:space="preserve">                The original polycies / certificates / recept ext. should be shown to DDO  for verification </t>
  </si>
  <si>
    <t>CERTIFICATE BY THE EMPLOYEE</t>
  </si>
  <si>
    <t xml:space="preserve">  certificate  that the particulars above are correct.</t>
  </si>
  <si>
    <t>SIGNATURE</t>
  </si>
  <si>
    <t xml:space="preserve">Place :  </t>
  </si>
  <si>
    <t>Signature</t>
  </si>
  <si>
    <t xml:space="preserve">PLACE :   </t>
  </si>
  <si>
    <t>Date :</t>
  </si>
  <si>
    <t xml:space="preserve">DATE :    </t>
  </si>
  <si>
    <t>Name :-</t>
  </si>
  <si>
    <t>MALE</t>
  </si>
  <si>
    <t>STATE BANK OF INDIA (GIR GADHADA)</t>
  </si>
  <si>
    <t>ARDESHANA</t>
  </si>
  <si>
    <t>MANASUKHBHAI</t>
  </si>
  <si>
    <t>LIC</t>
  </si>
  <si>
    <t>First Rs. 250000</t>
  </si>
  <si>
    <t>Rs. 2,50,001 to 5,00,000</t>
  </si>
  <si>
    <t>HOME LOAN PRI.</t>
  </si>
  <si>
    <t>U/s 80 C (1,50,000)                 Above (1,50,000)</t>
  </si>
  <si>
    <t>Created by :- Pratik Ardeshana  Mo.9879133022</t>
  </si>
  <si>
    <t>GIR GADHADA</t>
  </si>
  <si>
    <t>CREATED BY</t>
  </si>
  <si>
    <t>Ardeshana Pratikkumar M.</t>
  </si>
  <si>
    <t>Website</t>
  </si>
  <si>
    <t>pratikardeshana.blogspot.com</t>
  </si>
  <si>
    <t>Mo.No.</t>
  </si>
  <si>
    <t>"DO GOOD FOR GOOD,WILL COME BACK TO YOU."</t>
  </si>
  <si>
    <t>una@2014</t>
  </si>
  <si>
    <t>PRATIKKUMAR</t>
  </si>
  <si>
    <t>DISTRICT  PANCHAYAT OFFICE  GIRSOMANATH</t>
  </si>
  <si>
    <t>Aadharcard No.</t>
  </si>
  <si>
    <t>SUKNYA</t>
  </si>
  <si>
    <t xml:space="preserve">  Eeduction cess @ 4% of total income  Tax</t>
  </si>
  <si>
    <t>2018 - 2019</t>
  </si>
  <si>
    <t>__ NIL__</t>
  </si>
  <si>
    <t>Quarter</t>
  </si>
  <si>
    <t>I</t>
  </si>
  <si>
    <t>Gross Salary</t>
  </si>
  <si>
    <t xml:space="preserve"> DESIGNATION :- </t>
  </si>
  <si>
    <t>અંગ્રેજીમાં માહિતી ભરવી</t>
  </si>
  <si>
    <t xml:space="preserve">ફોર્મનં 16 માં સહી કરનાર અધિકારીની વિગત </t>
  </si>
  <si>
    <t>અટક</t>
  </si>
  <si>
    <t>હોદો :</t>
  </si>
  <si>
    <t xml:space="preserve">નામ </t>
  </si>
  <si>
    <t>પિતાનું નામ</t>
  </si>
  <si>
    <t>જન્મ તારીખ :</t>
  </si>
  <si>
    <t>સંસ્થા</t>
  </si>
  <si>
    <t>બેંક એકા.નંબર :</t>
  </si>
  <si>
    <t>Ass. Teacher</t>
  </si>
  <si>
    <t>પાનકાર્ડ નંબર :</t>
  </si>
  <si>
    <t>તારીખ :</t>
  </si>
  <si>
    <t>મોબાઇલ નંબર :</t>
  </si>
  <si>
    <t>મકાનલોન મુદલ  :</t>
  </si>
  <si>
    <t>મકાનલોન વ્યાજ  :</t>
  </si>
  <si>
    <t>પી.એલ.આઇ.  :</t>
  </si>
  <si>
    <t>એલ.આઇ.સી. :</t>
  </si>
  <si>
    <t>મેડીક્લેમ  :</t>
  </si>
  <si>
    <t>એન.સી.સી.  :</t>
  </si>
  <si>
    <t>તબીબી સારવાર :</t>
  </si>
  <si>
    <t>ઉચ્ચ અભ્યાસ લોન વ્યાજ  :</t>
  </si>
  <si>
    <t>પી.પી.એફ.  :</t>
  </si>
  <si>
    <t>એજ્યુ. ફી :</t>
  </si>
  <si>
    <t>AROPA 3081 C</t>
  </si>
  <si>
    <t>અટક :</t>
  </si>
  <si>
    <t>નામ :</t>
  </si>
  <si>
    <t>આધારકાર્ડ નંબર :</t>
  </si>
  <si>
    <t>7650 XXXX XXXX</t>
  </si>
  <si>
    <t>પિતાનું નામ :</t>
  </si>
  <si>
    <t>FATSAR PAY CEN.SCHOOL</t>
  </si>
  <si>
    <t>તાલુકો :</t>
  </si>
  <si>
    <t>TALUKA PRIMARY EDU.OFFICER</t>
  </si>
  <si>
    <t>જીલ્લો :</t>
  </si>
  <si>
    <t>GIR SOMANATH</t>
  </si>
  <si>
    <t>ટાન નંબર :</t>
  </si>
  <si>
    <t>XXXXXXXX</t>
  </si>
  <si>
    <t xml:space="preserve">સ્થળ : </t>
  </si>
  <si>
    <t>FATSAR</t>
  </si>
  <si>
    <t>જાતિ :</t>
  </si>
  <si>
    <t>બેંકનું નામ:</t>
  </si>
  <si>
    <t>પગાર બીલે થી વિગત લેવી.</t>
  </si>
  <si>
    <t xml:space="preserve">રોકાણની વિગતો </t>
  </si>
  <si>
    <t>માસ</t>
  </si>
  <si>
    <t>ગ્રોસ પગાર</t>
  </si>
  <si>
    <t>GPF/CPF કપાત</t>
  </si>
  <si>
    <t>વ્યવસાય વેરો</t>
  </si>
  <si>
    <t xml:space="preserve">ઇન્કમ ટેક્ષ કપાત </t>
  </si>
  <si>
    <t>જૂથ વીમો અને બચત</t>
  </si>
  <si>
    <t>વિકલાંગને મળતી કપાતની રકમ :</t>
  </si>
  <si>
    <t xml:space="preserve">અન્ય પુરવણી બીલ </t>
  </si>
  <si>
    <t xml:space="preserve">DA પુરવણી બીલ </t>
  </si>
  <si>
    <t>બેંક વ્યાજ</t>
  </si>
  <si>
    <t>2019 - 2020</t>
  </si>
  <si>
    <t>NET TAXABLE INCOME Rs.</t>
  </si>
  <si>
    <t>Tax rebate U/s 87A Rs.12,500 (Income under Rs.5,00,000)</t>
  </si>
  <si>
    <t>સુ કન્યા :</t>
  </si>
  <si>
    <t xml:space="preserve">વિકલ્પ- B - OLD INCOMETAX FORMAT </t>
  </si>
  <si>
    <t>NCC</t>
  </si>
  <si>
    <t>Net Tax Payable (કુલ ભરવાપાત્ર ટેક્ષ)</t>
  </si>
  <si>
    <t xml:space="preserve">REFUNDABLE TAX (પરત લેવાની થતી રકમ) </t>
  </si>
  <si>
    <t>Total Tax payable</t>
  </si>
  <si>
    <t>*</t>
  </si>
  <si>
    <t>કર્મચારીનું નામ:-</t>
  </si>
  <si>
    <t>હોદ્દો:-</t>
  </si>
  <si>
    <t>સંસ્થાનું નામ:-</t>
  </si>
  <si>
    <t>PAN NO.</t>
  </si>
  <si>
    <t>સરનામું:-</t>
  </si>
  <si>
    <t>વિભાગ  :: A ::</t>
  </si>
  <si>
    <t>પગાર આવક વિભાગ</t>
  </si>
  <si>
    <t>(1)</t>
  </si>
  <si>
    <t>કલમ : ૧૭ મુજબ પગારની  "કુલ ગ્રોસ આવક"    (આ સાથે સામેલ સંસ્થાના સ્ટેટમેન્ટ મુજબ)</t>
  </si>
  <si>
    <t>(2)</t>
  </si>
  <si>
    <t>પગાર આવકમાંથી બાદ :-</t>
  </si>
  <si>
    <t>કલમ : ૧૦ (૧૪)(ii) નિયમ ૨ BB (ii) મુજબ મળેલ ટ્રાન્સપોર્ટ એલાઉન્સ</t>
  </si>
  <si>
    <t>ફક્ત પ્રજ્ઞાચક્ષુ  કે દિવ્યાંગ કર્મચારીને જ, માસિક ૩૨૦૦/- (વાર્ષિક ૩૮૪૦૦/-) સુધી ૧૦૦%</t>
  </si>
  <si>
    <t>કુલ પગાર આવકમાંથી બાદ</t>
  </si>
  <si>
    <t>(3)</t>
  </si>
  <si>
    <t>બાકી પગાર આવક (પગારના શીર્ષક હેઠળ કરપાત્ર આવક)    [ કોલમ 1-2 ]</t>
  </si>
  <si>
    <t>વિભાગ  :: B ::</t>
  </si>
  <si>
    <r>
      <t xml:space="preserve">અન્ય આવક વિભાગ    </t>
    </r>
    <r>
      <rPr>
        <b/>
        <sz val="9"/>
        <color rgb="FF002060"/>
        <rFont val="Calibri"/>
        <family val="2"/>
        <scheme val="minor"/>
      </rPr>
      <t>(કર્મચારીએ આ સાથે આપેલ ડેકલેરેશન મુજબ)</t>
    </r>
  </si>
  <si>
    <t>* વ્યાજ આવક:-</t>
  </si>
  <si>
    <t>(a) બેંક / P.O. વ્યાજ  (સેવિંગ્સ એકાઉન્ટનું)</t>
  </si>
  <si>
    <t>(b) બેંક વ્યાજ (ફીક્સ ડીપોઝીટનું)</t>
  </si>
  <si>
    <t>(c) છ વર્ષીય પોસ્ટ ઓફીસ મન્થલી ઇન્કમ સ્કીમનું વ્યાજ</t>
  </si>
  <si>
    <t>(d) પાંચ વર્ષીય પોસ્ટ ઓફીસ રીકરીંગ ડીપોઝીટ એકાઉન્ટનું વ્યાજ</t>
  </si>
  <si>
    <t>(e) કિસાન વિકાસપત્રનું વ્યાજ</t>
  </si>
  <si>
    <t>(f) N.S.C. (શ્રેણી - ૮ નું વ્યાજ)</t>
  </si>
  <si>
    <t>(g) N.S.C. (શ્રેણી - ૯ નું વ્યાજ)</t>
  </si>
  <si>
    <t>(h) N.S.S. (યોજના -૧૯૯૨)નું વ્યાજ</t>
  </si>
  <si>
    <t>(i) પોસ્ટ ઓફીસ ટાઈમ ડીપોઝીટ એકાઉન્ટનું વ્યાજ</t>
  </si>
  <si>
    <t>(j) સીનીયર સિટીઝન્સ સેવિંગ્સ સ્કીમનું વ્યાજ</t>
  </si>
  <si>
    <t>(k) સરકારી જામીનગીરીનું વ્યાજ</t>
  </si>
  <si>
    <t>(l)  કુલ (a થી k)</t>
  </si>
  <si>
    <t>**સગીર બાળકો (અંધ, અપંગ, મંદ બુદ્ધિ સિવાયના)ની ઉમેરવાપત્ર આવક</t>
  </si>
  <si>
    <t>નીચેનામાંથી ઉપાડેલ કે મળેલ રકમ :-</t>
  </si>
  <si>
    <t>(a) જીવન સુરક્ષા પેન્શન ફંડમાંથી પેન્શન કે પોલીસી સરન્ડરની રકમ</t>
  </si>
  <si>
    <t>(b) નવી પેન્શન યોજનામાંથી મળેલ રકમ</t>
  </si>
  <si>
    <t>(C) N.S.S. (નેશનલ સેવિંગ્સ સ્કીમ) (યોજના-૧૯૮૭)માંથી</t>
  </si>
  <si>
    <t>(d) L.I.C. જીવનધારામાંથી</t>
  </si>
  <si>
    <t>(e)  L.I.C. જીવન અક્ષયમાંથી</t>
  </si>
  <si>
    <t>(f) E.L.S.S. (ઇક્વિટી લિન્ક્ડ સેવિંગ્સ સ્કીમ)માંથી</t>
  </si>
  <si>
    <t>(g) પરીક્ષાનું મહેનતાણું</t>
  </si>
  <si>
    <t>(h)  કુલ     ( a   થી   g )</t>
  </si>
  <si>
    <t>(4)</t>
  </si>
  <si>
    <t>મકાન મિલકત સબંધી આવક</t>
  </si>
  <si>
    <t>(5)</t>
  </si>
  <si>
    <t>કુલ અન્ય આવક  (1)l + (2) + (3)h + (4)</t>
  </si>
  <si>
    <t>વિભાગ  :: C ::</t>
  </si>
  <si>
    <t>સમગ્ર કુલ ( પગાર + અન્ય ) આવક</t>
  </si>
  <si>
    <t>પગાર + અન્ય આવક    [ વિભાગ A(3) + વિભાગ B(5) ]</t>
  </si>
  <si>
    <t>સમગ્ર કુલ ગ્રોસ આવક (દસ રૂપિયાના રાઉન્ડમાં દર્શાવતા )</t>
  </si>
  <si>
    <t>વિભાગ   :: D ::</t>
  </si>
  <si>
    <t>કરપાત્ર આવક અને આવકવેરાની ગણતરી</t>
  </si>
  <si>
    <t>વિભાગ- C(2) મુજબ બાકી આવક રૂપિયા</t>
  </si>
  <si>
    <t xml:space="preserve">રહે છે. આ આવક સામાન્ય કરદાતા માટે </t>
  </si>
  <si>
    <t>રૂ. ૨,૫૦,૦૦૦/-  સીનીયર સીટીઝન માટે  રૂ. ૩,૦૦,૦૦૦/- તથા સુપર સીનીયર સીટીઝન માટે રૂ. ૫,૦૦,૦૦૦/- થી</t>
  </si>
  <si>
    <t>વધારે ન હોય/ હોય , કરપાત્ર થતી નથી/ થાય છે. આથી નીચે મુજબ આવકવેરાની ગણતરી કરતા :-</t>
  </si>
  <si>
    <t>સામાન્ય કરદાતા માટે આવકવેરાની ગણતરી :-</t>
  </si>
  <si>
    <t>(1) રૂ. ૨,૫૦,૦૦૦/- સુધી આવકવેરો</t>
  </si>
  <si>
    <t>(2) રૂ. ૨,૫૦,૦૦૦/- થી વધારાની અને રૂ. ૫,૦૦,૦૦૦/- સુધીની રકમના ૫% લેખે</t>
  </si>
  <si>
    <t>(3) રૂ. ૫,૦૦,૦૦૦/- થી વધારાની અને રૂ. ૭,૫૦,૦૦૦/- સુધીની રકમના ૧૦% લેખે</t>
  </si>
  <si>
    <t>(4) રૂ. ૭,૫૦,૦૦૦/- થી વધારાની અને રૂ. ૧૦,૦૦,૦૦૦/- સુધીની રકમના ૧૫% લેખે</t>
  </si>
  <si>
    <t>(5) રૂ. ૧૦,૦૦,૦૦૦/- થી વધારાની અને રૂ. ૧૨,૫૦,૦૦૦/- સુધીની રકમના ૨૦% લેખે</t>
  </si>
  <si>
    <t>(6) રૂ. ૧૨,૫૦,૦૦૦/- થી વધારાની અને રૂ. ૧૫,૦૦,૦૦૦/- સુધીની રકમના ૨૫% લેખે</t>
  </si>
  <si>
    <t>(7) રૂ. ૧૫,૦૦,૦૦૦/- થી વધારાની અને રૂ. ૫૦,૦૦,૦૦૦/- સુધીની રકમના ૩૦% લેખે</t>
  </si>
  <si>
    <t xml:space="preserve">     કુલ આવકવેરાની રકમ   (1) થી (7)નો સરવાળો</t>
  </si>
  <si>
    <t xml:space="preserve">બાદ : કલમ : ૮૭- એ મુજબ જો કરપાત્ર આવક રૂ. ૫,૦૦,૦૦૦/- સુધીની હોય તો </t>
  </si>
  <si>
    <t xml:space="preserve">          ( કુલ આવકવેરાની રકમના ૧૦૦% અથવા રૂ. ૧૨૫૦૦/- બેમાંથી જે ઓછુ હોય તે )</t>
  </si>
  <si>
    <t>કુલ આવકવેરાની રકમ</t>
  </si>
  <si>
    <t>વિભાગ   :: E ::</t>
  </si>
  <si>
    <t>આવકવેરો + હેલ્થ &amp; એજ્યુકેશન સેસ અને ભરેલ એડવાન્સ ટેક્સની વિગત</t>
  </si>
  <si>
    <t>કુલ આવકવેરાની રકમ [ વિભાગ : D ના કોલમ (1) થી (3) પૈકી લાગુ પડતી ગણતરી મુજબની રકમ ]</t>
  </si>
  <si>
    <t>હેલ્થ + એજ્યુકેશન સેસ</t>
  </si>
  <si>
    <t xml:space="preserve">[ જો વિભાગ : D  મુજબની કરપાત્ર આવક સામાન્ય કરદાતા માટે રૂ. ૨,૫૦,૦૦૦/-  સીનીયર સીટીઝન માટે </t>
  </si>
  <si>
    <t>રૂ. ૩,૦૦,૦૦૦/-  સુપર સીનીયર સીટીઝન માટે રૂ. ૫,૦૦,૦૦૦/- સુધીની હોય તો હેલ્થ + એજ્યુકેશન સેસ NIL</t>
  </si>
  <si>
    <t>જો કરપાત્ર આવક ઉક્ત રકમથી વધુ હોય તો, કુલ આવકવેરાની રકમ વિભાગ : E (1) મુજબની રકમના ૪% લેખે</t>
  </si>
  <si>
    <t>કુલ ભરવાપાત્ર આવકવેરાની રકમ [ કોલમ (1)+(2) ]</t>
  </si>
  <si>
    <t>કુલ ભરવાપાત્ર આવકવેરાની રકમ (એક રૂપિયાના રાઉન્ડમાં દર્શાવતા)</t>
  </si>
  <si>
    <t>ચાલુ વર્ષના અંતે માહે એપ્રિલ- ૨૦૨૦ થી માર્ચ-૨૦૨૧ સુધીના પગારબીલોએ કપાત કરેલ</t>
  </si>
  <si>
    <t>(6)</t>
  </si>
  <si>
    <t>કુલ ભરવાની થતી રકમ [કોલમ : (4)-(5)]</t>
  </si>
  <si>
    <t>(7)</t>
  </si>
  <si>
    <t>પરત લેવાની થતી રકમ [કોલમ : (5)-(4)]</t>
  </si>
  <si>
    <t>::  કર્મચારીની બાંહેધરી  ::</t>
  </si>
  <si>
    <t>આ પત્રકમાં ભરેલ તમામ વિગતો સાચી અને દોષરહિત છે, જેની ખાતરી આપવામાં આવે છે.</t>
  </si>
  <si>
    <t xml:space="preserve">                           </t>
  </si>
  <si>
    <t>સ્થળ:-</t>
  </si>
  <si>
    <t>કર્મચારીની સહી:-</t>
  </si>
  <si>
    <t>તારીખ:-</t>
  </si>
  <si>
    <t>::  સંસ્થાના વડાનું પ્રમાણપત્ર  ::</t>
  </si>
  <si>
    <t xml:space="preserve">આ પત્રકમાં દર્શાવેલ તમામ પગારદારી વિગતો સંસ્થાના હિસાબી દફતર પ્રમાણે બરાબર છે, </t>
  </si>
  <si>
    <t>જેની ખાતરી કરેલ છે.</t>
  </si>
  <si>
    <t>સંસ્થાના વડાની સહી:-</t>
  </si>
  <si>
    <t>સિક્કો:-</t>
  </si>
  <si>
    <t xml:space="preserve">* સને: ૨૦૦૫-૦૬ થી વ્યાજ બાદ આપવા માટેની કલમ: ૮૦- એલ રદ કરેલ હોય, ગમે તેટલી ઓછી વ્યાજ આવક હોય તો પણ અત્રે દર્શાવવી. </t>
  </si>
  <si>
    <t xml:space="preserve">**(૧)બાળકના નામ સાથે, દરેક બાળકની વિગતવાર કુલ આવક અને ઉમેરવાપાત્ર આવક દર્શાવતું પત્રક અલગ સામેલ કરવું. (૨) અંધ, અપંગ, કે મંદબુદ્ધિ હોય તેવા સગીર </t>
  </si>
  <si>
    <t>બાળકોની આવકને અને (૩)કલમ: ૧૦(૩૨)મુજબ સગીર બાળકોની બાળક દીઠ રૂ.૧૫૦૦/- સુધીની આવકને માતા કે પિતાની આવકમાં ઉમેરવામાંથી મુક્તિ આપવામાં</t>
  </si>
  <si>
    <t xml:space="preserve"> આવેલ છે. (૪)જો સગીર બાળકોની કોઈ આવક ઉમેરાઈ હશે તો તે સંબંધી લાગુ પડતા બાદ મળતરના લાભો પણ મળી શકશે.</t>
  </si>
  <si>
    <t>FD નું બેંક વ્યાજ</t>
  </si>
  <si>
    <t>Add :   Bank Ins.  &amp; Other Income</t>
  </si>
  <si>
    <t>u/s 16 lll  Standard Deduction  Rs. 50,000/-</t>
  </si>
  <si>
    <t>Pro. Tax u/s 16 lll</t>
  </si>
  <si>
    <t>T.T.A. u/s 10 (14) (maximum 1600*12=19200)</t>
  </si>
  <si>
    <t xml:space="preserve">HRA  </t>
  </si>
  <si>
    <t>Mediclaim u/s (l) 80 D (maxi Rs. 25000/-)</t>
  </si>
  <si>
    <t>80DD Medical treatment</t>
  </si>
  <si>
    <t xml:space="preserve">P. Handicap u/s 80 u </t>
  </si>
  <si>
    <t>80TTA Bank Ins. (Maxi 10,000/-)</t>
  </si>
  <si>
    <r>
      <t>HBA Int u/s 24 (l) (6) (maxi Rs.2,00,000)</t>
    </r>
    <r>
      <rPr>
        <sz val="11"/>
        <color theme="1"/>
        <rFont val="Calibri"/>
        <family val="2"/>
        <scheme val="minor"/>
      </rPr>
      <t xml:space="preserve"> </t>
    </r>
  </si>
  <si>
    <t>Total Income</t>
  </si>
  <si>
    <t>Gross Salary Income (Statement enclose)</t>
  </si>
  <si>
    <t xml:space="preserve">  Gross total income</t>
  </si>
  <si>
    <t>Total (1 To 4)</t>
  </si>
  <si>
    <t>NPS Maxi Rs.50,000/-</t>
  </si>
  <si>
    <t>80E Hi.Edu Inteeest</t>
  </si>
  <si>
    <t>80G Donation</t>
  </si>
  <si>
    <t>Other</t>
  </si>
  <si>
    <t>80F Infrastructure Structurebonds</t>
  </si>
  <si>
    <t>અન્ય આવક</t>
  </si>
  <si>
    <t>કુલ</t>
  </si>
  <si>
    <t>અન્ય</t>
  </si>
  <si>
    <t>NPS</t>
  </si>
  <si>
    <t>લેવાપાત્ર દાન ભેટ  :</t>
  </si>
  <si>
    <t>ઘરભાડું</t>
  </si>
  <si>
    <t>ઇન્ફાસ્ટ્રકચર બોન્ડ્સ</t>
  </si>
  <si>
    <t>LTC BILL</t>
  </si>
  <si>
    <t>ARIAS BILL</t>
  </si>
  <si>
    <t>Signature of Head of Deap.</t>
  </si>
  <si>
    <t>NAME -</t>
  </si>
  <si>
    <t>DESI.-</t>
  </si>
  <si>
    <t>આ પેઇઝ ફક્ત માહિતી માટે છે, પ્રિન્ટ ન કરવુ</t>
  </si>
  <si>
    <t>જુના અને નવા વિકલ્પ મુજબ ઇન્કમટેક્સની  ગણતરી</t>
  </si>
  <si>
    <t>વિગત</t>
  </si>
  <si>
    <t>જુના વિકલ્પ મુજબ</t>
  </si>
  <si>
    <t>નવા વિકલ્પ મુજબ</t>
  </si>
  <si>
    <t>આવક</t>
  </si>
  <si>
    <t xml:space="preserve">ગ્રોસ આવક </t>
  </si>
  <si>
    <t>કુલ આવક</t>
  </si>
  <si>
    <t>બાદ મળવાપાત્ર</t>
  </si>
  <si>
    <t>વિભાગ A મુજબ</t>
  </si>
  <si>
    <t>હોમ લોનનું વ્યાજ</t>
  </si>
  <si>
    <t>80 C તથા અન્ય કપાત</t>
  </si>
  <si>
    <t>આવકવેરા ગણતરી</t>
  </si>
  <si>
    <t>કરપાત્ર આવક</t>
  </si>
  <si>
    <t>કુલ આવકવેરો</t>
  </si>
  <si>
    <t>રીબેટ</t>
  </si>
  <si>
    <t>રીબેટ બાદ કરતા</t>
  </si>
  <si>
    <t>હેલ્થ+એજ્યુકેશન સેસ</t>
  </si>
  <si>
    <t>ભરવાપાત્ર આવકવેરો</t>
  </si>
  <si>
    <t>ભરેલ આવકવેરો</t>
  </si>
  <si>
    <t>કુલ ભરવાની રકમ</t>
  </si>
  <si>
    <t>પરત લેવાની રકમ</t>
  </si>
  <si>
    <r>
      <t xml:space="preserve"> </t>
    </r>
    <r>
      <rPr>
        <b/>
        <sz val="18"/>
        <rFont val="Book Antiqua"/>
        <family val="1"/>
      </rPr>
      <t/>
    </r>
  </si>
  <si>
    <t xml:space="preserve">   Certificate under section 203 of the Income Tax Act,1961 for the tax deducted at source from</t>
  </si>
  <si>
    <t>Income chargeable under the head "salaries"</t>
  </si>
  <si>
    <t>Name and address of the employer</t>
  </si>
  <si>
    <t xml:space="preserve">   Name &amp; Designation of the Employee</t>
  </si>
  <si>
    <t>Pan Of The Deductor</t>
  </si>
  <si>
    <t>Tan No Of The Deductor</t>
  </si>
  <si>
    <t xml:space="preserve">    Pan No. Of The Employee</t>
  </si>
  <si>
    <t>Acknowledgement Nos. Of All Quarterly Statement Of The TDS Under Sub-Section (3) Of Section 200 as Provided by TIN Facilitation Centre Of  NSDL Web-site</t>
  </si>
  <si>
    <t>PERIOD</t>
  </si>
  <si>
    <t xml:space="preserve">ASSESSMENT  YEAR :                       </t>
  </si>
  <si>
    <t>FROM</t>
  </si>
  <si>
    <t>TO</t>
  </si>
  <si>
    <t>Acknowledgement No.</t>
  </si>
  <si>
    <t>-</t>
  </si>
  <si>
    <t>::  DETAILS OF SALARY PAID AND ANY OTHER INCOME AND TAX DEDUCTED ::</t>
  </si>
  <si>
    <t>(a) salary as per provisions contained in</t>
  </si>
  <si>
    <t xml:space="preserve">    section 17 (1)</t>
  </si>
  <si>
    <t>(b) value of perquisites under section 17(2) (as</t>
  </si>
  <si>
    <t xml:space="preserve">    per form No.12BA,wherever applicable)</t>
  </si>
  <si>
    <t>(c)Profits in lieu of selery under section 17(3)(as</t>
  </si>
  <si>
    <t xml:space="preserve">    per Form No.12 BA, wherever apllicable)</t>
  </si>
  <si>
    <t xml:space="preserve">(d) Total </t>
  </si>
  <si>
    <t xml:space="preserve">Less:Allowances to the extent </t>
  </si>
  <si>
    <t xml:space="preserve">exempt under section 10_Transport Allowance </t>
  </si>
  <si>
    <t xml:space="preserve"> House Rate Allowance  </t>
  </si>
  <si>
    <t xml:space="preserve">BALANCE (1-2) </t>
  </si>
  <si>
    <t>DEDUCTIONS:-</t>
  </si>
  <si>
    <t>(a) Standard deduction</t>
  </si>
  <si>
    <t>(b) Tax on employment</t>
  </si>
  <si>
    <t>Aggregate of 4 (a tob)</t>
  </si>
  <si>
    <t>INCOME CHARGEABLE UNDER</t>
  </si>
  <si>
    <t>THE HEAD OF "SALARIES" (3-5)</t>
  </si>
  <si>
    <t>ADD : Any other income  reporetd by the employee</t>
  </si>
  <si>
    <t>1.  BANK INTREST</t>
  </si>
  <si>
    <t xml:space="preserve">Less:- HOUS BUILDING INT. </t>
  </si>
  <si>
    <t>GROSS TOTAL INCOME ( 6 + 7 - 8 )</t>
  </si>
  <si>
    <t xml:space="preserve">(A)DEDUCTIONS  UNDER CHAPTER VI - A :-  </t>
  </si>
  <si>
    <t>GROSS</t>
  </si>
  <si>
    <t>DEDUCTIBLE</t>
  </si>
  <si>
    <t>Section  80C,  80 CCC,  and 80 CCD</t>
  </si>
  <si>
    <t>AMOUNT</t>
  </si>
  <si>
    <t>(a)  Section  80 C</t>
  </si>
  <si>
    <t xml:space="preserve">          (1) G. P. F./ C.P.F</t>
  </si>
  <si>
    <t xml:space="preserve">          (2) GROUP INSURANCE</t>
  </si>
  <si>
    <t xml:space="preserve">          (3) L. I. C.</t>
  </si>
  <si>
    <t xml:space="preserve">          (4)HOUSING LOAN INSTALLMENT</t>
  </si>
  <si>
    <t xml:space="preserve">          (5) P.L.I.</t>
  </si>
  <si>
    <t xml:space="preserve">          (6) P.P.F.</t>
  </si>
  <si>
    <t xml:space="preserve">          (8) Education Tution fees</t>
  </si>
  <si>
    <t>(9)</t>
  </si>
  <si>
    <t>(10)</t>
  </si>
  <si>
    <t>(11)</t>
  </si>
  <si>
    <t>(12)</t>
  </si>
  <si>
    <t xml:space="preserve">          (13)  TOTAL (1) to (7)  [ section 80 c ]</t>
  </si>
  <si>
    <t>(b) Section  80 CCC</t>
  </si>
  <si>
    <t>(c) Section  80 CCD</t>
  </si>
  <si>
    <t>(d) TOTAL :(a) to (c) [ section :80C ,80 CCC, 80 CCD]</t>
  </si>
  <si>
    <t>(B) Other Sections ( for e.g. 80D, 80U,80G,80E etc.)</t>
  </si>
  <si>
    <t>QUALIFYING</t>
  </si>
  <si>
    <t xml:space="preserve">     (Under chapter VI - A)</t>
  </si>
  <si>
    <t>GROSS AMOUNT</t>
  </si>
  <si>
    <t xml:space="preserve"> (a) Section........... 80 D</t>
  </si>
  <si>
    <t xml:space="preserve"> (a) Section........... 80 G</t>
  </si>
  <si>
    <t xml:space="preserve"> (e) Section............80 TTA Bank int.</t>
  </si>
  <si>
    <t xml:space="preserve"> (h)TOTAL :(a) to (g) [ Other section   ]  </t>
  </si>
  <si>
    <t xml:space="preserve">Aggregate of deductible amount under </t>
  </si>
  <si>
    <t xml:space="preserve">chapter  VI-A [ col .10 (A) + (B) ] </t>
  </si>
  <si>
    <t>TOTAL INCOME  ( 9 - 11)</t>
  </si>
  <si>
    <t>TAX  ON TOTAL INCOME</t>
  </si>
  <si>
    <t>SURCHARGE ( on tax computed at Sr. No. 12 )</t>
  </si>
  <si>
    <t>EDUCATION CESS ( on tax at Sr. No. 12</t>
  </si>
  <si>
    <t>and surcharge at Sr. No 13)</t>
  </si>
  <si>
    <t>TAX  PAYABLE (13 + 14 +15 )</t>
  </si>
  <si>
    <t>RELIEF  UNDER SECTION 89 ( attach details )</t>
  </si>
  <si>
    <t>TAX PAYABLE ( 16 - 17 )</t>
  </si>
  <si>
    <r>
      <t>LESS:</t>
    </r>
    <r>
      <rPr>
        <sz val="11"/>
        <rFont val="Calibri"/>
        <family val="2"/>
        <scheme val="minor"/>
      </rPr>
      <t xml:space="preserve"> (a) Tax deducted at source u/s 192 (1)</t>
    </r>
  </si>
  <si>
    <t xml:space="preserve">           (b) Tax paid by the employer on behalf  </t>
  </si>
  <si>
    <t xml:space="preserve">                    of the employee u/s 192 (1 A) on</t>
  </si>
  <si>
    <t xml:space="preserve">                    perquisites u/s 17 (2)</t>
  </si>
  <si>
    <t xml:space="preserve">TAX PAYBLE(18-19) </t>
  </si>
  <si>
    <t xml:space="preserve">:: DETAILS OF TAX DEDUCTED AND DEPOSITED IN TO CENTRAL GOVERNMENT ACCOUNT :: </t>
  </si>
  <si>
    <t>Sr.  NO</t>
  </si>
  <si>
    <t>TDS
 RS.</t>
  </si>
  <si>
    <t>Surcharge    Rs.</t>
  </si>
  <si>
    <t>Educatio
    Cass      Rs.</t>
  </si>
  <si>
    <t>Total 
Tax   Deposited     Rs.</t>
  </si>
  <si>
    <t>Cheque /Chalan
DD No. 
 ( if  any )</t>
  </si>
  <si>
    <t>BSR   Code 
 Of  Bank
 Branch</t>
  </si>
  <si>
    <t>Date of which TaxDeposited (dd / mm / yy)</t>
  </si>
  <si>
    <t>Transfer  voucherchallan Identtification No.</t>
  </si>
  <si>
    <t xml:space="preserve"> son  of</t>
  </si>
  <si>
    <t>Working in The  Capacity</t>
  </si>
  <si>
    <t xml:space="preserve">  Of    </t>
  </si>
  <si>
    <t xml:space="preserve">  ( designation )   do hereby  certify that a sum of Rs......</t>
  </si>
  <si>
    <t>has been deducted at  source and paid  to the</t>
  </si>
  <si>
    <t xml:space="preserve">credit of the Central Government. Further certified  that  the above information given above is true and correct </t>
  </si>
  <si>
    <t>besed on the book of account, documents and other available  records.</t>
  </si>
  <si>
    <t>Signature of the persion responsible for deduction of tax</t>
  </si>
  <si>
    <t xml:space="preserve">Place :-  </t>
  </si>
  <si>
    <t xml:space="preserve">Full Name :  </t>
  </si>
  <si>
    <t xml:space="preserve">Date:- </t>
  </si>
  <si>
    <t xml:space="preserve">Designation :          </t>
  </si>
  <si>
    <t xml:space="preserve">          (7) NCC</t>
  </si>
  <si>
    <t>OTHER</t>
  </si>
  <si>
    <t xml:space="preserve"> (c) Section........... 80DD </t>
  </si>
  <si>
    <t xml:space="preserve"> (d) Section............80U </t>
  </si>
  <si>
    <t xml:space="preserve"> (f) Section.............80 NPS</t>
  </si>
  <si>
    <t xml:space="preserve"> (g) Section............80 OTHER</t>
  </si>
  <si>
    <t xml:space="preserve">આવકવેરાની ગણતરી દર્શાવતું પત્રક                   </t>
  </si>
  <si>
    <t>આધાર કાર્ડ નં.:-</t>
  </si>
  <si>
    <t>Mo.No.-</t>
  </si>
  <si>
    <t>પ્રથમ DATA શીટમાં માહિતી ભર્યાં બાદ ગણતરી જોવી.</t>
  </si>
  <si>
    <t>TRA.ALL.</t>
  </si>
  <si>
    <r>
      <t xml:space="preserve">.- તમામ પત્રક A4 પેજમાં જ પ્રિન્ટ કરવા.
- DATA શીટમાં માહિતી ભરતા તમામ પત્રક ઓટો ભરાઈ જશે...
- અમુક પત્રકમાં પીળા ખાના જરૂરિયાત મુજબ ભરવા.
- કોઈ પત્રકમાં ભૂલ જણાઈ તો કોલ અથવા વોટ્સએપ કરવું.
</t>
    </r>
    <r>
      <rPr>
        <b/>
        <sz val="18"/>
        <color theme="1"/>
        <rFont val="Arial Rounded MT Bold"/>
        <family val="2"/>
      </rPr>
      <t>Mo.No.- 9879133022</t>
    </r>
  </si>
  <si>
    <t>ઈન્કમટેક્ષ ફોર્મ નં.-૧૬ v1.1</t>
  </si>
  <si>
    <t>2020 - 2021</t>
  </si>
  <si>
    <t>2021 - 2022</t>
  </si>
  <si>
    <r>
      <rPr>
        <sz val="12"/>
        <rFont val="Times New Roman"/>
        <family val="1"/>
      </rPr>
      <t>Self Assessment of income tax Assesment Year</t>
    </r>
    <r>
      <rPr>
        <sz val="14"/>
        <rFont val="Times New Roman"/>
        <family val="1"/>
      </rPr>
      <t xml:space="preserve"> </t>
    </r>
    <r>
      <rPr>
        <b/>
        <sz val="14"/>
        <rFont val="Times New Roman"/>
        <family val="1"/>
      </rPr>
      <t>2023-2024</t>
    </r>
    <r>
      <rPr>
        <sz val="14"/>
        <rFont val="Times New Roman"/>
        <family val="1"/>
      </rPr>
      <t xml:space="preserve"> </t>
    </r>
    <r>
      <rPr>
        <sz val="13"/>
        <rFont val="Times New Roman"/>
        <family val="1"/>
      </rPr>
      <t>(01-04-2022 to31-03-2023)</t>
    </r>
  </si>
  <si>
    <t>Tax Deducted   March-2022  Upto  Jan. 2023 (કુલ ભરેલ ટેક્ષ)</t>
  </si>
  <si>
    <t>Tax Deducted   Feb. 2023 (ફેબ્રુઆરી : 2023 માં ભરવાપાત્ર કુલ ટેક્ષ)</t>
  </si>
  <si>
    <t>Statement Showing the total salary during financial year 2022-2023</t>
  </si>
  <si>
    <t>MAR 22 PAID IN APR 22</t>
  </si>
  <si>
    <t>APR 22 PAID IN MAY 22</t>
  </si>
  <si>
    <t>MAY 22 PAID IN JUN 22</t>
  </si>
  <si>
    <t>JUN 22 PAID IN JULY 22</t>
  </si>
  <si>
    <t>JULY 22 PAID IN AUG 22</t>
  </si>
  <si>
    <t>AUG 22 PAID IN SEP 22</t>
  </si>
  <si>
    <t>SEP 22 PAID IN OCT 22</t>
  </si>
  <si>
    <t>OCT 22 PAID IN NOV 22</t>
  </si>
  <si>
    <t>NOV 22 PAID IN DEC 22</t>
  </si>
  <si>
    <t>DEC 22  PAID IN JAN 23</t>
  </si>
  <si>
    <t>JAN 23 PAID IN FEB 23</t>
  </si>
  <si>
    <t>FEB 23 PAID IN MAR 23</t>
  </si>
  <si>
    <t>DA DIFF  1/22  TO  6/22</t>
  </si>
  <si>
    <t>DA DIFF  6/22  TO  12/22</t>
  </si>
  <si>
    <t>2022 - 2023</t>
  </si>
  <si>
    <t>2023-24</t>
  </si>
  <si>
    <t xml:space="preserve">સને : 2022-23   Assesment Year 2023-2024                       </t>
  </si>
  <si>
    <t>Tax Rebate U/s 89
(as Per 10E)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</si>
</sst>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[$-447]d\ mmmm\ yyyy;@"/>
    <numFmt numFmtId="166" formatCode="[$-1010000]d/m/yy;@"/>
    <numFmt numFmtId="167" formatCode="[$-14009]dd/mm/yyyy;@"/>
    <numFmt numFmtId="168" formatCode="_ &quot;Rs.&quot;\ * #,##0_ ;_ &quot;Rs.&quot;\ * \-#,##0_ ;_ &quot;Rs.&quot;\ * &quot;-&quot;??_ ;_ @_ "/>
    <numFmt numFmtId="169" formatCode="_(* #,##0_);_(* \(#,##0\);_(* &quot;-&quot;??_);_(@_)"/>
  </numFmts>
  <fonts count="1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20"/>
      <color theme="5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name val="Arial"/>
      <family val="2"/>
    </font>
    <font>
      <sz val="10"/>
      <color theme="1"/>
      <name val="Lucida Handwriting"/>
      <family val="4"/>
    </font>
    <font>
      <sz val="7"/>
      <name val="Arial"/>
      <family val="2"/>
    </font>
    <font>
      <sz val="20"/>
      <color rgb="FFFFFF00"/>
      <name val="TERAFONT-AAKASH"/>
      <family val="2"/>
      <charset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Anuja-Bold"/>
      <family val="2"/>
    </font>
    <font>
      <sz val="14"/>
      <color theme="1"/>
      <name val="Anuja-Bold"/>
      <family val="2"/>
    </font>
    <font>
      <sz val="16"/>
      <color theme="1"/>
      <name val="Anuja-Bold"/>
      <family val="2"/>
    </font>
    <font>
      <sz val="11"/>
      <color theme="1"/>
      <name val="Anuja-Bold"/>
      <family val="2"/>
    </font>
    <font>
      <sz val="16"/>
      <color rgb="FFFFFFFF"/>
      <name val="Anuja-Bold"/>
      <family val="2"/>
    </font>
    <font>
      <sz val="12"/>
      <color rgb="FFFFFFFF"/>
      <name val="Anuja-Bold"/>
      <family val="2"/>
    </font>
    <font>
      <sz val="8"/>
      <color theme="1"/>
      <name val="Calibri"/>
      <family val="2"/>
      <scheme val="minor"/>
    </font>
    <font>
      <sz val="8"/>
      <color indexed="8"/>
      <name val="Arial Rounded MT Bold"/>
      <family val="2"/>
    </font>
    <font>
      <sz val="14"/>
      <color rgb="FFFFFFFF"/>
      <name val="Anuja-Bold"/>
      <family val="2"/>
    </font>
    <font>
      <sz val="12"/>
      <color theme="4" tint="-0.499984740745262"/>
      <name val="Calibri"/>
      <family val="2"/>
      <scheme val="minor"/>
    </font>
    <font>
      <sz val="14"/>
      <color theme="4" tint="-0.499984740745262"/>
      <name val="Calibri"/>
      <family val="2"/>
      <scheme val="minor"/>
    </font>
    <font>
      <sz val="11"/>
      <color indexed="8"/>
      <name val="Arial Black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indexed="81"/>
      <name val="Tahoma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sz val="16"/>
      <color rgb="FF000000"/>
      <name val="Arial Unicode MS"/>
      <family val="2"/>
    </font>
    <font>
      <sz val="18"/>
      <color rgb="FFFF0000"/>
      <name val="Arial Unicode MS"/>
      <family val="2"/>
    </font>
    <font>
      <sz val="15"/>
      <color rgb="FFFFFFFF"/>
      <name val="Arial Unicode MS"/>
      <family val="2"/>
    </font>
    <font>
      <sz val="14"/>
      <color rgb="FF000000"/>
      <name val="Times New Roman"/>
      <family val="1"/>
    </font>
    <font>
      <sz val="12"/>
      <color rgb="FFFFFFFF"/>
      <name val="Arial Unicode MS"/>
      <family val="2"/>
    </font>
    <font>
      <sz val="10"/>
      <color rgb="FFFFFFFF"/>
      <name val="Arial Unicode MS"/>
      <family val="2"/>
    </font>
    <font>
      <sz val="12"/>
      <color rgb="FF000000"/>
      <name val="Arial"/>
      <family val="2"/>
    </font>
    <font>
      <sz val="14"/>
      <color rgb="FF000000"/>
      <name val="Arial Unicode MS"/>
      <family val="2"/>
    </font>
    <font>
      <sz val="12"/>
      <color rgb="FF000000"/>
      <name val="Arial Unicode MS"/>
      <family val="2"/>
    </font>
    <font>
      <sz val="14"/>
      <color rgb="FF000000"/>
      <name val="Arial"/>
      <family val="2"/>
    </font>
    <font>
      <u/>
      <sz val="12.1"/>
      <color rgb="FFFFCC00"/>
      <name val="Arial"/>
      <family val="2"/>
    </font>
    <font>
      <sz val="13"/>
      <color rgb="FFFFFFFF"/>
      <name val="Arial Unicode MS"/>
      <family val="2"/>
    </font>
    <font>
      <sz val="14"/>
      <color rgb="FFFFFFFF"/>
      <name val="Arial Unicode MS"/>
      <family val="2"/>
    </font>
    <font>
      <sz val="16"/>
      <color rgb="FFFFFF00"/>
      <name val="Arial Unicode MS"/>
      <family val="2"/>
    </font>
    <font>
      <sz val="12"/>
      <color rgb="FF000000"/>
      <name val="Times New Roman"/>
      <family val="1"/>
    </font>
    <font>
      <sz val="14"/>
      <color theme="1"/>
      <name val="Arial"/>
      <family val="2"/>
    </font>
    <font>
      <sz val="11"/>
      <color indexed="81"/>
      <name val="Tahoma"/>
      <family val="2"/>
    </font>
    <font>
      <sz val="22"/>
      <color theme="1"/>
      <name val="Arial"/>
      <family val="2"/>
    </font>
    <font>
      <b/>
      <u/>
      <sz val="16"/>
      <color rgb="FF002060"/>
      <name val="Calibri"/>
      <family val="2"/>
      <scheme val="minor"/>
    </font>
    <font>
      <sz val="16"/>
      <color theme="1"/>
      <name val="Algerian"/>
      <family val="5"/>
    </font>
    <font>
      <b/>
      <u/>
      <sz val="16"/>
      <color theme="1"/>
      <name val="Calibri"/>
      <family val="2"/>
      <scheme val="minor"/>
    </font>
    <font>
      <b/>
      <sz val="12"/>
      <name val="Arial"/>
      <family val="2"/>
    </font>
    <font>
      <sz val="14"/>
      <name val="Times New Roman"/>
      <family val="1"/>
    </font>
    <font>
      <sz val="13"/>
      <name val="Times New Roman"/>
      <family val="1"/>
    </font>
    <font>
      <b/>
      <sz val="14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name val="Calibri"/>
      <family val="2"/>
      <scheme val="minor"/>
    </font>
    <font>
      <sz val="16"/>
      <color indexed="9"/>
      <name val="Calibri"/>
      <family val="2"/>
      <scheme val="minor"/>
    </font>
    <font>
      <u/>
      <sz val="11"/>
      <color theme="10"/>
      <name val="Calibri"/>
      <family val="2"/>
    </font>
    <font>
      <b/>
      <u/>
      <sz val="18"/>
      <color theme="10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indexed="9"/>
      <name val="Calibri"/>
      <family val="2"/>
      <scheme val="minor"/>
    </font>
    <font>
      <sz val="11"/>
      <color indexed="9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73110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20"/>
      <color rgb="FF0070C0"/>
      <name val="Calibri"/>
      <family val="2"/>
      <scheme val="minor"/>
    </font>
    <font>
      <b/>
      <sz val="9"/>
      <color rgb="FF002060"/>
      <name val="Calibri"/>
      <family val="2"/>
      <scheme val="minor"/>
    </font>
    <font>
      <b/>
      <sz val="9"/>
      <name val="Calibri"/>
      <family val="2"/>
      <scheme val="minor"/>
    </font>
    <font>
      <b/>
      <u/>
      <sz val="18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u/>
      <sz val="24"/>
      <color rgb="FFFFFF00"/>
      <name val="Calibri"/>
      <family val="2"/>
      <scheme val="minor"/>
    </font>
    <font>
      <b/>
      <sz val="9"/>
      <color theme="0" tint="-0.34998626667073579"/>
      <name val="Calibri"/>
      <family val="2"/>
      <scheme val="minor"/>
    </font>
    <font>
      <b/>
      <u/>
      <sz val="20"/>
      <color rgb="FFFFC000"/>
      <name val="Calibri"/>
      <family val="2"/>
      <scheme val="minor"/>
    </font>
    <font>
      <sz val="14"/>
      <color indexed="9"/>
      <name val="Calibri"/>
      <family val="2"/>
      <scheme val="minor"/>
    </font>
    <font>
      <sz val="10"/>
      <color indexed="63"/>
      <name val="Calibri"/>
      <family val="2"/>
      <scheme val="minor"/>
    </font>
    <font>
      <sz val="9"/>
      <color indexed="63"/>
      <name val="Calibri"/>
      <family val="2"/>
      <scheme val="minor"/>
    </font>
    <font>
      <sz val="14"/>
      <color indexed="63"/>
      <name val="Calibri"/>
      <family val="2"/>
      <scheme val="minor"/>
    </font>
    <font>
      <sz val="8"/>
      <name val="Calibri"/>
      <family val="2"/>
      <scheme val="minor"/>
    </font>
    <font>
      <sz val="8"/>
      <color indexed="9"/>
      <name val="Calibri"/>
      <family val="2"/>
      <scheme val="minor"/>
    </font>
    <font>
      <sz val="8"/>
      <color indexed="6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6"/>
      <color rgb="FFFFFFFF"/>
      <name val="Arial Unicode MS"/>
      <family val="2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Book Antiqua"/>
      <family val="1"/>
    </font>
    <font>
      <b/>
      <u/>
      <sz val="24"/>
      <color theme="10"/>
      <name val="Calibri"/>
      <family val="2"/>
      <scheme val="minor"/>
    </font>
    <font>
      <b/>
      <sz val="8"/>
      <name val="Calibri"/>
      <family val="2"/>
      <scheme val="minor"/>
    </font>
    <font>
      <b/>
      <sz val="10.5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u/>
      <sz val="24"/>
      <color rgb="FF7030A0"/>
      <name val="Calibri"/>
      <family val="2"/>
      <scheme val="minor"/>
    </font>
    <font>
      <sz val="12"/>
      <name val="Calibri"/>
      <family val="2"/>
      <scheme val="minor"/>
    </font>
    <font>
      <sz val="8.5"/>
      <name val="Calibri"/>
      <family val="2"/>
      <scheme val="minor"/>
    </font>
    <font>
      <b/>
      <u/>
      <sz val="28"/>
      <color theme="10"/>
      <name val="Calibri"/>
      <family val="2"/>
      <scheme val="minor"/>
    </font>
    <font>
      <b/>
      <sz val="2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rgb="FFF27EDC"/>
      <name val="Calibri"/>
      <family val="2"/>
      <scheme val="minor"/>
    </font>
    <font>
      <b/>
      <sz val="14"/>
      <name val="Arial"/>
      <family val="2"/>
    </font>
    <font>
      <b/>
      <sz val="16"/>
      <color rgb="FF000000"/>
      <name val="Arial Unicode MS"/>
      <family val="2"/>
    </font>
    <font>
      <b/>
      <sz val="16"/>
      <color theme="1"/>
      <name val="Arial Unicode MS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Arial Rounded MT Bold"/>
      <family val="2"/>
    </font>
    <font>
      <b/>
      <sz val="14"/>
      <color theme="1"/>
      <name val="Arial Unicode MS"/>
      <family val="2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003366"/>
        <bgColor rgb="FF333399"/>
      </patternFill>
    </fill>
    <fill>
      <patternFill patternType="solid">
        <fgColor theme="1"/>
        <bgColor rgb="FFFF8080"/>
      </patternFill>
    </fill>
    <fill>
      <patternFill patternType="solid">
        <fgColor rgb="FF00B050"/>
        <bgColor rgb="FF333399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333399"/>
      </patternFill>
    </fill>
    <fill>
      <patternFill patternType="solid">
        <fgColor theme="0"/>
        <bgColor rgb="FFFFFF00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rgb="FF993300"/>
      </patternFill>
    </fill>
    <fill>
      <patternFill patternType="solid">
        <fgColor theme="9" tint="-0.249977111117893"/>
        <bgColor rgb="FFFF8080"/>
      </patternFill>
    </fill>
  </fills>
  <borders count="9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5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54"/>
      </right>
      <top/>
      <bottom/>
      <diagonal/>
    </border>
    <border>
      <left style="thin">
        <color indexed="5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54"/>
      </bottom>
      <diagonal/>
    </border>
    <border>
      <left/>
      <right/>
      <top/>
      <bottom style="thin">
        <color indexed="54"/>
      </bottom>
      <diagonal/>
    </border>
    <border>
      <left/>
      <right style="medium">
        <color indexed="64"/>
      </right>
      <top/>
      <bottom style="thin">
        <color indexed="5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</borders>
  <cellStyleXfs count="53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NumberFormat="0" applyFill="0" applyBorder="0" applyAlignment="0" applyProtection="0"/>
    <xf numFmtId="0" fontId="40" fillId="0" borderId="0"/>
    <xf numFmtId="0" fontId="52" fillId="0" borderId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72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811">
    <xf numFmtId="0" fontId="0" fillId="0" borderId="0" xfId="0"/>
    <xf numFmtId="0" fontId="0" fillId="5" borderId="0" xfId="0" applyFill="1" applyProtection="1">
      <protection hidden="1"/>
    </xf>
    <xf numFmtId="0" fontId="18" fillId="5" borderId="0" xfId="0" applyFont="1" applyFill="1" applyAlignment="1" applyProtection="1">
      <alignment horizontal="center" vertical="center"/>
      <protection hidden="1"/>
    </xf>
    <xf numFmtId="0" fontId="0" fillId="6" borderId="0" xfId="0" applyFill="1" applyProtection="1">
      <protection hidden="1"/>
    </xf>
    <xf numFmtId="0" fontId="0" fillId="4" borderId="0" xfId="0" applyFill="1" applyProtection="1">
      <protection hidden="1"/>
    </xf>
    <xf numFmtId="0" fontId="0" fillId="7" borderId="0" xfId="0" applyFill="1" applyProtection="1">
      <protection hidden="1"/>
    </xf>
    <xf numFmtId="0" fontId="18" fillId="7" borderId="0" xfId="0" applyFont="1" applyFill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0" fillId="13" borderId="0" xfId="0" applyFill="1" applyProtection="1">
      <protection hidden="1"/>
    </xf>
    <xf numFmtId="0" fontId="0" fillId="11" borderId="0" xfId="0" applyFill="1" applyProtection="1">
      <protection hidden="1"/>
    </xf>
    <xf numFmtId="0" fontId="25" fillId="13" borderId="0" xfId="0" applyFont="1" applyFill="1" applyAlignment="1" applyProtection="1">
      <alignment horizontal="center" vertical="center"/>
      <protection hidden="1"/>
    </xf>
    <xf numFmtId="0" fontId="25" fillId="11" borderId="0" xfId="0" applyFont="1" applyFill="1" applyAlignment="1" applyProtection="1">
      <alignment horizontal="center" vertical="center"/>
      <protection hidden="1"/>
    </xf>
    <xf numFmtId="0" fontId="18" fillId="13" borderId="0" xfId="0" applyFont="1" applyFill="1" applyAlignment="1" applyProtection="1">
      <alignment horizontal="center" vertical="center"/>
      <protection hidden="1"/>
    </xf>
    <xf numFmtId="0" fontId="16" fillId="13" borderId="0" xfId="0" applyFont="1" applyFill="1" applyAlignment="1" applyProtection="1">
      <alignment horizontal="left" vertical="center"/>
      <protection hidden="1"/>
    </xf>
    <xf numFmtId="0" fontId="16" fillId="5" borderId="0" xfId="0" applyFont="1" applyFill="1" applyAlignment="1" applyProtection="1">
      <alignment horizontal="left" vertical="center"/>
      <protection hidden="1"/>
    </xf>
    <xf numFmtId="0" fontId="0" fillId="5" borderId="0" xfId="0" applyFill="1" applyAlignment="1" applyProtection="1">
      <alignment horizontal="right" vertical="top"/>
      <protection hidden="1"/>
    </xf>
    <xf numFmtId="0" fontId="26" fillId="13" borderId="0" xfId="0" applyFont="1" applyFill="1" applyAlignment="1" applyProtection="1">
      <alignment horizontal="left" vertical="center"/>
      <protection hidden="1"/>
    </xf>
    <xf numFmtId="0" fontId="0" fillId="13" borderId="0" xfId="0" applyFill="1" applyAlignment="1" applyProtection="1">
      <alignment horizontal="right" vertical="top"/>
      <protection hidden="1"/>
    </xf>
    <xf numFmtId="0" fontId="0" fillId="13" borderId="0" xfId="0" applyFill="1" applyAlignment="1" applyProtection="1">
      <alignment vertical="top"/>
      <protection hidden="1"/>
    </xf>
    <xf numFmtId="0" fontId="0" fillId="5" borderId="0" xfId="0" applyFill="1" applyAlignment="1" applyProtection="1">
      <alignment vertical="top"/>
      <protection hidden="1"/>
    </xf>
    <xf numFmtId="0" fontId="27" fillId="13" borderId="0" xfId="0" applyFont="1" applyFill="1" applyProtection="1">
      <protection hidden="1"/>
    </xf>
    <xf numFmtId="0" fontId="27" fillId="11" borderId="0" xfId="0" applyFont="1" applyFill="1" applyProtection="1">
      <protection hidden="1"/>
    </xf>
    <xf numFmtId="0" fontId="0" fillId="13" borderId="0" xfId="0" applyFill="1" applyAlignment="1" applyProtection="1">
      <alignment vertical="center"/>
      <protection hidden="1"/>
    </xf>
    <xf numFmtId="0" fontId="0" fillId="5" borderId="0" xfId="0" applyFill="1" applyAlignment="1" applyProtection="1">
      <alignment vertical="center"/>
      <protection hidden="1"/>
    </xf>
    <xf numFmtId="0" fontId="28" fillId="13" borderId="0" xfId="0" applyFont="1" applyFill="1" applyProtection="1">
      <protection hidden="1"/>
    </xf>
    <xf numFmtId="0" fontId="29" fillId="13" borderId="0" xfId="0" applyFont="1" applyFill="1" applyAlignment="1" applyProtection="1">
      <alignment horizontal="center"/>
      <protection hidden="1"/>
    </xf>
    <xf numFmtId="0" fontId="30" fillId="13" borderId="0" xfId="0" applyFont="1" applyFill="1" applyAlignment="1" applyProtection="1">
      <alignment horizontal="center"/>
      <protection hidden="1"/>
    </xf>
    <xf numFmtId="0" fontId="28" fillId="6" borderId="0" xfId="0" applyFont="1" applyFill="1" applyProtection="1">
      <protection hidden="1"/>
    </xf>
    <xf numFmtId="0" fontId="26" fillId="6" borderId="0" xfId="0" applyFont="1" applyFill="1" applyAlignment="1" applyProtection="1">
      <alignment horizontal="left" vertical="center"/>
      <protection hidden="1"/>
    </xf>
    <xf numFmtId="0" fontId="27" fillId="6" borderId="0" xfId="0" applyFont="1" applyFill="1" applyProtection="1">
      <protection hidden="1"/>
    </xf>
    <xf numFmtId="14" fontId="31" fillId="6" borderId="0" xfId="0" applyNumberFormat="1" applyFont="1" applyFill="1" applyProtection="1">
      <protection hidden="1"/>
    </xf>
    <xf numFmtId="166" fontId="32" fillId="6" borderId="0" xfId="0" applyNumberFormat="1" applyFont="1" applyFill="1" applyAlignment="1" applyProtection="1">
      <alignment horizontal="center" vertical="center"/>
      <protection hidden="1"/>
    </xf>
    <xf numFmtId="0" fontId="33" fillId="6" borderId="0" xfId="0" applyFont="1" applyFill="1" applyAlignment="1" applyProtection="1">
      <alignment horizontal="center"/>
      <protection hidden="1"/>
    </xf>
    <xf numFmtId="165" fontId="34" fillId="6" borderId="0" xfId="0" applyNumberFormat="1" applyFont="1" applyFill="1" applyAlignment="1" applyProtection="1">
      <alignment horizontal="center" vertical="center"/>
      <protection hidden="1"/>
    </xf>
    <xf numFmtId="165" fontId="35" fillId="6" borderId="0" xfId="0" applyNumberFormat="1" applyFont="1" applyFill="1" applyAlignment="1" applyProtection="1">
      <alignment horizontal="center" vertical="center"/>
      <protection hidden="1"/>
    </xf>
    <xf numFmtId="19" fontId="24" fillId="6" borderId="0" xfId="0" applyNumberFormat="1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horizontal="left"/>
      <protection hidden="1"/>
    </xf>
    <xf numFmtId="0" fontId="0" fillId="15" borderId="0" xfId="0" applyFill="1" applyAlignment="1" applyProtection="1">
      <alignment vertical="center"/>
      <protection hidden="1"/>
    </xf>
    <xf numFmtId="0" fontId="18" fillId="15" borderId="0" xfId="0" applyFont="1" applyFill="1" applyAlignment="1" applyProtection="1">
      <alignment horizontal="center" vertical="center"/>
      <protection hidden="1"/>
    </xf>
    <xf numFmtId="0" fontId="0" fillId="15" borderId="0" xfId="0" applyFill="1" applyProtection="1">
      <protection hidden="1"/>
    </xf>
    <xf numFmtId="0" fontId="24" fillId="15" borderId="0" xfId="0" applyFont="1" applyFill="1" applyAlignment="1" applyProtection="1">
      <alignment vertical="center"/>
      <protection hidden="1"/>
    </xf>
    <xf numFmtId="0" fontId="16" fillId="15" borderId="0" xfId="0" applyFont="1" applyFill="1" applyAlignment="1" applyProtection="1">
      <alignment horizontal="left" vertical="center"/>
      <protection hidden="1"/>
    </xf>
    <xf numFmtId="0" fontId="0" fillId="15" borderId="0" xfId="0" applyFill="1" applyAlignment="1" applyProtection="1">
      <alignment horizontal="left" vertical="center"/>
      <protection hidden="1"/>
    </xf>
    <xf numFmtId="0" fontId="0" fillId="15" borderId="0" xfId="0" applyFill="1" applyAlignment="1" applyProtection="1">
      <alignment horizontal="left" vertical="top"/>
      <protection hidden="1"/>
    </xf>
    <xf numFmtId="0" fontId="0" fillId="15" borderId="0" xfId="0" applyFill="1" applyAlignment="1" applyProtection="1">
      <alignment horizontal="right" vertical="top"/>
      <protection hidden="1"/>
    </xf>
    <xf numFmtId="0" fontId="25" fillId="15" borderId="0" xfId="0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vertical="top"/>
      <protection hidden="1"/>
    </xf>
    <xf numFmtId="0" fontId="17" fillId="15" borderId="0" xfId="0" applyFont="1" applyFill="1" applyAlignment="1" applyProtection="1">
      <alignment vertical="center"/>
      <protection hidden="1"/>
    </xf>
    <xf numFmtId="0" fontId="16" fillId="15" borderId="0" xfId="0" applyFont="1" applyFill="1" applyAlignment="1" applyProtection="1">
      <alignment horizontal="left"/>
      <protection hidden="1"/>
    </xf>
    <xf numFmtId="0" fontId="50" fillId="0" borderId="0" xfId="45" applyFont="1" applyAlignment="1" applyProtection="1">
      <alignment vertical="center" wrapText="1"/>
      <protection hidden="1"/>
    </xf>
    <xf numFmtId="0" fontId="43" fillId="0" borderId="0" xfId="45" applyFont="1" applyAlignment="1" applyProtection="1">
      <alignment horizontal="center" vertical="center"/>
      <protection hidden="1"/>
    </xf>
    <xf numFmtId="0" fontId="44" fillId="19" borderId="15" xfId="45" applyFont="1" applyFill="1" applyBorder="1" applyAlignment="1" applyProtection="1">
      <alignment horizontal="right" vertical="center"/>
      <protection hidden="1"/>
    </xf>
    <xf numFmtId="0" fontId="44" fillId="19" borderId="19" xfId="45" applyFont="1" applyFill="1" applyBorder="1" applyAlignment="1" applyProtection="1">
      <alignment horizontal="right" vertical="center"/>
      <protection hidden="1"/>
    </xf>
    <xf numFmtId="0" fontId="47" fillId="19" borderId="24" xfId="45" applyFont="1" applyFill="1" applyBorder="1" applyAlignment="1" applyProtection="1">
      <alignment horizontal="right" vertical="center"/>
      <protection hidden="1"/>
    </xf>
    <xf numFmtId="0" fontId="44" fillId="19" borderId="24" xfId="45" applyFont="1" applyFill="1" applyBorder="1" applyAlignment="1" applyProtection="1">
      <alignment horizontal="right" vertical="center"/>
      <protection hidden="1"/>
    </xf>
    <xf numFmtId="0" fontId="44" fillId="19" borderId="27" xfId="45" applyFont="1" applyFill="1" applyBorder="1" applyAlignment="1" applyProtection="1">
      <alignment horizontal="right" vertical="center"/>
      <protection hidden="1"/>
    </xf>
    <xf numFmtId="0" fontId="44" fillId="19" borderId="20" xfId="45" applyFont="1" applyFill="1" applyBorder="1" applyAlignment="1" applyProtection="1">
      <alignment horizontal="right" vertical="center"/>
      <protection hidden="1"/>
    </xf>
    <xf numFmtId="0" fontId="46" fillId="19" borderId="21" xfId="45" applyFont="1" applyFill="1" applyBorder="1" applyAlignment="1" applyProtection="1">
      <alignment horizontal="right" vertical="center"/>
      <protection hidden="1"/>
    </xf>
    <xf numFmtId="0" fontId="44" fillId="19" borderId="21" xfId="45" applyFont="1" applyFill="1" applyBorder="1" applyAlignment="1" applyProtection="1">
      <alignment horizontal="right" vertical="center"/>
      <protection hidden="1"/>
    </xf>
    <xf numFmtId="0" fontId="50" fillId="0" borderId="0" xfId="45" applyFont="1" applyAlignment="1" applyProtection="1">
      <alignment horizontal="center" vertical="center" wrapText="1"/>
      <protection hidden="1"/>
    </xf>
    <xf numFmtId="0" fontId="40" fillId="0" borderId="0" xfId="45" applyAlignment="1" applyProtection="1">
      <alignment horizontal="center" vertical="center"/>
      <protection hidden="1"/>
    </xf>
    <xf numFmtId="0" fontId="42" fillId="0" borderId="0" xfId="45" applyFont="1" applyAlignment="1" applyProtection="1">
      <alignment horizontal="center" vertical="center" wrapText="1"/>
      <protection hidden="1"/>
    </xf>
    <xf numFmtId="0" fontId="44" fillId="0" borderId="0" xfId="45" applyFont="1" applyAlignment="1" applyProtection="1">
      <alignment horizontal="center" vertical="center"/>
      <protection hidden="1"/>
    </xf>
    <xf numFmtId="0" fontId="44" fillId="19" borderId="26" xfId="45" applyFont="1" applyFill="1" applyBorder="1" applyAlignment="1" applyProtection="1">
      <alignment horizontal="right" vertical="center"/>
      <protection hidden="1"/>
    </xf>
    <xf numFmtId="0" fontId="49" fillId="0" borderId="0" xfId="45" applyFont="1" applyAlignment="1" applyProtection="1">
      <alignment horizontal="center" vertical="center" wrapText="1"/>
      <protection hidden="1"/>
    </xf>
    <xf numFmtId="0" fontId="42" fillId="0" borderId="0" xfId="0" applyFont="1" applyProtection="1">
      <protection hidden="1"/>
    </xf>
    <xf numFmtId="0" fontId="57" fillId="0" borderId="0" xfId="45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57" fillId="7" borderId="21" xfId="45" applyFont="1" applyFill="1" applyBorder="1" applyAlignment="1" applyProtection="1">
      <alignment horizontal="center" vertical="center"/>
      <protection hidden="1"/>
    </xf>
    <xf numFmtId="1" fontId="57" fillId="17" borderId="15" xfId="45" applyNumberFormat="1" applyFont="1" applyFill="1" applyBorder="1" applyAlignment="1" applyProtection="1">
      <alignment horizontal="center" vertical="center"/>
      <protection hidden="1"/>
    </xf>
    <xf numFmtId="0" fontId="21" fillId="0" borderId="1" xfId="1" applyFont="1" applyBorder="1" applyAlignment="1" applyProtection="1">
      <alignment horizontal="center" vertical="center"/>
      <protection hidden="1"/>
    </xf>
    <xf numFmtId="0" fontId="3" fillId="0" borderId="0" xfId="1" applyFont="1" applyProtection="1">
      <protection hidden="1"/>
    </xf>
    <xf numFmtId="0" fontId="3" fillId="0" borderId="5" xfId="1" applyFont="1" applyBorder="1" applyProtection="1">
      <protection hidden="1"/>
    </xf>
    <xf numFmtId="0" fontId="3" fillId="0" borderId="6" xfId="1" applyFont="1" applyBorder="1" applyAlignment="1" applyProtection="1">
      <alignment horizontal="center" vertical="center"/>
      <protection hidden="1"/>
    </xf>
    <xf numFmtId="2" fontId="2" fillId="0" borderId="0" xfId="1" applyNumberFormat="1" applyProtection="1">
      <protection hidden="1"/>
    </xf>
    <xf numFmtId="0" fontId="3" fillId="0" borderId="0" xfId="1" applyFont="1" applyAlignment="1" applyProtection="1">
      <alignment vertical="center"/>
      <protection hidden="1"/>
    </xf>
    <xf numFmtId="0" fontId="3" fillId="0" borderId="0" xfId="1" applyFont="1" applyAlignment="1" applyProtection="1">
      <alignment horizontal="right" vertical="top"/>
      <protection hidden="1"/>
    </xf>
    <xf numFmtId="0" fontId="3" fillId="0" borderId="11" xfId="1" applyFont="1" applyBorder="1" applyProtection="1">
      <protection hidden="1"/>
    </xf>
    <xf numFmtId="0" fontId="3" fillId="0" borderId="12" xfId="1" applyFont="1" applyBorder="1" applyProtection="1">
      <protection hidden="1"/>
    </xf>
    <xf numFmtId="0" fontId="3" fillId="0" borderId="0" xfId="1" applyFont="1" applyAlignment="1" applyProtection="1">
      <alignment horizontal="left" vertical="center"/>
      <protection hidden="1"/>
    </xf>
    <xf numFmtId="0" fontId="3" fillId="0" borderId="2" xfId="1" applyFont="1" applyBorder="1" applyAlignment="1" applyProtection="1">
      <alignment vertical="center"/>
      <protection hidden="1"/>
    </xf>
    <xf numFmtId="0" fontId="3" fillId="0" borderId="0" xfId="1" applyFont="1" applyAlignment="1" applyProtection="1">
      <alignment vertical="center" shrinkToFit="1"/>
      <protection hidden="1"/>
    </xf>
    <xf numFmtId="164" fontId="3" fillId="0" borderId="0" xfId="1" applyNumberFormat="1" applyFont="1" applyAlignment="1" applyProtection="1">
      <alignment horizontal="left" vertical="center"/>
      <protection hidden="1"/>
    </xf>
    <xf numFmtId="0" fontId="22" fillId="0" borderId="0" xfId="1" applyFont="1" applyAlignment="1" applyProtection="1">
      <alignment vertical="center"/>
      <protection hidden="1"/>
    </xf>
    <xf numFmtId="1" fontId="3" fillId="0" borderId="0" xfId="1" applyNumberFormat="1" applyFont="1" applyProtection="1">
      <protection hidden="1"/>
    </xf>
    <xf numFmtId="0" fontId="37" fillId="0" borderId="0" xfId="44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45" fillId="0" borderId="0" xfId="45" applyFont="1" applyAlignment="1" applyProtection="1">
      <alignment horizontal="center" vertical="center"/>
      <protection hidden="1"/>
    </xf>
    <xf numFmtId="17" fontId="57" fillId="7" borderId="15" xfId="0" applyNumberFormat="1" applyFont="1" applyFill="1" applyBorder="1" applyAlignment="1" applyProtection="1">
      <alignment horizontal="center" vertical="center"/>
      <protection hidden="1"/>
    </xf>
    <xf numFmtId="0" fontId="57" fillId="7" borderId="15" xfId="0" applyFont="1" applyFill="1" applyBorder="1" applyAlignment="1" applyProtection="1">
      <alignment horizontal="center" vertical="center"/>
      <protection hidden="1"/>
    </xf>
    <xf numFmtId="0" fontId="57" fillId="2" borderId="15" xfId="45" applyFont="1" applyFill="1" applyBorder="1" applyAlignment="1" applyProtection="1">
      <alignment horizontal="center" vertical="center"/>
      <protection locked="0"/>
    </xf>
    <xf numFmtId="0" fontId="57" fillId="2" borderId="20" xfId="45" applyFont="1" applyFill="1" applyBorder="1" applyAlignment="1" applyProtection="1">
      <alignment horizontal="center" vertical="center"/>
      <protection locked="0"/>
    </xf>
    <xf numFmtId="0" fontId="51" fillId="18" borderId="15" xfId="0" applyFont="1" applyFill="1" applyBorder="1" applyAlignment="1" applyProtection="1">
      <alignment horizontal="center" vertical="center"/>
      <protection locked="0"/>
    </xf>
    <xf numFmtId="0" fontId="48" fillId="18" borderId="15" xfId="0" applyFont="1" applyFill="1" applyBorder="1" applyAlignment="1" applyProtection="1">
      <alignment horizontal="center" vertical="center"/>
      <protection locked="0"/>
    </xf>
    <xf numFmtId="0" fontId="21" fillId="0" borderId="5" xfId="1" applyFont="1" applyBorder="1" applyAlignment="1" applyProtection="1">
      <alignment horizontal="center" vertical="center"/>
      <protection hidden="1"/>
    </xf>
    <xf numFmtId="0" fontId="71" fillId="6" borderId="0" xfId="48" applyFont="1" applyFill="1" applyAlignment="1" applyProtection="1">
      <alignment vertical="center"/>
      <protection hidden="1"/>
    </xf>
    <xf numFmtId="0" fontId="24" fillId="6" borderId="0" xfId="0" applyFont="1" applyFill="1"/>
    <xf numFmtId="0" fontId="24" fillId="0" borderId="0" xfId="0" applyFont="1"/>
    <xf numFmtId="43" fontId="74" fillId="0" borderId="5" xfId="47" applyFont="1" applyBorder="1" applyAlignment="1" applyProtection="1">
      <alignment horizontal="center"/>
      <protection hidden="1"/>
    </xf>
    <xf numFmtId="43" fontId="74" fillId="0" borderId="0" xfId="47" applyFont="1" applyBorder="1" applyAlignment="1" applyProtection="1">
      <alignment horizontal="center"/>
      <protection hidden="1"/>
    </xf>
    <xf numFmtId="43" fontId="75" fillId="0" borderId="0" xfId="47" applyFont="1" applyBorder="1" applyAlignment="1" applyProtection="1">
      <alignment horizontal="center"/>
      <protection hidden="1"/>
    </xf>
    <xf numFmtId="43" fontId="75" fillId="0" borderId="6" xfId="47" applyFont="1" applyBorder="1" applyAlignment="1" applyProtection="1">
      <alignment horizontal="center"/>
      <protection hidden="1"/>
    </xf>
    <xf numFmtId="0" fontId="76" fillId="6" borderId="0" xfId="48" applyFont="1" applyFill="1" applyAlignment="1" applyProtection="1">
      <alignment vertical="center"/>
      <protection hidden="1"/>
    </xf>
    <xf numFmtId="0" fontId="1" fillId="6" borderId="0" xfId="0" applyFont="1" applyFill="1"/>
    <xf numFmtId="0" fontId="1" fillId="0" borderId="0" xfId="0" applyFont="1"/>
    <xf numFmtId="49" fontId="77" fillId="0" borderId="5" xfId="48" applyNumberFormat="1" applyFont="1" applyBorder="1" applyAlignment="1">
      <alignment horizontal="center" vertical="center"/>
    </xf>
    <xf numFmtId="0" fontId="80" fillId="6" borderId="0" xfId="48" applyFont="1" applyFill="1" applyAlignment="1" applyProtection="1">
      <alignment vertical="center"/>
      <protection hidden="1"/>
    </xf>
    <xf numFmtId="49" fontId="77" fillId="0" borderId="5" xfId="48" applyNumberFormat="1" applyFont="1" applyBorder="1" applyAlignment="1" applyProtection="1">
      <alignment horizontal="center" vertical="center"/>
      <protection hidden="1"/>
    </xf>
    <xf numFmtId="49" fontId="84" fillId="0" borderId="37" xfId="48" applyNumberFormat="1" applyFont="1" applyBorder="1" applyAlignment="1" applyProtection="1">
      <alignment horizontal="center" vertical="center"/>
      <protection locked="0"/>
    </xf>
    <xf numFmtId="168" fontId="85" fillId="0" borderId="38" xfId="47" applyNumberFormat="1" applyFont="1" applyBorder="1" applyAlignment="1" applyProtection="1">
      <alignment horizontal="right" vertical="center"/>
      <protection hidden="1"/>
    </xf>
    <xf numFmtId="0" fontId="86" fillId="6" borderId="0" xfId="48" applyFont="1" applyFill="1" applyAlignment="1" applyProtection="1">
      <alignment vertical="center"/>
      <protection hidden="1"/>
    </xf>
    <xf numFmtId="0" fontId="7" fillId="6" borderId="0" xfId="0" applyFont="1" applyFill="1"/>
    <xf numFmtId="0" fontId="7" fillId="0" borderId="0" xfId="0" applyFont="1"/>
    <xf numFmtId="49" fontId="84" fillId="0" borderId="37" xfId="48" applyNumberFormat="1" applyFont="1" applyBorder="1" applyAlignment="1" applyProtection="1">
      <alignment horizontal="center" vertical="center"/>
      <protection hidden="1"/>
    </xf>
    <xf numFmtId="43" fontId="84" fillId="0" borderId="29" xfId="47" applyFont="1" applyBorder="1" applyAlignment="1" applyProtection="1">
      <alignment horizontal="right" vertical="center"/>
      <protection locked="0"/>
    </xf>
    <xf numFmtId="43" fontId="84" fillId="0" borderId="39" xfId="47" applyFont="1" applyBorder="1" applyAlignment="1" applyProtection="1">
      <alignment horizontal="right" vertical="center"/>
      <protection hidden="1"/>
    </xf>
    <xf numFmtId="43" fontId="84" fillId="0" borderId="16" xfId="47" applyFont="1" applyBorder="1" applyAlignment="1" applyProtection="1">
      <alignment horizontal="right" vertical="center"/>
      <protection locked="0"/>
    </xf>
    <xf numFmtId="168" fontId="87" fillId="23" borderId="30" xfId="50" applyNumberFormat="1" applyFont="1" applyFill="1" applyBorder="1" applyAlignment="1" applyProtection="1">
      <alignment vertical="center"/>
      <protection locked="0"/>
    </xf>
    <xf numFmtId="168" fontId="85" fillId="0" borderId="9" xfId="47" applyNumberFormat="1" applyFont="1" applyBorder="1" applyAlignment="1" applyProtection="1">
      <alignment horizontal="right" vertical="center"/>
      <protection hidden="1"/>
    </xf>
    <xf numFmtId="168" fontId="85" fillId="0" borderId="40" xfId="47" applyNumberFormat="1" applyFont="1" applyBorder="1" applyAlignment="1" applyProtection="1">
      <alignment horizontal="right" vertical="center"/>
      <protection hidden="1"/>
    </xf>
    <xf numFmtId="43" fontId="84" fillId="0" borderId="42" xfId="47" applyFont="1" applyBorder="1" applyAlignment="1" applyProtection="1">
      <alignment horizontal="right" vertical="center"/>
      <protection hidden="1"/>
    </xf>
    <xf numFmtId="168" fontId="85" fillId="0" borderId="30" xfId="47" applyNumberFormat="1" applyFont="1" applyBorder="1" applyAlignment="1" applyProtection="1">
      <alignment horizontal="right" vertical="center"/>
      <protection hidden="1"/>
    </xf>
    <xf numFmtId="43" fontId="84" fillId="0" borderId="6" xfId="47" applyFont="1" applyBorder="1" applyAlignment="1" applyProtection="1">
      <alignment horizontal="right" vertical="center"/>
      <protection hidden="1"/>
    </xf>
    <xf numFmtId="168" fontId="85" fillId="0" borderId="29" xfId="47" applyNumberFormat="1" applyFont="1" applyBorder="1" applyAlignment="1" applyProtection="1">
      <alignment horizontal="right" vertical="center"/>
      <protection hidden="1"/>
    </xf>
    <xf numFmtId="49" fontId="75" fillId="0" borderId="5" xfId="48" applyNumberFormat="1" applyFont="1" applyBorder="1" applyAlignment="1" applyProtection="1">
      <alignment horizontal="center" vertical="center"/>
      <protection hidden="1"/>
    </xf>
    <xf numFmtId="43" fontId="75" fillId="0" borderId="6" xfId="47" applyFont="1" applyBorder="1" applyAlignment="1" applyProtection="1">
      <alignment horizontal="right" vertical="center"/>
      <protection hidden="1"/>
    </xf>
    <xf numFmtId="0" fontId="11" fillId="6" borderId="0" xfId="0" applyFont="1" applyFill="1"/>
    <xf numFmtId="0" fontId="11" fillId="0" borderId="0" xfId="0" applyFont="1"/>
    <xf numFmtId="49" fontId="84" fillId="0" borderId="5" xfId="48" applyNumberFormat="1" applyFont="1" applyBorder="1" applyAlignment="1" applyProtection="1">
      <alignment horizontal="center" vertical="center"/>
      <protection locked="0"/>
    </xf>
    <xf numFmtId="43" fontId="90" fillId="0" borderId="33" xfId="47" applyFont="1" applyBorder="1" applyAlignment="1" applyProtection="1">
      <alignment horizontal="right" vertical="center"/>
      <protection hidden="1"/>
    </xf>
    <xf numFmtId="168" fontId="85" fillId="0" borderId="44" xfId="47" applyNumberFormat="1" applyFont="1" applyBorder="1" applyAlignment="1" applyProtection="1">
      <alignment horizontal="right" vertical="center"/>
      <protection hidden="1"/>
    </xf>
    <xf numFmtId="43" fontId="84" fillId="0" borderId="0" xfId="47" applyFont="1" applyBorder="1" applyAlignment="1" applyProtection="1">
      <alignment horizontal="right" vertical="center"/>
      <protection hidden="1"/>
    </xf>
    <xf numFmtId="43" fontId="84" fillId="0" borderId="45" xfId="47" applyFont="1" applyBorder="1" applyAlignment="1" applyProtection="1">
      <alignment horizontal="right" vertical="center"/>
      <protection hidden="1"/>
    </xf>
    <xf numFmtId="168" fontId="85" fillId="0" borderId="46" xfId="47" applyNumberFormat="1" applyFont="1" applyBorder="1" applyAlignment="1" applyProtection="1">
      <alignment horizontal="right" vertical="center"/>
      <protection hidden="1"/>
    </xf>
    <xf numFmtId="49" fontId="84" fillId="0" borderId="47" xfId="48" applyNumberFormat="1" applyFont="1" applyBorder="1" applyAlignment="1" applyProtection="1">
      <alignment horizontal="center" vertical="center"/>
      <protection locked="0"/>
    </xf>
    <xf numFmtId="43" fontId="84" fillId="0" borderId="48" xfId="47" applyFont="1" applyBorder="1" applyAlignment="1" applyProtection="1">
      <alignment horizontal="right" vertical="center"/>
      <protection hidden="1"/>
    </xf>
    <xf numFmtId="168" fontId="78" fillId="0" borderId="49" xfId="47" applyNumberFormat="1" applyFont="1" applyBorder="1" applyAlignment="1" applyProtection="1">
      <alignment horizontal="right" vertical="center"/>
      <protection hidden="1"/>
    </xf>
    <xf numFmtId="168" fontId="78" fillId="0" borderId="44" xfId="47" applyNumberFormat="1" applyFont="1" applyBorder="1" applyAlignment="1" applyProtection="1">
      <alignment horizontal="center" vertical="center"/>
      <protection hidden="1"/>
    </xf>
    <xf numFmtId="0" fontId="93" fillId="6" borderId="0" xfId="48" applyFont="1" applyFill="1" applyAlignment="1" applyProtection="1">
      <alignment vertical="center"/>
      <protection hidden="1"/>
    </xf>
    <xf numFmtId="168" fontId="85" fillId="0" borderId="9" xfId="47" applyNumberFormat="1" applyFont="1" applyBorder="1" applyAlignment="1" applyProtection="1">
      <alignment horizontal="center" vertical="center"/>
      <protection hidden="1"/>
    </xf>
    <xf numFmtId="43" fontId="94" fillId="6" borderId="0" xfId="47" applyFont="1" applyFill="1" applyBorder="1" applyAlignment="1" applyProtection="1">
      <alignment horizontal="center" vertical="center"/>
      <protection hidden="1"/>
    </xf>
    <xf numFmtId="43" fontId="95" fillId="6" borderId="0" xfId="48" applyNumberFormat="1" applyFont="1" applyFill="1" applyAlignment="1" applyProtection="1">
      <alignment vertical="center"/>
      <protection hidden="1"/>
    </xf>
    <xf numFmtId="43" fontId="7" fillId="6" borderId="0" xfId="0" applyNumberFormat="1" applyFont="1" applyFill="1"/>
    <xf numFmtId="43" fontId="94" fillId="6" borderId="0" xfId="48" applyNumberFormat="1" applyFont="1" applyFill="1" applyAlignment="1" applyProtection="1">
      <alignment vertical="center"/>
      <protection hidden="1"/>
    </xf>
    <xf numFmtId="43" fontId="85" fillId="0" borderId="6" xfId="47" applyFont="1" applyBorder="1" applyAlignment="1" applyProtection="1">
      <alignment horizontal="center" vertical="center"/>
      <protection hidden="1"/>
    </xf>
    <xf numFmtId="168" fontId="85" fillId="0" borderId="49" xfId="47" applyNumberFormat="1" applyFont="1" applyBorder="1" applyAlignment="1" applyProtection="1">
      <alignment horizontal="center" vertical="center"/>
      <protection hidden="1"/>
    </xf>
    <xf numFmtId="43" fontId="85" fillId="0" borderId="42" xfId="47" applyFont="1" applyBorder="1" applyAlignment="1" applyProtection="1">
      <alignment horizontal="right" vertical="center"/>
      <protection hidden="1"/>
    </xf>
    <xf numFmtId="49" fontId="84" fillId="0" borderId="5" xfId="48" applyNumberFormat="1" applyFont="1" applyBorder="1" applyAlignment="1" applyProtection="1">
      <alignment horizontal="center" vertical="center"/>
      <protection hidden="1"/>
    </xf>
    <xf numFmtId="168" fontId="87" fillId="0" borderId="46" xfId="50" applyNumberFormat="1" applyFont="1" applyFill="1" applyBorder="1" applyAlignment="1" applyProtection="1">
      <alignment vertical="center"/>
      <protection locked="0"/>
    </xf>
    <xf numFmtId="168" fontId="87" fillId="0" borderId="9" xfId="50" applyNumberFormat="1" applyFont="1" applyFill="1" applyBorder="1" applyAlignment="1" applyProtection="1">
      <alignment vertical="center"/>
      <protection hidden="1"/>
    </xf>
    <xf numFmtId="49" fontId="84" fillId="0" borderId="56" xfId="48" applyNumberFormat="1" applyFont="1" applyBorder="1" applyAlignment="1" applyProtection="1">
      <alignment horizontal="center" vertical="center"/>
      <protection hidden="1"/>
    </xf>
    <xf numFmtId="168" fontId="85" fillId="0" borderId="42" xfId="47" applyNumberFormat="1" applyFont="1" applyBorder="1" applyAlignment="1" applyProtection="1">
      <alignment horizontal="right" vertical="center"/>
      <protection hidden="1"/>
    </xf>
    <xf numFmtId="43" fontId="97" fillId="6" borderId="0" xfId="47" applyFont="1" applyFill="1" applyBorder="1" applyAlignment="1" applyProtection="1">
      <alignment horizontal="right" vertical="center"/>
      <protection hidden="1"/>
    </xf>
    <xf numFmtId="0" fontId="95" fillId="6" borderId="0" xfId="0" applyFont="1" applyFill="1"/>
    <xf numFmtId="0" fontId="84" fillId="6" borderId="0" xfId="0" applyFont="1" applyFill="1"/>
    <xf numFmtId="0" fontId="99" fillId="6" borderId="0" xfId="48" applyFont="1" applyFill="1" applyAlignment="1" applyProtection="1">
      <alignment vertical="center"/>
      <protection hidden="1"/>
    </xf>
    <xf numFmtId="43" fontId="67" fillId="6" borderId="0" xfId="0" applyNumberFormat="1" applyFont="1" applyFill="1"/>
    <xf numFmtId="0" fontId="100" fillId="6" borderId="0" xfId="48" applyFont="1" applyFill="1" applyAlignment="1" applyProtection="1">
      <alignment vertical="center"/>
      <protection hidden="1"/>
    </xf>
    <xf numFmtId="0" fontId="84" fillId="0" borderId="5" xfId="48" applyFont="1" applyBorder="1" applyAlignment="1">
      <alignment vertical="center"/>
    </xf>
    <xf numFmtId="0" fontId="84" fillId="0" borderId="0" xfId="48" applyFont="1" applyAlignment="1">
      <alignment horizontal="left" vertical="center"/>
    </xf>
    <xf numFmtId="43" fontId="84" fillId="0" borderId="0" xfId="47" applyFont="1" applyBorder="1" applyAlignment="1" applyProtection="1">
      <alignment horizontal="left" vertical="center"/>
    </xf>
    <xf numFmtId="0" fontId="84" fillId="0" borderId="6" xfId="48" applyFont="1" applyBorder="1" applyProtection="1">
      <protection hidden="1"/>
    </xf>
    <xf numFmtId="0" fontId="101" fillId="6" borderId="0" xfId="48" applyFont="1" applyFill="1" applyAlignment="1" applyProtection="1">
      <alignment vertical="center"/>
      <protection hidden="1"/>
    </xf>
    <xf numFmtId="49" fontId="84" fillId="0" borderId="5" xfId="48" applyNumberFormat="1" applyFont="1" applyBorder="1" applyAlignment="1">
      <alignment horizontal="center" vertical="center"/>
    </xf>
    <xf numFmtId="0" fontId="84" fillId="0" borderId="0" xfId="48" applyFont="1" applyAlignment="1">
      <alignment vertical="center"/>
    </xf>
    <xf numFmtId="0" fontId="102" fillId="6" borderId="0" xfId="48" applyFont="1" applyFill="1" applyAlignment="1" applyProtection="1">
      <alignment vertical="center"/>
      <protection hidden="1"/>
    </xf>
    <xf numFmtId="43" fontId="84" fillId="0" borderId="0" xfId="47" applyFont="1" applyBorder="1" applyAlignment="1" applyProtection="1">
      <alignment vertical="center"/>
      <protection hidden="1"/>
    </xf>
    <xf numFmtId="49" fontId="84" fillId="0" borderId="11" xfId="48" applyNumberFormat="1" applyFont="1" applyBorder="1" applyAlignment="1" applyProtection="1">
      <alignment horizontal="center" vertical="center"/>
      <protection hidden="1"/>
    </xf>
    <xf numFmtId="0" fontId="84" fillId="0" borderId="12" xfId="48" applyFont="1" applyBorder="1" applyAlignment="1">
      <alignment horizontal="left" vertical="center"/>
    </xf>
    <xf numFmtId="43" fontId="84" fillId="0" borderId="12" xfId="47" applyFont="1" applyBorder="1" applyAlignment="1" applyProtection="1">
      <alignment horizontal="left" vertical="center"/>
      <protection hidden="1"/>
    </xf>
    <xf numFmtId="43" fontId="84" fillId="0" borderId="12" xfId="47" applyFont="1" applyBorder="1" applyAlignment="1" applyProtection="1">
      <alignment vertical="center"/>
    </xf>
    <xf numFmtId="0" fontId="104" fillId="6" borderId="0" xfId="48" applyFont="1" applyFill="1" applyAlignment="1" applyProtection="1">
      <alignment vertical="center"/>
      <protection hidden="1"/>
    </xf>
    <xf numFmtId="0" fontId="105" fillId="6" borderId="0" xfId="48" applyFont="1" applyFill="1" applyAlignment="1" applyProtection="1">
      <alignment vertical="center"/>
      <protection hidden="1"/>
    </xf>
    <xf numFmtId="0" fontId="31" fillId="6" borderId="0" xfId="0" applyFont="1" applyFill="1"/>
    <xf numFmtId="0" fontId="31" fillId="0" borderId="0" xfId="0" applyFont="1"/>
    <xf numFmtId="43" fontId="106" fillId="0" borderId="0" xfId="0" applyNumberFormat="1" applyFont="1"/>
    <xf numFmtId="0" fontId="44" fillId="0" borderId="0" xfId="0" applyFont="1" applyAlignment="1" applyProtection="1">
      <alignment horizontal="right" indent="1"/>
      <protection hidden="1"/>
    </xf>
    <xf numFmtId="0" fontId="3" fillId="0" borderId="0" xfId="1" applyFont="1" applyAlignment="1" applyProtection="1">
      <alignment horizontal="center" vertical="center" shrinkToFit="1"/>
      <protection hidden="1"/>
    </xf>
    <xf numFmtId="0" fontId="3" fillId="0" borderId="6" xfId="1" applyFont="1" applyBorder="1" applyAlignment="1" applyProtection="1">
      <alignment horizontal="center"/>
      <protection hidden="1"/>
    </xf>
    <xf numFmtId="0" fontId="3" fillId="0" borderId="60" xfId="1" applyFont="1" applyBorder="1" applyAlignment="1" applyProtection="1">
      <alignment horizontal="center"/>
      <protection hidden="1"/>
    </xf>
    <xf numFmtId="0" fontId="57" fillId="7" borderId="67" xfId="0" applyFont="1" applyFill="1" applyBorder="1" applyAlignment="1" applyProtection="1">
      <alignment horizontal="center" vertical="center"/>
      <protection hidden="1"/>
    </xf>
    <xf numFmtId="0" fontId="57" fillId="2" borderId="67" xfId="45" applyFont="1" applyFill="1" applyBorder="1" applyAlignment="1" applyProtection="1">
      <alignment horizontal="center" vertical="center"/>
      <protection locked="0"/>
    </xf>
    <xf numFmtId="0" fontId="24" fillId="16" borderId="60" xfId="0" applyFont="1" applyFill="1" applyBorder="1" applyAlignment="1" applyProtection="1">
      <alignment horizontal="center" vertical="center"/>
      <protection hidden="1"/>
    </xf>
    <xf numFmtId="0" fontId="6" fillId="0" borderId="60" xfId="1" applyFont="1" applyBorder="1" applyAlignment="1" applyProtection="1">
      <alignment vertical="center"/>
      <protection hidden="1"/>
    </xf>
    <xf numFmtId="0" fontId="3" fillId="0" borderId="60" xfId="1" applyFont="1" applyBorder="1" applyAlignment="1" applyProtection="1">
      <alignment horizontal="right" vertical="center"/>
      <protection hidden="1"/>
    </xf>
    <xf numFmtId="1" fontId="6" fillId="0" borderId="60" xfId="1" applyNumberFormat="1" applyFont="1" applyBorder="1" applyAlignment="1" applyProtection="1">
      <alignment horizontal="right" vertical="center"/>
      <protection hidden="1"/>
    </xf>
    <xf numFmtId="0" fontId="57" fillId="7" borderId="64" xfId="45" applyFont="1" applyFill="1" applyBorder="1" applyAlignment="1" applyProtection="1">
      <alignment horizontal="center" vertical="center"/>
      <protection hidden="1"/>
    </xf>
    <xf numFmtId="0" fontId="57" fillId="2" borderId="60" xfId="45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vertical="center"/>
      <protection hidden="1"/>
    </xf>
    <xf numFmtId="0" fontId="3" fillId="0" borderId="6" xfId="1" applyFont="1" applyBorder="1" applyProtection="1">
      <protection hidden="1"/>
    </xf>
    <xf numFmtId="0" fontId="3" fillId="0" borderId="13" xfId="1" applyFont="1" applyBorder="1" applyProtection="1">
      <protection hidden="1"/>
    </xf>
    <xf numFmtId="164" fontId="2" fillId="0" borderId="0" xfId="1" applyNumberFormat="1" applyAlignment="1" applyProtection="1">
      <alignment vertical="center" wrapText="1" shrinkToFit="1"/>
      <protection hidden="1"/>
    </xf>
    <xf numFmtId="0" fontId="2" fillId="0" borderId="0" xfId="1" applyAlignment="1" applyProtection="1">
      <alignment vertical="center" shrinkToFit="1"/>
      <protection hidden="1"/>
    </xf>
    <xf numFmtId="0" fontId="3" fillId="0" borderId="77" xfId="1" applyFont="1" applyBorder="1" applyAlignment="1" applyProtection="1">
      <alignment horizontal="center"/>
      <protection hidden="1"/>
    </xf>
    <xf numFmtId="0" fontId="3" fillId="0" borderId="79" xfId="1" applyFont="1" applyBorder="1" applyProtection="1">
      <protection hidden="1"/>
    </xf>
    <xf numFmtId="0" fontId="10" fillId="0" borderId="5" xfId="1" applyFont="1" applyBorder="1" applyAlignment="1" applyProtection="1">
      <alignment vertical="center"/>
      <protection hidden="1"/>
    </xf>
    <xf numFmtId="164" fontId="2" fillId="0" borderId="6" xfId="1" applyNumberFormat="1" applyBorder="1" applyAlignment="1" applyProtection="1">
      <alignment vertical="center" wrapText="1" shrinkToFit="1"/>
      <protection hidden="1"/>
    </xf>
    <xf numFmtId="0" fontId="9" fillId="0" borderId="6" xfId="1" applyFont="1" applyBorder="1" applyAlignment="1" applyProtection="1">
      <alignment horizontal="center" vertical="center"/>
      <protection hidden="1"/>
    </xf>
    <xf numFmtId="0" fontId="4" fillId="0" borderId="6" xfId="1" applyFont="1" applyBorder="1" applyAlignment="1" applyProtection="1">
      <alignment horizontal="left" vertical="center"/>
      <protection hidden="1"/>
    </xf>
    <xf numFmtId="0" fontId="3" fillId="0" borderId="6" xfId="1" applyFont="1" applyBorder="1" applyAlignment="1" applyProtection="1">
      <alignment horizontal="left" vertical="center"/>
      <protection hidden="1"/>
    </xf>
    <xf numFmtId="14" fontId="3" fillId="0" borderId="6" xfId="1" applyNumberFormat="1" applyFont="1" applyBorder="1" applyAlignment="1" applyProtection="1">
      <alignment horizontal="left" vertical="center"/>
      <protection hidden="1"/>
    </xf>
    <xf numFmtId="1" fontId="6" fillId="0" borderId="77" xfId="1" applyNumberFormat="1" applyFont="1" applyBorder="1" applyAlignment="1" applyProtection="1">
      <alignment horizontal="right" vertical="center"/>
      <protection hidden="1"/>
    </xf>
    <xf numFmtId="0" fontId="75" fillId="6" borderId="0" xfId="0" applyFont="1" applyFill="1" applyAlignment="1">
      <alignment vertical="center"/>
    </xf>
    <xf numFmtId="0" fontId="75" fillId="0" borderId="0" xfId="0" applyFont="1" applyAlignment="1">
      <alignment vertical="center"/>
    </xf>
    <xf numFmtId="0" fontId="77" fillId="6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43" fontId="75" fillId="0" borderId="60" xfId="51" applyFont="1" applyBorder="1" applyAlignment="1" applyProtection="1">
      <alignment horizontal="center" vertical="center"/>
    </xf>
    <xf numFmtId="0" fontId="78" fillId="0" borderId="70" xfId="0" applyFont="1" applyBorder="1" applyAlignment="1">
      <alignment horizontal="center" vertical="center"/>
    </xf>
    <xf numFmtId="43" fontId="85" fillId="0" borderId="71" xfId="0" applyNumberFormat="1" applyFont="1" applyBorder="1" applyAlignment="1">
      <alignment horizontal="center" vertical="center"/>
    </xf>
    <xf numFmtId="0" fontId="75" fillId="0" borderId="71" xfId="0" applyFont="1" applyBorder="1" applyAlignment="1">
      <alignment horizontal="center" vertical="center"/>
    </xf>
    <xf numFmtId="0" fontId="75" fillId="0" borderId="72" xfId="0" applyFont="1" applyBorder="1" applyAlignment="1">
      <alignment horizontal="center" vertical="center"/>
    </xf>
    <xf numFmtId="0" fontId="77" fillId="0" borderId="79" xfId="0" applyFont="1" applyBorder="1" applyAlignment="1">
      <alignment horizontal="center" vertical="center"/>
    </xf>
    <xf numFmtId="43" fontId="85" fillId="0" borderId="60" xfId="0" applyNumberFormat="1" applyFont="1" applyBorder="1" applyAlignment="1">
      <alignment horizontal="center" vertical="center"/>
    </xf>
    <xf numFmtId="0" fontId="75" fillId="0" borderId="60" xfId="0" applyFont="1" applyBorder="1" applyAlignment="1">
      <alignment horizontal="center" vertical="center"/>
    </xf>
    <xf numFmtId="0" fontId="75" fillId="0" borderId="77" xfId="0" applyFont="1" applyBorder="1" applyAlignment="1">
      <alignment horizontal="center" vertical="center"/>
    </xf>
    <xf numFmtId="168" fontId="87" fillId="0" borderId="60" xfId="50" applyNumberFormat="1" applyFont="1" applyFill="1" applyBorder="1" applyAlignment="1" applyProtection="1">
      <alignment horizontal="center" vertical="center"/>
      <protection hidden="1"/>
    </xf>
    <xf numFmtId="168" fontId="87" fillId="23" borderId="60" xfId="50" applyNumberFormat="1" applyFont="1" applyFill="1" applyBorder="1" applyAlignment="1" applyProtection="1">
      <alignment horizontal="center" vertical="center"/>
      <protection locked="0"/>
    </xf>
    <xf numFmtId="0" fontId="77" fillId="0" borderId="80" xfId="0" applyFont="1" applyBorder="1" applyAlignment="1">
      <alignment horizontal="center" vertical="center"/>
    </xf>
    <xf numFmtId="43" fontId="85" fillId="0" borderId="81" xfId="0" applyNumberFormat="1" applyFont="1" applyBorder="1" applyAlignment="1">
      <alignment horizontal="center" vertical="center"/>
    </xf>
    <xf numFmtId="168" fontId="87" fillId="0" borderId="81" xfId="50" applyNumberFormat="1" applyFont="1" applyFill="1" applyBorder="1" applyAlignment="1" applyProtection="1">
      <alignment horizontal="center" vertical="center"/>
      <protection hidden="1"/>
    </xf>
    <xf numFmtId="0" fontId="75" fillId="0" borderId="82" xfId="0" applyFont="1" applyBorder="1" applyAlignment="1">
      <alignment horizontal="center" vertical="center"/>
    </xf>
    <xf numFmtId="0" fontId="75" fillId="0" borderId="71" xfId="0" applyFont="1" applyBorder="1" applyAlignment="1" applyProtection="1">
      <alignment horizontal="center" vertical="center"/>
      <protection hidden="1"/>
    </xf>
    <xf numFmtId="0" fontId="78" fillId="0" borderId="79" xfId="0" applyFont="1" applyBorder="1" applyAlignment="1">
      <alignment horizontal="center" vertical="center"/>
    </xf>
    <xf numFmtId="0" fontId="75" fillId="0" borderId="60" xfId="0" applyFont="1" applyBorder="1" applyAlignment="1" applyProtection="1">
      <alignment horizontal="center" vertical="center"/>
      <protection hidden="1"/>
    </xf>
    <xf numFmtId="0" fontId="78" fillId="0" borderId="80" xfId="0" applyFont="1" applyBorder="1" applyAlignment="1">
      <alignment horizontal="center" vertical="center"/>
    </xf>
    <xf numFmtId="168" fontId="87" fillId="23" borderId="81" xfId="50" applyNumberFormat="1" applyFont="1" applyFill="1" applyBorder="1" applyAlignment="1" applyProtection="1">
      <alignment horizontal="center" vertical="center"/>
      <protection locked="0"/>
    </xf>
    <xf numFmtId="0" fontId="78" fillId="0" borderId="37" xfId="0" applyFont="1" applyBorder="1" applyAlignment="1">
      <alignment horizontal="center" vertical="center"/>
    </xf>
    <xf numFmtId="168" fontId="87" fillId="0" borderId="85" xfId="50" applyNumberFormat="1" applyFont="1" applyFill="1" applyBorder="1" applyAlignment="1" applyProtection="1">
      <alignment horizontal="center" vertical="center"/>
    </xf>
    <xf numFmtId="168" fontId="87" fillId="0" borderId="85" xfId="50" applyNumberFormat="1" applyFont="1" applyFill="1" applyBorder="1" applyAlignment="1" applyProtection="1">
      <alignment horizontal="center" vertical="center"/>
      <protection hidden="1"/>
    </xf>
    <xf numFmtId="0" fontId="75" fillId="0" borderId="39" xfId="0" applyFont="1" applyBorder="1" applyAlignment="1">
      <alignment horizontal="center" vertical="center"/>
    </xf>
    <xf numFmtId="168" fontId="87" fillId="0" borderId="86" xfId="50" applyNumberFormat="1" applyFont="1" applyFill="1" applyBorder="1" applyAlignment="1" applyProtection="1">
      <alignment horizontal="center" vertical="center"/>
      <protection hidden="1"/>
    </xf>
    <xf numFmtId="43" fontId="85" fillId="0" borderId="85" xfId="0" applyNumberFormat="1" applyFont="1" applyBorder="1" applyAlignment="1">
      <alignment horizontal="center" vertical="center"/>
    </xf>
    <xf numFmtId="43" fontId="78" fillId="0" borderId="81" xfId="0" applyNumberFormat="1" applyFont="1" applyBorder="1" applyAlignment="1">
      <alignment horizontal="center" vertical="center"/>
    </xf>
    <xf numFmtId="0" fontId="77" fillId="0" borderId="81" xfId="0" applyFont="1" applyBorder="1" applyAlignment="1">
      <alignment horizontal="center" vertical="center"/>
    </xf>
    <xf numFmtId="168" fontId="68" fillId="0" borderId="82" xfId="50" applyNumberFormat="1" applyFont="1" applyFill="1" applyBorder="1" applyAlignment="1" applyProtection="1">
      <alignment horizontal="center" vertical="center"/>
      <protection hidden="1"/>
    </xf>
    <xf numFmtId="43" fontId="78" fillId="0" borderId="71" xfId="0" applyNumberFormat="1" applyFont="1" applyBorder="1" applyAlignment="1">
      <alignment horizontal="center" vertical="center"/>
    </xf>
    <xf numFmtId="0" fontId="78" fillId="0" borderId="71" xfId="0" applyFont="1" applyBorder="1" applyAlignment="1">
      <alignment horizontal="center" vertical="center"/>
    </xf>
    <xf numFmtId="168" fontId="68" fillId="0" borderId="72" xfId="50" applyNumberFormat="1" applyFont="1" applyFill="1" applyBorder="1" applyAlignment="1" applyProtection="1">
      <alignment horizontal="center" vertical="center"/>
    </xf>
    <xf numFmtId="0" fontId="85" fillId="0" borderId="60" xfId="0" applyFont="1" applyBorder="1" applyAlignment="1">
      <alignment horizontal="center" vertical="center"/>
    </xf>
    <xf numFmtId="168" fontId="85" fillId="0" borderId="77" xfId="0" applyNumberFormat="1" applyFont="1" applyBorder="1" applyAlignment="1">
      <alignment horizontal="center" vertical="center"/>
    </xf>
    <xf numFmtId="0" fontId="78" fillId="0" borderId="87" xfId="0" applyFont="1" applyBorder="1" applyAlignment="1">
      <alignment horizontal="center" vertical="center"/>
    </xf>
    <xf numFmtId="168" fontId="87" fillId="0" borderId="88" xfId="50" applyNumberFormat="1" applyFont="1" applyFill="1" applyBorder="1" applyAlignment="1" applyProtection="1">
      <alignment horizontal="center" vertical="center"/>
    </xf>
    <xf numFmtId="0" fontId="75" fillId="0" borderId="88" xfId="0" applyFont="1" applyBorder="1" applyAlignment="1">
      <alignment horizontal="center" vertical="center"/>
    </xf>
    <xf numFmtId="168" fontId="85" fillId="0" borderId="89" xfId="0" applyNumberFormat="1" applyFont="1" applyBorder="1" applyAlignment="1">
      <alignment horizontal="center" vertical="center"/>
    </xf>
    <xf numFmtId="43" fontId="75" fillId="0" borderId="88" xfId="0" applyNumberFormat="1" applyFont="1" applyBorder="1" applyAlignment="1">
      <alignment horizontal="center" vertical="center"/>
    </xf>
    <xf numFmtId="168" fontId="87" fillId="0" borderId="89" xfId="50" applyNumberFormat="1" applyFont="1" applyFill="1" applyBorder="1" applyAlignment="1" applyProtection="1">
      <alignment horizontal="center" vertical="center"/>
      <protection hidden="1"/>
    </xf>
    <xf numFmtId="43" fontId="77" fillId="0" borderId="71" xfId="0" applyNumberFormat="1" applyFont="1" applyBorder="1" applyAlignment="1">
      <alignment horizontal="center" vertical="center"/>
    </xf>
    <xf numFmtId="0" fontId="77" fillId="0" borderId="71" xfId="0" applyFont="1" applyBorder="1" applyAlignment="1">
      <alignment horizontal="center" vertical="center"/>
    </xf>
    <xf numFmtId="0" fontId="77" fillId="0" borderId="72" xfId="0" applyFont="1" applyBorder="1" applyAlignment="1">
      <alignment horizontal="center" vertical="center"/>
    </xf>
    <xf numFmtId="43" fontId="77" fillId="0" borderId="60" xfId="0" applyNumberFormat="1" applyFont="1" applyBorder="1" applyAlignment="1">
      <alignment horizontal="center" vertical="center"/>
    </xf>
    <xf numFmtId="0" fontId="77" fillId="0" borderId="60" xfId="0" applyFont="1" applyBorder="1" applyAlignment="1">
      <alignment horizontal="center" vertical="center"/>
    </xf>
    <xf numFmtId="0" fontId="77" fillId="0" borderId="77" xfId="0" applyFont="1" applyBorder="1" applyAlignment="1">
      <alignment horizontal="center" vertical="center"/>
    </xf>
    <xf numFmtId="43" fontId="75" fillId="0" borderId="60" xfId="0" applyNumberFormat="1" applyFont="1" applyBorder="1" applyAlignment="1">
      <alignment horizontal="center" vertical="center"/>
    </xf>
    <xf numFmtId="168" fontId="87" fillId="0" borderId="60" xfId="50" applyNumberFormat="1" applyFont="1" applyFill="1" applyBorder="1" applyAlignment="1" applyProtection="1">
      <alignment horizontal="center" vertical="center"/>
    </xf>
    <xf numFmtId="49" fontId="77" fillId="0" borderId="60" xfId="0" applyNumberFormat="1" applyFont="1" applyBorder="1" applyAlignment="1">
      <alignment horizontal="right" vertical="center"/>
    </xf>
    <xf numFmtId="43" fontId="85" fillId="6" borderId="0" xfId="51" applyFont="1" applyFill="1" applyBorder="1" applyAlignment="1" applyProtection="1">
      <alignment vertical="center"/>
    </xf>
    <xf numFmtId="43" fontId="85" fillId="6" borderId="0" xfId="0" applyNumberFormat="1" applyFont="1" applyFill="1" applyAlignment="1">
      <alignment vertical="center"/>
    </xf>
    <xf numFmtId="43" fontId="77" fillId="0" borderId="81" xfId="0" applyNumberFormat="1" applyFont="1" applyBorder="1" applyAlignment="1" applyProtection="1">
      <alignment horizontal="center" vertical="center"/>
      <protection locked="0"/>
    </xf>
    <xf numFmtId="0" fontId="77" fillId="0" borderId="81" xfId="0" applyFont="1" applyBorder="1" applyAlignment="1" applyProtection="1">
      <alignment horizontal="center" vertical="center"/>
      <protection locked="0"/>
    </xf>
    <xf numFmtId="168" fontId="87" fillId="0" borderId="60" xfId="50" applyNumberFormat="1" applyFont="1" applyFill="1" applyBorder="1" applyAlignment="1" applyProtection="1">
      <alignment vertical="center"/>
    </xf>
    <xf numFmtId="168" fontId="87" fillId="23" borderId="60" xfId="50" applyNumberFormat="1" applyFont="1" applyFill="1" applyBorder="1" applyAlignment="1" applyProtection="1">
      <alignment vertical="center"/>
      <protection locked="0" hidden="1"/>
    </xf>
    <xf numFmtId="168" fontId="85" fillId="0" borderId="60" xfId="51" applyNumberFormat="1" applyFont="1" applyBorder="1" applyAlignment="1" applyProtection="1">
      <alignment vertical="center"/>
      <protection hidden="1"/>
    </xf>
    <xf numFmtId="168" fontId="85" fillId="0" borderId="60" xfId="0" applyNumberFormat="1" applyFont="1" applyBorder="1" applyAlignment="1" applyProtection="1">
      <alignment horizontal="center" vertical="center"/>
      <protection locked="0"/>
    </xf>
    <xf numFmtId="43" fontId="77" fillId="0" borderId="81" xfId="0" applyNumberFormat="1" applyFont="1" applyBorder="1" applyAlignment="1">
      <alignment horizontal="center" vertical="center"/>
    </xf>
    <xf numFmtId="168" fontId="87" fillId="0" borderId="82" xfId="50" applyNumberFormat="1" applyFont="1" applyFill="1" applyBorder="1" applyAlignment="1" applyProtection="1">
      <alignment horizontal="center" vertical="center"/>
      <protection hidden="1"/>
    </xf>
    <xf numFmtId="43" fontId="75" fillId="0" borderId="71" xfId="0" applyNumberFormat="1" applyFont="1" applyBorder="1" applyAlignment="1">
      <alignment horizontal="center" vertical="center"/>
    </xf>
    <xf numFmtId="168" fontId="87" fillId="0" borderId="72" xfId="50" applyNumberFormat="1" applyFont="1" applyFill="1" applyBorder="1" applyAlignment="1" applyProtection="1">
      <alignment horizontal="center" vertical="center"/>
      <protection hidden="1"/>
    </xf>
    <xf numFmtId="43" fontId="75" fillId="0" borderId="81" xfId="0" applyNumberFormat="1" applyFont="1" applyBorder="1" applyAlignment="1">
      <alignment horizontal="center" vertical="center"/>
    </xf>
    <xf numFmtId="0" fontId="75" fillId="0" borderId="81" xfId="0" applyFont="1" applyBorder="1" applyAlignment="1">
      <alignment horizontal="center" vertical="center"/>
    </xf>
    <xf numFmtId="168" fontId="68" fillId="0" borderId="89" xfId="50" applyNumberFormat="1" applyFont="1" applyFill="1" applyBorder="1" applyAlignment="1" applyProtection="1">
      <alignment horizontal="center" vertical="center"/>
      <protection hidden="1"/>
    </xf>
    <xf numFmtId="0" fontId="23" fillId="6" borderId="0" xfId="0" applyFont="1" applyFill="1" applyAlignment="1">
      <alignment vertical="center"/>
    </xf>
    <xf numFmtId="43" fontId="115" fillId="6" borderId="0" xfId="51" applyFont="1" applyFill="1" applyBorder="1" applyAlignment="1" applyProtection="1">
      <alignment horizontal="center" vertical="center"/>
    </xf>
    <xf numFmtId="168" fontId="87" fillId="23" borderId="88" xfId="50" applyNumberFormat="1" applyFont="1" applyFill="1" applyBorder="1" applyAlignment="1" applyProtection="1">
      <alignment horizontal="center" vertical="center"/>
      <protection locked="0"/>
    </xf>
    <xf numFmtId="0" fontId="75" fillId="0" borderId="72" xfId="0" applyFont="1" applyBorder="1" applyAlignment="1" applyProtection="1">
      <alignment horizontal="center" vertical="center"/>
      <protection hidden="1"/>
    </xf>
    <xf numFmtId="43" fontId="85" fillId="6" borderId="0" xfId="51" applyFont="1" applyFill="1" applyBorder="1" applyAlignment="1" applyProtection="1">
      <alignment horizontal="right" vertical="center"/>
    </xf>
    <xf numFmtId="43" fontId="75" fillId="0" borderId="85" xfId="0" applyNumberFormat="1" applyFont="1" applyBorder="1" applyAlignment="1">
      <alignment horizontal="center" vertical="center"/>
    </xf>
    <xf numFmtId="0" fontId="75" fillId="0" borderId="85" xfId="0" applyFont="1" applyBorder="1" applyAlignment="1">
      <alignment horizontal="center" vertical="center"/>
    </xf>
    <xf numFmtId="168" fontId="87" fillId="0" borderId="39" xfId="50" applyNumberFormat="1" applyFont="1" applyFill="1" applyBorder="1" applyAlignment="1" applyProtection="1">
      <alignment horizontal="center" vertical="center"/>
      <protection hidden="1"/>
    </xf>
    <xf numFmtId="168" fontId="85" fillId="0" borderId="71" xfId="0" applyNumberFormat="1" applyFont="1" applyBorder="1" applyAlignment="1">
      <alignment horizontal="center" vertical="center"/>
    </xf>
    <xf numFmtId="0" fontId="85" fillId="0" borderId="72" xfId="0" applyFont="1" applyBorder="1" applyAlignment="1" applyProtection="1">
      <alignment horizontal="center" vertical="center"/>
      <protection hidden="1"/>
    </xf>
    <xf numFmtId="0" fontId="85" fillId="0" borderId="77" xfId="0" applyFont="1" applyBorder="1" applyAlignment="1" applyProtection="1">
      <alignment horizontal="center" vertical="center"/>
      <protection hidden="1"/>
    </xf>
    <xf numFmtId="0" fontId="85" fillId="0" borderId="60" xfId="0" applyFont="1" applyBorder="1" applyAlignment="1" applyProtection="1">
      <alignment horizontal="center" vertical="center"/>
      <protection locked="0"/>
    </xf>
    <xf numFmtId="0" fontId="85" fillId="0" borderId="81" xfId="0" applyFont="1" applyBorder="1" applyAlignment="1" applyProtection="1">
      <alignment horizontal="center" vertical="center"/>
      <protection locked="0"/>
    </xf>
    <xf numFmtId="43" fontId="78" fillId="0" borderId="88" xfId="0" applyNumberFormat="1" applyFont="1" applyBorder="1" applyAlignment="1">
      <alignment horizontal="center" vertical="center"/>
    </xf>
    <xf numFmtId="0" fontId="77" fillId="0" borderId="88" xfId="0" applyFont="1" applyBorder="1" applyAlignment="1">
      <alignment horizontal="center" vertical="center"/>
    </xf>
    <xf numFmtId="0" fontId="117" fillId="10" borderId="0" xfId="0" applyFont="1" applyFill="1" applyAlignment="1">
      <alignment vertical="center"/>
    </xf>
    <xf numFmtId="0" fontId="84" fillId="0" borderId="70" xfId="0" applyFont="1" applyBorder="1" applyAlignment="1">
      <alignment horizontal="center" vertical="center" wrapText="1"/>
    </xf>
    <xf numFmtId="0" fontId="84" fillId="0" borderId="71" xfId="0" applyFont="1" applyBorder="1" applyAlignment="1">
      <alignment horizontal="center" vertical="center" wrapText="1"/>
    </xf>
    <xf numFmtId="43" fontId="84" fillId="0" borderId="71" xfId="0" applyNumberFormat="1" applyFont="1" applyBorder="1" applyAlignment="1">
      <alignment horizontal="center" vertical="center" wrapText="1"/>
    </xf>
    <xf numFmtId="0" fontId="118" fillId="0" borderId="72" xfId="0" applyFont="1" applyBorder="1" applyAlignment="1">
      <alignment horizontal="center" vertical="center" wrapText="1"/>
    </xf>
    <xf numFmtId="0" fontId="84" fillId="6" borderId="0" xfId="0" applyFont="1" applyFill="1" applyAlignment="1">
      <alignment vertical="center" wrapText="1"/>
    </xf>
    <xf numFmtId="0" fontId="84" fillId="0" borderId="0" xfId="0" applyFont="1" applyAlignment="1">
      <alignment vertical="center" wrapText="1"/>
    </xf>
    <xf numFmtId="41" fontId="77" fillId="23" borderId="60" xfId="0" applyNumberFormat="1" applyFont="1" applyFill="1" applyBorder="1" applyAlignment="1" applyProtection="1">
      <alignment horizontal="center" vertical="center"/>
      <protection locked="0"/>
    </xf>
    <xf numFmtId="43" fontId="77" fillId="23" borderId="60" xfId="0" applyNumberFormat="1" applyFont="1" applyFill="1" applyBorder="1" applyAlignment="1" applyProtection="1">
      <alignment horizontal="center" vertical="center"/>
      <protection locked="0"/>
    </xf>
    <xf numFmtId="0" fontId="77" fillId="23" borderId="60" xfId="0" applyFont="1" applyFill="1" applyBorder="1" applyAlignment="1" applyProtection="1">
      <alignment horizontal="center" vertical="center"/>
      <protection locked="0"/>
    </xf>
    <xf numFmtId="17" fontId="77" fillId="0" borderId="60" xfId="51" applyNumberFormat="1" applyFont="1" applyBorder="1" applyAlignment="1" applyProtection="1">
      <alignment horizontal="center" vertical="center"/>
    </xf>
    <xf numFmtId="0" fontId="77" fillId="23" borderId="77" xfId="0" applyFont="1" applyFill="1" applyBorder="1" applyAlignment="1" applyProtection="1">
      <alignment horizontal="center" vertical="center"/>
      <protection locked="0"/>
    </xf>
    <xf numFmtId="0" fontId="75" fillId="0" borderId="79" xfId="0" applyFont="1" applyBorder="1" applyAlignment="1">
      <alignment horizontal="center" vertical="center"/>
    </xf>
    <xf numFmtId="41" fontId="77" fillId="0" borderId="60" xfId="0" applyNumberFormat="1" applyFont="1" applyBorder="1" applyAlignment="1">
      <alignment horizontal="center" vertical="center"/>
    </xf>
    <xf numFmtId="0" fontId="84" fillId="0" borderId="5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75" fillId="0" borderId="5" xfId="0" applyFont="1" applyBorder="1" applyAlignment="1">
      <alignment vertical="center"/>
    </xf>
    <xf numFmtId="3" fontId="78" fillId="0" borderId="6" xfId="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5" fillId="0" borderId="0" xfId="0" applyFont="1" applyAlignment="1" applyProtection="1">
      <alignment horizontal="center" vertical="center"/>
      <protection hidden="1"/>
    </xf>
    <xf numFmtId="43" fontId="75" fillId="0" borderId="0" xfId="0" applyNumberFormat="1" applyFont="1" applyAlignment="1" applyProtection="1">
      <alignment horizontal="center" vertical="center"/>
      <protection hidden="1"/>
    </xf>
    <xf numFmtId="0" fontId="75" fillId="0" borderId="6" xfId="0" applyFont="1" applyBorder="1" applyAlignment="1" applyProtection="1">
      <alignment horizontal="center" vertical="center"/>
      <protection hidden="1"/>
    </xf>
    <xf numFmtId="0" fontId="85" fillId="0" borderId="12" xfId="0" applyFont="1" applyBorder="1" applyAlignment="1">
      <alignment vertical="center"/>
    </xf>
    <xf numFmtId="0" fontId="75" fillId="6" borderId="0" xfId="0" applyFont="1" applyFill="1" applyAlignment="1">
      <alignment horizontal="center" vertical="center"/>
    </xf>
    <xf numFmtId="43" fontId="75" fillId="6" borderId="0" xfId="0" applyNumberFormat="1" applyFont="1" applyFill="1" applyAlignment="1">
      <alignment horizontal="center" vertical="center"/>
    </xf>
    <xf numFmtId="0" fontId="75" fillId="0" borderId="0" xfId="0" applyFont="1" applyAlignment="1">
      <alignment horizontal="center" vertical="center"/>
    </xf>
    <xf numFmtId="43" fontId="75" fillId="0" borderId="0" xfId="0" applyNumberFormat="1" applyFont="1" applyAlignment="1">
      <alignment horizontal="center" vertical="center"/>
    </xf>
    <xf numFmtId="169" fontId="85" fillId="0" borderId="60" xfId="0" applyNumberFormat="1" applyFont="1" applyBorder="1" applyAlignment="1" applyProtection="1">
      <alignment horizontal="center" vertical="center"/>
      <protection hidden="1"/>
    </xf>
    <xf numFmtId="168" fontId="75" fillId="0" borderId="81" xfId="0" applyNumberFormat="1" applyFont="1" applyBorder="1" applyAlignment="1">
      <alignment horizontal="center" vertical="center"/>
    </xf>
    <xf numFmtId="43" fontId="117" fillId="0" borderId="12" xfId="47" applyFont="1" applyBorder="1" applyAlignment="1" applyProtection="1">
      <alignment horizontal="right" vertical="center"/>
      <protection hidden="1"/>
    </xf>
    <xf numFmtId="0" fontId="3" fillId="0" borderId="77" xfId="1" applyFont="1" applyBorder="1" applyAlignment="1" applyProtection="1">
      <alignment horizontal="left" vertical="center"/>
      <protection hidden="1"/>
    </xf>
    <xf numFmtId="164" fontId="3" fillId="0" borderId="77" xfId="1" applyNumberFormat="1" applyFont="1" applyBorder="1" applyAlignment="1" applyProtection="1">
      <alignment horizontal="left" vertical="center"/>
      <protection hidden="1"/>
    </xf>
    <xf numFmtId="0" fontId="8" fillId="0" borderId="60" xfId="1" applyFont="1" applyBorder="1" applyAlignment="1" applyProtection="1">
      <alignment vertical="center"/>
      <protection hidden="1"/>
    </xf>
    <xf numFmtId="0" fontId="3" fillId="0" borderId="79" xfId="1" applyFont="1" applyBorder="1" applyAlignment="1" applyProtection="1">
      <alignment horizontal="center" vertical="center"/>
      <protection hidden="1"/>
    </xf>
    <xf numFmtId="0" fontId="2" fillId="0" borderId="60" xfId="1" applyBorder="1" applyAlignment="1" applyProtection="1">
      <alignment horizontal="center" vertical="center"/>
      <protection hidden="1"/>
    </xf>
    <xf numFmtId="0" fontId="3" fillId="0" borderId="77" xfId="1" applyFont="1" applyBorder="1" applyAlignment="1" applyProtection="1">
      <alignment horizontal="center" vertical="center"/>
      <protection hidden="1"/>
    </xf>
    <xf numFmtId="0" fontId="3" fillId="0" borderId="77" xfId="1" applyFont="1" applyBorder="1" applyAlignment="1" applyProtection="1">
      <alignment horizontal="right" vertical="center"/>
      <protection hidden="1"/>
    </xf>
    <xf numFmtId="0" fontId="3" fillId="0" borderId="77" xfId="1" applyFont="1" applyBorder="1" applyAlignment="1" applyProtection="1">
      <alignment vertical="center"/>
      <protection hidden="1"/>
    </xf>
    <xf numFmtId="0" fontId="6" fillId="0" borderId="77" xfId="1" applyFont="1" applyBorder="1" applyAlignment="1" applyProtection="1">
      <alignment vertical="center"/>
      <protection hidden="1"/>
    </xf>
    <xf numFmtId="0" fontId="10" fillId="0" borderId="60" xfId="1" applyFont="1" applyBorder="1" applyAlignment="1" applyProtection="1">
      <alignment horizontal="right" vertical="center"/>
      <protection hidden="1"/>
    </xf>
    <xf numFmtId="0" fontId="6" fillId="0" borderId="77" xfId="1" applyFont="1" applyBorder="1" applyAlignment="1" applyProtection="1">
      <alignment horizontal="right" vertical="center"/>
      <protection hidden="1"/>
    </xf>
    <xf numFmtId="0" fontId="7" fillId="0" borderId="60" xfId="2" applyFont="1" applyBorder="1" applyProtection="1">
      <protection hidden="1"/>
    </xf>
    <xf numFmtId="0" fontId="9" fillId="0" borderId="60" xfId="1" applyFont="1" applyBorder="1" applyAlignment="1" applyProtection="1">
      <alignment vertical="center"/>
      <protection hidden="1"/>
    </xf>
    <xf numFmtId="9" fontId="3" fillId="0" borderId="60" xfId="1" applyNumberFormat="1" applyFont="1" applyBorder="1" applyAlignment="1" applyProtection="1">
      <alignment horizontal="left" vertical="center"/>
      <protection hidden="1"/>
    </xf>
    <xf numFmtId="1" fontId="3" fillId="0" borderId="77" xfId="1" applyNumberFormat="1" applyFont="1" applyBorder="1" applyAlignment="1" applyProtection="1">
      <alignment horizontal="right" vertical="center"/>
      <protection hidden="1"/>
    </xf>
    <xf numFmtId="168" fontId="69" fillId="0" borderId="77" xfId="1" applyNumberFormat="1" applyFont="1" applyBorder="1" applyAlignment="1" applyProtection="1">
      <alignment horizontal="left" vertical="center"/>
      <protection hidden="1"/>
    </xf>
    <xf numFmtId="0" fontId="3" fillId="0" borderId="79" xfId="1" applyFont="1" applyBorder="1" applyAlignment="1" applyProtection="1">
      <alignment vertical="center"/>
      <protection hidden="1"/>
    </xf>
    <xf numFmtId="0" fontId="3" fillId="0" borderId="80" xfId="1" applyFont="1" applyBorder="1" applyAlignment="1" applyProtection="1">
      <alignment horizontal="center" vertical="center"/>
      <protection hidden="1"/>
    </xf>
    <xf numFmtId="0" fontId="6" fillId="0" borderId="82" xfId="1" applyFont="1" applyBorder="1" applyAlignment="1" applyProtection="1">
      <alignment horizontal="right" vertical="center"/>
      <protection hidden="1"/>
    </xf>
    <xf numFmtId="0" fontId="0" fillId="13" borderId="62" xfId="0" applyFill="1" applyBorder="1" applyProtection="1">
      <protection hidden="1"/>
    </xf>
    <xf numFmtId="0" fontId="17" fillId="13" borderId="62" xfId="0" applyFont="1" applyFill="1" applyBorder="1" applyAlignment="1" applyProtection="1">
      <alignment vertical="center"/>
      <protection hidden="1"/>
    </xf>
    <xf numFmtId="0" fontId="0" fillId="13" borderId="62" xfId="0" applyFill="1" applyBorder="1" applyAlignment="1" applyProtection="1">
      <alignment vertical="center"/>
      <protection hidden="1"/>
    </xf>
    <xf numFmtId="0" fontId="4" fillId="0" borderId="3" xfId="1" applyFont="1" applyBorder="1" applyAlignment="1" applyProtection="1">
      <alignment vertical="center"/>
      <protection hidden="1"/>
    </xf>
    <xf numFmtId="0" fontId="4" fillId="0" borderId="6" xfId="1" applyFont="1" applyBorder="1" applyAlignment="1" applyProtection="1">
      <alignment vertical="center"/>
      <protection hidden="1"/>
    </xf>
    <xf numFmtId="0" fontId="6" fillId="0" borderId="60" xfId="1" applyFont="1" applyBorder="1" applyAlignment="1" applyProtection="1">
      <alignment horizontal="right" vertical="center"/>
      <protection hidden="1"/>
    </xf>
    <xf numFmtId="0" fontId="51" fillId="35" borderId="15" xfId="0" applyFont="1" applyFill="1" applyBorder="1" applyAlignment="1" applyProtection="1">
      <alignment horizontal="center" vertical="center"/>
      <protection hidden="1"/>
    </xf>
    <xf numFmtId="0" fontId="48" fillId="35" borderId="15" xfId="0" applyFont="1" applyFill="1" applyBorder="1" applyAlignment="1" applyProtection="1">
      <alignment horizontal="center" vertical="center"/>
      <protection hidden="1"/>
    </xf>
    <xf numFmtId="0" fontId="57" fillId="36" borderId="15" xfId="45" applyFont="1" applyFill="1" applyBorder="1" applyAlignment="1" applyProtection="1">
      <alignment horizontal="center" vertical="center"/>
      <protection hidden="1"/>
    </xf>
    <xf numFmtId="0" fontId="57" fillId="36" borderId="15" xfId="45" applyFont="1" applyFill="1" applyBorder="1" applyAlignment="1" applyProtection="1">
      <alignment horizontal="center" vertical="center"/>
      <protection locked="0"/>
    </xf>
    <xf numFmtId="0" fontId="0" fillId="6" borderId="0" xfId="0" applyFill="1" applyAlignment="1" applyProtection="1">
      <alignment vertical="center"/>
      <protection hidden="1"/>
    </xf>
    <xf numFmtId="0" fontId="68" fillId="26" borderId="60" xfId="0" applyFont="1" applyFill="1" applyBorder="1" applyAlignment="1" applyProtection="1">
      <alignment horizontal="center" vertical="center"/>
      <protection hidden="1"/>
    </xf>
    <xf numFmtId="0" fontId="68" fillId="27" borderId="77" xfId="0" applyFont="1" applyFill="1" applyBorder="1" applyAlignment="1" applyProtection="1">
      <alignment horizontal="center" vertical="center"/>
      <protection hidden="1"/>
    </xf>
    <xf numFmtId="0" fontId="68" fillId="6" borderId="0" xfId="0" applyFont="1" applyFill="1" applyAlignment="1" applyProtection="1">
      <alignment vertical="center"/>
      <protection hidden="1"/>
    </xf>
    <xf numFmtId="1" fontId="0" fillId="29" borderId="60" xfId="0" applyNumberFormat="1" applyFill="1" applyBorder="1" applyAlignment="1" applyProtection="1">
      <alignment horizontal="center" vertical="center"/>
      <protection hidden="1"/>
    </xf>
    <xf numFmtId="1" fontId="0" fillId="9" borderId="60" xfId="0" applyNumberFormat="1" applyFill="1" applyBorder="1" applyAlignment="1" applyProtection="1">
      <alignment horizontal="center" vertical="center"/>
      <protection hidden="1"/>
    </xf>
    <xf numFmtId="1" fontId="0" fillId="30" borderId="77" xfId="0" applyNumberFormat="1" applyFill="1" applyBorder="1" applyAlignment="1" applyProtection="1">
      <alignment horizontal="center" vertical="center"/>
      <protection hidden="1"/>
    </xf>
    <xf numFmtId="0" fontId="68" fillId="6" borderId="79" xfId="0" applyFont="1" applyFill="1" applyBorder="1" applyAlignment="1" applyProtection="1">
      <alignment vertical="center"/>
      <protection hidden="1"/>
    </xf>
    <xf numFmtId="1" fontId="0" fillId="3" borderId="60" xfId="0" applyNumberFormat="1" applyFill="1" applyBorder="1" applyAlignment="1" applyProtection="1">
      <alignment horizontal="center" vertical="center"/>
      <protection hidden="1"/>
    </xf>
    <xf numFmtId="1" fontId="0" fillId="8" borderId="60" xfId="0" applyNumberFormat="1" applyFill="1" applyBorder="1" applyAlignment="1" applyProtection="1">
      <alignment horizontal="center" vertical="center"/>
      <protection hidden="1"/>
    </xf>
    <xf numFmtId="1" fontId="17" fillId="9" borderId="60" xfId="0" applyNumberFormat="1" applyFont="1" applyFill="1" applyBorder="1" applyAlignment="1" applyProtection="1">
      <alignment horizontal="center" vertical="center"/>
      <protection hidden="1"/>
    </xf>
    <xf numFmtId="1" fontId="0" fillId="8" borderId="67" xfId="0" applyNumberFormat="1" applyFill="1" applyBorder="1" applyAlignment="1" applyProtection="1">
      <alignment horizontal="center" vertical="center"/>
      <protection hidden="1"/>
    </xf>
    <xf numFmtId="1" fontId="0" fillId="9" borderId="67" xfId="0" applyNumberFormat="1" applyFill="1" applyBorder="1" applyAlignment="1" applyProtection="1">
      <alignment horizontal="center" vertical="center"/>
      <protection hidden="1"/>
    </xf>
    <xf numFmtId="1" fontId="0" fillId="30" borderId="40" xfId="0" applyNumberFormat="1" applyFill="1" applyBorder="1" applyAlignment="1" applyProtection="1">
      <alignment horizontal="center" vertical="center"/>
      <protection hidden="1"/>
    </xf>
    <xf numFmtId="1" fontId="68" fillId="8" borderId="4" xfId="0" applyNumberFormat="1" applyFont="1" applyFill="1" applyBorder="1" applyAlignment="1" applyProtection="1">
      <alignment horizontal="center" vertical="center"/>
      <protection hidden="1"/>
    </xf>
    <xf numFmtId="1" fontId="108" fillId="9" borderId="4" xfId="0" applyNumberFormat="1" applyFont="1" applyFill="1" applyBorder="1" applyAlignment="1" applyProtection="1">
      <alignment horizontal="center" vertical="center"/>
      <protection hidden="1"/>
    </xf>
    <xf numFmtId="1" fontId="108" fillId="30" borderId="4" xfId="0" applyNumberFormat="1" applyFont="1" applyFill="1" applyBorder="1" applyAlignment="1" applyProtection="1">
      <alignment horizontal="center" vertical="center"/>
      <protection hidden="1"/>
    </xf>
    <xf numFmtId="1" fontId="0" fillId="8" borderId="44" xfId="0" applyNumberFormat="1" applyFill="1" applyBorder="1" applyAlignment="1" applyProtection="1">
      <alignment horizontal="center" vertical="center"/>
      <protection hidden="1"/>
    </xf>
    <xf numFmtId="1" fontId="0" fillId="9" borderId="44" xfId="0" applyNumberFormat="1" applyFill="1" applyBorder="1" applyAlignment="1" applyProtection="1">
      <alignment horizontal="center" vertical="center"/>
      <protection hidden="1"/>
    </xf>
    <xf numFmtId="1" fontId="0" fillId="30" borderId="46" xfId="0" applyNumberFormat="1" applyFill="1" applyBorder="1" applyAlignment="1" applyProtection="1">
      <alignment horizontal="center" vertical="center"/>
      <protection hidden="1"/>
    </xf>
    <xf numFmtId="1" fontId="0" fillId="8" borderId="81" xfId="0" applyNumberFormat="1" applyFill="1" applyBorder="1" applyAlignment="1" applyProtection="1">
      <alignment horizontal="center" vertical="center"/>
      <protection hidden="1"/>
    </xf>
    <xf numFmtId="1" fontId="0" fillId="9" borderId="81" xfId="0" applyNumberFormat="1" applyFill="1" applyBorder="1" applyAlignment="1" applyProtection="1">
      <alignment horizontal="center" vertical="center"/>
      <protection hidden="1"/>
    </xf>
    <xf numFmtId="1" fontId="0" fillId="30" borderId="82" xfId="0" applyNumberFormat="1" applyFill="1" applyBorder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center" vertical="center" wrapText="1"/>
      <protection hidden="1"/>
    </xf>
    <xf numFmtId="168" fontId="19" fillId="0" borderId="77" xfId="1" applyNumberFormat="1" applyFont="1" applyBorder="1" applyAlignment="1" applyProtection="1">
      <alignment horizontal="left" vertical="center"/>
      <protection hidden="1"/>
    </xf>
    <xf numFmtId="0" fontId="51" fillId="18" borderId="44" xfId="0" applyFont="1" applyFill="1" applyBorder="1" applyAlignment="1" applyProtection="1">
      <alignment horizontal="center" vertical="center"/>
      <protection locked="0"/>
    </xf>
    <xf numFmtId="0" fontId="48" fillId="18" borderId="44" xfId="0" applyFont="1" applyFill="1" applyBorder="1" applyAlignment="1" applyProtection="1">
      <alignment horizontal="center" vertical="center"/>
      <protection locked="0"/>
    </xf>
    <xf numFmtId="0" fontId="15" fillId="7" borderId="44" xfId="0" applyFont="1" applyFill="1" applyBorder="1" applyAlignment="1" applyProtection="1">
      <alignment horizontal="center" vertical="center" wrapText="1"/>
      <protection hidden="1"/>
    </xf>
    <xf numFmtId="0" fontId="0" fillId="7" borderId="44" xfId="0" applyFill="1" applyBorder="1" applyAlignment="1" applyProtection="1">
      <alignment horizontal="center" vertical="center" wrapText="1"/>
      <protection hidden="1"/>
    </xf>
    <xf numFmtId="0" fontId="126" fillId="16" borderId="60" xfId="0" applyFont="1" applyFill="1" applyBorder="1" applyAlignment="1" applyProtection="1">
      <alignment horizontal="center" vertical="center"/>
      <protection hidden="1"/>
    </xf>
    <xf numFmtId="0" fontId="2" fillId="0" borderId="60" xfId="1" applyBorder="1" applyAlignment="1" applyProtection="1">
      <alignment horizontal="center" vertical="center" shrinkToFit="1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2" fillId="0" borderId="60" xfId="1" applyBorder="1" applyProtection="1">
      <protection hidden="1"/>
    </xf>
    <xf numFmtId="0" fontId="2" fillId="0" borderId="60" xfId="1" applyBorder="1" applyAlignment="1" applyProtection="1">
      <alignment vertical="center"/>
      <protection hidden="1"/>
    </xf>
    <xf numFmtId="0" fontId="3" fillId="0" borderId="60" xfId="1" applyFont="1" applyBorder="1" applyAlignment="1" applyProtection="1">
      <alignment vertical="center"/>
      <protection hidden="1"/>
    </xf>
    <xf numFmtId="168" fontId="75" fillId="6" borderId="0" xfId="0" applyNumberFormat="1" applyFont="1" applyFill="1" applyAlignment="1">
      <alignment vertical="center"/>
    </xf>
    <xf numFmtId="0" fontId="17" fillId="12" borderId="52" xfId="0" applyFont="1" applyFill="1" applyBorder="1" applyAlignment="1" applyProtection="1">
      <alignment horizontal="center" vertical="center"/>
      <protection hidden="1"/>
    </xf>
    <xf numFmtId="0" fontId="61" fillId="12" borderId="52" xfId="0" applyFont="1" applyFill="1" applyBorder="1" applyAlignment="1" applyProtection="1">
      <alignment horizontal="center" vertical="center"/>
      <protection hidden="1"/>
    </xf>
    <xf numFmtId="0" fontId="121" fillId="33" borderId="1" xfId="0" applyFont="1" applyFill="1" applyBorder="1" applyAlignment="1" applyProtection="1">
      <alignment horizontal="left" vertical="center" wrapText="1"/>
      <protection hidden="1"/>
    </xf>
    <xf numFmtId="0" fontId="121" fillId="33" borderId="2" xfId="0" applyFont="1" applyFill="1" applyBorder="1" applyAlignment="1" applyProtection="1">
      <alignment horizontal="left" vertical="center" wrapText="1"/>
      <protection hidden="1"/>
    </xf>
    <xf numFmtId="0" fontId="121" fillId="33" borderId="3" xfId="0" applyFont="1" applyFill="1" applyBorder="1" applyAlignment="1" applyProtection="1">
      <alignment horizontal="left" vertical="center" wrapText="1"/>
      <protection hidden="1"/>
    </xf>
    <xf numFmtId="0" fontId="121" fillId="33" borderId="5" xfId="0" applyFont="1" applyFill="1" applyBorder="1" applyAlignment="1" applyProtection="1">
      <alignment horizontal="left" vertical="center" wrapText="1"/>
      <protection hidden="1"/>
    </xf>
    <xf numFmtId="0" fontId="121" fillId="33" borderId="0" xfId="0" applyFont="1" applyFill="1" applyAlignment="1" applyProtection="1">
      <alignment horizontal="left" vertical="center" wrapText="1"/>
      <protection hidden="1"/>
    </xf>
    <xf numFmtId="0" fontId="121" fillId="33" borderId="6" xfId="0" applyFont="1" applyFill="1" applyBorder="1" applyAlignment="1" applyProtection="1">
      <alignment horizontal="left" vertical="center" wrapText="1"/>
      <protection hidden="1"/>
    </xf>
    <xf numFmtId="0" fontId="121" fillId="33" borderId="11" xfId="0" applyFont="1" applyFill="1" applyBorder="1" applyAlignment="1" applyProtection="1">
      <alignment horizontal="left" vertical="center" wrapText="1"/>
      <protection hidden="1"/>
    </xf>
    <xf numFmtId="0" fontId="121" fillId="33" borderId="12" xfId="0" applyFont="1" applyFill="1" applyBorder="1" applyAlignment="1" applyProtection="1">
      <alignment horizontal="left" vertical="center" wrapText="1"/>
      <protection hidden="1"/>
    </xf>
    <xf numFmtId="0" fontId="121" fillId="33" borderId="13" xfId="0" applyFont="1" applyFill="1" applyBorder="1" applyAlignment="1" applyProtection="1">
      <alignment horizontal="left" vertical="center" wrapText="1"/>
      <protection hidden="1"/>
    </xf>
    <xf numFmtId="0" fontId="122" fillId="14" borderId="0" xfId="0" applyFont="1" applyFill="1" applyAlignment="1" applyProtection="1">
      <alignment horizontal="center" vertical="center"/>
      <protection hidden="1"/>
    </xf>
    <xf numFmtId="0" fontId="59" fillId="8" borderId="0" xfId="0" applyFont="1" applyFill="1" applyAlignment="1" applyProtection="1">
      <alignment horizontal="center" vertical="center"/>
      <protection hidden="1"/>
    </xf>
    <xf numFmtId="0" fontId="62" fillId="7" borderId="0" xfId="0" applyFont="1" applyFill="1" applyAlignment="1" applyProtection="1">
      <alignment horizontal="center" vertical="center"/>
      <protection hidden="1"/>
    </xf>
    <xf numFmtId="0" fontId="38" fillId="9" borderId="0" xfId="0" applyFont="1" applyFill="1" applyAlignment="1" applyProtection="1">
      <alignment horizontal="center" vertical="center"/>
      <protection hidden="1"/>
    </xf>
    <xf numFmtId="165" fontId="23" fillId="10" borderId="0" xfId="0" applyNumberFormat="1" applyFont="1" applyFill="1" applyAlignment="1" applyProtection="1">
      <alignment horizontal="center" vertical="center"/>
      <protection hidden="1"/>
    </xf>
    <xf numFmtId="19" fontId="24" fillId="10" borderId="0" xfId="0" applyNumberFormat="1" applyFont="1" applyFill="1" applyAlignment="1" applyProtection="1">
      <alignment horizontal="center" vertical="center"/>
      <protection hidden="1"/>
    </xf>
    <xf numFmtId="0" fontId="17" fillId="8" borderId="0" xfId="0" applyFont="1" applyFill="1" applyAlignment="1" applyProtection="1">
      <alignment horizontal="center"/>
      <protection hidden="1"/>
    </xf>
    <xf numFmtId="0" fontId="60" fillId="11" borderId="0" xfId="52" applyFont="1" applyFill="1" applyBorder="1" applyAlignment="1" applyProtection="1">
      <alignment horizontal="center" vertical="center"/>
      <protection hidden="1"/>
    </xf>
    <xf numFmtId="0" fontId="44" fillId="19" borderId="21" xfId="0" applyFont="1" applyFill="1" applyBorder="1" applyAlignment="1" applyProtection="1">
      <alignment horizontal="right" vertical="center"/>
      <protection hidden="1"/>
    </xf>
    <xf numFmtId="0" fontId="107" fillId="19" borderId="15" xfId="0" applyFont="1" applyFill="1" applyBorder="1" applyAlignment="1" applyProtection="1">
      <alignment horizontal="right" vertical="center"/>
      <protection hidden="1"/>
    </xf>
    <xf numFmtId="0" fontId="54" fillId="34" borderId="15" xfId="0" applyFont="1" applyFill="1" applyBorder="1" applyAlignment="1" applyProtection="1">
      <alignment horizontal="right" vertical="center"/>
      <protection hidden="1"/>
    </xf>
    <xf numFmtId="0" fontId="44" fillId="34" borderId="21" xfId="0" applyFont="1" applyFill="1" applyBorder="1" applyAlignment="1" applyProtection="1">
      <alignment horizontal="right" vertical="center"/>
      <protection hidden="1"/>
    </xf>
    <xf numFmtId="0" fontId="51" fillId="18" borderId="25" xfId="0" applyFont="1" applyFill="1" applyBorder="1" applyAlignment="1" applyProtection="1">
      <alignment horizontal="center" vertical="center"/>
      <protection locked="0"/>
    </xf>
    <xf numFmtId="0" fontId="51" fillId="18" borderId="20" xfId="0" applyFont="1" applyFill="1" applyBorder="1" applyAlignment="1" applyProtection="1">
      <alignment horizontal="center" vertical="center"/>
      <protection locked="0"/>
    </xf>
    <xf numFmtId="0" fontId="51" fillId="35" borderId="25" xfId="0" applyFont="1" applyFill="1" applyBorder="1" applyAlignment="1" applyProtection="1">
      <alignment horizontal="center" vertical="center"/>
      <protection hidden="1"/>
    </xf>
    <xf numFmtId="0" fontId="51" fillId="35" borderId="20" xfId="0" applyFont="1" applyFill="1" applyBorder="1" applyAlignment="1" applyProtection="1">
      <alignment horizontal="center" vertical="center"/>
      <protection hidden="1"/>
    </xf>
    <xf numFmtId="0" fontId="53" fillId="19" borderId="15" xfId="0" applyFont="1" applyFill="1" applyBorder="1" applyAlignment="1" applyProtection="1">
      <alignment horizontal="right" vertical="center"/>
      <protection hidden="1"/>
    </xf>
    <xf numFmtId="0" fontId="44" fillId="19" borderId="51" xfId="0" applyFont="1" applyFill="1" applyBorder="1" applyAlignment="1" applyProtection="1">
      <alignment horizontal="right" vertical="center"/>
      <protection hidden="1"/>
    </xf>
    <xf numFmtId="0" fontId="44" fillId="19" borderId="44" xfId="0" applyFont="1" applyFill="1" applyBorder="1" applyAlignment="1" applyProtection="1">
      <alignment horizontal="right" vertical="center"/>
      <protection hidden="1"/>
    </xf>
    <xf numFmtId="0" fontId="44" fillId="19" borderId="15" xfId="0" applyFont="1" applyFill="1" applyBorder="1" applyAlignment="1" applyProtection="1">
      <alignment horizontal="right" vertical="center"/>
      <protection hidden="1"/>
    </xf>
    <xf numFmtId="0" fontId="56" fillId="18" borderId="21" xfId="45" applyFont="1" applyFill="1" applyBorder="1" applyAlignment="1" applyProtection="1">
      <alignment horizontal="center" vertical="center"/>
      <protection locked="0"/>
    </xf>
    <xf numFmtId="0" fontId="56" fillId="18" borderId="23" xfId="45" applyFont="1" applyFill="1" applyBorder="1" applyAlignment="1" applyProtection="1">
      <alignment horizontal="center" vertical="center"/>
      <protection locked="0"/>
    </xf>
    <xf numFmtId="0" fontId="44" fillId="0" borderId="17" xfId="45" applyFont="1" applyBorder="1" applyAlignment="1" applyProtection="1">
      <alignment horizontal="center" vertical="center"/>
      <protection hidden="1"/>
    </xf>
    <xf numFmtId="0" fontId="44" fillId="0" borderId="0" xfId="45" applyFont="1" applyAlignment="1" applyProtection="1">
      <alignment horizontal="center" vertical="center"/>
      <protection hidden="1"/>
    </xf>
    <xf numFmtId="0" fontId="45" fillId="18" borderId="25" xfId="45" applyFont="1" applyFill="1" applyBorder="1" applyAlignment="1" applyProtection="1">
      <alignment horizontal="center" vertical="center"/>
      <protection locked="0"/>
    </xf>
    <xf numFmtId="0" fontId="124" fillId="37" borderId="34" xfId="0" applyFont="1" applyFill="1" applyBorder="1" applyAlignment="1" applyProtection="1">
      <alignment horizontal="center"/>
      <protection hidden="1"/>
    </xf>
    <xf numFmtId="0" fontId="124" fillId="37" borderId="35" xfId="0" applyFont="1" applyFill="1" applyBorder="1" applyAlignment="1" applyProtection="1">
      <alignment horizontal="center"/>
      <protection hidden="1"/>
    </xf>
    <xf numFmtId="0" fontId="124" fillId="37" borderId="36" xfId="0" applyFont="1" applyFill="1" applyBorder="1" applyAlignment="1" applyProtection="1">
      <alignment horizontal="center"/>
      <protection hidden="1"/>
    </xf>
    <xf numFmtId="0" fontId="125" fillId="21" borderId="34" xfId="45" applyFont="1" applyFill="1" applyBorder="1" applyAlignment="1" applyProtection="1">
      <alignment horizontal="center" vertical="center"/>
      <protection hidden="1"/>
    </xf>
    <xf numFmtId="0" fontId="125" fillId="21" borderId="35" xfId="45" applyFont="1" applyFill="1" applyBorder="1" applyAlignment="1" applyProtection="1">
      <alignment horizontal="center" vertical="center"/>
      <protection hidden="1"/>
    </xf>
    <xf numFmtId="0" fontId="125" fillId="21" borderId="36" xfId="45" applyFont="1" applyFill="1" applyBorder="1" applyAlignment="1" applyProtection="1">
      <alignment horizontal="center" vertical="center"/>
      <protection hidden="1"/>
    </xf>
    <xf numFmtId="167" fontId="45" fillId="18" borderId="21" xfId="45" applyNumberFormat="1" applyFont="1" applyFill="1" applyBorder="1" applyAlignment="1" applyProtection="1">
      <alignment horizontal="center" vertical="center"/>
      <protection locked="0"/>
    </xf>
    <xf numFmtId="167" fontId="45" fillId="18" borderId="23" xfId="45" applyNumberFormat="1" applyFont="1" applyFill="1" applyBorder="1" applyAlignment="1" applyProtection="1">
      <alignment horizontal="center" vertical="center"/>
      <protection locked="0"/>
    </xf>
    <xf numFmtId="0" fontId="45" fillId="18" borderId="15" xfId="45" applyFont="1" applyFill="1" applyBorder="1" applyAlignment="1" applyProtection="1">
      <alignment horizontal="center" vertical="center"/>
      <protection locked="0"/>
    </xf>
    <xf numFmtId="167" fontId="45" fillId="18" borderId="24" xfId="45" applyNumberFormat="1" applyFont="1" applyFill="1" applyBorder="1" applyAlignment="1" applyProtection="1">
      <alignment horizontal="center" vertical="center"/>
      <protection locked="0"/>
    </xf>
    <xf numFmtId="167" fontId="45" fillId="18" borderId="15" xfId="45" applyNumberFormat="1" applyFont="1" applyFill="1" applyBorder="1" applyAlignment="1" applyProtection="1">
      <alignment horizontal="center" vertical="center"/>
      <protection locked="0"/>
    </xf>
    <xf numFmtId="0" fontId="44" fillId="19" borderId="61" xfId="45" applyFont="1" applyFill="1" applyBorder="1" applyAlignment="1" applyProtection="1">
      <alignment horizontal="right" vertical="center"/>
      <protection hidden="1"/>
    </xf>
    <xf numFmtId="0" fontId="44" fillId="19" borderId="62" xfId="45" applyFont="1" applyFill="1" applyBorder="1" applyAlignment="1" applyProtection="1">
      <alignment horizontal="right" vertical="center"/>
      <protection hidden="1"/>
    </xf>
    <xf numFmtId="0" fontId="44" fillId="19" borderId="63" xfId="45" applyFont="1" applyFill="1" applyBorder="1" applyAlignment="1" applyProtection="1">
      <alignment horizontal="right" vertical="center"/>
      <protection hidden="1"/>
    </xf>
    <xf numFmtId="0" fontId="41" fillId="18" borderId="25" xfId="45" applyFont="1" applyFill="1" applyBorder="1" applyAlignment="1" applyProtection="1">
      <alignment horizontal="center" vertical="center"/>
      <protection locked="0"/>
    </xf>
    <xf numFmtId="0" fontId="45" fillId="18" borderId="23" xfId="45" applyFont="1" applyFill="1" applyBorder="1" applyAlignment="1" applyProtection="1">
      <alignment horizontal="center" vertical="center"/>
      <protection locked="0"/>
    </xf>
    <xf numFmtId="0" fontId="45" fillId="18" borderId="24" xfId="45" applyFont="1" applyFill="1" applyBorder="1" applyAlignment="1" applyProtection="1">
      <alignment horizontal="center" vertical="center"/>
      <protection locked="0"/>
    </xf>
    <xf numFmtId="0" fontId="55" fillId="20" borderId="22" xfId="45" applyFont="1" applyFill="1" applyBorder="1" applyAlignment="1" applyProtection="1">
      <alignment horizontal="center" vertical="center"/>
      <protection hidden="1"/>
    </xf>
    <xf numFmtId="0" fontId="128" fillId="38" borderId="4" xfId="45" applyFont="1" applyFill="1" applyBorder="1" applyAlignment="1" applyProtection="1">
      <alignment horizontal="center" vertical="center" wrapText="1"/>
      <protection hidden="1"/>
    </xf>
    <xf numFmtId="0" fontId="45" fillId="18" borderId="20" xfId="45" applyFont="1" applyFill="1" applyBorder="1" applyAlignment="1" applyProtection="1">
      <alignment horizontal="center" vertical="center"/>
      <protection locked="0"/>
    </xf>
    <xf numFmtId="0" fontId="108" fillId="4" borderId="1" xfId="0" applyFont="1" applyFill="1" applyBorder="1" applyAlignment="1" applyProtection="1">
      <alignment horizontal="center" vertical="center" wrapText="1"/>
      <protection hidden="1"/>
    </xf>
    <xf numFmtId="0" fontId="108" fillId="4" borderId="2" xfId="0" applyFont="1" applyFill="1" applyBorder="1" applyAlignment="1" applyProtection="1">
      <alignment horizontal="center" vertical="center" wrapText="1"/>
      <protection hidden="1"/>
    </xf>
    <xf numFmtId="0" fontId="108" fillId="4" borderId="3" xfId="0" applyFont="1" applyFill="1" applyBorder="1" applyAlignment="1" applyProtection="1">
      <alignment horizontal="center" vertical="center" wrapText="1"/>
      <protection hidden="1"/>
    </xf>
    <xf numFmtId="0" fontId="108" fillId="4" borderId="11" xfId="0" applyFont="1" applyFill="1" applyBorder="1" applyAlignment="1" applyProtection="1">
      <alignment horizontal="center" vertical="center" wrapText="1"/>
      <protection hidden="1"/>
    </xf>
    <xf numFmtId="0" fontId="108" fillId="4" borderId="12" xfId="0" applyFont="1" applyFill="1" applyBorder="1" applyAlignment="1" applyProtection="1">
      <alignment horizontal="center" vertical="center" wrapText="1"/>
      <protection hidden="1"/>
    </xf>
    <xf numFmtId="0" fontId="108" fillId="4" borderId="13" xfId="0" applyFont="1" applyFill="1" applyBorder="1" applyAlignment="1" applyProtection="1">
      <alignment horizontal="center" vertical="center" wrapText="1"/>
      <protection hidden="1"/>
    </xf>
    <xf numFmtId="1" fontId="0" fillId="6" borderId="60" xfId="0" applyNumberFormat="1" applyFill="1" applyBorder="1" applyAlignment="1" applyProtection="1">
      <alignment horizontal="center" vertical="center"/>
      <protection hidden="1"/>
    </xf>
    <xf numFmtId="1" fontId="0" fillId="6" borderId="77" xfId="0" applyNumberFormat="1" applyFill="1" applyBorder="1" applyAlignment="1" applyProtection="1">
      <alignment horizontal="center" vertical="center"/>
      <protection hidden="1"/>
    </xf>
    <xf numFmtId="0" fontId="68" fillId="16" borderId="83" xfId="0" applyFont="1" applyFill="1" applyBorder="1" applyAlignment="1" applyProtection="1">
      <alignment horizontal="center" vertical="center" wrapText="1"/>
      <protection hidden="1"/>
    </xf>
    <xf numFmtId="0" fontId="68" fillId="16" borderId="37" xfId="0" applyFont="1" applyFill="1" applyBorder="1" applyAlignment="1" applyProtection="1">
      <alignment horizontal="center" vertical="center" wrapText="1"/>
      <protection hidden="1"/>
    </xf>
    <xf numFmtId="0" fontId="68" fillId="16" borderId="5" xfId="0" applyFont="1" applyFill="1" applyBorder="1" applyAlignment="1" applyProtection="1">
      <alignment horizontal="center" vertical="center" wrapText="1"/>
      <protection hidden="1"/>
    </xf>
    <xf numFmtId="0" fontId="68" fillId="16" borderId="47" xfId="0" applyFont="1" applyFill="1" applyBorder="1" applyAlignment="1" applyProtection="1">
      <alignment horizontal="center" vertical="center" wrapText="1"/>
      <protection hidden="1"/>
    </xf>
    <xf numFmtId="0" fontId="108" fillId="6" borderId="12" xfId="0" applyFont="1" applyFill="1" applyBorder="1" applyAlignment="1" applyProtection="1">
      <alignment horizontal="center" vertical="center"/>
      <protection hidden="1"/>
    </xf>
    <xf numFmtId="0" fontId="24" fillId="25" borderId="70" xfId="0" applyFont="1" applyFill="1" applyBorder="1" applyAlignment="1" applyProtection="1">
      <alignment horizontal="center" vertical="center"/>
      <protection hidden="1"/>
    </xf>
    <xf numFmtId="0" fontId="24" fillId="25" borderId="71" xfId="0" applyFont="1" applyFill="1" applyBorder="1" applyAlignment="1" applyProtection="1">
      <alignment horizontal="center" vertical="center"/>
      <protection hidden="1"/>
    </xf>
    <xf numFmtId="0" fontId="24" fillId="25" borderId="72" xfId="0" applyFont="1" applyFill="1" applyBorder="1" applyAlignment="1" applyProtection="1">
      <alignment horizontal="center" vertical="center"/>
      <protection hidden="1"/>
    </xf>
    <xf numFmtId="0" fontId="68" fillId="2" borderId="79" xfId="0" applyFont="1" applyFill="1" applyBorder="1" applyAlignment="1" applyProtection="1">
      <alignment horizontal="center" vertical="center"/>
      <protection hidden="1"/>
    </xf>
    <xf numFmtId="0" fontId="68" fillId="2" borderId="60" xfId="0" applyFont="1" applyFill="1" applyBorder="1" applyAlignment="1" applyProtection="1">
      <alignment horizontal="center" vertical="center"/>
      <protection hidden="1"/>
    </xf>
    <xf numFmtId="0" fontId="68" fillId="28" borderId="79" xfId="0" applyFont="1" applyFill="1" applyBorder="1" applyAlignment="1" applyProtection="1">
      <alignment horizontal="center" vertical="center"/>
      <protection hidden="1"/>
    </xf>
    <xf numFmtId="0" fontId="68" fillId="31" borderId="83" xfId="0" applyFont="1" applyFill="1" applyBorder="1" applyAlignment="1" applyProtection="1">
      <alignment horizontal="center" vertical="center" wrapText="1"/>
      <protection hidden="1"/>
    </xf>
    <xf numFmtId="0" fontId="68" fillId="31" borderId="37" xfId="0" applyFont="1" applyFill="1" applyBorder="1" applyAlignment="1" applyProtection="1">
      <alignment horizontal="center" vertical="center" wrapText="1"/>
      <protection hidden="1"/>
    </xf>
    <xf numFmtId="0" fontId="3" fillId="0" borderId="79" xfId="1" applyFont="1" applyBorder="1" applyAlignment="1" applyProtection="1">
      <alignment horizontal="left" vertical="center"/>
      <protection hidden="1"/>
    </xf>
    <xf numFmtId="0" fontId="3" fillId="0" borderId="60" xfId="1" applyFont="1" applyBorder="1" applyAlignment="1" applyProtection="1">
      <alignment horizontal="left" vertical="center"/>
      <protection hidden="1"/>
    </xf>
    <xf numFmtId="0" fontId="3" fillId="0" borderId="60" xfId="1" applyFont="1" applyBorder="1" applyAlignment="1" applyProtection="1">
      <alignment horizontal="center" vertical="center" wrapText="1"/>
      <protection hidden="1"/>
    </xf>
    <xf numFmtId="0" fontId="2" fillId="0" borderId="79" xfId="1" applyBorder="1" applyAlignment="1" applyProtection="1">
      <alignment horizontal="left" vertical="center"/>
      <protection hidden="1"/>
    </xf>
    <xf numFmtId="0" fontId="2" fillId="0" borderId="60" xfId="1" applyBorder="1" applyAlignment="1" applyProtection="1">
      <alignment horizontal="left" vertical="center"/>
      <protection hidden="1"/>
    </xf>
    <xf numFmtId="0" fontId="4" fillId="0" borderId="60" xfId="1" applyFont="1" applyBorder="1" applyAlignment="1" applyProtection="1">
      <alignment horizontal="center" vertical="center"/>
      <protection hidden="1"/>
    </xf>
    <xf numFmtId="0" fontId="3" fillId="0" borderId="60" xfId="1" applyFont="1" applyBorder="1" applyAlignment="1" applyProtection="1">
      <alignment horizontal="center" vertical="center"/>
      <protection hidden="1"/>
    </xf>
    <xf numFmtId="0" fontId="3" fillId="0" borderId="79" xfId="1" applyFont="1" applyBorder="1" applyAlignment="1" applyProtection="1">
      <alignment horizontal="center" vertical="center" wrapText="1"/>
      <protection hidden="1"/>
    </xf>
    <xf numFmtId="0" fontId="6" fillId="0" borderId="79" xfId="1" applyFont="1" applyBorder="1" applyAlignment="1" applyProtection="1">
      <alignment horizontal="center" vertical="center"/>
      <protection hidden="1"/>
    </xf>
    <xf numFmtId="0" fontId="6" fillId="0" borderId="60" xfId="1" applyFont="1" applyBorder="1" applyAlignment="1" applyProtection="1">
      <alignment horizontal="center" vertical="center"/>
      <protection hidden="1"/>
    </xf>
    <xf numFmtId="0" fontId="6" fillId="0" borderId="77" xfId="1" applyFont="1" applyBorder="1" applyAlignment="1" applyProtection="1">
      <alignment horizontal="center" vertical="center"/>
      <protection hidden="1"/>
    </xf>
    <xf numFmtId="0" fontId="2" fillId="0" borderId="60" xfId="1" applyBorder="1" applyAlignment="1" applyProtection="1">
      <alignment vertical="center"/>
      <protection hidden="1"/>
    </xf>
    <xf numFmtId="0" fontId="3" fillId="0" borderId="60" xfId="1" applyFont="1" applyBorder="1" applyAlignment="1" applyProtection="1">
      <alignment vertical="center"/>
      <protection hidden="1"/>
    </xf>
    <xf numFmtId="0" fontId="6" fillId="0" borderId="64" xfId="1" applyFont="1" applyBorder="1" applyAlignment="1" applyProtection="1">
      <alignment horizontal="left" vertical="center"/>
      <protection hidden="1"/>
    </xf>
    <xf numFmtId="0" fontId="6" fillId="0" borderId="65" xfId="1" applyFont="1" applyBorder="1" applyAlignment="1" applyProtection="1">
      <alignment horizontal="left" vertical="center"/>
      <protection hidden="1"/>
    </xf>
    <xf numFmtId="0" fontId="6" fillId="0" borderId="66" xfId="1" applyFont="1" applyBorder="1" applyAlignment="1" applyProtection="1">
      <alignment horizontal="left" vertical="center"/>
      <protection hidden="1"/>
    </xf>
    <xf numFmtId="0" fontId="2" fillId="0" borderId="78" xfId="1" applyBorder="1" applyAlignment="1" applyProtection="1">
      <alignment horizontal="left" vertical="center" wrapText="1"/>
      <protection hidden="1"/>
    </xf>
    <xf numFmtId="0" fontId="2" fillId="0" borderId="66" xfId="1" applyBorder="1" applyAlignment="1" applyProtection="1">
      <alignment horizontal="left" vertical="center" wrapText="1"/>
      <protection hidden="1"/>
    </xf>
    <xf numFmtId="0" fontId="40" fillId="0" borderId="61" xfId="0" applyFont="1" applyBorder="1" applyAlignment="1" applyProtection="1">
      <alignment horizontal="left" vertical="center" wrapText="1"/>
      <protection hidden="1"/>
    </xf>
    <xf numFmtId="0" fontId="40" fillId="0" borderId="62" xfId="0" applyFont="1" applyBorder="1" applyAlignment="1" applyProtection="1">
      <alignment horizontal="left" vertical="center" wrapText="1"/>
      <protection hidden="1"/>
    </xf>
    <xf numFmtId="0" fontId="40" fillId="0" borderId="63" xfId="0" applyFont="1" applyBorder="1" applyAlignment="1" applyProtection="1">
      <alignment horizontal="left" vertical="center" wrapText="1"/>
      <protection hidden="1"/>
    </xf>
    <xf numFmtId="0" fontId="10" fillId="0" borderId="64" xfId="1" applyFont="1" applyBorder="1" applyAlignment="1" applyProtection="1">
      <alignment horizontal="right" vertical="center"/>
      <protection hidden="1"/>
    </xf>
    <xf numFmtId="0" fontId="10" fillId="0" borderId="65" xfId="1" applyFont="1" applyBorder="1" applyAlignment="1" applyProtection="1">
      <alignment horizontal="right" vertical="center"/>
      <protection hidden="1"/>
    </xf>
    <xf numFmtId="0" fontId="10" fillId="0" borderId="66" xfId="1" applyFont="1" applyBorder="1" applyAlignment="1" applyProtection="1">
      <alignment horizontal="right" vertical="center"/>
      <protection hidden="1"/>
    </xf>
    <xf numFmtId="0" fontId="3" fillId="0" borderId="40" xfId="1" applyFont="1" applyBorder="1" applyAlignment="1" applyProtection="1">
      <alignment horizontal="center" vertical="center"/>
      <protection hidden="1"/>
    </xf>
    <xf numFmtId="0" fontId="3" fillId="0" borderId="39" xfId="1" applyFont="1" applyBorder="1" applyAlignment="1" applyProtection="1">
      <alignment horizontal="center" vertical="center"/>
      <protection hidden="1"/>
    </xf>
    <xf numFmtId="0" fontId="3" fillId="0" borderId="46" xfId="1" applyFont="1" applyBorder="1" applyAlignment="1" applyProtection="1">
      <alignment horizontal="center" vertical="center"/>
      <protection hidden="1"/>
    </xf>
    <xf numFmtId="0" fontId="3" fillId="0" borderId="77" xfId="1" applyFont="1" applyBorder="1" applyAlignment="1" applyProtection="1">
      <alignment horizontal="center" vertical="center" wrapText="1"/>
      <protection hidden="1"/>
    </xf>
    <xf numFmtId="0" fontId="2" fillId="0" borderId="60" xfId="1" applyBorder="1" applyAlignment="1" applyProtection="1">
      <alignment horizontal="center" vertical="center" wrapText="1"/>
      <protection hidden="1"/>
    </xf>
    <xf numFmtId="0" fontId="4" fillId="0" borderId="60" xfId="1" applyFont="1" applyBorder="1" applyAlignment="1" applyProtection="1">
      <alignment horizontal="left" vertical="center"/>
      <protection hidden="1"/>
    </xf>
    <xf numFmtId="0" fontId="4" fillId="0" borderId="77" xfId="1" applyFont="1" applyBorder="1" applyAlignment="1" applyProtection="1">
      <alignment horizontal="left" vertical="center"/>
      <protection hidden="1"/>
    </xf>
    <xf numFmtId="0" fontId="3" fillId="0" borderId="79" xfId="1" applyFont="1" applyBorder="1" applyAlignment="1" applyProtection="1">
      <alignment horizontal="right" vertical="center"/>
      <protection hidden="1"/>
    </xf>
    <xf numFmtId="0" fontId="2" fillId="0" borderId="60" xfId="1" applyBorder="1" applyProtection="1">
      <protection hidden="1"/>
    </xf>
    <xf numFmtId="0" fontId="3" fillId="0" borderId="64" xfId="1" applyFont="1" applyBorder="1" applyAlignment="1" applyProtection="1">
      <alignment horizontal="center" vertical="center"/>
      <protection hidden="1"/>
    </xf>
    <xf numFmtId="0" fontId="3" fillId="0" borderId="66" xfId="1" applyFont="1" applyBorder="1" applyAlignment="1" applyProtection="1">
      <alignment horizontal="center" vertical="center"/>
      <protection hidden="1"/>
    </xf>
    <xf numFmtId="0" fontId="8" fillId="0" borderId="64" xfId="1" applyFont="1" applyBorder="1" applyAlignment="1" applyProtection="1">
      <alignment horizontal="center" vertical="center"/>
      <protection hidden="1"/>
    </xf>
    <xf numFmtId="0" fontId="8" fillId="0" borderId="65" xfId="1" applyFont="1" applyBorder="1" applyAlignment="1" applyProtection="1">
      <alignment horizontal="center" vertical="center"/>
      <protection hidden="1"/>
    </xf>
    <xf numFmtId="0" fontId="8" fillId="0" borderId="68" xfId="1" applyFont="1" applyBorder="1" applyAlignment="1" applyProtection="1">
      <alignment horizontal="center" vertical="center"/>
      <protection hidden="1"/>
    </xf>
    <xf numFmtId="0" fontId="4" fillId="0" borderId="4" xfId="1" applyFont="1" applyBorder="1" applyAlignment="1" applyProtection="1">
      <alignment horizontal="center"/>
      <protection hidden="1"/>
    </xf>
    <xf numFmtId="0" fontId="64" fillId="0" borderId="11" xfId="1" applyFont="1" applyBorder="1" applyAlignment="1" applyProtection="1">
      <alignment horizontal="center" vertical="center"/>
      <protection hidden="1"/>
    </xf>
    <xf numFmtId="0" fontId="64" fillId="0" borderId="12" xfId="1" applyFont="1" applyBorder="1" applyAlignment="1" applyProtection="1">
      <alignment horizontal="center" vertical="center"/>
      <protection hidden="1"/>
    </xf>
    <xf numFmtId="0" fontId="64" fillId="0" borderId="13" xfId="1" applyFont="1" applyBorder="1" applyAlignment="1" applyProtection="1">
      <alignment horizontal="center" vertical="center"/>
      <protection hidden="1"/>
    </xf>
    <xf numFmtId="0" fontId="4" fillId="0" borderId="5" xfId="1" applyFont="1" applyBorder="1" applyAlignment="1" applyProtection="1">
      <alignment horizontal="right" vertical="center"/>
      <protection hidden="1"/>
    </xf>
    <xf numFmtId="0" fontId="4" fillId="0" borderId="7" xfId="1" applyFont="1" applyBorder="1" applyAlignment="1" applyProtection="1">
      <alignment horizontal="right" vertical="center"/>
      <protection hidden="1"/>
    </xf>
    <xf numFmtId="0" fontId="4" fillId="0" borderId="8" xfId="1" applyFont="1" applyBorder="1" applyAlignment="1" applyProtection="1">
      <alignment horizontal="right" vertical="center"/>
      <protection hidden="1"/>
    </xf>
    <xf numFmtId="0" fontId="4" fillId="0" borderId="69" xfId="1" applyFont="1" applyBorder="1" applyAlignment="1" applyProtection="1">
      <alignment horizontal="right" vertical="center"/>
      <protection hidden="1"/>
    </xf>
    <xf numFmtId="0" fontId="3" fillId="0" borderId="70" xfId="1" applyFont="1" applyBorder="1" applyAlignment="1" applyProtection="1">
      <alignment horizontal="left" vertical="center"/>
      <protection hidden="1"/>
    </xf>
    <xf numFmtId="0" fontId="3" fillId="0" borderId="71" xfId="1" applyFont="1" applyBorder="1" applyAlignment="1" applyProtection="1">
      <alignment horizontal="left" vertical="center"/>
      <protection hidden="1"/>
    </xf>
    <xf numFmtId="0" fontId="4" fillId="0" borderId="71" xfId="1" applyFont="1" applyBorder="1" applyAlignment="1" applyProtection="1">
      <alignment horizontal="left" vertical="center"/>
      <protection hidden="1"/>
    </xf>
    <xf numFmtId="0" fontId="4" fillId="0" borderId="72" xfId="1" applyFont="1" applyBorder="1" applyAlignment="1" applyProtection="1">
      <alignment horizontal="left" vertical="center"/>
      <protection hidden="1"/>
    </xf>
    <xf numFmtId="0" fontId="4" fillId="2" borderId="1" xfId="1" applyFont="1" applyFill="1" applyBorder="1" applyAlignment="1" applyProtection="1">
      <alignment horizontal="center" vertical="center"/>
      <protection locked="0"/>
    </xf>
    <xf numFmtId="0" fontId="4" fillId="2" borderId="2" xfId="1" applyFont="1" applyFill="1" applyBorder="1" applyAlignment="1" applyProtection="1">
      <alignment horizontal="center" vertical="center"/>
      <protection locked="0"/>
    </xf>
    <xf numFmtId="0" fontId="4" fillId="2" borderId="3" xfId="1" applyFont="1" applyFill="1" applyBorder="1" applyAlignment="1" applyProtection="1">
      <alignment horizontal="center" vertical="center"/>
      <protection locked="0"/>
    </xf>
    <xf numFmtId="0" fontId="123" fillId="16" borderId="5" xfId="1" applyFont="1" applyFill="1" applyBorder="1" applyAlignment="1" applyProtection="1">
      <alignment horizontal="center" vertical="center"/>
      <protection hidden="1"/>
    </xf>
    <xf numFmtId="0" fontId="123" fillId="16" borderId="0" xfId="1" applyFont="1" applyFill="1" applyAlignment="1" applyProtection="1">
      <alignment horizontal="center" vertical="center"/>
      <protection hidden="1"/>
    </xf>
    <xf numFmtId="0" fontId="123" fillId="16" borderId="6" xfId="1" applyFont="1" applyFill="1" applyBorder="1" applyAlignment="1" applyProtection="1">
      <alignment horizontal="center" vertical="center"/>
      <protection hidden="1"/>
    </xf>
    <xf numFmtId="0" fontId="4" fillId="0" borderId="2" xfId="1" applyFont="1" applyBorder="1" applyAlignment="1" applyProtection="1">
      <alignment horizontal="center" vertical="center"/>
      <protection hidden="1"/>
    </xf>
    <xf numFmtId="0" fontId="4" fillId="0" borderId="3" xfId="1" applyFont="1" applyBorder="1" applyAlignment="1" applyProtection="1">
      <alignment horizontal="center" vertical="center"/>
      <protection hidden="1"/>
    </xf>
    <xf numFmtId="0" fontId="4" fillId="0" borderId="52" xfId="1" applyFont="1" applyBorder="1" applyAlignment="1" applyProtection="1">
      <alignment horizontal="center" vertical="center"/>
      <protection hidden="1"/>
    </xf>
    <xf numFmtId="0" fontId="4" fillId="0" borderId="53" xfId="1" applyFont="1" applyBorder="1" applyAlignment="1" applyProtection="1">
      <alignment horizontal="center" vertical="center"/>
      <protection hidden="1"/>
    </xf>
    <xf numFmtId="0" fontId="4" fillId="0" borderId="14" xfId="1" applyFont="1" applyBorder="1" applyAlignment="1" applyProtection="1">
      <alignment horizontal="center" vertical="center"/>
      <protection hidden="1"/>
    </xf>
    <xf numFmtId="0" fontId="4" fillId="0" borderId="51" xfId="1" applyFont="1" applyBorder="1" applyAlignment="1" applyProtection="1">
      <alignment horizontal="center" vertical="center"/>
      <protection hidden="1"/>
    </xf>
    <xf numFmtId="0" fontId="20" fillId="0" borderId="11" xfId="1" applyFont="1" applyBorder="1" applyAlignment="1" applyProtection="1">
      <alignment horizontal="left" vertical="center"/>
      <protection hidden="1"/>
    </xf>
    <xf numFmtId="0" fontId="20" fillId="0" borderId="12" xfId="1" applyFont="1" applyBorder="1" applyAlignment="1" applyProtection="1">
      <alignment horizontal="left" vertical="center"/>
      <protection hidden="1"/>
    </xf>
    <xf numFmtId="0" fontId="20" fillId="0" borderId="13" xfId="1" applyFont="1" applyBorder="1" applyAlignment="1" applyProtection="1">
      <alignment horizontal="left" vertical="center"/>
      <protection hidden="1"/>
    </xf>
    <xf numFmtId="0" fontId="9" fillId="0" borderId="0" xfId="1" applyFont="1" applyAlignment="1" applyProtection="1">
      <alignment horizontal="center"/>
      <protection hidden="1"/>
    </xf>
    <xf numFmtId="0" fontId="12" fillId="0" borderId="0" xfId="1" applyFont="1" applyAlignment="1" applyProtection="1">
      <alignment horizontal="center" vertical="center"/>
      <protection hidden="1"/>
    </xf>
    <xf numFmtId="0" fontId="3" fillId="0" borderId="0" xfId="1" applyFont="1" applyAlignment="1" applyProtection="1">
      <alignment horizontal="left" vertical="center"/>
      <protection hidden="1"/>
    </xf>
    <xf numFmtId="164" fontId="3" fillId="0" borderId="0" xfId="1" applyNumberFormat="1" applyFont="1" applyAlignment="1" applyProtection="1">
      <alignment horizontal="center"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3" fillId="0" borderId="60" xfId="1" applyFont="1" applyBorder="1" applyAlignment="1" applyProtection="1">
      <alignment horizontal="center" vertical="center" shrinkToFit="1"/>
      <protection hidden="1"/>
    </xf>
    <xf numFmtId="0" fontId="3" fillId="0" borderId="77" xfId="1" applyFont="1" applyBorder="1" applyAlignment="1" applyProtection="1">
      <alignment horizontal="center" vertical="center" shrinkToFit="1"/>
      <protection hidden="1"/>
    </xf>
    <xf numFmtId="0" fontId="2" fillId="0" borderId="0" xfId="1" applyAlignment="1" applyProtection="1">
      <alignment horizontal="center" vertical="center"/>
      <protection hidden="1"/>
    </xf>
    <xf numFmtId="1" fontId="6" fillId="0" borderId="60" xfId="1" applyNumberFormat="1" applyFont="1" applyBorder="1" applyAlignment="1" applyProtection="1">
      <alignment horizontal="center" vertical="center"/>
      <protection hidden="1"/>
    </xf>
    <xf numFmtId="164" fontId="3" fillId="0" borderId="60" xfId="1" applyNumberFormat="1" applyFont="1" applyBorder="1" applyAlignment="1" applyProtection="1">
      <alignment horizontal="center" vertical="center" shrinkToFit="1"/>
      <protection hidden="1"/>
    </xf>
    <xf numFmtId="0" fontId="19" fillId="0" borderId="60" xfId="1" applyFont="1" applyBorder="1" applyAlignment="1" applyProtection="1">
      <alignment horizontal="left" vertical="center"/>
      <protection hidden="1"/>
    </xf>
    <xf numFmtId="0" fontId="6" fillId="0" borderId="60" xfId="1" applyFont="1" applyBorder="1" applyAlignment="1" applyProtection="1">
      <alignment horizontal="left" vertical="center"/>
      <protection hidden="1"/>
    </xf>
    <xf numFmtId="0" fontId="3" fillId="0" borderId="75" xfId="1" applyFont="1" applyBorder="1" applyAlignment="1" applyProtection="1">
      <alignment horizontal="center" vertical="center" wrapText="1"/>
      <protection hidden="1"/>
    </xf>
    <xf numFmtId="0" fontId="3" fillId="0" borderId="74" xfId="1" applyFont="1" applyBorder="1" applyAlignment="1" applyProtection="1">
      <alignment horizontal="center" vertical="center" wrapText="1"/>
      <protection hidden="1"/>
    </xf>
    <xf numFmtId="0" fontId="6" fillId="0" borderId="75" xfId="1" applyFont="1" applyBorder="1" applyAlignment="1" applyProtection="1">
      <alignment horizontal="left" vertical="center"/>
      <protection hidden="1"/>
    </xf>
    <xf numFmtId="0" fontId="6" fillId="0" borderId="84" xfId="1" applyFont="1" applyBorder="1" applyAlignment="1" applyProtection="1">
      <alignment horizontal="left" vertical="center"/>
      <protection hidden="1"/>
    </xf>
    <xf numFmtId="0" fontId="6" fillId="0" borderId="74" xfId="1" applyFont="1" applyBorder="1" applyAlignment="1" applyProtection="1">
      <alignment horizontal="left" vertical="center"/>
      <protection hidden="1"/>
    </xf>
    <xf numFmtId="0" fontId="3" fillId="0" borderId="64" xfId="1" applyFont="1" applyBorder="1" applyAlignment="1" applyProtection="1">
      <alignment horizontal="center" vertical="center" wrapText="1"/>
      <protection hidden="1"/>
    </xf>
    <xf numFmtId="0" fontId="3" fillId="0" borderId="66" xfId="1" applyFont="1" applyBorder="1" applyAlignment="1" applyProtection="1">
      <alignment horizontal="center" vertical="center" wrapText="1"/>
      <protection hidden="1"/>
    </xf>
    <xf numFmtId="0" fontId="19" fillId="0" borderId="60" xfId="1" applyFont="1" applyBorder="1" applyAlignment="1" applyProtection="1">
      <alignment horizontal="center" vertical="center"/>
      <protection hidden="1"/>
    </xf>
    <xf numFmtId="0" fontId="19" fillId="0" borderId="81" xfId="1" applyFont="1" applyBorder="1" applyAlignment="1" applyProtection="1">
      <alignment horizontal="center" vertical="center"/>
      <protection hidden="1"/>
    </xf>
    <xf numFmtId="0" fontId="9" fillId="0" borderId="79" xfId="1" applyFont="1" applyBorder="1" applyAlignment="1" applyProtection="1">
      <alignment horizontal="center" vertical="center" wrapText="1"/>
      <protection hidden="1"/>
    </xf>
    <xf numFmtId="0" fontId="8" fillId="0" borderId="60" xfId="1" applyFont="1" applyBorder="1" applyAlignment="1" applyProtection="1">
      <alignment horizontal="center" vertical="center" wrapText="1"/>
      <protection hidden="1"/>
    </xf>
    <xf numFmtId="0" fontId="19" fillId="0" borderId="79" xfId="1" applyFont="1" applyBorder="1" applyAlignment="1" applyProtection="1">
      <alignment horizontal="center" vertical="center" wrapText="1"/>
      <protection hidden="1"/>
    </xf>
    <xf numFmtId="0" fontId="19" fillId="0" borderId="60" xfId="1" applyFont="1" applyBorder="1" applyAlignment="1" applyProtection="1">
      <alignment horizontal="center" vertical="center" wrapText="1"/>
      <protection hidden="1"/>
    </xf>
    <xf numFmtId="0" fontId="19" fillId="0" borderId="80" xfId="1" applyFont="1" applyBorder="1" applyAlignment="1" applyProtection="1">
      <alignment horizontal="center" vertical="center" wrapText="1"/>
      <protection hidden="1"/>
    </xf>
    <xf numFmtId="0" fontId="19" fillId="0" borderId="81" xfId="1" applyFont="1" applyBorder="1" applyAlignment="1" applyProtection="1">
      <alignment horizontal="center" vertical="center" wrapText="1"/>
      <protection hidden="1"/>
    </xf>
    <xf numFmtId="0" fontId="3" fillId="0" borderId="67" xfId="1" applyFont="1" applyBorder="1" applyAlignment="1" applyProtection="1">
      <alignment horizontal="center" vertical="center"/>
      <protection hidden="1"/>
    </xf>
    <xf numFmtId="0" fontId="3" fillId="0" borderId="85" xfId="1" applyFont="1" applyBorder="1" applyAlignment="1" applyProtection="1">
      <alignment horizontal="center" vertical="center"/>
      <protection hidden="1"/>
    </xf>
    <xf numFmtId="0" fontId="2" fillId="0" borderId="79" xfId="1" applyBorder="1" applyAlignment="1" applyProtection="1">
      <alignment horizontal="left" vertical="center" wrapText="1"/>
      <protection hidden="1"/>
    </xf>
    <xf numFmtId="0" fontId="2" fillId="0" borderId="60" xfId="1" applyBorder="1" applyAlignment="1" applyProtection="1">
      <alignment horizontal="left" vertical="center" wrapText="1"/>
      <protection hidden="1"/>
    </xf>
    <xf numFmtId="0" fontId="3" fillId="0" borderId="60" xfId="1" applyFont="1" applyBorder="1" applyAlignment="1" applyProtection="1">
      <alignment horizontal="left" vertical="center" wrapText="1"/>
      <protection hidden="1"/>
    </xf>
    <xf numFmtId="0" fontId="63" fillId="0" borderId="70" xfId="1" applyFont="1" applyBorder="1" applyAlignment="1" applyProtection="1">
      <alignment horizontal="center" vertical="center" wrapText="1"/>
      <protection hidden="1"/>
    </xf>
    <xf numFmtId="0" fontId="63" fillId="0" borderId="71" xfId="1" applyFont="1" applyBorder="1" applyAlignment="1" applyProtection="1">
      <alignment horizontal="center" vertical="center" wrapText="1"/>
      <protection hidden="1"/>
    </xf>
    <xf numFmtId="0" fontId="63" fillId="0" borderId="72" xfId="1" applyFont="1" applyBorder="1" applyAlignment="1" applyProtection="1">
      <alignment horizontal="center" vertical="center" wrapText="1"/>
      <protection hidden="1"/>
    </xf>
    <xf numFmtId="0" fontId="63" fillId="0" borderId="79" xfId="1" applyFont="1" applyBorder="1" applyAlignment="1" applyProtection="1">
      <alignment horizontal="center" vertical="center" wrapText="1"/>
      <protection hidden="1"/>
    </xf>
    <xf numFmtId="0" fontId="63" fillId="0" borderId="60" xfId="1" applyFont="1" applyBorder="1" applyAlignment="1" applyProtection="1">
      <alignment horizontal="center" vertical="center" wrapText="1"/>
      <protection hidden="1"/>
    </xf>
    <xf numFmtId="0" fontId="63" fillId="0" borderId="77" xfId="1" applyFont="1" applyBorder="1" applyAlignment="1" applyProtection="1">
      <alignment horizontal="center" vertical="center" wrapText="1"/>
      <protection hidden="1"/>
    </xf>
    <xf numFmtId="0" fontId="8" fillId="0" borderId="77" xfId="1" applyFont="1" applyBorder="1" applyAlignment="1" applyProtection="1">
      <alignment horizontal="center" vertical="center" wrapText="1"/>
      <protection hidden="1"/>
    </xf>
    <xf numFmtId="0" fontId="19" fillId="0" borderId="77" xfId="1" applyFont="1" applyBorder="1" applyAlignment="1" applyProtection="1">
      <alignment horizontal="center" vertical="center"/>
      <protection hidden="1"/>
    </xf>
    <xf numFmtId="0" fontId="19" fillId="0" borderId="82" xfId="1" applyFont="1" applyBorder="1" applyAlignment="1" applyProtection="1">
      <alignment horizontal="center" vertical="center"/>
      <protection hidden="1"/>
    </xf>
    <xf numFmtId="0" fontId="7" fillId="0" borderId="67" xfId="2" applyFont="1" applyBorder="1" applyAlignment="1" applyProtection="1">
      <alignment horizontal="left" vertical="center" wrapText="1"/>
      <protection hidden="1"/>
    </xf>
    <xf numFmtId="0" fontId="7" fillId="0" borderId="44" xfId="2" applyFont="1" applyBorder="1" applyAlignment="1" applyProtection="1">
      <alignment horizontal="left" vertical="center" wrapText="1"/>
      <protection hidden="1"/>
    </xf>
    <xf numFmtId="0" fontId="3" fillId="0" borderId="67" xfId="1" applyFont="1" applyBorder="1" applyAlignment="1" applyProtection="1">
      <alignment horizontal="right" vertical="center"/>
      <protection hidden="1"/>
    </xf>
    <xf numFmtId="0" fontId="3" fillId="0" borderId="44" xfId="1" applyFont="1" applyBorder="1" applyAlignment="1" applyProtection="1">
      <alignment horizontal="right" vertical="center"/>
      <protection hidden="1"/>
    </xf>
    <xf numFmtId="0" fontId="3" fillId="0" borderId="44" xfId="1" applyFont="1" applyBorder="1" applyAlignment="1" applyProtection="1">
      <alignment horizontal="center" vertical="center"/>
      <protection hidden="1"/>
    </xf>
    <xf numFmtId="0" fontId="2" fillId="0" borderId="60" xfId="1" applyBorder="1" applyAlignment="1" applyProtection="1">
      <alignment horizontal="center" vertical="center" shrinkToFit="1"/>
      <protection hidden="1"/>
    </xf>
    <xf numFmtId="164" fontId="2" fillId="0" borderId="60" xfId="1" applyNumberFormat="1" applyBorder="1" applyAlignment="1" applyProtection="1">
      <alignment horizontal="center" vertical="center" wrapText="1" shrinkToFit="1"/>
      <protection hidden="1"/>
    </xf>
    <xf numFmtId="164" fontId="2" fillId="0" borderId="77" xfId="1" applyNumberFormat="1" applyBorder="1" applyAlignment="1" applyProtection="1">
      <alignment horizontal="center" vertical="center" wrapText="1" shrinkToFit="1"/>
      <protection hidden="1"/>
    </xf>
    <xf numFmtId="164" fontId="2" fillId="0" borderId="81" xfId="1" applyNumberFormat="1" applyBorder="1" applyAlignment="1" applyProtection="1">
      <alignment horizontal="center" vertical="center" wrapText="1" shrinkToFit="1"/>
      <protection hidden="1"/>
    </xf>
    <xf numFmtId="164" fontId="2" fillId="0" borderId="82" xfId="1" applyNumberFormat="1" applyBorder="1" applyAlignment="1" applyProtection="1">
      <alignment horizontal="center" vertical="center" wrapText="1" shrinkToFit="1"/>
      <protection hidden="1"/>
    </xf>
    <xf numFmtId="0" fontId="3" fillId="0" borderId="79" xfId="1" applyFont="1" applyBorder="1" applyAlignment="1" applyProtection="1">
      <alignment horizontal="center" vertical="center" shrinkToFit="1"/>
      <protection hidden="1"/>
    </xf>
    <xf numFmtId="0" fontId="6" fillId="0" borderId="79" xfId="1" applyFont="1" applyBorder="1" applyAlignment="1" applyProtection="1">
      <alignment horizontal="center"/>
      <protection hidden="1"/>
    </xf>
    <xf numFmtId="0" fontId="6" fillId="0" borderId="60" xfId="1" applyFont="1" applyBorder="1" applyAlignment="1" applyProtection="1">
      <alignment horizontal="center"/>
      <protection hidden="1"/>
    </xf>
    <xf numFmtId="0" fontId="10" fillId="0" borderId="79" xfId="1" applyFont="1" applyBorder="1" applyAlignment="1" applyProtection="1">
      <alignment horizontal="center" vertical="center" shrinkToFit="1"/>
      <protection hidden="1"/>
    </xf>
    <xf numFmtId="0" fontId="10" fillId="0" borderId="60" xfId="1" applyFont="1" applyBorder="1" applyAlignment="1" applyProtection="1">
      <alignment horizontal="center" vertical="center" shrinkToFit="1"/>
      <protection hidden="1"/>
    </xf>
    <xf numFmtId="0" fontId="10" fillId="0" borderId="80" xfId="1" applyFont="1" applyBorder="1" applyAlignment="1" applyProtection="1">
      <alignment horizontal="center" vertical="center" shrinkToFit="1"/>
      <protection hidden="1"/>
    </xf>
    <xf numFmtId="0" fontId="10" fillId="0" borderId="81" xfId="1" applyFont="1" applyBorder="1" applyAlignment="1" applyProtection="1">
      <alignment horizontal="center" vertical="center" shrinkToFit="1"/>
      <protection hidden="1"/>
    </xf>
    <xf numFmtId="0" fontId="6" fillId="0" borderId="78" xfId="1" applyFont="1" applyBorder="1" applyAlignment="1" applyProtection="1">
      <alignment horizontal="center"/>
      <protection hidden="1"/>
    </xf>
    <xf numFmtId="0" fontId="6" fillId="0" borderId="65" xfId="1" applyFont="1" applyBorder="1" applyAlignment="1" applyProtection="1">
      <alignment horizontal="center"/>
      <protection hidden="1"/>
    </xf>
    <xf numFmtId="0" fontId="6" fillId="0" borderId="66" xfId="1" applyFont="1" applyBorder="1" applyAlignment="1" applyProtection="1">
      <alignment horizontal="center"/>
      <protection hidden="1"/>
    </xf>
    <xf numFmtId="0" fontId="3" fillId="0" borderId="68" xfId="1" applyFont="1" applyBorder="1" applyAlignment="1" applyProtection="1">
      <alignment horizontal="center" vertical="center" wrapText="1"/>
      <protection hidden="1"/>
    </xf>
    <xf numFmtId="0" fontId="3" fillId="0" borderId="76" xfId="1" applyFont="1" applyBorder="1" applyAlignment="1" applyProtection="1">
      <alignment horizontal="center" vertical="center" wrapText="1"/>
      <protection hidden="1"/>
    </xf>
    <xf numFmtId="0" fontId="6" fillId="0" borderId="1" xfId="1" applyFont="1" applyBorder="1" applyAlignment="1" applyProtection="1">
      <alignment horizontal="left" vertical="center"/>
      <protection hidden="1"/>
    </xf>
    <xf numFmtId="0" fontId="6" fillId="0" borderId="2" xfId="1" applyFont="1" applyBorder="1" applyAlignment="1" applyProtection="1">
      <alignment horizontal="left" vertical="center"/>
      <protection hidden="1"/>
    </xf>
    <xf numFmtId="0" fontId="6" fillId="0" borderId="3" xfId="1" applyFont="1" applyBorder="1" applyAlignment="1" applyProtection="1">
      <alignment horizontal="left" vertical="center"/>
      <protection hidden="1"/>
    </xf>
    <xf numFmtId="0" fontId="6" fillId="0" borderId="5" xfId="1" applyFont="1" applyBorder="1" applyAlignment="1" applyProtection="1">
      <alignment horizontal="left" vertical="center"/>
      <protection hidden="1"/>
    </xf>
    <xf numFmtId="0" fontId="6" fillId="0" borderId="0" xfId="1" applyFont="1" applyAlignment="1" applyProtection="1">
      <alignment horizontal="left" vertical="center"/>
      <protection hidden="1"/>
    </xf>
    <xf numFmtId="0" fontId="6" fillId="0" borderId="6" xfId="1" applyFont="1" applyBorder="1" applyAlignment="1" applyProtection="1">
      <alignment horizontal="left" vertical="center"/>
      <protection hidden="1"/>
    </xf>
    <xf numFmtId="0" fontId="10" fillId="0" borderId="73" xfId="1" applyFont="1" applyBorder="1" applyAlignment="1" applyProtection="1">
      <alignment horizontal="center" vertical="center"/>
      <protection hidden="1"/>
    </xf>
    <xf numFmtId="0" fontId="10" fillId="0" borderId="74" xfId="1" applyFont="1" applyBorder="1" applyAlignment="1" applyProtection="1">
      <alignment horizontal="center" vertical="center"/>
      <protection hidden="1"/>
    </xf>
    <xf numFmtId="0" fontId="6" fillId="0" borderId="77" xfId="1" applyFont="1" applyBorder="1" applyAlignment="1" applyProtection="1">
      <alignment horizontal="center"/>
      <protection hidden="1"/>
    </xf>
    <xf numFmtId="43" fontId="85" fillId="0" borderId="60" xfId="51" applyFont="1" applyFill="1" applyBorder="1" applyAlignment="1" applyProtection="1">
      <alignment horizontal="center" vertical="center"/>
    </xf>
    <xf numFmtId="43" fontId="85" fillId="0" borderId="64" xfId="51" applyFont="1" applyBorder="1" applyAlignment="1" applyProtection="1">
      <alignment horizontal="center" vertical="center"/>
    </xf>
    <xf numFmtId="43" fontId="85" fillId="0" borderId="65" xfId="51" applyFont="1" applyBorder="1" applyAlignment="1" applyProtection="1">
      <alignment horizontal="center" vertical="center"/>
    </xf>
    <xf numFmtId="43" fontId="85" fillId="0" borderId="68" xfId="51" applyFont="1" applyBorder="1" applyAlignment="1" applyProtection="1">
      <alignment horizontal="center" vertical="center"/>
    </xf>
    <xf numFmtId="0" fontId="112" fillId="0" borderId="64" xfId="51" applyNumberFormat="1" applyFont="1" applyBorder="1" applyAlignment="1" applyProtection="1">
      <alignment horizontal="center" vertical="center"/>
    </xf>
    <xf numFmtId="0" fontId="112" fillId="0" borderId="65" xfId="51" applyNumberFormat="1" applyFont="1" applyBorder="1" applyAlignment="1" applyProtection="1">
      <alignment horizontal="center" vertical="center"/>
    </xf>
    <xf numFmtId="0" fontId="112" fillId="0" borderId="68" xfId="51" applyNumberFormat="1" applyFont="1" applyBorder="1" applyAlignment="1" applyProtection="1">
      <alignment horizontal="center" vertical="center"/>
    </xf>
    <xf numFmtId="0" fontId="85" fillId="0" borderId="79" xfId="0" applyFont="1" applyBorder="1" applyAlignment="1">
      <alignment horizontal="center" vertical="center" wrapText="1"/>
    </xf>
    <xf numFmtId="0" fontId="85" fillId="0" borderId="60" xfId="0" applyFont="1" applyBorder="1" applyAlignment="1">
      <alignment horizontal="center" vertical="center" wrapText="1"/>
    </xf>
    <xf numFmtId="0" fontId="85" fillId="0" borderId="77" xfId="0" applyFont="1" applyBorder="1" applyAlignment="1">
      <alignment horizontal="center" vertical="center" wrapText="1"/>
    </xf>
    <xf numFmtId="0" fontId="109" fillId="0" borderId="70" xfId="0" applyFont="1" applyBorder="1" applyAlignment="1">
      <alignment horizontal="center" vertical="center"/>
    </xf>
    <xf numFmtId="0" fontId="109" fillId="0" borderId="71" xfId="0" applyFont="1" applyBorder="1" applyAlignment="1">
      <alignment horizontal="center" vertical="center"/>
    </xf>
    <xf numFmtId="0" fontId="109" fillId="0" borderId="72" xfId="0" applyFont="1" applyBorder="1" applyAlignment="1">
      <alignment horizontal="center" vertical="center"/>
    </xf>
    <xf numFmtId="0" fontId="109" fillId="0" borderId="79" xfId="0" applyFont="1" applyBorder="1" applyAlignment="1">
      <alignment horizontal="center" vertical="center"/>
    </xf>
    <xf numFmtId="0" fontId="109" fillId="0" borderId="60" xfId="0" applyFont="1" applyBorder="1" applyAlignment="1">
      <alignment horizontal="center" vertical="center"/>
    </xf>
    <xf numFmtId="0" fontId="109" fillId="0" borderId="77" xfId="0" applyFont="1" applyBorder="1" applyAlignment="1">
      <alignment horizontal="center" vertical="center"/>
    </xf>
    <xf numFmtId="0" fontId="111" fillId="6" borderId="0" xfId="49" applyFont="1" applyFill="1" applyBorder="1" applyAlignment="1" applyProtection="1">
      <alignment horizontal="center" vertical="center" textRotation="90"/>
    </xf>
    <xf numFmtId="0" fontId="75" fillId="0" borderId="79" xfId="0" applyFont="1" applyBorder="1" applyAlignment="1">
      <alignment horizontal="center" vertical="center"/>
    </xf>
    <xf numFmtId="0" fontId="75" fillId="0" borderId="60" xfId="0" applyFont="1" applyBorder="1" applyAlignment="1">
      <alignment horizontal="center" vertical="center"/>
    </xf>
    <xf numFmtId="0" fontId="75" fillId="0" borderId="77" xfId="0" applyFont="1" applyBorder="1" applyAlignment="1">
      <alignment horizontal="center" vertical="center"/>
    </xf>
    <xf numFmtId="0" fontId="85" fillId="10" borderId="78" xfId="0" applyFont="1" applyFill="1" applyBorder="1" applyAlignment="1">
      <alignment horizontal="center" vertical="center"/>
    </xf>
    <xf numFmtId="0" fontId="85" fillId="10" borderId="65" xfId="0" applyFont="1" applyFill="1" applyBorder="1" applyAlignment="1">
      <alignment horizontal="center" vertical="center"/>
    </xf>
    <xf numFmtId="0" fontId="90" fillId="10" borderId="60" xfId="0" applyFont="1" applyFill="1" applyBorder="1" applyAlignment="1">
      <alignment horizontal="center" vertical="center"/>
    </xf>
    <xf numFmtId="43" fontId="78" fillId="0" borderId="60" xfId="51" applyFont="1" applyFill="1" applyBorder="1" applyAlignment="1" applyProtection="1">
      <alignment horizontal="center" vertical="center"/>
    </xf>
    <xf numFmtId="43" fontId="78" fillId="0" borderId="65" xfId="51" applyFont="1" applyBorder="1" applyAlignment="1" applyProtection="1">
      <alignment horizontal="center" vertical="center"/>
    </xf>
    <xf numFmtId="43" fontId="78" fillId="0" borderId="68" xfId="51" applyFont="1" applyBorder="1" applyAlignment="1" applyProtection="1">
      <alignment horizontal="center" vertical="center"/>
    </xf>
    <xf numFmtId="14" fontId="70" fillId="32" borderId="60" xfId="51" applyNumberFormat="1" applyFont="1" applyFill="1" applyBorder="1" applyAlignment="1" applyProtection="1">
      <alignment horizontal="center" vertical="center"/>
      <protection locked="0"/>
    </xf>
    <xf numFmtId="43" fontId="70" fillId="32" borderId="81" xfId="51" applyFont="1" applyFill="1" applyBorder="1" applyAlignment="1" applyProtection="1">
      <alignment horizontal="center" vertical="center"/>
      <protection locked="0"/>
    </xf>
    <xf numFmtId="0" fontId="75" fillId="0" borderId="80" xfId="0" applyFont="1" applyBorder="1" applyAlignment="1">
      <alignment horizontal="center" vertical="center" wrapText="1"/>
    </xf>
    <xf numFmtId="0" fontId="75" fillId="0" borderId="81" xfId="0" applyFont="1" applyBorder="1" applyAlignment="1">
      <alignment horizontal="center" vertical="center" wrapText="1"/>
    </xf>
    <xf numFmtId="0" fontId="70" fillId="10" borderId="34" xfId="0" applyFont="1" applyFill="1" applyBorder="1" applyAlignment="1">
      <alignment horizontal="center" vertical="center"/>
    </xf>
    <xf numFmtId="0" fontId="75" fillId="10" borderId="35" xfId="0" applyFont="1" applyFill="1" applyBorder="1" applyAlignment="1">
      <alignment horizontal="center" vertical="center"/>
    </xf>
    <xf numFmtId="0" fontId="75" fillId="10" borderId="36" xfId="0" applyFont="1" applyFill="1" applyBorder="1" applyAlignment="1">
      <alignment horizontal="center" vertical="center"/>
    </xf>
    <xf numFmtId="0" fontId="77" fillId="0" borderId="71" xfId="0" applyFont="1" applyBorder="1" applyAlignment="1">
      <alignment horizontal="left" vertical="center"/>
    </xf>
    <xf numFmtId="0" fontId="77" fillId="0" borderId="60" xfId="0" applyFont="1" applyBorder="1" applyAlignment="1">
      <alignment horizontal="left" vertical="center"/>
    </xf>
    <xf numFmtId="0" fontId="85" fillId="23" borderId="79" xfId="0" applyFont="1" applyFill="1" applyBorder="1" applyAlignment="1" applyProtection="1">
      <alignment horizontal="center" vertical="center" wrapText="1"/>
      <protection locked="0"/>
    </xf>
    <xf numFmtId="0" fontId="85" fillId="23" borderId="60" xfId="0" applyFont="1" applyFill="1" applyBorder="1" applyAlignment="1" applyProtection="1">
      <alignment horizontal="center" vertical="center" wrapText="1"/>
      <protection locked="0"/>
    </xf>
    <xf numFmtId="43" fontId="78" fillId="0" borderId="60" xfId="51" applyFont="1" applyFill="1" applyBorder="1" applyAlignment="1" applyProtection="1">
      <alignment horizontal="center" vertical="center" wrapText="1"/>
    </xf>
    <xf numFmtId="43" fontId="70" fillId="0" borderId="60" xfId="51" applyFont="1" applyBorder="1" applyAlignment="1" applyProtection="1">
      <alignment horizontal="center" vertical="center" wrapText="1"/>
    </xf>
    <xf numFmtId="43" fontId="70" fillId="0" borderId="77" xfId="51" applyFont="1" applyBorder="1" applyAlignment="1" applyProtection="1">
      <alignment horizontal="center" vertical="center" wrapText="1"/>
    </xf>
    <xf numFmtId="0" fontId="84" fillId="0" borderId="79" xfId="0" applyFont="1" applyBorder="1" applyAlignment="1">
      <alignment horizontal="left" vertical="center" wrapText="1"/>
    </xf>
    <xf numFmtId="0" fontId="84" fillId="0" borderId="60" xfId="0" applyFont="1" applyBorder="1" applyAlignment="1">
      <alignment horizontal="left" vertical="center" wrapText="1"/>
    </xf>
    <xf numFmtId="0" fontId="85" fillId="0" borderId="60" xfId="0" applyFont="1" applyBorder="1" applyAlignment="1">
      <alignment horizontal="center" vertical="center"/>
    </xf>
    <xf numFmtId="0" fontId="113" fillId="0" borderId="77" xfId="0" applyFont="1" applyBorder="1" applyAlignment="1">
      <alignment horizontal="center" vertical="center" wrapText="1"/>
    </xf>
    <xf numFmtId="14" fontId="109" fillId="32" borderId="77" xfId="51" applyNumberFormat="1" applyFont="1" applyFill="1" applyBorder="1" applyAlignment="1" applyProtection="1">
      <alignment horizontal="center" vertical="center" wrapText="1"/>
      <protection locked="0"/>
    </xf>
    <xf numFmtId="14" fontId="109" fillId="32" borderId="82" xfId="51" applyNumberFormat="1" applyFont="1" applyFill="1" applyBorder="1" applyAlignment="1" applyProtection="1">
      <alignment horizontal="center" vertical="center" wrapText="1"/>
      <protection locked="0"/>
    </xf>
    <xf numFmtId="14" fontId="70" fillId="32" borderId="81" xfId="51" applyNumberFormat="1" applyFont="1" applyFill="1" applyBorder="1" applyAlignment="1" applyProtection="1">
      <alignment horizontal="center" vertical="center"/>
      <protection locked="0"/>
    </xf>
    <xf numFmtId="0" fontId="114" fillId="6" borderId="0" xfId="49" applyFont="1" applyFill="1" applyBorder="1" applyAlignment="1" applyProtection="1">
      <alignment horizontal="center" vertical="center" textRotation="90"/>
    </xf>
    <xf numFmtId="0" fontId="77" fillId="0" borderId="85" xfId="0" applyFont="1" applyBorder="1" applyAlignment="1">
      <alignment horizontal="left" vertical="center"/>
    </xf>
    <xf numFmtId="0" fontId="77" fillId="0" borderId="81" xfId="0" applyFont="1" applyBorder="1" applyAlignment="1">
      <alignment horizontal="left" vertical="center"/>
    </xf>
    <xf numFmtId="0" fontId="77" fillId="23" borderId="60" xfId="0" applyFont="1" applyFill="1" applyBorder="1" applyAlignment="1" applyProtection="1">
      <alignment horizontal="left" vertical="center"/>
      <protection locked="0"/>
    </xf>
    <xf numFmtId="0" fontId="77" fillId="0" borderId="88" xfId="0" applyFont="1" applyBorder="1" applyAlignment="1">
      <alignment horizontal="left" vertical="center"/>
    </xf>
    <xf numFmtId="0" fontId="77" fillId="0" borderId="75" xfId="0" applyFont="1" applyBorder="1" applyAlignment="1">
      <alignment horizontal="left"/>
    </xf>
    <xf numFmtId="0" fontId="77" fillId="0" borderId="84" xfId="0" applyFont="1" applyBorder="1" applyAlignment="1">
      <alignment horizontal="left"/>
    </xf>
    <xf numFmtId="0" fontId="77" fillId="0" borderId="74" xfId="0" applyFont="1" applyBorder="1" applyAlignment="1">
      <alignment horizontal="left"/>
    </xf>
    <xf numFmtId="0" fontId="77" fillId="0" borderId="60" xfId="0" applyFont="1" applyBorder="1" applyAlignment="1">
      <alignment horizontal="center" vertical="center"/>
    </xf>
    <xf numFmtId="0" fontId="77" fillId="0" borderId="60" xfId="0" applyFont="1" applyBorder="1" applyAlignment="1">
      <alignment horizontal="right" vertical="center"/>
    </xf>
    <xf numFmtId="0" fontId="77" fillId="23" borderId="64" xfId="0" applyFont="1" applyFill="1" applyBorder="1" applyAlignment="1" applyProtection="1">
      <alignment horizontal="left" vertical="center"/>
      <protection locked="0"/>
    </xf>
    <xf numFmtId="0" fontId="77" fillId="23" borderId="65" xfId="0" applyFont="1" applyFill="1" applyBorder="1" applyAlignment="1" applyProtection="1">
      <alignment horizontal="left" vertical="center"/>
      <protection locked="0"/>
    </xf>
    <xf numFmtId="0" fontId="77" fillId="23" borderId="66" xfId="0" applyFont="1" applyFill="1" applyBorder="1" applyAlignment="1" applyProtection="1">
      <alignment horizontal="left" vertical="center"/>
      <protection locked="0"/>
    </xf>
    <xf numFmtId="0" fontId="77" fillId="23" borderId="60" xfId="0" applyFont="1" applyFill="1" applyBorder="1" applyAlignment="1" applyProtection="1">
      <alignment horizontal="center" vertical="center"/>
      <protection locked="0"/>
    </xf>
    <xf numFmtId="0" fontId="77" fillId="0" borderId="64" xfId="0" applyFont="1" applyBorder="1" applyAlignment="1">
      <alignment horizontal="left" vertical="center"/>
    </xf>
    <xf numFmtId="0" fontId="77" fillId="0" borderId="65" xfId="0" applyFont="1" applyBorder="1" applyAlignment="1">
      <alignment horizontal="left" vertical="center"/>
    </xf>
    <xf numFmtId="0" fontId="77" fillId="0" borderId="66" xfId="0" applyFont="1" applyBorder="1" applyAlignment="1">
      <alignment horizontal="left" vertical="center"/>
    </xf>
    <xf numFmtId="43" fontId="90" fillId="0" borderId="0" xfId="51" applyFont="1" applyBorder="1" applyAlignment="1" applyProtection="1">
      <alignment horizontal="center" vertical="center"/>
    </xf>
    <xf numFmtId="0" fontId="75" fillId="0" borderId="0" xfId="0" applyFont="1" applyAlignment="1">
      <alignment horizontal="center" vertical="center"/>
    </xf>
    <xf numFmtId="0" fontId="75" fillId="0" borderId="6" xfId="0" applyFont="1" applyBorder="1" applyAlignment="1">
      <alignment horizontal="center" vertical="center"/>
    </xf>
    <xf numFmtId="0" fontId="116" fillId="6" borderId="0" xfId="49" applyFont="1" applyFill="1" applyBorder="1" applyAlignment="1" applyProtection="1">
      <alignment horizontal="center" vertical="center" textRotation="90"/>
    </xf>
    <xf numFmtId="0" fontId="78" fillId="0" borderId="71" xfId="0" applyFont="1" applyBorder="1" applyAlignment="1">
      <alignment horizontal="left" vertical="center"/>
    </xf>
    <xf numFmtId="0" fontId="85" fillId="0" borderId="11" xfId="0" applyFont="1" applyBorder="1" applyAlignment="1">
      <alignment horizontal="left" vertical="center"/>
    </xf>
    <xf numFmtId="0" fontId="85" fillId="0" borderId="12" xfId="0" applyFont="1" applyBorder="1" applyAlignment="1">
      <alignment horizontal="left" vertical="center"/>
    </xf>
    <xf numFmtId="14" fontId="75" fillId="0" borderId="12" xfId="51" applyNumberFormat="1" applyFont="1" applyBorder="1" applyAlignment="1" applyProtection="1">
      <alignment horizontal="left" vertical="center"/>
      <protection hidden="1"/>
    </xf>
    <xf numFmtId="43" fontId="75" fillId="0" borderId="12" xfId="51" applyFont="1" applyBorder="1" applyAlignment="1" applyProtection="1">
      <alignment horizontal="left" vertical="center"/>
      <protection hidden="1"/>
    </xf>
    <xf numFmtId="0" fontId="119" fillId="6" borderId="0" xfId="49" applyFont="1" applyFill="1" applyBorder="1" applyAlignment="1" applyProtection="1">
      <alignment horizontal="center" vertical="center"/>
    </xf>
    <xf numFmtId="0" fontId="120" fillId="6" borderId="0" xfId="0" applyFont="1" applyFill="1" applyAlignment="1">
      <alignment horizontal="center" vertical="center"/>
    </xf>
    <xf numFmtId="43" fontId="75" fillId="0" borderId="12" xfId="51" applyFont="1" applyBorder="1" applyAlignment="1" applyProtection="1">
      <alignment horizontal="center" vertical="center"/>
      <protection locked="0" hidden="1"/>
    </xf>
    <xf numFmtId="43" fontId="75" fillId="0" borderId="13" xfId="51" applyFont="1" applyBorder="1" applyAlignment="1" applyProtection="1">
      <alignment horizontal="center" vertical="center"/>
      <protection locked="0" hidden="1"/>
    </xf>
    <xf numFmtId="0" fontId="75" fillId="0" borderId="5" xfId="0" applyFont="1" applyBorder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85" fillId="0" borderId="5" xfId="0" applyFont="1" applyBorder="1" applyAlignment="1">
      <alignment horizontal="left" vertical="center"/>
    </xf>
    <xf numFmtId="0" fontId="85" fillId="0" borderId="0" xfId="0" applyFont="1" applyAlignment="1">
      <alignment horizontal="left" vertical="center"/>
    </xf>
    <xf numFmtId="43" fontId="75" fillId="0" borderId="0" xfId="51" applyFont="1" applyBorder="1" applyAlignment="1" applyProtection="1">
      <alignment horizontal="left" vertical="center"/>
      <protection hidden="1"/>
    </xf>
    <xf numFmtId="168" fontId="90" fillId="0" borderId="0" xfId="0" applyNumberFormat="1" applyFont="1" applyAlignment="1">
      <alignment horizontal="center" vertical="center"/>
    </xf>
    <xf numFmtId="0" fontId="75" fillId="23" borderId="5" xfId="0" applyFont="1" applyFill="1" applyBorder="1" applyAlignment="1" applyProtection="1">
      <alignment horizontal="center" vertical="center"/>
      <protection locked="0"/>
    </xf>
    <xf numFmtId="0" fontId="75" fillId="23" borderId="0" xfId="0" applyFont="1" applyFill="1" applyAlignment="1" applyProtection="1">
      <alignment horizontal="center" vertical="center"/>
      <protection locked="0"/>
    </xf>
    <xf numFmtId="0" fontId="75" fillId="0" borderId="5" xfId="0" applyFont="1" applyBorder="1" applyAlignment="1">
      <alignment horizontal="left" vertical="center"/>
    </xf>
    <xf numFmtId="0" fontId="75" fillId="0" borderId="0" xfId="0" applyFont="1" applyAlignment="1">
      <alignment horizontal="left" vertical="center"/>
    </xf>
    <xf numFmtId="0" fontId="75" fillId="0" borderId="6" xfId="0" applyFont="1" applyBorder="1" applyAlignment="1">
      <alignment horizontal="left" vertical="center"/>
    </xf>
    <xf numFmtId="0" fontId="78" fillId="0" borderId="87" xfId="0" applyFont="1" applyBorder="1" applyAlignment="1">
      <alignment horizontal="center" vertical="center"/>
    </xf>
    <xf numFmtId="0" fontId="78" fillId="0" borderId="88" xfId="0" applyFont="1" applyBorder="1" applyAlignment="1">
      <alignment horizontal="center" vertical="center"/>
    </xf>
    <xf numFmtId="0" fontId="78" fillId="0" borderId="89" xfId="0" applyFont="1" applyBorder="1" applyAlignment="1">
      <alignment horizontal="center" vertical="center"/>
    </xf>
    <xf numFmtId="0" fontId="78" fillId="10" borderId="37" xfId="0" applyFont="1" applyFill="1" applyBorder="1" applyAlignment="1">
      <alignment horizontal="center" vertical="center"/>
    </xf>
    <xf numFmtId="0" fontId="77" fillId="10" borderId="85" xfId="0" applyFont="1" applyFill="1" applyBorder="1" applyAlignment="1">
      <alignment horizontal="center" vertical="center"/>
    </xf>
    <xf numFmtId="0" fontId="77" fillId="10" borderId="39" xfId="0" applyFont="1" applyFill="1" applyBorder="1" applyAlignment="1">
      <alignment horizontal="center" vertical="center"/>
    </xf>
    <xf numFmtId="0" fontId="75" fillId="0" borderId="83" xfId="0" applyFont="1" applyBorder="1" applyAlignment="1">
      <alignment horizontal="center" vertical="center"/>
    </xf>
    <xf numFmtId="0" fontId="75" fillId="0" borderId="67" xfId="0" applyFont="1" applyBorder="1" applyAlignment="1">
      <alignment horizontal="center" vertical="center"/>
    </xf>
    <xf numFmtId="0" fontId="75" fillId="0" borderId="4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3" fontId="70" fillId="0" borderId="1" xfId="47" applyFont="1" applyBorder="1" applyAlignment="1" applyProtection="1">
      <alignment horizontal="center"/>
      <protection hidden="1"/>
    </xf>
    <xf numFmtId="43" fontId="70" fillId="0" borderId="2" xfId="47" applyFont="1" applyBorder="1" applyAlignment="1" applyProtection="1">
      <alignment horizontal="center"/>
      <protection hidden="1"/>
    </xf>
    <xf numFmtId="43" fontId="70" fillId="0" borderId="3" xfId="47" applyFont="1" applyBorder="1" applyAlignment="1" applyProtection="1">
      <alignment horizontal="center"/>
      <protection hidden="1"/>
    </xf>
    <xf numFmtId="43" fontId="70" fillId="0" borderId="11" xfId="47" applyFont="1" applyBorder="1" applyAlignment="1" applyProtection="1">
      <alignment horizontal="center" vertical="center"/>
      <protection hidden="1"/>
    </xf>
    <xf numFmtId="43" fontId="70" fillId="0" borderId="12" xfId="47" applyFont="1" applyBorder="1" applyAlignment="1" applyProtection="1">
      <alignment horizontal="center" vertical="center"/>
      <protection hidden="1"/>
    </xf>
    <xf numFmtId="43" fontId="70" fillId="0" borderId="13" xfId="47" applyFont="1" applyBorder="1" applyAlignment="1" applyProtection="1">
      <alignment horizontal="center" vertical="center"/>
      <protection hidden="1"/>
    </xf>
    <xf numFmtId="0" fontId="77" fillId="0" borderId="0" xfId="48" applyFont="1" applyAlignment="1">
      <alignment horizontal="left" vertical="center"/>
    </xf>
    <xf numFmtId="43" fontId="78" fillId="0" borderId="0" xfId="47" applyFont="1" applyBorder="1" applyAlignment="1" applyProtection="1">
      <alignment horizontal="left" vertical="center"/>
      <protection hidden="1"/>
    </xf>
    <xf numFmtId="43" fontId="90" fillId="0" borderId="0" xfId="47" applyFont="1" applyBorder="1" applyAlignment="1" applyProtection="1">
      <alignment horizontal="center"/>
      <protection hidden="1"/>
    </xf>
    <xf numFmtId="43" fontId="90" fillId="0" borderId="6" xfId="47" applyFont="1" applyBorder="1" applyAlignment="1" applyProtection="1">
      <alignment horizontal="center"/>
      <protection hidden="1"/>
    </xf>
    <xf numFmtId="43" fontId="77" fillId="0" borderId="0" xfId="47" applyFont="1" applyBorder="1" applyAlignment="1" applyProtection="1">
      <alignment horizontal="left" vertical="center"/>
      <protection hidden="1"/>
    </xf>
    <xf numFmtId="0" fontId="81" fillId="0" borderId="0" xfId="47" applyNumberFormat="1" applyFont="1" applyBorder="1" applyAlignment="1" applyProtection="1">
      <alignment horizontal="center" vertical="center"/>
      <protection hidden="1"/>
    </xf>
    <xf numFmtId="0" fontId="81" fillId="0" borderId="6" xfId="47" applyNumberFormat="1" applyFont="1" applyBorder="1" applyAlignment="1" applyProtection="1">
      <alignment horizontal="center" vertical="center"/>
      <protection hidden="1"/>
    </xf>
    <xf numFmtId="0" fontId="84" fillId="0" borderId="0" xfId="48" applyFont="1" applyAlignment="1" applyProtection="1">
      <alignment vertical="center"/>
      <protection locked="0"/>
    </xf>
    <xf numFmtId="0" fontId="84" fillId="0" borderId="0" xfId="48" applyFont="1" applyAlignment="1" applyProtection="1">
      <alignment horizontal="left" vertical="center"/>
      <protection hidden="1"/>
    </xf>
    <xf numFmtId="0" fontId="84" fillId="0" borderId="17" xfId="48" applyFont="1" applyBorder="1" applyAlignment="1">
      <alignment horizontal="left" vertical="center"/>
    </xf>
    <xf numFmtId="0" fontId="84" fillId="0" borderId="0" xfId="48" applyFont="1" applyAlignment="1">
      <alignment horizontal="left" vertical="center"/>
    </xf>
    <xf numFmtId="0" fontId="84" fillId="0" borderId="7" xfId="48" applyFont="1" applyBorder="1" applyAlignment="1">
      <alignment horizontal="left" vertical="center"/>
    </xf>
    <xf numFmtId="0" fontId="88" fillId="6" borderId="0" xfId="49" applyFont="1" applyFill="1" applyBorder="1" applyAlignment="1" applyProtection="1">
      <alignment horizontal="center" vertical="center" textRotation="90"/>
      <protection hidden="1"/>
    </xf>
    <xf numFmtId="0" fontId="82" fillId="22" borderId="34" xfId="48" applyFont="1" applyFill="1" applyBorder="1" applyAlignment="1" applyProtection="1">
      <alignment horizontal="center" vertical="center"/>
      <protection hidden="1"/>
    </xf>
    <xf numFmtId="0" fontId="82" fillId="22" borderId="35" xfId="48" applyFont="1" applyFill="1" applyBorder="1" applyAlignment="1" applyProtection="1">
      <alignment horizontal="center" vertical="center"/>
      <protection hidden="1"/>
    </xf>
    <xf numFmtId="0" fontId="82" fillId="22" borderId="36" xfId="48" applyFont="1" applyFill="1" applyBorder="1" applyAlignment="1" applyProtection="1">
      <alignment horizontal="center" vertical="center"/>
      <protection hidden="1"/>
    </xf>
    <xf numFmtId="0" fontId="83" fillId="22" borderId="34" xfId="48" applyFont="1" applyFill="1" applyBorder="1" applyAlignment="1" applyProtection="1">
      <alignment horizontal="left" vertical="center"/>
      <protection hidden="1"/>
    </xf>
    <xf numFmtId="0" fontId="83" fillId="22" borderId="35" xfId="48" applyFont="1" applyFill="1" applyBorder="1" applyAlignment="1" applyProtection="1">
      <alignment horizontal="left" vertical="center"/>
      <protection hidden="1"/>
    </xf>
    <xf numFmtId="0" fontId="83" fillId="22" borderId="36" xfId="48" applyFont="1" applyFill="1" applyBorder="1" applyAlignment="1" applyProtection="1">
      <alignment horizontal="left" vertical="center"/>
      <protection hidden="1"/>
    </xf>
    <xf numFmtId="0" fontId="84" fillId="0" borderId="0" xfId="48" applyFont="1"/>
    <xf numFmtId="0" fontId="84" fillId="0" borderId="41" xfId="48" applyFont="1" applyBorder="1"/>
    <xf numFmtId="0" fontId="73" fillId="6" borderId="0" xfId="49" applyFont="1" applyFill="1" applyBorder="1" applyAlignment="1" applyProtection="1">
      <alignment horizontal="center" vertical="center" textRotation="90"/>
      <protection hidden="1"/>
    </xf>
    <xf numFmtId="0" fontId="79" fillId="6" borderId="0" xfId="48" applyFont="1" applyFill="1" applyAlignment="1" applyProtection="1">
      <alignment horizontal="center" vertical="center" textRotation="90"/>
      <protection hidden="1"/>
    </xf>
    <xf numFmtId="43" fontId="78" fillId="0" borderId="0" xfId="47" applyFont="1" applyBorder="1" applyAlignment="1" applyProtection="1">
      <alignment horizontal="center"/>
      <protection hidden="1"/>
    </xf>
    <xf numFmtId="43" fontId="78" fillId="0" borderId="6" xfId="47" applyFont="1" applyBorder="1" applyAlignment="1" applyProtection="1">
      <alignment horizontal="center"/>
      <protection hidden="1"/>
    </xf>
    <xf numFmtId="43" fontId="81" fillId="0" borderId="0" xfId="47" applyFont="1" applyBorder="1" applyAlignment="1" applyProtection="1">
      <alignment horizontal="center" vertical="center"/>
      <protection hidden="1"/>
    </xf>
    <xf numFmtId="43" fontId="81" fillId="0" borderId="6" xfId="47" applyFont="1" applyBorder="1" applyAlignment="1" applyProtection="1">
      <alignment horizontal="center" vertical="center"/>
      <protection hidden="1"/>
    </xf>
    <xf numFmtId="43" fontId="117" fillId="0" borderId="12" xfId="47" applyFont="1" applyBorder="1" applyAlignment="1" applyProtection="1">
      <alignment horizontal="left" vertical="center"/>
      <protection hidden="1"/>
    </xf>
    <xf numFmtId="0" fontId="77" fillId="0" borderId="12" xfId="47" applyNumberFormat="1" applyFont="1" applyBorder="1" applyAlignment="1" applyProtection="1">
      <alignment horizontal="left" vertical="center"/>
      <protection hidden="1"/>
    </xf>
    <xf numFmtId="0" fontId="77" fillId="0" borderId="13" xfId="47" applyNumberFormat="1" applyFont="1" applyBorder="1" applyAlignment="1" applyProtection="1">
      <alignment horizontal="left" vertical="center"/>
      <protection hidden="1"/>
    </xf>
    <xf numFmtId="0" fontId="84" fillId="0" borderId="43" xfId="48" applyFont="1" applyBorder="1" applyAlignment="1">
      <alignment horizontal="left" vertical="center"/>
    </xf>
    <xf numFmtId="0" fontId="84" fillId="0" borderId="14" xfId="48" applyFont="1" applyBorder="1" applyAlignment="1">
      <alignment horizontal="right" vertical="center"/>
    </xf>
    <xf numFmtId="0" fontId="84" fillId="0" borderId="2" xfId="48" applyFont="1" applyBorder="1" applyAlignment="1">
      <alignment horizontal="right" vertical="center"/>
    </xf>
    <xf numFmtId="0" fontId="84" fillId="0" borderId="50" xfId="48" applyFont="1" applyBorder="1" applyAlignment="1">
      <alignment horizontal="right" vertical="center"/>
    </xf>
    <xf numFmtId="43" fontId="84" fillId="0" borderId="14" xfId="47" applyFont="1" applyBorder="1" applyAlignment="1" applyProtection="1">
      <alignment horizontal="left" vertical="center"/>
    </xf>
    <xf numFmtId="43" fontId="84" fillId="0" borderId="2" xfId="47" applyFont="1" applyBorder="1" applyAlignment="1" applyProtection="1">
      <alignment horizontal="left" vertical="center"/>
    </xf>
    <xf numFmtId="43" fontId="84" fillId="0" borderId="3" xfId="47" applyFont="1" applyBorder="1" applyAlignment="1" applyProtection="1">
      <alignment horizontal="left" vertical="center"/>
    </xf>
    <xf numFmtId="0" fontId="84" fillId="0" borderId="6" xfId="48" applyFont="1" applyBorder="1" applyAlignment="1">
      <alignment horizontal="left" vertical="center"/>
    </xf>
    <xf numFmtId="0" fontId="84" fillId="0" borderId="51" xfId="48" applyFont="1" applyBorder="1" applyAlignment="1">
      <alignment horizontal="left" vertical="center"/>
    </xf>
    <xf numFmtId="0" fontId="84" fillId="0" borderId="52" xfId="48" applyFont="1" applyBorder="1" applyAlignment="1">
      <alignment horizontal="left" vertical="center"/>
    </xf>
    <xf numFmtId="0" fontId="84" fillId="0" borderId="53" xfId="48" applyFont="1" applyBorder="1" applyAlignment="1">
      <alignment horizontal="left" vertical="center"/>
    </xf>
    <xf numFmtId="0" fontId="84" fillId="0" borderId="31" xfId="48" applyFont="1" applyBorder="1" applyAlignment="1">
      <alignment horizontal="left" vertical="center"/>
    </xf>
    <xf numFmtId="0" fontId="84" fillId="0" borderId="32" xfId="48" applyFont="1" applyBorder="1" applyAlignment="1">
      <alignment horizontal="left" vertical="center"/>
    </xf>
    <xf numFmtId="0" fontId="84" fillId="0" borderId="10" xfId="48" applyFont="1" applyBorder="1" applyAlignment="1">
      <alignment horizontal="left" vertical="center"/>
    </xf>
    <xf numFmtId="0" fontId="84" fillId="0" borderId="26" xfId="48" applyFont="1" applyBorder="1" applyAlignment="1">
      <alignment horizontal="left" vertical="center"/>
    </xf>
    <xf numFmtId="0" fontId="84" fillId="0" borderId="28" xfId="48" applyFont="1" applyBorder="1" applyAlignment="1">
      <alignment horizontal="left" vertical="center"/>
    </xf>
    <xf numFmtId="0" fontId="84" fillId="0" borderId="27" xfId="48" applyFont="1" applyBorder="1" applyAlignment="1">
      <alignment horizontal="left" vertical="center"/>
    </xf>
    <xf numFmtId="0" fontId="91" fillId="6" borderId="0" xfId="49" applyFont="1" applyFill="1" applyBorder="1" applyAlignment="1" applyProtection="1">
      <alignment horizontal="center" vertical="center" textRotation="90"/>
      <protection hidden="1"/>
    </xf>
    <xf numFmtId="0" fontId="92" fillId="6" borderId="0" xfId="48" applyFont="1" applyFill="1" applyAlignment="1" applyProtection="1">
      <alignment horizontal="center" vertical="center" textRotation="90"/>
      <protection hidden="1"/>
    </xf>
    <xf numFmtId="0" fontId="84" fillId="0" borderId="12" xfId="48" applyFont="1" applyBorder="1" applyAlignment="1">
      <alignment horizontal="left" vertical="center"/>
    </xf>
    <xf numFmtId="0" fontId="84" fillId="0" borderId="54" xfId="48" applyFont="1" applyBorder="1" applyAlignment="1">
      <alignment horizontal="left" vertical="center"/>
    </xf>
    <xf numFmtId="0" fontId="84" fillId="0" borderId="55" xfId="48" applyFont="1" applyBorder="1" applyAlignment="1">
      <alignment horizontal="left" vertical="center"/>
    </xf>
    <xf numFmtId="0" fontId="84" fillId="0" borderId="29" xfId="48" applyFont="1" applyBorder="1" applyAlignment="1">
      <alignment horizontal="left" vertical="center"/>
    </xf>
    <xf numFmtId="0" fontId="96" fillId="6" borderId="0" xfId="49" applyFont="1" applyFill="1" applyBorder="1" applyAlignment="1" applyProtection="1">
      <alignment horizontal="center" vertical="center" textRotation="90"/>
      <protection hidden="1"/>
    </xf>
    <xf numFmtId="0" fontId="84" fillId="0" borderId="41" xfId="48" applyFont="1" applyBorder="1" applyAlignment="1">
      <alignment horizontal="left" vertical="center"/>
    </xf>
    <xf numFmtId="0" fontId="98" fillId="6" borderId="0" xfId="49" applyFont="1" applyFill="1" applyBorder="1" applyAlignment="1" applyProtection="1">
      <alignment horizontal="center" vertical="center" textRotation="90"/>
      <protection hidden="1"/>
    </xf>
    <xf numFmtId="0" fontId="68" fillId="24" borderId="34" xfId="48" applyFont="1" applyFill="1" applyBorder="1" applyAlignment="1">
      <alignment horizontal="center" vertical="center"/>
    </xf>
    <xf numFmtId="0" fontId="68" fillId="24" borderId="35" xfId="48" applyFont="1" applyFill="1" applyBorder="1" applyAlignment="1">
      <alignment horizontal="center" vertical="center"/>
    </xf>
    <xf numFmtId="0" fontId="68" fillId="24" borderId="36" xfId="48" applyFont="1" applyFill="1" applyBorder="1" applyAlignment="1">
      <alignment horizontal="center" vertical="center"/>
    </xf>
    <xf numFmtId="0" fontId="84" fillId="0" borderId="3" xfId="48" applyFont="1" applyBorder="1" applyAlignment="1">
      <alignment horizontal="right" vertical="center"/>
    </xf>
    <xf numFmtId="49" fontId="75" fillId="0" borderId="5" xfId="48" applyNumberFormat="1" applyFont="1" applyBorder="1" applyAlignment="1" applyProtection="1">
      <alignment horizontal="center" vertical="center"/>
      <protection hidden="1"/>
    </xf>
    <xf numFmtId="49" fontId="75" fillId="0" borderId="0" xfId="48" applyNumberFormat="1" applyFont="1" applyAlignment="1" applyProtection="1">
      <alignment horizontal="center" vertical="center"/>
      <protection hidden="1"/>
    </xf>
    <xf numFmtId="49" fontId="75" fillId="0" borderId="6" xfId="48" applyNumberFormat="1" applyFont="1" applyBorder="1" applyAlignment="1" applyProtection="1">
      <alignment horizontal="center" vertical="center"/>
      <protection hidden="1"/>
    </xf>
    <xf numFmtId="14" fontId="84" fillId="0" borderId="52" xfId="47" applyNumberFormat="1" applyFont="1" applyBorder="1" applyAlignment="1" applyProtection="1">
      <alignment horizontal="left" vertical="center"/>
      <protection hidden="1"/>
    </xf>
    <xf numFmtId="43" fontId="84" fillId="0" borderId="52" xfId="47" applyFont="1" applyBorder="1" applyAlignment="1" applyProtection="1">
      <alignment horizontal="left" vertical="center"/>
      <protection hidden="1"/>
    </xf>
    <xf numFmtId="43" fontId="84" fillId="0" borderId="52" xfId="47" applyFont="1" applyBorder="1" applyAlignment="1" applyProtection="1">
      <alignment horizontal="center" vertical="center"/>
      <protection hidden="1"/>
    </xf>
    <xf numFmtId="14" fontId="90" fillId="0" borderId="32" xfId="47" applyNumberFormat="1" applyFont="1" applyBorder="1" applyAlignment="1" applyProtection="1">
      <alignment horizontal="left" vertical="center"/>
      <protection hidden="1"/>
    </xf>
    <xf numFmtId="43" fontId="90" fillId="0" borderId="32" xfId="47" applyFont="1" applyBorder="1" applyAlignment="1" applyProtection="1">
      <alignment horizontal="left" vertical="center"/>
      <protection hidden="1"/>
    </xf>
    <xf numFmtId="43" fontId="84" fillId="0" borderId="32" xfId="47" applyFont="1" applyBorder="1" applyAlignment="1" applyProtection="1">
      <alignment vertical="center"/>
      <protection hidden="1"/>
    </xf>
    <xf numFmtId="49" fontId="75" fillId="0" borderId="57" xfId="48" applyNumberFormat="1" applyFont="1" applyBorder="1" applyAlignment="1" applyProtection="1">
      <alignment horizontal="center" vertical="center"/>
      <protection hidden="1"/>
    </xf>
    <xf numFmtId="49" fontId="75" fillId="0" borderId="58" xfId="48" applyNumberFormat="1" applyFont="1" applyBorder="1" applyAlignment="1" applyProtection="1">
      <alignment horizontal="center" vertical="center"/>
      <protection hidden="1"/>
    </xf>
    <xf numFmtId="49" fontId="75" fillId="0" borderId="59" xfId="48" applyNumberFormat="1" applyFont="1" applyBorder="1" applyAlignment="1" applyProtection="1">
      <alignment horizontal="center" vertical="center"/>
      <protection hidden="1"/>
    </xf>
    <xf numFmtId="0" fontId="78" fillId="24" borderId="34" xfId="48" applyFont="1" applyFill="1" applyBorder="1" applyAlignment="1">
      <alignment horizontal="center" vertical="center"/>
    </xf>
    <xf numFmtId="0" fontId="78" fillId="24" borderId="35" xfId="48" applyFont="1" applyFill="1" applyBorder="1" applyAlignment="1">
      <alignment horizontal="center" vertical="center"/>
    </xf>
    <xf numFmtId="0" fontId="78" fillId="24" borderId="36" xfId="48" applyFont="1" applyFill="1" applyBorder="1" applyAlignment="1">
      <alignment horizontal="center" vertical="center"/>
    </xf>
    <xf numFmtId="49" fontId="103" fillId="0" borderId="1" xfId="48" applyNumberFormat="1" applyFont="1" applyBorder="1" applyAlignment="1" applyProtection="1">
      <alignment horizontal="left" vertical="center"/>
      <protection hidden="1"/>
    </xf>
    <xf numFmtId="49" fontId="103" fillId="0" borderId="2" xfId="48" applyNumberFormat="1" applyFont="1" applyBorder="1" applyAlignment="1" applyProtection="1">
      <alignment horizontal="left" vertical="center"/>
      <protection hidden="1"/>
    </xf>
    <xf numFmtId="49" fontId="103" fillId="0" borderId="3" xfId="48" applyNumberFormat="1" applyFont="1" applyBorder="1" applyAlignment="1" applyProtection="1">
      <alignment horizontal="left" vertical="center"/>
      <protection hidden="1"/>
    </xf>
    <xf numFmtId="0" fontId="103" fillId="0" borderId="5" xfId="48" applyFont="1" applyBorder="1" applyAlignment="1">
      <alignment horizontal="left" vertical="center"/>
    </xf>
    <xf numFmtId="0" fontId="103" fillId="0" borderId="0" xfId="48" applyFont="1" applyAlignment="1">
      <alignment horizontal="left" vertical="center"/>
    </xf>
    <xf numFmtId="0" fontId="103" fillId="0" borderId="6" xfId="48" applyFont="1" applyBorder="1" applyAlignment="1">
      <alignment horizontal="left" vertical="center"/>
    </xf>
    <xf numFmtId="0" fontId="31" fillId="0" borderId="5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31" fillId="0" borderId="11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49" fontId="84" fillId="0" borderId="5" xfId="48" applyNumberFormat="1" applyFont="1" applyBorder="1" applyAlignment="1" applyProtection="1">
      <alignment horizontal="center" vertical="center"/>
      <protection hidden="1"/>
    </xf>
    <xf numFmtId="49" fontId="84" fillId="0" borderId="0" xfId="48" applyNumberFormat="1" applyFont="1" applyAlignment="1" applyProtection="1">
      <alignment horizontal="center" vertical="center"/>
      <protection hidden="1"/>
    </xf>
    <xf numFmtId="49" fontId="84" fillId="0" borderId="6" xfId="48" applyNumberFormat="1" applyFont="1" applyBorder="1" applyAlignment="1" applyProtection="1">
      <alignment horizontal="center" vertical="center"/>
      <protection hidden="1"/>
    </xf>
    <xf numFmtId="43" fontId="84" fillId="0" borderId="0" xfId="47" applyFont="1" applyBorder="1" applyAlignment="1" applyProtection="1">
      <alignment horizontal="left" vertical="center"/>
      <protection hidden="1"/>
    </xf>
    <xf numFmtId="43" fontId="84" fillId="0" borderId="0" xfId="47" applyFont="1" applyBorder="1" applyAlignment="1" applyProtection="1">
      <alignment horizontal="left" vertical="center"/>
    </xf>
    <xf numFmtId="43" fontId="84" fillId="0" borderId="6" xfId="47" applyFont="1" applyBorder="1" applyAlignment="1" applyProtection="1">
      <alignment horizontal="left" vertical="center"/>
    </xf>
    <xf numFmtId="14" fontId="90" fillId="0" borderId="12" xfId="47" applyNumberFormat="1" applyFont="1" applyBorder="1" applyAlignment="1" applyProtection="1">
      <alignment horizontal="left" vertical="center"/>
      <protection hidden="1"/>
    </xf>
    <xf numFmtId="43" fontId="90" fillId="0" borderId="12" xfId="47" applyFont="1" applyBorder="1" applyAlignment="1" applyProtection="1">
      <alignment horizontal="left" vertical="center"/>
      <protection hidden="1"/>
    </xf>
    <xf numFmtId="43" fontId="84" fillId="0" borderId="12" xfId="47" applyFont="1" applyBorder="1" applyAlignment="1" applyProtection="1">
      <alignment horizontal="left" vertical="center"/>
      <protection hidden="1"/>
    </xf>
    <xf numFmtId="43" fontId="84" fillId="0" borderId="13" xfId="47" applyFont="1" applyBorder="1" applyAlignment="1" applyProtection="1">
      <alignment horizontal="left" vertical="center"/>
      <protection hidden="1"/>
    </xf>
    <xf numFmtId="0" fontId="107" fillId="19" borderId="61" xfId="0" applyFont="1" applyFill="1" applyBorder="1" applyAlignment="1" applyProtection="1">
      <alignment horizontal="center" vertical="center" wrapText="1"/>
      <protection hidden="1"/>
    </xf>
    <xf numFmtId="0" fontId="107" fillId="19" borderId="62" xfId="0" applyFont="1" applyFill="1" applyBorder="1" applyAlignment="1" applyProtection="1">
      <alignment horizontal="center" vertical="center" wrapText="1"/>
      <protection hidden="1"/>
    </xf>
    <xf numFmtId="0" fontId="107" fillId="19" borderId="63" xfId="0" applyFont="1" applyFill="1" applyBorder="1" applyAlignment="1" applyProtection="1">
      <alignment horizontal="center" vertical="center" wrapText="1"/>
      <protection hidden="1"/>
    </xf>
    <xf numFmtId="0" fontId="107" fillId="19" borderId="17" xfId="0" applyFont="1" applyFill="1" applyBorder="1" applyAlignment="1" applyProtection="1">
      <alignment horizontal="center" vertical="center" wrapText="1"/>
      <protection hidden="1"/>
    </xf>
    <xf numFmtId="0" fontId="107" fillId="19" borderId="0" xfId="0" applyFont="1" applyFill="1" applyBorder="1" applyAlignment="1" applyProtection="1">
      <alignment horizontal="center" vertical="center" wrapText="1"/>
      <protection hidden="1"/>
    </xf>
    <xf numFmtId="0" fontId="107" fillId="19" borderId="90" xfId="0" applyFont="1" applyFill="1" applyBorder="1" applyAlignment="1" applyProtection="1">
      <alignment horizontal="center" vertical="center" wrapText="1"/>
      <protection hidden="1"/>
    </xf>
    <xf numFmtId="0" fontId="107" fillId="19" borderId="51" xfId="0" applyFont="1" applyFill="1" applyBorder="1" applyAlignment="1" applyProtection="1">
      <alignment horizontal="center" vertical="center" wrapText="1"/>
      <protection hidden="1"/>
    </xf>
    <xf numFmtId="0" fontId="107" fillId="19" borderId="18" xfId="0" applyFont="1" applyFill="1" applyBorder="1" applyAlignment="1" applyProtection="1">
      <alignment horizontal="center" vertical="center" wrapText="1"/>
      <protection hidden="1"/>
    </xf>
    <xf numFmtId="0" fontId="107" fillId="19" borderId="19" xfId="0" applyFont="1" applyFill="1" applyBorder="1" applyAlignment="1" applyProtection="1">
      <alignment horizontal="center" vertical="center" wrapText="1"/>
      <protection hidden="1"/>
    </xf>
    <xf numFmtId="168" fontId="6" fillId="0" borderId="60" xfId="1" applyNumberFormat="1" applyFont="1" applyBorder="1" applyAlignment="1" applyProtection="1">
      <alignment horizontal="left" vertical="center"/>
      <protection hidden="1"/>
    </xf>
    <xf numFmtId="168" fontId="6" fillId="0" borderId="81" xfId="1" applyNumberFormat="1" applyFont="1" applyBorder="1" applyAlignment="1" applyProtection="1">
      <alignment horizontal="center" vertical="center"/>
      <protection hidden="1"/>
    </xf>
    <xf numFmtId="41" fontId="75" fillId="23" borderId="60" xfId="0" applyNumberFormat="1" applyFont="1" applyFill="1" applyBorder="1" applyAlignment="1" applyProtection="1">
      <alignment horizontal="center" vertical="center"/>
      <protection locked="0"/>
    </xf>
    <xf numFmtId="41" fontId="75" fillId="0" borderId="60" xfId="0" applyNumberFormat="1" applyFont="1" applyBorder="1" applyAlignment="1">
      <alignment horizontal="center" vertical="center"/>
    </xf>
  </cellXfs>
  <cellStyles count="53">
    <cellStyle name="Comma 2" xfId="51" xr:uid="{00000000-0005-0000-0000-000000000000}"/>
    <cellStyle name="Comma 3" xfId="47" xr:uid="{00000000-0005-0000-0000-000001000000}"/>
    <cellStyle name="Currency 2" xfId="50" xr:uid="{00000000-0005-0000-0000-000002000000}"/>
    <cellStyle name="Hyperlink" xfId="44" builtinId="8"/>
    <cellStyle name="Hyperlink 2" xfId="46" xr:uid="{00000000-0005-0000-0000-000004000000}"/>
    <cellStyle name="Hyperlink 2 2" xfId="52" xr:uid="{00000000-0005-0000-0000-000005000000}"/>
    <cellStyle name="Hyperlink 3" xfId="49" xr:uid="{00000000-0005-0000-0000-000006000000}"/>
    <cellStyle name="Normal" xfId="0" builtinId="0"/>
    <cellStyle name="Normal 12" xfId="3" xr:uid="{00000000-0005-0000-0000-000008000000}"/>
    <cellStyle name="Normal 16" xfId="4" xr:uid="{00000000-0005-0000-0000-000009000000}"/>
    <cellStyle name="Normal 16 2" xfId="5" xr:uid="{00000000-0005-0000-0000-00000A000000}"/>
    <cellStyle name="Normal 16 3" xfId="6" xr:uid="{00000000-0005-0000-0000-00000B000000}"/>
    <cellStyle name="Normal 16 4" xfId="7" xr:uid="{00000000-0005-0000-0000-00000C000000}"/>
    <cellStyle name="Normal 16 5" xfId="8" xr:uid="{00000000-0005-0000-0000-00000D000000}"/>
    <cellStyle name="Normal 16 6" xfId="9" xr:uid="{00000000-0005-0000-0000-00000E000000}"/>
    <cellStyle name="Normal 16 7" xfId="10" xr:uid="{00000000-0005-0000-0000-00000F000000}"/>
    <cellStyle name="Normal 16 8" xfId="11" xr:uid="{00000000-0005-0000-0000-000010000000}"/>
    <cellStyle name="Normal 16 9" xfId="12" xr:uid="{00000000-0005-0000-0000-000011000000}"/>
    <cellStyle name="Normal 2" xfId="1" xr:uid="{00000000-0005-0000-0000-000012000000}"/>
    <cellStyle name="Normal 2 2" xfId="2" xr:uid="{00000000-0005-0000-0000-000013000000}"/>
    <cellStyle name="Normal 2 5" xfId="13" xr:uid="{00000000-0005-0000-0000-000014000000}"/>
    <cellStyle name="Normal 26" xfId="14" xr:uid="{00000000-0005-0000-0000-000015000000}"/>
    <cellStyle name="Normal 26 2" xfId="15" xr:uid="{00000000-0005-0000-0000-000016000000}"/>
    <cellStyle name="Normal 26 3" xfId="16" xr:uid="{00000000-0005-0000-0000-000017000000}"/>
    <cellStyle name="Normal 26 4" xfId="17" xr:uid="{00000000-0005-0000-0000-000018000000}"/>
    <cellStyle name="Normal 26 5" xfId="18" xr:uid="{00000000-0005-0000-0000-000019000000}"/>
    <cellStyle name="Normal 26 6" xfId="19" xr:uid="{00000000-0005-0000-0000-00001A000000}"/>
    <cellStyle name="Normal 26 7" xfId="20" xr:uid="{00000000-0005-0000-0000-00001B000000}"/>
    <cellStyle name="Normal 26 8" xfId="21" xr:uid="{00000000-0005-0000-0000-00001C000000}"/>
    <cellStyle name="Normal 26 9" xfId="22" xr:uid="{00000000-0005-0000-0000-00001D000000}"/>
    <cellStyle name="Normal 3" xfId="45" xr:uid="{00000000-0005-0000-0000-00001E000000}"/>
    <cellStyle name="Normal 3 2" xfId="48" xr:uid="{00000000-0005-0000-0000-00001F000000}"/>
    <cellStyle name="Normal 5" xfId="23" xr:uid="{00000000-0005-0000-0000-000020000000}"/>
    <cellStyle name="Normal 6" xfId="24" xr:uid="{00000000-0005-0000-0000-000021000000}"/>
    <cellStyle name="Normal 67" xfId="25" xr:uid="{00000000-0005-0000-0000-000022000000}"/>
    <cellStyle name="Normal 67 2" xfId="26" xr:uid="{00000000-0005-0000-0000-000023000000}"/>
    <cellStyle name="Normal 67 3" xfId="27" xr:uid="{00000000-0005-0000-0000-000024000000}"/>
    <cellStyle name="Normal 67 4" xfId="28" xr:uid="{00000000-0005-0000-0000-000025000000}"/>
    <cellStyle name="Normal 67 5" xfId="29" xr:uid="{00000000-0005-0000-0000-000026000000}"/>
    <cellStyle name="Normal 67 6" xfId="30" xr:uid="{00000000-0005-0000-0000-000027000000}"/>
    <cellStyle name="Normal 67 7" xfId="31" xr:uid="{00000000-0005-0000-0000-000028000000}"/>
    <cellStyle name="Normal 67 8" xfId="32" xr:uid="{00000000-0005-0000-0000-000029000000}"/>
    <cellStyle name="Normal 67 9" xfId="33" xr:uid="{00000000-0005-0000-0000-00002A000000}"/>
    <cellStyle name="Normal 8" xfId="34" xr:uid="{00000000-0005-0000-0000-00002B000000}"/>
    <cellStyle name="Normal 8 2" xfId="35" xr:uid="{00000000-0005-0000-0000-00002C000000}"/>
    <cellStyle name="Normal 8 3" xfId="36" xr:uid="{00000000-0005-0000-0000-00002D000000}"/>
    <cellStyle name="Normal 8 4" xfId="37" xr:uid="{00000000-0005-0000-0000-00002E000000}"/>
    <cellStyle name="Normal 8 5" xfId="38" xr:uid="{00000000-0005-0000-0000-00002F000000}"/>
    <cellStyle name="Normal 8 6" xfId="39" xr:uid="{00000000-0005-0000-0000-000030000000}"/>
    <cellStyle name="Normal 8 7" xfId="40" xr:uid="{00000000-0005-0000-0000-000031000000}"/>
    <cellStyle name="Normal 8 8" xfId="41" xr:uid="{00000000-0005-0000-0000-000032000000}"/>
    <cellStyle name="Normal 8 9" xfId="42" xr:uid="{00000000-0005-0000-0000-000033000000}"/>
    <cellStyle name="Normal 9" xfId="43" xr:uid="{00000000-0005-0000-0000-000034000000}"/>
  </cellStyles>
  <dxfs count="0"/>
  <tableStyles count="0" defaultTableStyle="TableStyleMedium2" defaultPivotStyle="PivotStyleLight16"/>
  <colors>
    <mruColors>
      <color rgb="FFFE5050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3" Type="http://schemas.openxmlformats.org/officeDocument/2006/relationships/hyperlink" Target="#DATA!A1"/><Relationship Id="rId7" Type="http://schemas.openxmlformats.org/officeDocument/2006/relationships/hyperlink" Target="#CALCULATION!A1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https://incometaxindiaefiling.gov.in/" TargetMode="External"/><Relationship Id="rId11" Type="http://schemas.openxmlformats.org/officeDocument/2006/relationships/hyperlink" Target="#'Self Dec.Form NEW'!A1"/><Relationship Id="rId5" Type="http://schemas.openxmlformats.org/officeDocument/2006/relationships/image" Target="../media/image4.jpeg"/><Relationship Id="rId10" Type="http://schemas.openxmlformats.org/officeDocument/2006/relationships/hyperlink" Target="#'Self Declaration Form OLD.'!A1"/><Relationship Id="rId4" Type="http://schemas.openxmlformats.org/officeDocument/2006/relationships/image" Target="../media/image3.jpeg"/><Relationship Id="rId9" Type="http://schemas.openxmlformats.org/officeDocument/2006/relationships/hyperlink" Target="#'FORM-16 OLD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Self Declaration Form OLD.'!A1"/><Relationship Id="rId2" Type="http://schemas.openxmlformats.org/officeDocument/2006/relationships/hyperlink" Target="#'HOME '!A1"/><Relationship Id="rId1" Type="http://schemas.openxmlformats.org/officeDocument/2006/relationships/hyperlink" Target="#HOME!A1"/><Relationship Id="rId5" Type="http://schemas.openxmlformats.org/officeDocument/2006/relationships/hyperlink" Target="#'AVAKVERA NEW'!A1"/><Relationship Id="rId4" Type="http://schemas.openxmlformats.org/officeDocument/2006/relationships/hyperlink" Target="#'FORM-16 OLD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Self Declaration Form OLD.'!A1"/><Relationship Id="rId2" Type="http://schemas.openxmlformats.org/officeDocument/2006/relationships/image" Target="../media/image4.jpeg"/><Relationship Id="rId1" Type="http://schemas.openxmlformats.org/officeDocument/2006/relationships/hyperlink" Target="#HOME!A1"/><Relationship Id="rId5" Type="http://schemas.openxmlformats.org/officeDocument/2006/relationships/hyperlink" Target="#'AVAKVERA NEW'!A1"/><Relationship Id="rId4" Type="http://schemas.openxmlformats.org/officeDocument/2006/relationships/hyperlink" Target="#'FORM-16 OLD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DATA!A1"/><Relationship Id="rId2" Type="http://schemas.openxmlformats.org/officeDocument/2006/relationships/hyperlink" Target="#HOME!A1"/><Relationship Id="rId1" Type="http://schemas.openxmlformats.org/officeDocument/2006/relationships/hyperlink" Target="#'HOME '!A1"/><Relationship Id="rId4" Type="http://schemas.openxmlformats.org/officeDocument/2006/relationships/hyperlink" Target="#'FORM-16 OLD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333375</xdr:colOff>
      <xdr:row>25</xdr:row>
      <xdr:rowOff>133350</xdr:rowOff>
    </xdr:from>
    <xdr:to>
      <xdr:col>18</xdr:col>
      <xdr:colOff>28575</xdr:colOff>
      <xdr:row>25</xdr:row>
      <xdr:rowOff>161925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8858250"/>
          <a:ext cx="285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18</xdr:col>
      <xdr:colOff>114300</xdr:colOff>
      <xdr:row>21</xdr:row>
      <xdr:rowOff>9525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924800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IN"/>
        </a:p>
      </xdr:txBody>
    </xdr:sp>
    <xdr:clientData/>
  </xdr:oneCellAnchor>
  <xdr:twoCellAnchor editAs="oneCell">
    <xdr:from>
      <xdr:col>17</xdr:col>
      <xdr:colOff>171450</xdr:colOff>
      <xdr:row>20</xdr:row>
      <xdr:rowOff>76200</xdr:rowOff>
    </xdr:from>
    <xdr:to>
      <xdr:col>18</xdr:col>
      <xdr:colOff>257175</xdr:colOff>
      <xdr:row>21</xdr:row>
      <xdr:rowOff>152400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0975" y="7848600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333375</xdr:colOff>
      <xdr:row>25</xdr:row>
      <xdr:rowOff>133350</xdr:rowOff>
    </xdr:from>
    <xdr:to>
      <xdr:col>18</xdr:col>
      <xdr:colOff>28575</xdr:colOff>
      <xdr:row>25</xdr:row>
      <xdr:rowOff>161925</xdr:rowOff>
    </xdr:to>
    <xdr:pic>
      <xdr:nvPicPr>
        <xdr:cNvPr id="5" name="Picture 3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8858250"/>
          <a:ext cx="285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18</xdr:col>
      <xdr:colOff>114300</xdr:colOff>
      <xdr:row>21</xdr:row>
      <xdr:rowOff>9525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924800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IN"/>
        </a:p>
      </xdr:txBody>
    </xdr:sp>
    <xdr:clientData/>
  </xdr:oneCellAnchor>
  <xdr:twoCellAnchor editAs="oneCell">
    <xdr:from>
      <xdr:col>17</xdr:col>
      <xdr:colOff>171450</xdr:colOff>
      <xdr:row>20</xdr:row>
      <xdr:rowOff>76200</xdr:rowOff>
    </xdr:from>
    <xdr:to>
      <xdr:col>18</xdr:col>
      <xdr:colOff>257175</xdr:colOff>
      <xdr:row>21</xdr:row>
      <xdr:rowOff>152400</xdr:rowOff>
    </xdr:to>
    <xdr:pic>
      <xdr:nvPicPr>
        <xdr:cNvPr id="7" name="Picture 3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0975" y="7848600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35717</xdr:colOff>
      <xdr:row>7</xdr:row>
      <xdr:rowOff>69051</xdr:rowOff>
    </xdr:from>
    <xdr:to>
      <xdr:col>17</xdr:col>
      <xdr:colOff>71437</xdr:colOff>
      <xdr:row>8</xdr:row>
      <xdr:rowOff>797718</xdr:rowOff>
    </xdr:to>
    <xdr:sp macro="" textlink="">
      <xdr:nvSpPr>
        <xdr:cNvPr id="8" name="Bevel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405061" y="1700207"/>
          <a:ext cx="5286376" cy="895355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3200" b="1">
              <a:solidFill>
                <a:srgbClr val="FFCCFF"/>
              </a:solidFill>
              <a:latin typeface="Colonna MT" panose="04020805060202030203" pitchFamily="82" charset="0"/>
            </a:rPr>
            <a:t>DATA ENTRY</a:t>
          </a:r>
          <a:endParaRPr lang="en-US" sz="2400" b="1">
            <a:solidFill>
              <a:srgbClr val="FFCCFF"/>
            </a:solidFill>
            <a:latin typeface="Colonna MT" panose="04020805060202030203" pitchFamily="82" charset="0"/>
          </a:endParaRPr>
        </a:p>
      </xdr:txBody>
    </xdr:sp>
    <xdr:clientData/>
  </xdr:twoCellAnchor>
  <xdr:twoCellAnchor editAs="oneCell">
    <xdr:from>
      <xdr:col>1</xdr:col>
      <xdr:colOff>9525</xdr:colOff>
      <xdr:row>1</xdr:row>
      <xdr:rowOff>0</xdr:rowOff>
    </xdr:from>
    <xdr:to>
      <xdr:col>5</xdr:col>
      <xdr:colOff>238125</xdr:colOff>
      <xdr:row>6</xdr:row>
      <xdr:rowOff>154782</xdr:rowOff>
    </xdr:to>
    <xdr:pic>
      <xdr:nvPicPr>
        <xdr:cNvPr id="10" name="Picture 36" descr="8.jpg-1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119" y="190500"/>
          <a:ext cx="1621631" cy="135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166689</xdr:colOff>
      <xdr:row>7</xdr:row>
      <xdr:rowOff>83346</xdr:rowOff>
    </xdr:from>
    <xdr:to>
      <xdr:col>7</xdr:col>
      <xdr:colOff>119064</xdr:colOff>
      <xdr:row>15</xdr:row>
      <xdr:rowOff>130968</xdr:rowOff>
    </xdr:to>
    <xdr:pic>
      <xdr:nvPicPr>
        <xdr:cNvPr id="11" name="Picture 3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9" y="1714502"/>
          <a:ext cx="2143125" cy="3452810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23812</xdr:colOff>
      <xdr:row>13</xdr:row>
      <xdr:rowOff>369095</xdr:rowOff>
    </xdr:from>
    <xdr:to>
      <xdr:col>24</xdr:col>
      <xdr:colOff>154781</xdr:colOff>
      <xdr:row>19</xdr:row>
      <xdr:rowOff>23812</xdr:rowOff>
    </xdr:to>
    <xdr:sp macro="" textlink="">
      <xdr:nvSpPr>
        <xdr:cNvPr id="12" name="Bevel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7834312" y="4902995"/>
          <a:ext cx="2750344" cy="2540792"/>
        </a:xfrm>
        <a:prstGeom prst="bevel">
          <a:avLst>
            <a:gd name="adj" fmla="val 14311"/>
          </a:avLst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gu-IN" sz="1800">
            <a:latin typeface="Arial Narrow" pitchFamily="34" charset="0"/>
          </a:endParaRPr>
        </a:p>
        <a:p>
          <a:pPr algn="ctr"/>
          <a:endParaRPr lang="gu-IN" sz="1800">
            <a:latin typeface="Arial Narrow" pitchFamily="34" charset="0"/>
          </a:endParaRPr>
        </a:p>
        <a:p>
          <a:pPr algn="ctr"/>
          <a:endParaRPr lang="gu-IN" sz="1800">
            <a:latin typeface="Arial Narrow" pitchFamily="34" charset="0"/>
          </a:endParaRPr>
        </a:p>
        <a:p>
          <a:pPr algn="ctr"/>
          <a:endParaRPr lang="gu-IN" sz="1800">
            <a:latin typeface="Arial Narrow" pitchFamily="34" charset="0"/>
          </a:endParaRPr>
        </a:p>
        <a:p>
          <a:pPr algn="ctr"/>
          <a:endParaRPr lang="gu-IN" sz="1800">
            <a:latin typeface="Arial Narrow" pitchFamily="34" charset="0"/>
          </a:endParaRPr>
        </a:p>
        <a:p>
          <a:pPr algn="ctr"/>
          <a:r>
            <a:rPr lang="gu-IN" sz="1800">
              <a:solidFill>
                <a:schemeClr val="tx1"/>
              </a:solidFill>
              <a:latin typeface="Arial Narrow" pitchFamily="34" charset="0"/>
            </a:rPr>
            <a:t>Click Here</a:t>
          </a:r>
          <a:endParaRPr lang="en-US" sz="1800">
            <a:solidFill>
              <a:schemeClr val="tx1"/>
            </a:solidFill>
            <a:latin typeface="Arial Narrow" pitchFamily="34" charset="0"/>
          </a:endParaRPr>
        </a:p>
      </xdr:txBody>
    </xdr:sp>
    <xdr:clientData/>
  </xdr:twoCellAnchor>
  <xdr:twoCellAnchor>
    <xdr:from>
      <xdr:col>8</xdr:col>
      <xdr:colOff>59529</xdr:colOff>
      <xdr:row>8</xdr:row>
      <xdr:rowOff>973935</xdr:rowOff>
    </xdr:from>
    <xdr:to>
      <xdr:col>17</xdr:col>
      <xdr:colOff>95249</xdr:colOff>
      <xdr:row>11</xdr:row>
      <xdr:rowOff>83343</xdr:rowOff>
    </xdr:to>
    <xdr:sp macro="" textlink="">
      <xdr:nvSpPr>
        <xdr:cNvPr id="14" name="Bevel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428873" y="2771779"/>
          <a:ext cx="5286376" cy="1097752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200" b="1">
              <a:solidFill>
                <a:srgbClr val="FFFF00"/>
              </a:solidFill>
              <a:latin typeface="Elephant" panose="02020904090505020303" pitchFamily="18" charset="0"/>
            </a:rPr>
            <a:t>Income Tax </a:t>
          </a:r>
          <a:r>
            <a:rPr lang="gu-IN" sz="2200" b="1" baseline="0">
              <a:solidFill>
                <a:srgbClr val="FFFF00"/>
              </a:solidFill>
              <a:latin typeface="Elephant" panose="02020904090505020303" pitchFamily="18" charset="0"/>
            </a:rPr>
            <a:t> </a:t>
          </a:r>
          <a:r>
            <a:rPr lang="gu-IN" sz="2200" b="1">
              <a:solidFill>
                <a:srgbClr val="FFFF00"/>
              </a:solidFill>
              <a:latin typeface="Elephant" panose="02020904090505020303" pitchFamily="18" charset="0"/>
            </a:rPr>
            <a:t>નવા અને જુના વિકલ્પ મુજબ ગણતરી </a:t>
          </a:r>
          <a:endParaRPr lang="en-US" sz="2200" b="1">
            <a:solidFill>
              <a:srgbClr val="FFFF00"/>
            </a:solidFill>
            <a:latin typeface="Elephant" panose="02020904090505020303" pitchFamily="18" charset="0"/>
          </a:endParaRPr>
        </a:p>
      </xdr:txBody>
    </xdr:sp>
    <xdr:clientData/>
  </xdr:twoCellAnchor>
  <xdr:twoCellAnchor editAs="oneCell">
    <xdr:from>
      <xdr:col>17</xdr:col>
      <xdr:colOff>154781</xdr:colOff>
      <xdr:row>15</xdr:row>
      <xdr:rowOff>77249</xdr:rowOff>
    </xdr:from>
    <xdr:to>
      <xdr:col>24</xdr:col>
      <xdr:colOff>23812</xdr:colOff>
      <xdr:row>18</xdr:row>
      <xdr:rowOff>297654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4306" y="5144549"/>
          <a:ext cx="2669381" cy="1363405"/>
        </a:xfrm>
        <a:prstGeom prst="rect">
          <a:avLst/>
        </a:prstGeom>
      </xdr:spPr>
    </xdr:pic>
    <xdr:clientData/>
  </xdr:twoCellAnchor>
  <xdr:twoCellAnchor>
    <xdr:from>
      <xdr:col>8</xdr:col>
      <xdr:colOff>33338</xdr:colOff>
      <xdr:row>15</xdr:row>
      <xdr:rowOff>76206</xdr:rowOff>
    </xdr:from>
    <xdr:to>
      <xdr:col>17</xdr:col>
      <xdr:colOff>130969</xdr:colOff>
      <xdr:row>17</xdr:row>
      <xdr:rowOff>250036</xdr:rowOff>
    </xdr:to>
    <xdr:sp macro="" textlink="">
      <xdr:nvSpPr>
        <xdr:cNvPr id="16" name="Bevel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402682" y="5160175"/>
          <a:ext cx="5348287" cy="935830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gu-IN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gu-IN" sz="2400" b="1">
              <a:solidFill>
                <a:srgbClr val="00B0F0"/>
              </a:solidFill>
              <a:latin typeface="Elephant" panose="02020904090505020303" pitchFamily="18" charset="0"/>
            </a:rPr>
            <a:t>જુના વિકલ્પ મુજબ</a:t>
          </a:r>
          <a:r>
            <a:rPr lang="en-US" sz="2400" b="1">
              <a:solidFill>
                <a:srgbClr val="00B0F0"/>
              </a:solidFill>
              <a:latin typeface="Elephant" panose="02020904090505020303" pitchFamily="18" charset="0"/>
            </a:rPr>
            <a:t> </a:t>
          </a:r>
          <a:r>
            <a:rPr lang="en-US" sz="2400">
              <a:solidFill>
                <a:srgbClr val="00B0F0"/>
              </a:solidFill>
              <a:latin typeface="Elephant" panose="02020904090505020303" pitchFamily="18" charset="0"/>
            </a:rPr>
            <a:t>From No</a:t>
          </a:r>
          <a:r>
            <a:rPr lang="en-US" sz="2400" baseline="0">
              <a:solidFill>
                <a:srgbClr val="00B0F0"/>
              </a:solidFill>
              <a:latin typeface="Elephant" panose="02020904090505020303" pitchFamily="18" charset="0"/>
            </a:rPr>
            <a:t> - 16 </a:t>
          </a:r>
          <a:endParaRPr lang="en-US" sz="2400">
            <a:solidFill>
              <a:srgbClr val="00B0F0"/>
            </a:solidFill>
            <a:latin typeface="Elephant" panose="02020904090505020303" pitchFamily="18" charset="0"/>
          </a:endParaRPr>
        </a:p>
      </xdr:txBody>
    </xdr:sp>
    <xdr:clientData/>
  </xdr:twoCellAnchor>
  <xdr:twoCellAnchor>
    <xdr:from>
      <xdr:col>8</xdr:col>
      <xdr:colOff>19050</xdr:colOff>
      <xdr:row>11</xdr:row>
      <xdr:rowOff>252410</xdr:rowOff>
    </xdr:from>
    <xdr:to>
      <xdr:col>17</xdr:col>
      <xdr:colOff>95250</xdr:colOff>
      <xdr:row>14</xdr:row>
      <xdr:rowOff>59531</xdr:rowOff>
    </xdr:to>
    <xdr:sp macro="" textlink="">
      <xdr:nvSpPr>
        <xdr:cNvPr id="17" name="Bevel 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388394" y="4038598"/>
          <a:ext cx="5326856" cy="950121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gu-IN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gu-IN" sz="2400" b="1">
              <a:solidFill>
                <a:srgbClr val="00B0F0"/>
              </a:solidFill>
              <a:latin typeface="Elephant" panose="02020904090505020303" pitchFamily="18" charset="0"/>
            </a:rPr>
            <a:t>જુના વિકલ્પ મુજબ</a:t>
          </a:r>
          <a:r>
            <a:rPr lang="en-US" sz="2400" b="1">
              <a:solidFill>
                <a:srgbClr val="00B0F0"/>
              </a:solidFill>
              <a:latin typeface="Elephant" panose="02020904090505020303" pitchFamily="18" charset="0"/>
            </a:rPr>
            <a:t> </a:t>
          </a:r>
          <a:r>
            <a:rPr lang="gu-IN" sz="2400" b="1">
              <a:solidFill>
                <a:srgbClr val="00B0F0"/>
              </a:solidFill>
              <a:latin typeface="Elephant" panose="02020904090505020303" pitchFamily="18" charset="0"/>
            </a:rPr>
            <a:t>આવકવેરા</a:t>
          </a:r>
          <a:r>
            <a:rPr lang="gu-IN" sz="2400" b="1" baseline="0">
              <a:solidFill>
                <a:srgbClr val="00B0F0"/>
              </a:solidFill>
              <a:latin typeface="Elephant" panose="02020904090505020303" pitchFamily="18" charset="0"/>
            </a:rPr>
            <a:t> પત્રક</a:t>
          </a:r>
          <a:endParaRPr lang="en-US" sz="2400">
            <a:solidFill>
              <a:srgbClr val="00B0F0"/>
            </a:solidFill>
            <a:latin typeface="Elephant" panose="02020904090505020303" pitchFamily="18" charset="0"/>
          </a:endParaRPr>
        </a:p>
      </xdr:txBody>
    </xdr:sp>
    <xdr:clientData/>
  </xdr:twoCellAnchor>
  <xdr:twoCellAnchor>
    <xdr:from>
      <xdr:col>8</xdr:col>
      <xdr:colOff>28573</xdr:colOff>
      <xdr:row>18</xdr:row>
      <xdr:rowOff>23812</xdr:rowOff>
    </xdr:from>
    <xdr:to>
      <xdr:col>17</xdr:col>
      <xdr:colOff>142874</xdr:colOff>
      <xdr:row>18</xdr:row>
      <xdr:rowOff>1000125</xdr:rowOff>
    </xdr:to>
    <xdr:sp macro="" textlink="">
      <xdr:nvSpPr>
        <xdr:cNvPr id="18" name="Bevel 1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397917" y="6250781"/>
          <a:ext cx="5364957" cy="976313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gu-IN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gu-IN" sz="2400" b="1">
              <a:solidFill>
                <a:srgbClr val="99FF66"/>
              </a:solidFill>
              <a:latin typeface="Elephant" panose="02020904090505020303" pitchFamily="18" charset="0"/>
            </a:rPr>
            <a:t>નવા વિકલ્પ મુજબ</a:t>
          </a:r>
          <a:r>
            <a:rPr lang="en-US" sz="2400" b="1">
              <a:solidFill>
                <a:srgbClr val="99FF66"/>
              </a:solidFill>
              <a:latin typeface="Elephant" panose="02020904090505020303" pitchFamily="18" charset="0"/>
            </a:rPr>
            <a:t> </a:t>
          </a:r>
          <a:r>
            <a:rPr lang="gu-IN" sz="2400" b="1">
              <a:solidFill>
                <a:srgbClr val="99FF66"/>
              </a:solidFill>
              <a:latin typeface="Elephant" panose="02020904090505020303" pitchFamily="18" charset="0"/>
            </a:rPr>
            <a:t>આવકવેરા</a:t>
          </a:r>
          <a:r>
            <a:rPr lang="gu-IN" sz="2400" b="1" baseline="0">
              <a:solidFill>
                <a:srgbClr val="99FF66"/>
              </a:solidFill>
              <a:latin typeface="Elephant" panose="02020904090505020303" pitchFamily="18" charset="0"/>
            </a:rPr>
            <a:t> પત્રક</a:t>
          </a:r>
          <a:endParaRPr lang="en-US" sz="2400">
            <a:solidFill>
              <a:srgbClr val="99FF66"/>
            </a:solidFill>
            <a:latin typeface="Elephant" panose="02020904090505020303" pitchFamily="18" charset="0"/>
          </a:endParaRPr>
        </a:p>
      </xdr:txBody>
    </xdr:sp>
    <xdr:clientData/>
  </xdr:twoCellAnchor>
  <xdr:twoCellAnchor>
    <xdr:from>
      <xdr:col>17</xdr:col>
      <xdr:colOff>54771</xdr:colOff>
      <xdr:row>8</xdr:row>
      <xdr:rowOff>964406</xdr:rowOff>
    </xdr:from>
    <xdr:to>
      <xdr:col>30</xdr:col>
      <xdr:colOff>202407</xdr:colOff>
      <xdr:row>11</xdr:row>
      <xdr:rowOff>90487</xdr:rowOff>
    </xdr:to>
    <xdr:sp macro="" textlink="">
      <xdr:nvSpPr>
        <xdr:cNvPr id="22" name="Left Arrow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7674771" y="2762250"/>
          <a:ext cx="5279230" cy="1114425"/>
        </a:xfrm>
        <a:prstGeom prst="leftArrow">
          <a:avLst/>
        </a:prstGeom>
        <a:solidFill>
          <a:srgbClr val="FFFF6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gu-IN" sz="1600" b="1">
              <a:solidFill>
                <a:srgbClr val="FF0000"/>
              </a:solidFill>
            </a:rPr>
            <a:t>નવા અને જુના વિકલ્પ મુજબ ભરવાપાત્ર ટેક્ષની ગણતરી. 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9526</xdr:colOff>
      <xdr:row>7</xdr:row>
      <xdr:rowOff>85725</xdr:rowOff>
    </xdr:from>
    <xdr:to>
      <xdr:col>11</xdr:col>
      <xdr:colOff>104776</xdr:colOff>
      <xdr:row>9</xdr:row>
      <xdr:rowOff>85725</xdr:rowOff>
    </xdr:to>
    <xdr:sp macro="" textlink="">
      <xdr:nvSpPr>
        <xdr:cNvPr id="2" name="Round Diagonal Corner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239126" y="2028825"/>
          <a:ext cx="971550" cy="571500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476250</xdr:colOff>
      <xdr:row>27</xdr:row>
      <xdr:rowOff>95250</xdr:rowOff>
    </xdr:to>
    <xdr:sp macro="" textlink="">
      <xdr:nvSpPr>
        <xdr:cNvPr id="3" name="Round Diagonal Corner Rectangl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244417" y="7080250"/>
          <a:ext cx="1354666" cy="582083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11</xdr:col>
      <xdr:colOff>161925</xdr:colOff>
      <xdr:row>7</xdr:row>
      <xdr:rowOff>19050</xdr:rowOff>
    </xdr:from>
    <xdr:to>
      <xdr:col>12</xdr:col>
      <xdr:colOff>495300</xdr:colOff>
      <xdr:row>9</xdr:row>
      <xdr:rowOff>133349</xdr:rowOff>
    </xdr:to>
    <xdr:sp macro="" textlink="">
      <xdr:nvSpPr>
        <xdr:cNvPr id="4" name="Bevel 2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267825" y="1962150"/>
          <a:ext cx="1219200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Self Declaration Form</a:t>
          </a:r>
          <a:endParaRPr lang="en-US" sz="1400" b="1">
            <a:solidFill>
              <a:srgbClr val="FFCCFF"/>
            </a:solidFill>
            <a:latin typeface="LMG-Arun" pitchFamily="2" charset="0"/>
          </a:endParaRPr>
        </a:p>
      </xdr:txBody>
    </xdr:sp>
    <xdr:clientData/>
  </xdr:twoCellAnchor>
  <xdr:twoCellAnchor>
    <xdr:from>
      <xdr:col>12</xdr:col>
      <xdr:colOff>581026</xdr:colOff>
      <xdr:row>7</xdr:row>
      <xdr:rowOff>0</xdr:rowOff>
    </xdr:from>
    <xdr:to>
      <xdr:col>13</xdr:col>
      <xdr:colOff>466726</xdr:colOff>
      <xdr:row>9</xdr:row>
      <xdr:rowOff>114299</xdr:rowOff>
    </xdr:to>
    <xdr:sp macro="" textlink="">
      <xdr:nvSpPr>
        <xdr:cNvPr id="7" name="Bevel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0572751" y="1943100"/>
          <a:ext cx="952500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Form 16</a:t>
          </a:r>
        </a:p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OLD</a:t>
          </a:r>
          <a:endParaRPr lang="en-US" sz="1400" b="1">
            <a:solidFill>
              <a:srgbClr val="FFCCFF"/>
            </a:solidFill>
            <a:latin typeface="LMG-Arun" pitchFamily="2" charset="0"/>
          </a:endParaRPr>
        </a:p>
      </xdr:txBody>
    </xdr:sp>
    <xdr:clientData/>
  </xdr:twoCellAnchor>
  <xdr:twoCellAnchor>
    <xdr:from>
      <xdr:col>13</xdr:col>
      <xdr:colOff>542926</xdr:colOff>
      <xdr:row>7</xdr:row>
      <xdr:rowOff>0</xdr:rowOff>
    </xdr:from>
    <xdr:to>
      <xdr:col>15</xdr:col>
      <xdr:colOff>264584</xdr:colOff>
      <xdr:row>9</xdr:row>
      <xdr:rowOff>114299</xdr:rowOff>
    </xdr:to>
    <xdr:sp macro="" textlink="">
      <xdr:nvSpPr>
        <xdr:cNvPr id="9" name="Bevel 2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1623676" y="1936750"/>
          <a:ext cx="1033991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Self</a:t>
          </a:r>
          <a:r>
            <a:rPr lang="en-US" sz="1200" b="1" baseline="0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 Dec.  NEW</a:t>
          </a:r>
          <a:endParaRPr lang="en-US" sz="1200" b="1">
            <a:solidFill>
              <a:srgbClr val="FFCC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103910</xdr:colOff>
      <xdr:row>5</xdr:row>
      <xdr:rowOff>147204</xdr:rowOff>
    </xdr:from>
    <xdr:to>
      <xdr:col>7</xdr:col>
      <xdr:colOff>467975</xdr:colOff>
      <xdr:row>8</xdr:row>
      <xdr:rowOff>71004</xdr:rowOff>
    </xdr:to>
    <xdr:sp macro="" textlink="">
      <xdr:nvSpPr>
        <xdr:cNvPr id="2" name="Round Diagonal Corner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147955" y="1749136"/>
          <a:ext cx="970202" cy="564573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6</xdr:col>
      <xdr:colOff>25977</xdr:colOff>
      <xdr:row>9</xdr:row>
      <xdr:rowOff>47625</xdr:rowOff>
    </xdr:from>
    <xdr:to>
      <xdr:col>9</xdr:col>
      <xdr:colOff>140276</xdr:colOff>
      <xdr:row>20</xdr:row>
      <xdr:rowOff>1</xdr:rowOff>
    </xdr:to>
    <xdr:pic>
      <xdr:nvPicPr>
        <xdr:cNvPr id="3" name="Picture 3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0022" y="2515466"/>
          <a:ext cx="1932709" cy="2376921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597476</xdr:colOff>
      <xdr:row>1</xdr:row>
      <xdr:rowOff>225136</xdr:rowOff>
    </xdr:from>
    <xdr:to>
      <xdr:col>12</xdr:col>
      <xdr:colOff>380998</xdr:colOff>
      <xdr:row>3</xdr:row>
      <xdr:rowOff>96981</xdr:rowOff>
    </xdr:to>
    <xdr:sp macro="" textlink="">
      <xdr:nvSpPr>
        <xdr:cNvPr id="4" name="Bevel 2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8459931" y="562841"/>
          <a:ext cx="1601931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Self Declaration Form             OLD</a:t>
          </a:r>
          <a:endParaRPr lang="en-US" sz="1400" b="1">
            <a:solidFill>
              <a:srgbClr val="FFCCFF"/>
            </a:solidFill>
            <a:latin typeface="LMG-Arun" pitchFamily="2" charset="0"/>
          </a:endParaRPr>
        </a:p>
      </xdr:txBody>
    </xdr:sp>
    <xdr:clientData/>
  </xdr:twoCellAnchor>
  <xdr:twoCellAnchor>
    <xdr:from>
      <xdr:col>10</xdr:col>
      <xdr:colOff>0</xdr:colOff>
      <xdr:row>5</xdr:row>
      <xdr:rowOff>0</xdr:rowOff>
    </xdr:from>
    <xdr:to>
      <xdr:col>12</xdr:col>
      <xdr:colOff>363681</xdr:colOff>
      <xdr:row>8</xdr:row>
      <xdr:rowOff>45026</xdr:rowOff>
    </xdr:to>
    <xdr:sp macro="" textlink="">
      <xdr:nvSpPr>
        <xdr:cNvPr id="5" name="Bevel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468591" y="1601932"/>
          <a:ext cx="1575954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Form 16</a:t>
          </a:r>
        </a:p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OLD</a:t>
          </a:r>
          <a:endParaRPr lang="en-US" sz="1400" b="1">
            <a:solidFill>
              <a:srgbClr val="FFCCFF"/>
            </a:solidFill>
            <a:latin typeface="LMG-Arun" pitchFamily="2" charset="0"/>
          </a:endParaRPr>
        </a:p>
      </xdr:txBody>
    </xdr:sp>
    <xdr:clientData/>
  </xdr:twoCellAnchor>
  <xdr:twoCellAnchor>
    <xdr:from>
      <xdr:col>10</xdr:col>
      <xdr:colOff>0</xdr:colOff>
      <xdr:row>9</xdr:row>
      <xdr:rowOff>0</xdr:rowOff>
    </xdr:from>
    <xdr:to>
      <xdr:col>12</xdr:col>
      <xdr:colOff>381000</xdr:colOff>
      <xdr:row>12</xdr:row>
      <xdr:rowOff>62345</xdr:rowOff>
    </xdr:to>
    <xdr:sp macro="" textlink="">
      <xdr:nvSpPr>
        <xdr:cNvPr id="6" name="Bevel 2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8468591" y="2467841"/>
          <a:ext cx="1593273" cy="685799"/>
        </a:xfrm>
        <a:prstGeom prst="bevel">
          <a:avLst>
            <a:gd name="adj" fmla="val 14311"/>
          </a:avLst>
        </a:prstGeom>
        <a:solidFill>
          <a:schemeClr val="tx1">
            <a:lumMod val="95000"/>
            <a:lumOff val="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Self</a:t>
          </a:r>
          <a:r>
            <a:rPr lang="en-US" sz="1200" b="1" baseline="0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 Dec.       NEW</a:t>
          </a:r>
          <a:endParaRPr lang="en-US" sz="1200" b="1">
            <a:solidFill>
              <a:srgbClr val="FFCC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60</xdr:row>
      <xdr:rowOff>76200</xdr:rowOff>
    </xdr:from>
    <xdr:to>
      <xdr:col>10</xdr:col>
      <xdr:colOff>1200151</xdr:colOff>
      <xdr:row>63</xdr:row>
      <xdr:rowOff>152400</xdr:rowOff>
    </xdr:to>
    <xdr:sp macro="" textlink="">
      <xdr:nvSpPr>
        <xdr:cNvPr id="2" name="Round Diagonal Corner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515100" y="12592050"/>
          <a:ext cx="1428751" cy="561975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19</xdr:col>
      <xdr:colOff>63500</xdr:colOff>
      <xdr:row>0</xdr:row>
      <xdr:rowOff>116415</xdr:rowOff>
    </xdr:from>
    <xdr:to>
      <xdr:col>21</xdr:col>
      <xdr:colOff>222250</xdr:colOff>
      <xdr:row>4</xdr:row>
      <xdr:rowOff>116416</xdr:rowOff>
    </xdr:to>
    <xdr:sp macro="" textlink="">
      <xdr:nvSpPr>
        <xdr:cNvPr id="3" name="Round Diagonal Corner Rectangl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3017500" y="116415"/>
          <a:ext cx="952500" cy="635001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19</xdr:col>
      <xdr:colOff>21169</xdr:colOff>
      <xdr:row>4</xdr:row>
      <xdr:rowOff>179917</xdr:rowOff>
    </xdr:from>
    <xdr:to>
      <xdr:col>21</xdr:col>
      <xdr:colOff>222251</xdr:colOff>
      <xdr:row>9</xdr:row>
      <xdr:rowOff>74083</xdr:rowOff>
    </xdr:to>
    <xdr:sp macro="" textlink="">
      <xdr:nvSpPr>
        <xdr:cNvPr id="4" name="Bevel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2975169" y="814917"/>
          <a:ext cx="994832" cy="836083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400">
              <a:solidFill>
                <a:srgbClr val="FFCCFF"/>
              </a:solidFill>
              <a:latin typeface="LMG-Arun" pitchFamily="2" charset="0"/>
            </a:rPr>
            <a:t> </a:t>
          </a:r>
          <a:r>
            <a:rPr lang="en-US" sz="14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Data</a:t>
          </a:r>
        </a:p>
        <a:p>
          <a:pPr algn="ctr"/>
          <a:r>
            <a:rPr lang="en-US" sz="1400" b="1" baseline="0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 Sheet</a:t>
          </a:r>
          <a:endParaRPr lang="en-US" sz="1400" b="1">
            <a:solidFill>
              <a:srgbClr val="FFCCFF"/>
            </a:solidFill>
            <a:latin typeface="LMG-Arun" pitchFamily="2" charset="0"/>
          </a:endParaRPr>
        </a:p>
      </xdr:txBody>
    </xdr:sp>
    <xdr:clientData/>
  </xdr:twoCellAnchor>
  <xdr:twoCellAnchor>
    <xdr:from>
      <xdr:col>19</xdr:col>
      <xdr:colOff>25402</xdr:colOff>
      <xdr:row>10</xdr:row>
      <xdr:rowOff>4230</xdr:rowOff>
    </xdr:from>
    <xdr:to>
      <xdr:col>21</xdr:col>
      <xdr:colOff>226484</xdr:colOff>
      <xdr:row>15</xdr:row>
      <xdr:rowOff>46563</xdr:rowOff>
    </xdr:to>
    <xdr:sp macro="" textlink="">
      <xdr:nvSpPr>
        <xdr:cNvPr id="5" name="Bevel 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2979402" y="1739897"/>
          <a:ext cx="994832" cy="836083"/>
        </a:xfrm>
        <a:prstGeom prst="bevel">
          <a:avLst>
            <a:gd name="adj" fmla="val 14311"/>
          </a:avLst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4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Form</a:t>
          </a:r>
        </a:p>
        <a:p>
          <a:pPr algn="ctr"/>
          <a:r>
            <a:rPr lang="en-US" sz="14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16</a:t>
          </a:r>
          <a:r>
            <a:rPr lang="en-US" sz="1400" b="1" baseline="0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 OLD</a:t>
          </a:r>
          <a:r>
            <a:rPr lang="en-US" sz="1400" b="1">
              <a:solidFill>
                <a:srgbClr val="FFCCFF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838200</xdr:colOff>
      <xdr:row>106</xdr:row>
      <xdr:rowOff>0</xdr:rowOff>
    </xdr:from>
    <xdr:to>
      <xdr:col>3</xdr:col>
      <xdr:colOff>600075</xdr:colOff>
      <xdr:row>106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1914525" y="18078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838200</xdr:colOff>
      <xdr:row>106</xdr:row>
      <xdr:rowOff>0</xdr:rowOff>
    </xdr:from>
    <xdr:to>
      <xdr:col>3</xdr:col>
      <xdr:colOff>600075</xdr:colOff>
      <xdr:row>106</xdr:row>
      <xdr:rowOff>0</xdr:rowOff>
    </xdr:to>
    <xdr:sp macro="" textlink="">
      <xdr:nvSpPr>
        <xdr:cNvPr id="3" name="Line 1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1914525" y="18078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111</xdr:row>
      <xdr:rowOff>47625</xdr:rowOff>
    </xdr:from>
    <xdr:to>
      <xdr:col>7</xdr:col>
      <xdr:colOff>0</xdr:colOff>
      <xdr:row>111</xdr:row>
      <xdr:rowOff>47625</xdr:rowOff>
    </xdr:to>
    <xdr:sp macro="" textlink="">
      <xdr:nvSpPr>
        <xdr:cNvPr id="4" name="Line 18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248150" y="1891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108</xdr:row>
      <xdr:rowOff>123825</xdr:rowOff>
    </xdr:from>
    <xdr:to>
      <xdr:col>7</xdr:col>
      <xdr:colOff>0</xdr:colOff>
      <xdr:row>108</xdr:row>
      <xdr:rowOff>123825</xdr:rowOff>
    </xdr:to>
    <xdr:sp macro="" textlink="">
      <xdr:nvSpPr>
        <xdr:cNvPr id="5" name="Line 19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248150" y="18545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108</xdr:row>
      <xdr:rowOff>123825</xdr:rowOff>
    </xdr:from>
    <xdr:to>
      <xdr:col>7</xdr:col>
      <xdr:colOff>0</xdr:colOff>
      <xdr:row>108</xdr:row>
      <xdr:rowOff>123825</xdr:rowOff>
    </xdr:to>
    <xdr:sp macro="" textlink="">
      <xdr:nvSpPr>
        <xdr:cNvPr id="6" name="Line 20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248150" y="18545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352425</xdr:colOff>
      <xdr:row>0</xdr:row>
      <xdr:rowOff>0</xdr:rowOff>
    </xdr:from>
    <xdr:to>
      <xdr:col>6</xdr:col>
      <xdr:colOff>676275</xdr:colOff>
      <xdr:row>2</xdr:row>
      <xdr:rowOff>0</xdr:rowOff>
    </xdr:to>
    <xdr:sp macro="" textlink="">
      <xdr:nvSpPr>
        <xdr:cNvPr id="7" name="AutoShape 21" descr="70%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rrowheads="1"/>
        </xdr:cNvSpPr>
      </xdr:nvSpPr>
      <xdr:spPr bwMode="auto">
        <a:xfrm>
          <a:off x="1752600" y="0"/>
          <a:ext cx="2314575" cy="323850"/>
        </a:xfrm>
        <a:prstGeom prst="roundRect">
          <a:avLst>
            <a:gd name="adj" fmla="val 16667"/>
          </a:avLst>
        </a:prstGeom>
        <a:solidFill>
          <a:schemeClr val="bg1">
            <a:lumMod val="75000"/>
          </a:schemeClr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45720" tIns="41148" rIns="0" bIns="41148" anchor="ctr" upright="1"/>
        <a:lstStyle/>
        <a:p>
          <a:pPr algn="ctr" rtl="1">
            <a:defRPr sz="1000"/>
          </a:pPr>
          <a:r>
            <a:rPr lang="en-US" sz="2000" b="1" i="0" strike="noStrike">
              <a:solidFill>
                <a:srgbClr val="000000"/>
              </a:solidFill>
              <a:latin typeface="Book Antiqua"/>
            </a:rPr>
            <a:t> </a:t>
          </a:r>
          <a:r>
            <a:rPr lang="en-US" sz="1800" b="1" i="0" strike="noStrike">
              <a:solidFill>
                <a:srgbClr val="000000"/>
              </a:solidFill>
              <a:latin typeface="Book Antiqua"/>
            </a:rPr>
            <a:t>FORM NO. 16</a:t>
          </a:r>
          <a:r>
            <a:rPr lang="en-US" sz="1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9</xdr:col>
      <xdr:colOff>352425</xdr:colOff>
      <xdr:row>8</xdr:row>
      <xdr:rowOff>95251</xdr:rowOff>
    </xdr:from>
    <xdr:to>
      <xdr:col>14</xdr:col>
      <xdr:colOff>342900</xdr:colOff>
      <xdr:row>10</xdr:row>
      <xdr:rowOff>76201</xdr:rowOff>
    </xdr:to>
    <xdr:sp macro="" textlink="">
      <xdr:nvSpPr>
        <xdr:cNvPr id="8" name="Rounded Rectangl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6343650" y="1543051"/>
          <a:ext cx="2590800" cy="361950"/>
        </a:xfrm>
        <a:prstGeom prst="roundRect">
          <a:avLst/>
        </a:prstGeom>
        <a:solidFill>
          <a:schemeClr val="tx1">
            <a:lumMod val="95000"/>
            <a:lumOff val="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gu-IN" sz="1200" b="1"/>
            <a:t>PAGE-1 ની પાછળ PAGE-2 પ્રીન્ટ કરવું</a:t>
          </a:r>
          <a:endParaRPr lang="en-IN" sz="1200" b="1"/>
        </a:p>
      </xdr:txBody>
    </xdr:sp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364066</xdr:colOff>
      <xdr:row>16</xdr:row>
      <xdr:rowOff>228600</xdr:rowOff>
    </xdr:to>
    <xdr:sp macro="" textlink="">
      <xdr:nvSpPr>
        <xdr:cNvPr id="9" name="Round Diagonal Corner Rect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7372350" y="2533650"/>
          <a:ext cx="973666" cy="571500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100102</xdr:colOff>
      <xdr:row>0</xdr:row>
      <xdr:rowOff>68036</xdr:rowOff>
    </xdr:from>
    <xdr:to>
      <xdr:col>5</xdr:col>
      <xdr:colOff>751204</xdr:colOff>
      <xdr:row>1</xdr:row>
      <xdr:rowOff>0</xdr:rowOff>
    </xdr:to>
    <xdr:sp macro="" textlink="">
      <xdr:nvSpPr>
        <xdr:cNvPr id="3" name="Rounded Rectangl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538377" y="68036"/>
          <a:ext cx="2470377" cy="236764"/>
        </a:xfrm>
        <a:prstGeom prst="roundRect">
          <a:avLst/>
        </a:prstGeom>
        <a:noFill/>
        <a:ln w="158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6</xdr:col>
      <xdr:colOff>569822</xdr:colOff>
      <xdr:row>0</xdr:row>
      <xdr:rowOff>42523</xdr:rowOff>
    </xdr:from>
    <xdr:to>
      <xdr:col>7</xdr:col>
      <xdr:colOff>391228</xdr:colOff>
      <xdr:row>0</xdr:row>
      <xdr:rowOff>297657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4808447" y="42523"/>
          <a:ext cx="802481" cy="255134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gu-IN" sz="1100" b="1">
              <a:solidFill>
                <a:srgbClr val="FFFF00"/>
              </a:solidFill>
            </a:rPr>
            <a:t>વિકલ્પ - </a:t>
          </a:r>
          <a:r>
            <a:rPr lang="en-US" sz="1200" b="1">
              <a:solidFill>
                <a:srgbClr val="FFFF00"/>
              </a:solidFill>
            </a:rPr>
            <a:t>A</a:t>
          </a:r>
          <a:endParaRPr lang="en-IN" sz="1200" b="1">
            <a:solidFill>
              <a:srgbClr val="FFFF00"/>
            </a:solidFill>
          </a:endParaRPr>
        </a:p>
      </xdr:txBody>
    </xdr:sp>
    <xdr:clientData/>
  </xdr:twoCellAnchor>
  <xdr:twoCellAnchor>
    <xdr:from>
      <xdr:col>5</xdr:col>
      <xdr:colOff>978012</xdr:colOff>
      <xdr:row>0</xdr:row>
      <xdr:rowOff>271467</xdr:rowOff>
    </xdr:from>
    <xdr:to>
      <xdr:col>7</xdr:col>
      <xdr:colOff>952499</xdr:colOff>
      <xdr:row>1</xdr:row>
      <xdr:rowOff>220440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4235562" y="271467"/>
          <a:ext cx="1936637" cy="253773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200" b="1">
              <a:solidFill>
                <a:srgbClr val="FFFF00"/>
              </a:solidFill>
            </a:rPr>
            <a:t>NEW INCOMETAX FORMAT</a:t>
          </a:r>
        </a:p>
      </xdr:txBody>
    </xdr:sp>
    <xdr:clientData/>
  </xdr:twoCellAnchor>
  <xdr:twoCellAnchor>
    <xdr:from>
      <xdr:col>8</xdr:col>
      <xdr:colOff>166687</xdr:colOff>
      <xdr:row>3</xdr:row>
      <xdr:rowOff>134938</xdr:rowOff>
    </xdr:from>
    <xdr:to>
      <xdr:col>10</xdr:col>
      <xdr:colOff>340253</xdr:colOff>
      <xdr:row>5</xdr:row>
      <xdr:rowOff>212725</xdr:rowOff>
    </xdr:to>
    <xdr:sp macro="" textlink="">
      <xdr:nvSpPr>
        <xdr:cNvPr id="2" name="Round Diagonal Corner Rect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7709A-6407-46AE-91B6-B0EBC2F1E64B}"/>
            </a:ext>
          </a:extLst>
        </xdr:cNvPr>
        <xdr:cNvSpPr/>
      </xdr:nvSpPr>
      <xdr:spPr>
        <a:xfrm>
          <a:off x="6381750" y="754063"/>
          <a:ext cx="975253" cy="569912"/>
        </a:xfrm>
        <a:prstGeom prst="round2DiagRect">
          <a:avLst>
            <a:gd name="adj1" fmla="val 50000"/>
            <a:gd name="adj2" fmla="val 11574"/>
          </a:avLst>
        </a:prstGeom>
        <a:solidFill>
          <a:srgbClr val="0070C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LMG-Arun" pitchFamily="2" charset="0"/>
              <a:ea typeface="+mn-ea"/>
              <a:cs typeface="+mn-cs"/>
            </a:rPr>
            <a:t>CMD</a:t>
          </a:r>
        </a:p>
        <a:p>
          <a:pPr algn="ctr">
            <a:lnSpc>
              <a:spcPts val="1200"/>
            </a:lnSpc>
          </a:pPr>
          <a:endParaRPr lang="en-US" sz="11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p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DATA"/>
      <sheetName val="IN-1"/>
      <sheetName val="IN-2"/>
      <sheetName val="PAGAR SLIP"/>
      <sheetName val="ENG IN 1"/>
      <sheetName val="ENG IN 2"/>
      <sheetName val="FORM 16(1)"/>
      <sheetName val="FORM 16(2)"/>
      <sheetName val="16(1)"/>
      <sheetName val="16(2)"/>
    </sheetNames>
    <sheetDataSet>
      <sheetData sheetId="0"/>
      <sheetData sheetId="1">
        <row r="4">
          <cell r="BE4">
            <v>0</v>
          </cell>
        </row>
      </sheetData>
      <sheetData sheetId="2">
        <row r="44">
          <cell r="W44" t="str">
            <v>__Nil__</v>
          </cell>
        </row>
      </sheetData>
      <sheetData sheetId="3"/>
      <sheetData sheetId="4">
        <row r="7">
          <cell r="AF7">
            <v>31</v>
          </cell>
          <cell r="AI7">
            <v>31</v>
          </cell>
        </row>
        <row r="8">
          <cell r="AF8">
            <v>30</v>
          </cell>
          <cell r="AI8">
            <v>30</v>
          </cell>
        </row>
        <row r="9">
          <cell r="AF9">
            <v>31</v>
          </cell>
          <cell r="AI9">
            <v>31</v>
          </cell>
        </row>
        <row r="10">
          <cell r="AF10">
            <v>30</v>
          </cell>
          <cell r="AI10">
            <v>30</v>
          </cell>
        </row>
        <row r="11">
          <cell r="AF11">
            <v>31</v>
          </cell>
          <cell r="AI11">
            <v>31</v>
          </cell>
        </row>
        <row r="12">
          <cell r="AF12">
            <v>31</v>
          </cell>
          <cell r="AI12">
            <v>31</v>
          </cell>
        </row>
        <row r="13">
          <cell r="AF13">
            <v>30</v>
          </cell>
          <cell r="AI13">
            <v>30</v>
          </cell>
        </row>
        <row r="14">
          <cell r="AF14">
            <v>31</v>
          </cell>
          <cell r="AI14">
            <v>31</v>
          </cell>
        </row>
        <row r="15">
          <cell r="AF15">
            <v>30</v>
          </cell>
          <cell r="AI15">
            <v>30</v>
          </cell>
        </row>
        <row r="16">
          <cell r="AF16">
            <v>31</v>
          </cell>
          <cell r="AI16">
            <v>31</v>
          </cell>
        </row>
        <row r="17">
          <cell r="AF17">
            <v>31</v>
          </cell>
          <cell r="AI17">
            <v>31</v>
          </cell>
        </row>
        <row r="18">
          <cell r="AF18">
            <v>29</v>
          </cell>
          <cell r="AI18">
            <v>29</v>
          </cell>
          <cell r="AT18">
            <v>1300</v>
          </cell>
          <cell r="AU18">
            <v>14800</v>
          </cell>
          <cell r="AV18">
            <v>15200</v>
          </cell>
          <cell r="AW18">
            <v>15700</v>
          </cell>
          <cell r="AX18">
            <v>16200</v>
          </cell>
          <cell r="AY18">
            <v>16700</v>
          </cell>
          <cell r="AZ18">
            <v>17200</v>
          </cell>
          <cell r="BA18">
            <v>17700</v>
          </cell>
          <cell r="BB18">
            <v>18200</v>
          </cell>
          <cell r="BC18">
            <v>18700</v>
          </cell>
          <cell r="BD18">
            <v>19300</v>
          </cell>
          <cell r="BE18">
            <v>19900</v>
          </cell>
          <cell r="BF18">
            <v>20500</v>
          </cell>
          <cell r="BG18">
            <v>21100</v>
          </cell>
          <cell r="BH18">
            <v>21700</v>
          </cell>
          <cell r="BI18">
            <v>22400</v>
          </cell>
          <cell r="BJ18">
            <v>23100</v>
          </cell>
          <cell r="BK18">
            <v>23800</v>
          </cell>
          <cell r="BL18">
            <v>24500</v>
          </cell>
          <cell r="BM18">
            <v>25200</v>
          </cell>
          <cell r="BN18">
            <v>26000</v>
          </cell>
          <cell r="BO18">
            <v>26800</v>
          </cell>
          <cell r="BP18">
            <v>27600</v>
          </cell>
          <cell r="BQ18">
            <v>28400</v>
          </cell>
          <cell r="BR18">
            <v>29300</v>
          </cell>
          <cell r="BS18">
            <v>30200</v>
          </cell>
          <cell r="BT18">
            <v>31100</v>
          </cell>
          <cell r="BU18">
            <v>32000</v>
          </cell>
          <cell r="BV18">
            <v>33000</v>
          </cell>
          <cell r="BW18">
            <v>34000</v>
          </cell>
          <cell r="BX18">
            <v>35000</v>
          </cell>
          <cell r="BY18">
            <v>36100</v>
          </cell>
          <cell r="BZ18">
            <v>37200</v>
          </cell>
          <cell r="CA18">
            <v>38300</v>
          </cell>
          <cell r="CB18">
            <v>39400</v>
          </cell>
          <cell r="CC18">
            <v>40600</v>
          </cell>
          <cell r="CD18">
            <v>41800</v>
          </cell>
          <cell r="CE18">
            <v>43100</v>
          </cell>
          <cell r="CF18">
            <v>44400</v>
          </cell>
          <cell r="CG18">
            <v>45700</v>
          </cell>
          <cell r="CH18">
            <v>47100</v>
          </cell>
        </row>
        <row r="19">
          <cell r="AT19">
            <v>1400</v>
          </cell>
          <cell r="AU19">
            <v>15000</v>
          </cell>
          <cell r="AV19">
            <v>15500</v>
          </cell>
          <cell r="AW19">
            <v>16000</v>
          </cell>
          <cell r="AX19">
            <v>16500</v>
          </cell>
          <cell r="AY19">
            <v>17000</v>
          </cell>
          <cell r="AZ19">
            <v>17500</v>
          </cell>
          <cell r="BA19">
            <v>18000</v>
          </cell>
          <cell r="BB19">
            <v>18500</v>
          </cell>
          <cell r="BC19">
            <v>19100</v>
          </cell>
          <cell r="BD19">
            <v>19700</v>
          </cell>
          <cell r="BE19">
            <v>20300</v>
          </cell>
          <cell r="BF19">
            <v>20900</v>
          </cell>
          <cell r="BG19">
            <v>21500</v>
          </cell>
          <cell r="BH19">
            <v>22100</v>
          </cell>
          <cell r="BI19">
            <v>22800</v>
          </cell>
          <cell r="BJ19">
            <v>23500</v>
          </cell>
          <cell r="BK19">
            <v>24200</v>
          </cell>
          <cell r="BL19">
            <v>24900</v>
          </cell>
          <cell r="BM19">
            <v>25600</v>
          </cell>
          <cell r="BN19">
            <v>26400</v>
          </cell>
          <cell r="BO19">
            <v>27200</v>
          </cell>
          <cell r="BP19">
            <v>28000</v>
          </cell>
          <cell r="BQ19">
            <v>28800</v>
          </cell>
          <cell r="BR19">
            <v>29700</v>
          </cell>
          <cell r="BS19">
            <v>30600</v>
          </cell>
          <cell r="BT19">
            <v>31500</v>
          </cell>
          <cell r="BU19">
            <v>32400</v>
          </cell>
          <cell r="BV19">
            <v>33400</v>
          </cell>
          <cell r="BW19">
            <v>34400</v>
          </cell>
          <cell r="BX19">
            <v>35400</v>
          </cell>
          <cell r="BY19">
            <v>36500</v>
          </cell>
          <cell r="BZ19">
            <v>37600</v>
          </cell>
          <cell r="CA19">
            <v>38700</v>
          </cell>
          <cell r="CB19">
            <v>39900</v>
          </cell>
          <cell r="CC19">
            <v>41100</v>
          </cell>
          <cell r="CD19">
            <v>42300</v>
          </cell>
          <cell r="CE19">
            <v>43600</v>
          </cell>
          <cell r="CF19">
            <v>44900</v>
          </cell>
          <cell r="CG19">
            <v>46200</v>
          </cell>
          <cell r="CH19">
            <v>47600</v>
          </cell>
        </row>
        <row r="20">
          <cell r="AT20">
            <v>1650</v>
          </cell>
          <cell r="AU20">
            <v>15700</v>
          </cell>
          <cell r="AV20">
            <v>16200</v>
          </cell>
          <cell r="AW20">
            <v>16700</v>
          </cell>
          <cell r="AX20">
            <v>17200</v>
          </cell>
          <cell r="AY20">
            <v>17700</v>
          </cell>
          <cell r="AZ20">
            <v>18200</v>
          </cell>
          <cell r="BA20">
            <v>18700</v>
          </cell>
          <cell r="BB20">
            <v>19300</v>
          </cell>
          <cell r="BC20">
            <v>19900</v>
          </cell>
          <cell r="BD20">
            <v>20500</v>
          </cell>
          <cell r="BE20">
            <v>21100</v>
          </cell>
          <cell r="BF20">
            <v>21700</v>
          </cell>
          <cell r="BG20">
            <v>22400</v>
          </cell>
          <cell r="BH20">
            <v>23100</v>
          </cell>
          <cell r="BI20">
            <v>23800</v>
          </cell>
          <cell r="BJ20">
            <v>24500</v>
          </cell>
          <cell r="BK20">
            <v>25200</v>
          </cell>
          <cell r="BL20">
            <v>26000</v>
          </cell>
          <cell r="BM20">
            <v>26800</v>
          </cell>
          <cell r="BN20">
            <v>27600</v>
          </cell>
          <cell r="BO20">
            <v>28400</v>
          </cell>
          <cell r="BP20">
            <v>29300</v>
          </cell>
          <cell r="BQ20">
            <v>30200</v>
          </cell>
          <cell r="BR20">
            <v>31100</v>
          </cell>
          <cell r="BS20">
            <v>32000</v>
          </cell>
          <cell r="BT20">
            <v>33000</v>
          </cell>
          <cell r="BU20">
            <v>34000</v>
          </cell>
          <cell r="BV20">
            <v>35000</v>
          </cell>
          <cell r="BW20">
            <v>36100</v>
          </cell>
          <cell r="BX20">
            <v>37200</v>
          </cell>
          <cell r="BY20">
            <v>38300</v>
          </cell>
          <cell r="BZ20">
            <v>39400</v>
          </cell>
          <cell r="CA20">
            <v>40600</v>
          </cell>
          <cell r="CB20">
            <v>41800</v>
          </cell>
          <cell r="CC20">
            <v>43100</v>
          </cell>
          <cell r="CD20">
            <v>44400</v>
          </cell>
          <cell r="CE20">
            <v>45700</v>
          </cell>
          <cell r="CF20">
            <v>47100</v>
          </cell>
          <cell r="CG20">
            <v>48500</v>
          </cell>
          <cell r="CH20">
            <v>50000</v>
          </cell>
        </row>
        <row r="21">
          <cell r="AT21">
            <v>1800</v>
          </cell>
          <cell r="AU21">
            <v>18000</v>
          </cell>
          <cell r="AV21">
            <v>18500</v>
          </cell>
          <cell r="AW21">
            <v>19100</v>
          </cell>
          <cell r="AX21">
            <v>19700</v>
          </cell>
          <cell r="AY21">
            <v>20300</v>
          </cell>
          <cell r="AZ21">
            <v>20900</v>
          </cell>
          <cell r="BA21">
            <v>21500</v>
          </cell>
          <cell r="BB21">
            <v>22100</v>
          </cell>
          <cell r="BC21">
            <v>22800</v>
          </cell>
          <cell r="BD21">
            <v>23500</v>
          </cell>
          <cell r="BE21">
            <v>24200</v>
          </cell>
          <cell r="BF21">
            <v>24900</v>
          </cell>
          <cell r="BG21">
            <v>25600</v>
          </cell>
          <cell r="BH21">
            <v>26400</v>
          </cell>
          <cell r="BI21">
            <v>27200</v>
          </cell>
          <cell r="BJ21">
            <v>28000</v>
          </cell>
          <cell r="BK21">
            <v>28800</v>
          </cell>
          <cell r="BL21">
            <v>29700</v>
          </cell>
          <cell r="BM21">
            <v>30600</v>
          </cell>
          <cell r="BN21">
            <v>31500</v>
          </cell>
          <cell r="BO21">
            <v>32400</v>
          </cell>
          <cell r="BP21">
            <v>33400</v>
          </cell>
          <cell r="BQ21">
            <v>34400</v>
          </cell>
          <cell r="BR21">
            <v>35400</v>
          </cell>
          <cell r="BS21">
            <v>36500</v>
          </cell>
          <cell r="BT21">
            <v>37600</v>
          </cell>
          <cell r="BU21">
            <v>38700</v>
          </cell>
          <cell r="BV21">
            <v>39900</v>
          </cell>
          <cell r="BW21">
            <v>41100</v>
          </cell>
          <cell r="BX21">
            <v>42300</v>
          </cell>
          <cell r="BY21">
            <v>43600</v>
          </cell>
          <cell r="BZ21">
            <v>44900</v>
          </cell>
          <cell r="CA21">
            <v>46200</v>
          </cell>
          <cell r="CB21">
            <v>47600</v>
          </cell>
          <cell r="CC21">
            <v>49000</v>
          </cell>
          <cell r="CD21">
            <v>50500</v>
          </cell>
          <cell r="CE21">
            <v>52000</v>
          </cell>
          <cell r="CF21">
            <v>53600</v>
          </cell>
          <cell r="CG21">
            <v>55200</v>
          </cell>
          <cell r="CH21">
            <v>56900</v>
          </cell>
        </row>
        <row r="22">
          <cell r="AT22">
            <v>1900</v>
          </cell>
          <cell r="AU22">
            <v>19900</v>
          </cell>
          <cell r="AV22">
            <v>20500</v>
          </cell>
          <cell r="AW22">
            <v>21100</v>
          </cell>
          <cell r="AX22">
            <v>21700</v>
          </cell>
          <cell r="AY22">
            <v>22400</v>
          </cell>
          <cell r="AZ22">
            <v>23100</v>
          </cell>
          <cell r="BA22">
            <v>23800</v>
          </cell>
          <cell r="BB22">
            <v>24500</v>
          </cell>
          <cell r="BC22">
            <v>25200</v>
          </cell>
          <cell r="BD22">
            <v>26000</v>
          </cell>
          <cell r="BE22">
            <v>26800</v>
          </cell>
          <cell r="BF22">
            <v>27600</v>
          </cell>
          <cell r="BG22">
            <v>28400</v>
          </cell>
          <cell r="BH22">
            <v>29300</v>
          </cell>
          <cell r="BI22">
            <v>30200</v>
          </cell>
          <cell r="BJ22">
            <v>31100</v>
          </cell>
          <cell r="BK22">
            <v>32000</v>
          </cell>
          <cell r="BL22">
            <v>33000</v>
          </cell>
          <cell r="BM22">
            <v>34000</v>
          </cell>
          <cell r="BN22">
            <v>35000</v>
          </cell>
          <cell r="BO22">
            <v>36100</v>
          </cell>
          <cell r="BP22">
            <v>37200</v>
          </cell>
          <cell r="BQ22">
            <v>38300</v>
          </cell>
          <cell r="BR22">
            <v>39400</v>
          </cell>
          <cell r="BS22">
            <v>40600</v>
          </cell>
          <cell r="BT22">
            <v>41800</v>
          </cell>
          <cell r="BU22">
            <v>43100</v>
          </cell>
          <cell r="BV22">
            <v>44400</v>
          </cell>
          <cell r="BW22">
            <v>45700</v>
          </cell>
          <cell r="BX22">
            <v>47100</v>
          </cell>
          <cell r="BY22">
            <v>48500</v>
          </cell>
          <cell r="BZ22">
            <v>50000</v>
          </cell>
          <cell r="CA22">
            <v>51500</v>
          </cell>
          <cell r="CB22">
            <v>53000</v>
          </cell>
          <cell r="CC22">
            <v>54600</v>
          </cell>
          <cell r="CD22">
            <v>56200</v>
          </cell>
          <cell r="CE22">
            <v>57900</v>
          </cell>
          <cell r="CF22">
            <v>59600</v>
          </cell>
          <cell r="CG22">
            <v>61400</v>
          </cell>
          <cell r="CH22">
            <v>63200</v>
          </cell>
        </row>
        <row r="23">
          <cell r="AT23">
            <v>2000</v>
          </cell>
          <cell r="AU23">
            <v>21700</v>
          </cell>
          <cell r="AV23">
            <v>22400</v>
          </cell>
          <cell r="AW23">
            <v>23100</v>
          </cell>
          <cell r="AX23">
            <v>23800</v>
          </cell>
          <cell r="AY23">
            <v>24500</v>
          </cell>
          <cell r="AZ23">
            <v>25200</v>
          </cell>
          <cell r="BA23">
            <v>26000</v>
          </cell>
          <cell r="BB23">
            <v>26800</v>
          </cell>
          <cell r="BC23">
            <v>27600</v>
          </cell>
          <cell r="BD23">
            <v>28400</v>
          </cell>
          <cell r="BE23">
            <v>29300</v>
          </cell>
          <cell r="BF23">
            <v>30200</v>
          </cell>
          <cell r="BG23">
            <v>31100</v>
          </cell>
          <cell r="BH23">
            <v>32000</v>
          </cell>
          <cell r="BI23">
            <v>33000</v>
          </cell>
          <cell r="BJ23">
            <v>34000</v>
          </cell>
          <cell r="BK23">
            <v>35000</v>
          </cell>
          <cell r="BL23">
            <v>36100</v>
          </cell>
          <cell r="BM23">
            <v>37200</v>
          </cell>
          <cell r="BN23">
            <v>38300</v>
          </cell>
          <cell r="BO23">
            <v>39400</v>
          </cell>
          <cell r="BP23">
            <v>40600</v>
          </cell>
          <cell r="BQ23">
            <v>41800</v>
          </cell>
          <cell r="BR23">
            <v>43100</v>
          </cell>
          <cell r="BS23">
            <v>44400</v>
          </cell>
          <cell r="BT23">
            <v>45700</v>
          </cell>
          <cell r="BU23">
            <v>47100</v>
          </cell>
          <cell r="BV23">
            <v>48500</v>
          </cell>
          <cell r="BW23">
            <v>50000</v>
          </cell>
          <cell r="BX23">
            <v>51500</v>
          </cell>
          <cell r="BY23">
            <v>53000</v>
          </cell>
          <cell r="BZ23">
            <v>54600</v>
          </cell>
          <cell r="CA23">
            <v>56200</v>
          </cell>
          <cell r="CB23">
            <v>57900</v>
          </cell>
          <cell r="CC23">
            <v>59600</v>
          </cell>
          <cell r="CD23">
            <v>61400</v>
          </cell>
          <cell r="CE23">
            <v>63200</v>
          </cell>
          <cell r="CF23">
            <v>65100</v>
          </cell>
          <cell r="CG23">
            <v>67100</v>
          </cell>
          <cell r="CH23">
            <v>69100</v>
          </cell>
        </row>
        <row r="24"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</row>
        <row r="25">
          <cell r="AT25">
            <v>2400</v>
          </cell>
          <cell r="AU25">
            <v>25500</v>
          </cell>
          <cell r="AV25">
            <v>26300</v>
          </cell>
          <cell r="AW25">
            <v>27100</v>
          </cell>
          <cell r="AX25">
            <v>27900</v>
          </cell>
          <cell r="AY25">
            <v>28700</v>
          </cell>
          <cell r="AZ25">
            <v>29600</v>
          </cell>
          <cell r="BA25">
            <v>30500</v>
          </cell>
          <cell r="BB25">
            <v>31400</v>
          </cell>
          <cell r="BC25">
            <v>32300</v>
          </cell>
          <cell r="BD25">
            <v>33300</v>
          </cell>
          <cell r="BE25">
            <v>34300</v>
          </cell>
          <cell r="BF25">
            <v>35300</v>
          </cell>
          <cell r="BG25">
            <v>36400</v>
          </cell>
          <cell r="BH25">
            <v>37500</v>
          </cell>
          <cell r="BI25">
            <v>38600</v>
          </cell>
          <cell r="BJ25">
            <v>39800</v>
          </cell>
          <cell r="BK25">
            <v>41000</v>
          </cell>
          <cell r="BL25">
            <v>42200</v>
          </cell>
          <cell r="BM25">
            <v>43500</v>
          </cell>
          <cell r="BN25">
            <v>44800</v>
          </cell>
          <cell r="BO25">
            <v>46100</v>
          </cell>
          <cell r="BP25">
            <v>47500</v>
          </cell>
          <cell r="BQ25">
            <v>48900</v>
          </cell>
          <cell r="BR25">
            <v>50400</v>
          </cell>
          <cell r="BS25">
            <v>51900</v>
          </cell>
          <cell r="BT25">
            <v>53500</v>
          </cell>
          <cell r="BU25">
            <v>55100</v>
          </cell>
          <cell r="BV25">
            <v>56800</v>
          </cell>
          <cell r="BW25">
            <v>58500</v>
          </cell>
          <cell r="BX25">
            <v>60300</v>
          </cell>
          <cell r="BY25">
            <v>62100</v>
          </cell>
          <cell r="BZ25">
            <v>64000</v>
          </cell>
          <cell r="CA25">
            <v>65900</v>
          </cell>
          <cell r="CB25">
            <v>67900</v>
          </cell>
          <cell r="CC25">
            <v>69900</v>
          </cell>
          <cell r="CD25">
            <v>72000</v>
          </cell>
          <cell r="CE25">
            <v>74200</v>
          </cell>
          <cell r="CF25">
            <v>76400</v>
          </cell>
          <cell r="CG25">
            <v>78700</v>
          </cell>
          <cell r="CH25">
            <v>81100</v>
          </cell>
        </row>
        <row r="26"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</row>
        <row r="27">
          <cell r="AT27">
            <v>2800</v>
          </cell>
          <cell r="AU27">
            <v>29200</v>
          </cell>
          <cell r="AV27">
            <v>30100</v>
          </cell>
          <cell r="AW27">
            <v>31000</v>
          </cell>
          <cell r="AX27">
            <v>31900</v>
          </cell>
          <cell r="AY27">
            <v>32900</v>
          </cell>
          <cell r="AZ27">
            <v>33900</v>
          </cell>
          <cell r="BA27">
            <v>34900</v>
          </cell>
          <cell r="BB27">
            <v>35900</v>
          </cell>
          <cell r="BC27">
            <v>37000</v>
          </cell>
          <cell r="BD27">
            <v>38100</v>
          </cell>
          <cell r="BE27">
            <v>39200</v>
          </cell>
          <cell r="BF27">
            <v>40400</v>
          </cell>
          <cell r="BG27">
            <v>41600</v>
          </cell>
          <cell r="BH27">
            <v>42800</v>
          </cell>
          <cell r="BI27">
            <v>44100</v>
          </cell>
          <cell r="BJ27">
            <v>45400</v>
          </cell>
          <cell r="BK27">
            <v>46800</v>
          </cell>
          <cell r="BL27">
            <v>48200</v>
          </cell>
          <cell r="BM27">
            <v>49600</v>
          </cell>
          <cell r="BN27">
            <v>51100</v>
          </cell>
          <cell r="BO27">
            <v>52600</v>
          </cell>
          <cell r="BP27">
            <v>54200</v>
          </cell>
          <cell r="BQ27">
            <v>55800</v>
          </cell>
          <cell r="BR27">
            <v>57500</v>
          </cell>
          <cell r="BS27">
            <v>59200</v>
          </cell>
          <cell r="BT27">
            <v>61000</v>
          </cell>
          <cell r="BU27">
            <v>62800</v>
          </cell>
          <cell r="BV27">
            <v>64700</v>
          </cell>
          <cell r="BW27">
            <v>66600</v>
          </cell>
          <cell r="BX27">
            <v>68600</v>
          </cell>
          <cell r="BY27">
            <v>70700</v>
          </cell>
          <cell r="BZ27">
            <v>72800</v>
          </cell>
          <cell r="CA27">
            <v>75000</v>
          </cell>
          <cell r="CB27">
            <v>77300</v>
          </cell>
          <cell r="CC27">
            <v>79600</v>
          </cell>
          <cell r="CD27">
            <v>82000</v>
          </cell>
          <cell r="CE27">
            <v>84500</v>
          </cell>
          <cell r="CF27">
            <v>87000</v>
          </cell>
          <cell r="CG27">
            <v>89600</v>
          </cell>
          <cell r="CH27">
            <v>92300</v>
          </cell>
        </row>
        <row r="28">
          <cell r="AT28">
            <v>5400</v>
          </cell>
          <cell r="AU28">
            <v>53100</v>
          </cell>
          <cell r="AV28">
            <v>54700</v>
          </cell>
          <cell r="AW28">
            <v>56300</v>
          </cell>
          <cell r="AX28">
            <v>58000</v>
          </cell>
          <cell r="AY28">
            <v>59700</v>
          </cell>
          <cell r="AZ28">
            <v>61500</v>
          </cell>
          <cell r="BA28">
            <v>63300</v>
          </cell>
          <cell r="BB28">
            <v>65200</v>
          </cell>
          <cell r="BC28">
            <v>67200</v>
          </cell>
          <cell r="BD28">
            <v>69200</v>
          </cell>
          <cell r="BE28">
            <v>71300</v>
          </cell>
          <cell r="BF28">
            <v>73400</v>
          </cell>
          <cell r="BG28">
            <v>75600</v>
          </cell>
          <cell r="BH28">
            <v>77900</v>
          </cell>
          <cell r="BI28">
            <v>80200</v>
          </cell>
          <cell r="BJ28">
            <v>82600</v>
          </cell>
          <cell r="BK28">
            <v>85100</v>
          </cell>
          <cell r="BL28">
            <v>87700</v>
          </cell>
          <cell r="BM28">
            <v>90300</v>
          </cell>
          <cell r="BN28">
            <v>93000</v>
          </cell>
          <cell r="BO28">
            <v>95800</v>
          </cell>
          <cell r="BP28">
            <v>98700</v>
          </cell>
          <cell r="BQ28">
            <v>101700</v>
          </cell>
          <cell r="BR28">
            <v>104800</v>
          </cell>
          <cell r="BS28">
            <v>107900</v>
          </cell>
          <cell r="BT28">
            <v>111100</v>
          </cell>
          <cell r="BU28">
            <v>114400</v>
          </cell>
          <cell r="BV28">
            <v>117800</v>
          </cell>
          <cell r="BW28">
            <v>121300</v>
          </cell>
          <cell r="BX28">
            <v>124900</v>
          </cell>
          <cell r="BY28">
            <v>128600</v>
          </cell>
          <cell r="BZ28">
            <v>132500</v>
          </cell>
          <cell r="CA28">
            <v>136500</v>
          </cell>
          <cell r="CB28">
            <v>140600</v>
          </cell>
          <cell r="CC28">
            <v>144800</v>
          </cell>
          <cell r="CD28">
            <v>149100</v>
          </cell>
          <cell r="CE28">
            <v>153600</v>
          </cell>
          <cell r="CF28">
            <v>158200</v>
          </cell>
          <cell r="CG28">
            <v>162900</v>
          </cell>
          <cell r="CH28">
            <v>167800</v>
          </cell>
        </row>
        <row r="29">
          <cell r="AT29">
            <v>5400</v>
          </cell>
          <cell r="AU29">
            <v>56100</v>
          </cell>
          <cell r="AV29">
            <v>57800</v>
          </cell>
          <cell r="AW29">
            <v>59500</v>
          </cell>
          <cell r="AX29">
            <v>61300</v>
          </cell>
          <cell r="AY29">
            <v>63100</v>
          </cell>
          <cell r="AZ29">
            <v>65000</v>
          </cell>
          <cell r="BA29">
            <v>67000</v>
          </cell>
          <cell r="BB29">
            <v>69000</v>
          </cell>
          <cell r="BC29">
            <v>71100</v>
          </cell>
          <cell r="BD29">
            <v>73200</v>
          </cell>
          <cell r="BE29">
            <v>75400</v>
          </cell>
          <cell r="BF29">
            <v>77700</v>
          </cell>
          <cell r="BG29">
            <v>80000</v>
          </cell>
          <cell r="BH29">
            <v>82400</v>
          </cell>
          <cell r="BI29">
            <v>84900</v>
          </cell>
          <cell r="BJ29">
            <v>87400</v>
          </cell>
          <cell r="BK29">
            <v>90000</v>
          </cell>
          <cell r="BL29">
            <v>92700</v>
          </cell>
          <cell r="BM29">
            <v>95500</v>
          </cell>
          <cell r="BN29">
            <v>98400</v>
          </cell>
          <cell r="BO29">
            <v>101400</v>
          </cell>
          <cell r="BP29">
            <v>104400</v>
          </cell>
          <cell r="BQ29">
            <v>107500</v>
          </cell>
          <cell r="BR29">
            <v>110700</v>
          </cell>
          <cell r="BS29">
            <v>114000</v>
          </cell>
          <cell r="BT29">
            <v>117400</v>
          </cell>
          <cell r="BU29">
            <v>120900</v>
          </cell>
          <cell r="BV29">
            <v>124500</v>
          </cell>
          <cell r="BW29">
            <v>128200</v>
          </cell>
          <cell r="BX29">
            <v>132000</v>
          </cell>
          <cell r="BY29">
            <v>136000</v>
          </cell>
          <cell r="BZ29">
            <v>140100</v>
          </cell>
          <cell r="CA29">
            <v>144300</v>
          </cell>
          <cell r="CB29">
            <v>148600</v>
          </cell>
          <cell r="CC29">
            <v>153100</v>
          </cell>
          <cell r="CD29">
            <v>157700</v>
          </cell>
          <cell r="CE29">
            <v>162400</v>
          </cell>
          <cell r="CF29">
            <v>167300</v>
          </cell>
          <cell r="CG29">
            <v>172300</v>
          </cell>
          <cell r="CH29">
            <v>177500</v>
          </cell>
        </row>
        <row r="30">
          <cell r="AT30">
            <v>6600</v>
          </cell>
          <cell r="AU30">
            <v>67700</v>
          </cell>
          <cell r="AV30">
            <v>69700</v>
          </cell>
          <cell r="AW30">
            <v>71800</v>
          </cell>
          <cell r="AX30">
            <v>74000</v>
          </cell>
          <cell r="AY30">
            <v>76200</v>
          </cell>
          <cell r="AZ30">
            <v>78500</v>
          </cell>
          <cell r="BA30">
            <v>80900</v>
          </cell>
          <cell r="BB30">
            <v>83300</v>
          </cell>
          <cell r="BC30">
            <v>85800</v>
          </cell>
          <cell r="BD30">
            <v>88400</v>
          </cell>
          <cell r="BE30">
            <v>91100</v>
          </cell>
          <cell r="BF30">
            <v>93800</v>
          </cell>
          <cell r="BG30">
            <v>96600</v>
          </cell>
          <cell r="BH30">
            <v>99500</v>
          </cell>
          <cell r="BI30">
            <v>102500</v>
          </cell>
          <cell r="BJ30">
            <v>105600</v>
          </cell>
          <cell r="BK30">
            <v>108800</v>
          </cell>
          <cell r="BL30">
            <v>112100</v>
          </cell>
          <cell r="BM30">
            <v>115500</v>
          </cell>
          <cell r="BN30">
            <v>119000</v>
          </cell>
          <cell r="BO30">
            <v>122600</v>
          </cell>
          <cell r="BP30">
            <v>126300</v>
          </cell>
          <cell r="BQ30">
            <v>130100</v>
          </cell>
          <cell r="BR30">
            <v>134000</v>
          </cell>
          <cell r="BS30">
            <v>138000</v>
          </cell>
          <cell r="BT30">
            <v>142100</v>
          </cell>
          <cell r="BU30">
            <v>146400</v>
          </cell>
          <cell r="BV30">
            <v>150800</v>
          </cell>
          <cell r="BW30">
            <v>155300</v>
          </cell>
          <cell r="BX30">
            <v>160000</v>
          </cell>
          <cell r="BY30">
            <v>164800</v>
          </cell>
          <cell r="BZ30">
            <v>169700</v>
          </cell>
          <cell r="CA30">
            <v>174800</v>
          </cell>
          <cell r="CB30">
            <v>180000</v>
          </cell>
          <cell r="CC30">
            <v>185400</v>
          </cell>
          <cell r="CD30">
            <v>191000</v>
          </cell>
          <cell r="CE30">
            <v>196700</v>
          </cell>
          <cell r="CF30">
            <v>202600</v>
          </cell>
          <cell r="CG30">
            <v>208700</v>
          </cell>
          <cell r="CH30">
            <v>0</v>
          </cell>
        </row>
        <row r="31">
          <cell r="AT31">
            <v>7600</v>
          </cell>
          <cell r="AU31">
            <v>78800</v>
          </cell>
          <cell r="AV31">
            <v>81200</v>
          </cell>
          <cell r="AW31">
            <v>83600</v>
          </cell>
          <cell r="AX31">
            <v>86100</v>
          </cell>
          <cell r="AY31">
            <v>88700</v>
          </cell>
          <cell r="AZ31">
            <v>91400</v>
          </cell>
          <cell r="BA31">
            <v>94100</v>
          </cell>
          <cell r="BB31">
            <v>96900</v>
          </cell>
          <cell r="BC31">
            <v>99800</v>
          </cell>
          <cell r="BD31">
            <v>102800</v>
          </cell>
          <cell r="BE31">
            <v>105900</v>
          </cell>
          <cell r="BF31">
            <v>109100</v>
          </cell>
          <cell r="BG31">
            <v>112400</v>
          </cell>
          <cell r="BH31">
            <v>115800</v>
          </cell>
          <cell r="BI31">
            <v>119300</v>
          </cell>
          <cell r="BJ31">
            <v>122900</v>
          </cell>
          <cell r="BK31">
            <v>126600</v>
          </cell>
          <cell r="BL31">
            <v>130400</v>
          </cell>
          <cell r="BM31">
            <v>134300</v>
          </cell>
          <cell r="BN31">
            <v>138300</v>
          </cell>
          <cell r="BO31">
            <v>142400</v>
          </cell>
          <cell r="BP31">
            <v>146700</v>
          </cell>
          <cell r="BQ31">
            <v>151100</v>
          </cell>
          <cell r="BR31">
            <v>155600</v>
          </cell>
          <cell r="BS31">
            <v>160300</v>
          </cell>
          <cell r="BT31">
            <v>165100</v>
          </cell>
          <cell r="BU31">
            <v>170100</v>
          </cell>
          <cell r="BV31">
            <v>175200</v>
          </cell>
          <cell r="BW31">
            <v>180500</v>
          </cell>
          <cell r="BX31">
            <v>185900</v>
          </cell>
          <cell r="BY31">
            <v>191500</v>
          </cell>
          <cell r="BZ31">
            <v>197200</v>
          </cell>
          <cell r="CA31">
            <v>203100</v>
          </cell>
          <cell r="CB31">
            <v>209200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</row>
        <row r="32">
          <cell r="AT32">
            <v>8700</v>
          </cell>
          <cell r="AU32">
            <v>118500</v>
          </cell>
          <cell r="AV32">
            <v>122100</v>
          </cell>
          <cell r="AW32">
            <v>125800</v>
          </cell>
          <cell r="AX32">
            <v>129600</v>
          </cell>
          <cell r="AY32">
            <v>133500</v>
          </cell>
          <cell r="AZ32">
            <v>137500</v>
          </cell>
          <cell r="BA32">
            <v>141600</v>
          </cell>
          <cell r="BB32">
            <v>145800</v>
          </cell>
          <cell r="BC32">
            <v>150200</v>
          </cell>
          <cell r="BD32">
            <v>154700</v>
          </cell>
          <cell r="BE32">
            <v>159300</v>
          </cell>
          <cell r="BF32">
            <v>164100</v>
          </cell>
          <cell r="BG32">
            <v>169000</v>
          </cell>
          <cell r="BH32">
            <v>174100</v>
          </cell>
          <cell r="BI32">
            <v>179300</v>
          </cell>
          <cell r="BJ32">
            <v>184700</v>
          </cell>
          <cell r="BK32">
            <v>190200</v>
          </cell>
          <cell r="BL32">
            <v>195900</v>
          </cell>
          <cell r="BM32">
            <v>201800</v>
          </cell>
          <cell r="BN32">
            <v>207900</v>
          </cell>
          <cell r="BO32">
            <v>214100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</row>
        <row r="33">
          <cell r="AT33">
            <v>8900</v>
          </cell>
          <cell r="AU33">
            <v>131100</v>
          </cell>
          <cell r="AV33">
            <v>135000</v>
          </cell>
          <cell r="AW33">
            <v>139100</v>
          </cell>
          <cell r="AX33">
            <v>143300</v>
          </cell>
          <cell r="AY33">
            <v>147600</v>
          </cell>
          <cell r="AZ33">
            <v>152000</v>
          </cell>
          <cell r="BA33">
            <v>156600</v>
          </cell>
          <cell r="BB33">
            <v>161300</v>
          </cell>
          <cell r="BC33">
            <v>166100</v>
          </cell>
          <cell r="BD33">
            <v>171100</v>
          </cell>
          <cell r="BE33">
            <v>176200</v>
          </cell>
          <cell r="BF33">
            <v>181500</v>
          </cell>
          <cell r="BG33">
            <v>186900</v>
          </cell>
          <cell r="BH33">
            <v>192500</v>
          </cell>
          <cell r="BI33">
            <v>198300</v>
          </cell>
          <cell r="BJ33">
            <v>204200</v>
          </cell>
          <cell r="BK33">
            <v>210300</v>
          </cell>
          <cell r="BL33">
            <v>216600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</row>
        <row r="34">
          <cell r="AT34">
            <v>10000</v>
          </cell>
          <cell r="AU34">
            <v>144200</v>
          </cell>
          <cell r="AV34">
            <v>148500</v>
          </cell>
          <cell r="AW34">
            <v>153000</v>
          </cell>
          <cell r="AX34">
            <v>157600</v>
          </cell>
          <cell r="AY34">
            <v>162300</v>
          </cell>
          <cell r="AZ34">
            <v>167200</v>
          </cell>
          <cell r="BA34">
            <v>172200</v>
          </cell>
          <cell r="BB34">
            <v>177400</v>
          </cell>
          <cell r="BC34">
            <v>182700</v>
          </cell>
          <cell r="BD34">
            <v>188200</v>
          </cell>
          <cell r="BE34">
            <v>193800</v>
          </cell>
          <cell r="BF34">
            <v>199600</v>
          </cell>
          <cell r="BG34">
            <v>205600</v>
          </cell>
          <cell r="BH34">
            <v>211800</v>
          </cell>
          <cell r="BI34">
            <v>218200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</row>
        <row r="35">
          <cell r="AT35" t="str">
            <v>HAG</v>
          </cell>
          <cell r="AU35">
            <v>182200</v>
          </cell>
          <cell r="AV35">
            <v>187700</v>
          </cell>
          <cell r="AW35">
            <v>193300</v>
          </cell>
          <cell r="AX35">
            <v>199100</v>
          </cell>
          <cell r="AY35">
            <v>205100</v>
          </cell>
          <cell r="AZ35">
            <v>211300</v>
          </cell>
          <cell r="BA35">
            <v>217600</v>
          </cell>
          <cell r="BB35">
            <v>224100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</row>
        <row r="36">
          <cell r="AT36" t="str">
            <v>CS</v>
          </cell>
          <cell r="AU36">
            <v>225000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DATA"/>
      <sheetName val="IN-1"/>
      <sheetName val="IN-2"/>
      <sheetName val="PAGAR SLIP"/>
      <sheetName val="ENG IN 1"/>
      <sheetName val="ENG IN 2"/>
      <sheetName val="FORM 16(1)"/>
      <sheetName val="FORM 16(2)"/>
      <sheetName val="16(1)"/>
      <sheetName val="16(2)"/>
    </sheetNames>
    <sheetDataSet>
      <sheetData sheetId="0"/>
      <sheetData sheetId="1">
        <row r="4">
          <cell r="BE4">
            <v>0</v>
          </cell>
        </row>
      </sheetData>
      <sheetData sheetId="2">
        <row r="44">
          <cell r="W44" t="str">
            <v>__Nil__</v>
          </cell>
        </row>
      </sheetData>
      <sheetData sheetId="3"/>
      <sheetData sheetId="4">
        <row r="7">
          <cell r="AF7">
            <v>31</v>
          </cell>
          <cell r="AI7">
            <v>31</v>
          </cell>
        </row>
        <row r="8">
          <cell r="AF8">
            <v>30</v>
          </cell>
          <cell r="AI8">
            <v>30</v>
          </cell>
        </row>
        <row r="9">
          <cell r="AF9">
            <v>31</v>
          </cell>
          <cell r="AI9">
            <v>31</v>
          </cell>
        </row>
        <row r="10">
          <cell r="AF10">
            <v>30</v>
          </cell>
          <cell r="AI10">
            <v>30</v>
          </cell>
        </row>
        <row r="11">
          <cell r="AF11">
            <v>31</v>
          </cell>
          <cell r="AI11">
            <v>31</v>
          </cell>
        </row>
        <row r="12">
          <cell r="AF12">
            <v>31</v>
          </cell>
          <cell r="AI12">
            <v>31</v>
          </cell>
        </row>
        <row r="13">
          <cell r="AF13">
            <v>30</v>
          </cell>
          <cell r="AI13">
            <v>30</v>
          </cell>
        </row>
        <row r="14">
          <cell r="AF14">
            <v>31</v>
          </cell>
          <cell r="AI14">
            <v>31</v>
          </cell>
        </row>
        <row r="15">
          <cell r="AF15">
            <v>30</v>
          </cell>
          <cell r="AI15">
            <v>30</v>
          </cell>
        </row>
        <row r="16">
          <cell r="AF16">
            <v>31</v>
          </cell>
          <cell r="AI16">
            <v>31</v>
          </cell>
        </row>
        <row r="17">
          <cell r="AF17">
            <v>31</v>
          </cell>
          <cell r="AI17">
            <v>31</v>
          </cell>
        </row>
        <row r="18">
          <cell r="AF18">
            <v>29</v>
          </cell>
          <cell r="AI18">
            <v>29</v>
          </cell>
          <cell r="AT18">
            <v>1300</v>
          </cell>
          <cell r="AU18">
            <v>14800</v>
          </cell>
          <cell r="AV18">
            <v>15200</v>
          </cell>
          <cell r="AW18">
            <v>15700</v>
          </cell>
          <cell r="AX18">
            <v>16200</v>
          </cell>
          <cell r="AY18">
            <v>16700</v>
          </cell>
          <cell r="AZ18">
            <v>17200</v>
          </cell>
          <cell r="BA18">
            <v>17700</v>
          </cell>
          <cell r="BB18">
            <v>18200</v>
          </cell>
          <cell r="BC18">
            <v>18700</v>
          </cell>
          <cell r="BD18">
            <v>19300</v>
          </cell>
          <cell r="BE18">
            <v>19900</v>
          </cell>
          <cell r="BF18">
            <v>20500</v>
          </cell>
          <cell r="BG18">
            <v>21100</v>
          </cell>
          <cell r="BH18">
            <v>21700</v>
          </cell>
          <cell r="BI18">
            <v>22400</v>
          </cell>
          <cell r="BJ18">
            <v>23100</v>
          </cell>
          <cell r="BK18">
            <v>23800</v>
          </cell>
          <cell r="BL18">
            <v>24500</v>
          </cell>
          <cell r="BM18">
            <v>25200</v>
          </cell>
          <cell r="BN18">
            <v>26000</v>
          </cell>
          <cell r="BO18">
            <v>26800</v>
          </cell>
          <cell r="BP18">
            <v>27600</v>
          </cell>
          <cell r="BQ18">
            <v>28400</v>
          </cell>
          <cell r="BR18">
            <v>29300</v>
          </cell>
          <cell r="BS18">
            <v>30200</v>
          </cell>
          <cell r="BT18">
            <v>31100</v>
          </cell>
          <cell r="BU18">
            <v>32000</v>
          </cell>
          <cell r="BV18">
            <v>33000</v>
          </cell>
          <cell r="BW18">
            <v>34000</v>
          </cell>
          <cell r="BX18">
            <v>35000</v>
          </cell>
          <cell r="BY18">
            <v>36100</v>
          </cell>
          <cell r="BZ18">
            <v>37200</v>
          </cell>
          <cell r="CA18">
            <v>38300</v>
          </cell>
          <cell r="CB18">
            <v>39400</v>
          </cell>
          <cell r="CC18">
            <v>40600</v>
          </cell>
          <cell r="CD18">
            <v>41800</v>
          </cell>
          <cell r="CE18">
            <v>43100</v>
          </cell>
          <cell r="CF18">
            <v>44400</v>
          </cell>
          <cell r="CG18">
            <v>45700</v>
          </cell>
          <cell r="CH18">
            <v>47100</v>
          </cell>
        </row>
        <row r="19">
          <cell r="AT19">
            <v>1400</v>
          </cell>
          <cell r="AU19">
            <v>15000</v>
          </cell>
          <cell r="AV19">
            <v>15500</v>
          </cell>
          <cell r="AW19">
            <v>16000</v>
          </cell>
          <cell r="AX19">
            <v>16500</v>
          </cell>
          <cell r="AY19">
            <v>17000</v>
          </cell>
          <cell r="AZ19">
            <v>17500</v>
          </cell>
          <cell r="BA19">
            <v>18000</v>
          </cell>
          <cell r="BB19">
            <v>18500</v>
          </cell>
          <cell r="BC19">
            <v>19100</v>
          </cell>
          <cell r="BD19">
            <v>19700</v>
          </cell>
          <cell r="BE19">
            <v>20300</v>
          </cell>
          <cell r="BF19">
            <v>20900</v>
          </cell>
          <cell r="BG19">
            <v>21500</v>
          </cell>
          <cell r="BH19">
            <v>22100</v>
          </cell>
          <cell r="BI19">
            <v>22800</v>
          </cell>
          <cell r="BJ19">
            <v>23500</v>
          </cell>
          <cell r="BK19">
            <v>24200</v>
          </cell>
          <cell r="BL19">
            <v>24900</v>
          </cell>
          <cell r="BM19">
            <v>25600</v>
          </cell>
          <cell r="BN19">
            <v>26400</v>
          </cell>
          <cell r="BO19">
            <v>27200</v>
          </cell>
          <cell r="BP19">
            <v>28000</v>
          </cell>
          <cell r="BQ19">
            <v>28800</v>
          </cell>
          <cell r="BR19">
            <v>29700</v>
          </cell>
          <cell r="BS19">
            <v>30600</v>
          </cell>
          <cell r="BT19">
            <v>31500</v>
          </cell>
          <cell r="BU19">
            <v>32400</v>
          </cell>
          <cell r="BV19">
            <v>33400</v>
          </cell>
          <cell r="BW19">
            <v>34400</v>
          </cell>
          <cell r="BX19">
            <v>35400</v>
          </cell>
          <cell r="BY19">
            <v>36500</v>
          </cell>
          <cell r="BZ19">
            <v>37600</v>
          </cell>
          <cell r="CA19">
            <v>38700</v>
          </cell>
          <cell r="CB19">
            <v>39900</v>
          </cell>
          <cell r="CC19">
            <v>41100</v>
          </cell>
          <cell r="CD19">
            <v>42300</v>
          </cell>
          <cell r="CE19">
            <v>43600</v>
          </cell>
          <cell r="CF19">
            <v>44900</v>
          </cell>
          <cell r="CG19">
            <v>46200</v>
          </cell>
          <cell r="CH19">
            <v>47600</v>
          </cell>
        </row>
        <row r="20">
          <cell r="AT20">
            <v>1650</v>
          </cell>
          <cell r="AU20">
            <v>15700</v>
          </cell>
          <cell r="AV20">
            <v>16200</v>
          </cell>
          <cell r="AW20">
            <v>16700</v>
          </cell>
          <cell r="AX20">
            <v>17200</v>
          </cell>
          <cell r="AY20">
            <v>17700</v>
          </cell>
          <cell r="AZ20">
            <v>18200</v>
          </cell>
          <cell r="BA20">
            <v>18700</v>
          </cell>
          <cell r="BB20">
            <v>19300</v>
          </cell>
          <cell r="BC20">
            <v>19900</v>
          </cell>
          <cell r="BD20">
            <v>20500</v>
          </cell>
          <cell r="BE20">
            <v>21100</v>
          </cell>
          <cell r="BF20">
            <v>21700</v>
          </cell>
          <cell r="BG20">
            <v>22400</v>
          </cell>
          <cell r="BH20">
            <v>23100</v>
          </cell>
          <cell r="BI20">
            <v>23800</v>
          </cell>
          <cell r="BJ20">
            <v>24500</v>
          </cell>
          <cell r="BK20">
            <v>25200</v>
          </cell>
          <cell r="BL20">
            <v>26000</v>
          </cell>
          <cell r="BM20">
            <v>26800</v>
          </cell>
          <cell r="BN20">
            <v>27600</v>
          </cell>
          <cell r="BO20">
            <v>28400</v>
          </cell>
          <cell r="BP20">
            <v>29300</v>
          </cell>
          <cell r="BQ20">
            <v>30200</v>
          </cell>
          <cell r="BR20">
            <v>31100</v>
          </cell>
          <cell r="BS20">
            <v>32000</v>
          </cell>
          <cell r="BT20">
            <v>33000</v>
          </cell>
          <cell r="BU20">
            <v>34000</v>
          </cell>
          <cell r="BV20">
            <v>35000</v>
          </cell>
          <cell r="BW20">
            <v>36100</v>
          </cell>
          <cell r="BX20">
            <v>37200</v>
          </cell>
          <cell r="BY20">
            <v>38300</v>
          </cell>
          <cell r="BZ20">
            <v>39400</v>
          </cell>
          <cell r="CA20">
            <v>40600</v>
          </cell>
          <cell r="CB20">
            <v>41800</v>
          </cell>
          <cell r="CC20">
            <v>43100</v>
          </cell>
          <cell r="CD20">
            <v>44400</v>
          </cell>
          <cell r="CE20">
            <v>45700</v>
          </cell>
          <cell r="CF20">
            <v>47100</v>
          </cell>
          <cell r="CG20">
            <v>48500</v>
          </cell>
          <cell r="CH20">
            <v>50000</v>
          </cell>
        </row>
        <row r="21">
          <cell r="AT21">
            <v>1800</v>
          </cell>
          <cell r="AU21">
            <v>18000</v>
          </cell>
          <cell r="AV21">
            <v>18500</v>
          </cell>
          <cell r="AW21">
            <v>19100</v>
          </cell>
          <cell r="AX21">
            <v>19700</v>
          </cell>
          <cell r="AY21">
            <v>20300</v>
          </cell>
          <cell r="AZ21">
            <v>20900</v>
          </cell>
          <cell r="BA21">
            <v>21500</v>
          </cell>
          <cell r="BB21">
            <v>22100</v>
          </cell>
          <cell r="BC21">
            <v>22800</v>
          </cell>
          <cell r="BD21">
            <v>23500</v>
          </cell>
          <cell r="BE21">
            <v>24200</v>
          </cell>
          <cell r="BF21">
            <v>24900</v>
          </cell>
          <cell r="BG21">
            <v>25600</v>
          </cell>
          <cell r="BH21">
            <v>26400</v>
          </cell>
          <cell r="BI21">
            <v>27200</v>
          </cell>
          <cell r="BJ21">
            <v>28000</v>
          </cell>
          <cell r="BK21">
            <v>28800</v>
          </cell>
          <cell r="BL21">
            <v>29700</v>
          </cell>
          <cell r="BM21">
            <v>30600</v>
          </cell>
          <cell r="BN21">
            <v>31500</v>
          </cell>
          <cell r="BO21">
            <v>32400</v>
          </cell>
          <cell r="BP21">
            <v>33400</v>
          </cell>
          <cell r="BQ21">
            <v>34400</v>
          </cell>
          <cell r="BR21">
            <v>35400</v>
          </cell>
          <cell r="BS21">
            <v>36500</v>
          </cell>
          <cell r="BT21">
            <v>37600</v>
          </cell>
          <cell r="BU21">
            <v>38700</v>
          </cell>
          <cell r="BV21">
            <v>39900</v>
          </cell>
          <cell r="BW21">
            <v>41100</v>
          </cell>
          <cell r="BX21">
            <v>42300</v>
          </cell>
          <cell r="BY21">
            <v>43600</v>
          </cell>
          <cell r="BZ21">
            <v>44900</v>
          </cell>
          <cell r="CA21">
            <v>46200</v>
          </cell>
          <cell r="CB21">
            <v>47600</v>
          </cell>
          <cell r="CC21">
            <v>49000</v>
          </cell>
          <cell r="CD21">
            <v>50500</v>
          </cell>
          <cell r="CE21">
            <v>52000</v>
          </cell>
          <cell r="CF21">
            <v>53600</v>
          </cell>
          <cell r="CG21">
            <v>55200</v>
          </cell>
          <cell r="CH21">
            <v>56900</v>
          </cell>
        </row>
        <row r="22">
          <cell r="AT22">
            <v>1900</v>
          </cell>
          <cell r="AU22">
            <v>19900</v>
          </cell>
          <cell r="AV22">
            <v>20500</v>
          </cell>
          <cell r="AW22">
            <v>21100</v>
          </cell>
          <cell r="AX22">
            <v>21700</v>
          </cell>
          <cell r="AY22">
            <v>22400</v>
          </cell>
          <cell r="AZ22">
            <v>23100</v>
          </cell>
          <cell r="BA22">
            <v>23800</v>
          </cell>
          <cell r="BB22">
            <v>24500</v>
          </cell>
          <cell r="BC22">
            <v>25200</v>
          </cell>
          <cell r="BD22">
            <v>26000</v>
          </cell>
          <cell r="BE22">
            <v>26800</v>
          </cell>
          <cell r="BF22">
            <v>27600</v>
          </cell>
          <cell r="BG22">
            <v>28400</v>
          </cell>
          <cell r="BH22">
            <v>29300</v>
          </cell>
          <cell r="BI22">
            <v>30200</v>
          </cell>
          <cell r="BJ22">
            <v>31100</v>
          </cell>
          <cell r="BK22">
            <v>32000</v>
          </cell>
          <cell r="BL22">
            <v>33000</v>
          </cell>
          <cell r="BM22">
            <v>34000</v>
          </cell>
          <cell r="BN22">
            <v>35000</v>
          </cell>
          <cell r="BO22">
            <v>36100</v>
          </cell>
          <cell r="BP22">
            <v>37200</v>
          </cell>
          <cell r="BQ22">
            <v>38300</v>
          </cell>
          <cell r="BR22">
            <v>39400</v>
          </cell>
          <cell r="BS22">
            <v>40600</v>
          </cell>
          <cell r="BT22">
            <v>41800</v>
          </cell>
          <cell r="BU22">
            <v>43100</v>
          </cell>
          <cell r="BV22">
            <v>44400</v>
          </cell>
          <cell r="BW22">
            <v>45700</v>
          </cell>
          <cell r="BX22">
            <v>47100</v>
          </cell>
          <cell r="BY22">
            <v>48500</v>
          </cell>
          <cell r="BZ22">
            <v>50000</v>
          </cell>
          <cell r="CA22">
            <v>51500</v>
          </cell>
          <cell r="CB22">
            <v>53000</v>
          </cell>
          <cell r="CC22">
            <v>54600</v>
          </cell>
          <cell r="CD22">
            <v>56200</v>
          </cell>
          <cell r="CE22">
            <v>57900</v>
          </cell>
          <cell r="CF22">
            <v>59600</v>
          </cell>
          <cell r="CG22">
            <v>61400</v>
          </cell>
          <cell r="CH22">
            <v>63200</v>
          </cell>
        </row>
        <row r="23">
          <cell r="AT23">
            <v>2000</v>
          </cell>
          <cell r="AU23">
            <v>21700</v>
          </cell>
          <cell r="AV23">
            <v>22400</v>
          </cell>
          <cell r="AW23">
            <v>23100</v>
          </cell>
          <cell r="AX23">
            <v>23800</v>
          </cell>
          <cell r="AY23">
            <v>24500</v>
          </cell>
          <cell r="AZ23">
            <v>25200</v>
          </cell>
          <cell r="BA23">
            <v>26000</v>
          </cell>
          <cell r="BB23">
            <v>26800</v>
          </cell>
          <cell r="BC23">
            <v>27600</v>
          </cell>
          <cell r="BD23">
            <v>28400</v>
          </cell>
          <cell r="BE23">
            <v>29300</v>
          </cell>
          <cell r="BF23">
            <v>30200</v>
          </cell>
          <cell r="BG23">
            <v>31100</v>
          </cell>
          <cell r="BH23">
            <v>32000</v>
          </cell>
          <cell r="BI23">
            <v>33000</v>
          </cell>
          <cell r="BJ23">
            <v>34000</v>
          </cell>
          <cell r="BK23">
            <v>35000</v>
          </cell>
          <cell r="BL23">
            <v>36100</v>
          </cell>
          <cell r="BM23">
            <v>37200</v>
          </cell>
          <cell r="BN23">
            <v>38300</v>
          </cell>
          <cell r="BO23">
            <v>39400</v>
          </cell>
          <cell r="BP23">
            <v>40600</v>
          </cell>
          <cell r="BQ23">
            <v>41800</v>
          </cell>
          <cell r="BR23">
            <v>43100</v>
          </cell>
          <cell r="BS23">
            <v>44400</v>
          </cell>
          <cell r="BT23">
            <v>45700</v>
          </cell>
          <cell r="BU23">
            <v>47100</v>
          </cell>
          <cell r="BV23">
            <v>48500</v>
          </cell>
          <cell r="BW23">
            <v>50000</v>
          </cell>
          <cell r="BX23">
            <v>51500</v>
          </cell>
          <cell r="BY23">
            <v>53000</v>
          </cell>
          <cell r="BZ23">
            <v>54600</v>
          </cell>
          <cell r="CA23">
            <v>56200</v>
          </cell>
          <cell r="CB23">
            <v>57900</v>
          </cell>
          <cell r="CC23">
            <v>59600</v>
          </cell>
          <cell r="CD23">
            <v>61400</v>
          </cell>
          <cell r="CE23">
            <v>63200</v>
          </cell>
          <cell r="CF23">
            <v>65100</v>
          </cell>
          <cell r="CG23">
            <v>67100</v>
          </cell>
          <cell r="CH23">
            <v>69100</v>
          </cell>
        </row>
        <row r="24"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</row>
        <row r="25">
          <cell r="AT25">
            <v>2400</v>
          </cell>
          <cell r="AU25">
            <v>25500</v>
          </cell>
          <cell r="AV25">
            <v>26300</v>
          </cell>
          <cell r="AW25">
            <v>27100</v>
          </cell>
          <cell r="AX25">
            <v>27900</v>
          </cell>
          <cell r="AY25">
            <v>28700</v>
          </cell>
          <cell r="AZ25">
            <v>29600</v>
          </cell>
          <cell r="BA25">
            <v>30500</v>
          </cell>
          <cell r="BB25">
            <v>31400</v>
          </cell>
          <cell r="BC25">
            <v>32300</v>
          </cell>
          <cell r="BD25">
            <v>33300</v>
          </cell>
          <cell r="BE25">
            <v>34300</v>
          </cell>
          <cell r="BF25">
            <v>35300</v>
          </cell>
          <cell r="BG25">
            <v>36400</v>
          </cell>
          <cell r="BH25">
            <v>37500</v>
          </cell>
          <cell r="BI25">
            <v>38600</v>
          </cell>
          <cell r="BJ25">
            <v>39800</v>
          </cell>
          <cell r="BK25">
            <v>41000</v>
          </cell>
          <cell r="BL25">
            <v>42200</v>
          </cell>
          <cell r="BM25">
            <v>43500</v>
          </cell>
          <cell r="BN25">
            <v>44800</v>
          </cell>
          <cell r="BO25">
            <v>46100</v>
          </cell>
          <cell r="BP25">
            <v>47500</v>
          </cell>
          <cell r="BQ25">
            <v>48900</v>
          </cell>
          <cell r="BR25">
            <v>50400</v>
          </cell>
          <cell r="BS25">
            <v>51900</v>
          </cell>
          <cell r="BT25">
            <v>53500</v>
          </cell>
          <cell r="BU25">
            <v>55100</v>
          </cell>
          <cell r="BV25">
            <v>56800</v>
          </cell>
          <cell r="BW25">
            <v>58500</v>
          </cell>
          <cell r="BX25">
            <v>60300</v>
          </cell>
          <cell r="BY25">
            <v>62100</v>
          </cell>
          <cell r="BZ25">
            <v>64000</v>
          </cell>
          <cell r="CA25">
            <v>65900</v>
          </cell>
          <cell r="CB25">
            <v>67900</v>
          </cell>
          <cell r="CC25">
            <v>69900</v>
          </cell>
          <cell r="CD25">
            <v>72000</v>
          </cell>
          <cell r="CE25">
            <v>74200</v>
          </cell>
          <cell r="CF25">
            <v>76400</v>
          </cell>
          <cell r="CG25">
            <v>78700</v>
          </cell>
          <cell r="CH25">
            <v>81100</v>
          </cell>
        </row>
        <row r="26"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</row>
        <row r="27">
          <cell r="AT27">
            <v>2800</v>
          </cell>
          <cell r="AU27">
            <v>29200</v>
          </cell>
          <cell r="AV27">
            <v>30100</v>
          </cell>
          <cell r="AW27">
            <v>31000</v>
          </cell>
          <cell r="AX27">
            <v>31900</v>
          </cell>
          <cell r="AY27">
            <v>32900</v>
          </cell>
          <cell r="AZ27">
            <v>33900</v>
          </cell>
          <cell r="BA27">
            <v>34900</v>
          </cell>
          <cell r="BB27">
            <v>35900</v>
          </cell>
          <cell r="BC27">
            <v>37000</v>
          </cell>
          <cell r="BD27">
            <v>38100</v>
          </cell>
          <cell r="BE27">
            <v>39200</v>
          </cell>
          <cell r="BF27">
            <v>40400</v>
          </cell>
          <cell r="BG27">
            <v>41600</v>
          </cell>
          <cell r="BH27">
            <v>42800</v>
          </cell>
          <cell r="BI27">
            <v>44100</v>
          </cell>
          <cell r="BJ27">
            <v>45400</v>
          </cell>
          <cell r="BK27">
            <v>46800</v>
          </cell>
          <cell r="BL27">
            <v>48200</v>
          </cell>
          <cell r="BM27">
            <v>49600</v>
          </cell>
          <cell r="BN27">
            <v>51100</v>
          </cell>
          <cell r="BO27">
            <v>52600</v>
          </cell>
          <cell r="BP27">
            <v>54200</v>
          </cell>
          <cell r="BQ27">
            <v>55800</v>
          </cell>
          <cell r="BR27">
            <v>57500</v>
          </cell>
          <cell r="BS27">
            <v>59200</v>
          </cell>
          <cell r="BT27">
            <v>61000</v>
          </cell>
          <cell r="BU27">
            <v>62800</v>
          </cell>
          <cell r="BV27">
            <v>64700</v>
          </cell>
          <cell r="BW27">
            <v>66600</v>
          </cell>
          <cell r="BX27">
            <v>68600</v>
          </cell>
          <cell r="BY27">
            <v>70700</v>
          </cell>
          <cell r="BZ27">
            <v>72800</v>
          </cell>
          <cell r="CA27">
            <v>75000</v>
          </cell>
          <cell r="CB27">
            <v>77300</v>
          </cell>
          <cell r="CC27">
            <v>79600</v>
          </cell>
          <cell r="CD27">
            <v>82000</v>
          </cell>
          <cell r="CE27">
            <v>84500</v>
          </cell>
          <cell r="CF27">
            <v>87000</v>
          </cell>
          <cell r="CG27">
            <v>89600</v>
          </cell>
          <cell r="CH27">
            <v>92300</v>
          </cell>
        </row>
        <row r="28">
          <cell r="AT28">
            <v>5400</v>
          </cell>
          <cell r="AU28">
            <v>53100</v>
          </cell>
          <cell r="AV28">
            <v>54700</v>
          </cell>
          <cell r="AW28">
            <v>56300</v>
          </cell>
          <cell r="AX28">
            <v>58000</v>
          </cell>
          <cell r="AY28">
            <v>59700</v>
          </cell>
          <cell r="AZ28">
            <v>61500</v>
          </cell>
          <cell r="BA28">
            <v>63300</v>
          </cell>
          <cell r="BB28">
            <v>65200</v>
          </cell>
          <cell r="BC28">
            <v>67200</v>
          </cell>
          <cell r="BD28">
            <v>69200</v>
          </cell>
          <cell r="BE28">
            <v>71300</v>
          </cell>
          <cell r="BF28">
            <v>73400</v>
          </cell>
          <cell r="BG28">
            <v>75600</v>
          </cell>
          <cell r="BH28">
            <v>77900</v>
          </cell>
          <cell r="BI28">
            <v>80200</v>
          </cell>
          <cell r="BJ28">
            <v>82600</v>
          </cell>
          <cell r="BK28">
            <v>85100</v>
          </cell>
          <cell r="BL28">
            <v>87700</v>
          </cell>
          <cell r="BM28">
            <v>90300</v>
          </cell>
          <cell r="BN28">
            <v>93000</v>
          </cell>
          <cell r="BO28">
            <v>95800</v>
          </cell>
          <cell r="BP28">
            <v>98700</v>
          </cell>
          <cell r="BQ28">
            <v>101700</v>
          </cell>
          <cell r="BR28">
            <v>104800</v>
          </cell>
          <cell r="BS28">
            <v>107900</v>
          </cell>
          <cell r="BT28">
            <v>111100</v>
          </cell>
          <cell r="BU28">
            <v>114400</v>
          </cell>
          <cell r="BV28">
            <v>117800</v>
          </cell>
          <cell r="BW28">
            <v>121300</v>
          </cell>
          <cell r="BX28">
            <v>124900</v>
          </cell>
          <cell r="BY28">
            <v>128600</v>
          </cell>
          <cell r="BZ28">
            <v>132500</v>
          </cell>
          <cell r="CA28">
            <v>136500</v>
          </cell>
          <cell r="CB28">
            <v>140600</v>
          </cell>
          <cell r="CC28">
            <v>144800</v>
          </cell>
          <cell r="CD28">
            <v>149100</v>
          </cell>
          <cell r="CE28">
            <v>153600</v>
          </cell>
          <cell r="CF28">
            <v>158200</v>
          </cell>
          <cell r="CG28">
            <v>162900</v>
          </cell>
          <cell r="CH28">
            <v>167800</v>
          </cell>
        </row>
        <row r="29">
          <cell r="AT29">
            <v>5400</v>
          </cell>
          <cell r="AU29">
            <v>56100</v>
          </cell>
          <cell r="AV29">
            <v>57800</v>
          </cell>
          <cell r="AW29">
            <v>59500</v>
          </cell>
          <cell r="AX29">
            <v>61300</v>
          </cell>
          <cell r="AY29">
            <v>63100</v>
          </cell>
          <cell r="AZ29">
            <v>65000</v>
          </cell>
          <cell r="BA29">
            <v>67000</v>
          </cell>
          <cell r="BB29">
            <v>69000</v>
          </cell>
          <cell r="BC29">
            <v>71100</v>
          </cell>
          <cell r="BD29">
            <v>73200</v>
          </cell>
          <cell r="BE29">
            <v>75400</v>
          </cell>
          <cell r="BF29">
            <v>77700</v>
          </cell>
          <cell r="BG29">
            <v>80000</v>
          </cell>
          <cell r="BH29">
            <v>82400</v>
          </cell>
          <cell r="BI29">
            <v>84900</v>
          </cell>
          <cell r="BJ29">
            <v>87400</v>
          </cell>
          <cell r="BK29">
            <v>90000</v>
          </cell>
          <cell r="BL29">
            <v>92700</v>
          </cell>
          <cell r="BM29">
            <v>95500</v>
          </cell>
          <cell r="BN29">
            <v>98400</v>
          </cell>
          <cell r="BO29">
            <v>101400</v>
          </cell>
          <cell r="BP29">
            <v>104400</v>
          </cell>
          <cell r="BQ29">
            <v>107500</v>
          </cell>
          <cell r="BR29">
            <v>110700</v>
          </cell>
          <cell r="BS29">
            <v>114000</v>
          </cell>
          <cell r="BT29">
            <v>117400</v>
          </cell>
          <cell r="BU29">
            <v>120900</v>
          </cell>
          <cell r="BV29">
            <v>124500</v>
          </cell>
          <cell r="BW29">
            <v>128200</v>
          </cell>
          <cell r="BX29">
            <v>132000</v>
          </cell>
          <cell r="BY29">
            <v>136000</v>
          </cell>
          <cell r="BZ29">
            <v>140100</v>
          </cell>
          <cell r="CA29">
            <v>144300</v>
          </cell>
          <cell r="CB29">
            <v>148600</v>
          </cell>
          <cell r="CC29">
            <v>153100</v>
          </cell>
          <cell r="CD29">
            <v>157700</v>
          </cell>
          <cell r="CE29">
            <v>162400</v>
          </cell>
          <cell r="CF29">
            <v>167300</v>
          </cell>
          <cell r="CG29">
            <v>172300</v>
          </cell>
          <cell r="CH29">
            <v>177500</v>
          </cell>
        </row>
        <row r="30">
          <cell r="AT30">
            <v>6600</v>
          </cell>
          <cell r="AU30">
            <v>67700</v>
          </cell>
          <cell r="AV30">
            <v>69700</v>
          </cell>
          <cell r="AW30">
            <v>71800</v>
          </cell>
          <cell r="AX30">
            <v>74000</v>
          </cell>
          <cell r="AY30">
            <v>76200</v>
          </cell>
          <cell r="AZ30">
            <v>78500</v>
          </cell>
          <cell r="BA30">
            <v>80900</v>
          </cell>
          <cell r="BB30">
            <v>83300</v>
          </cell>
          <cell r="BC30">
            <v>85800</v>
          </cell>
          <cell r="BD30">
            <v>88400</v>
          </cell>
          <cell r="BE30">
            <v>91100</v>
          </cell>
          <cell r="BF30">
            <v>93800</v>
          </cell>
          <cell r="BG30">
            <v>96600</v>
          </cell>
          <cell r="BH30">
            <v>99500</v>
          </cell>
          <cell r="BI30">
            <v>102500</v>
          </cell>
          <cell r="BJ30">
            <v>105600</v>
          </cell>
          <cell r="BK30">
            <v>108800</v>
          </cell>
          <cell r="BL30">
            <v>112100</v>
          </cell>
          <cell r="BM30">
            <v>115500</v>
          </cell>
          <cell r="BN30">
            <v>119000</v>
          </cell>
          <cell r="BO30">
            <v>122600</v>
          </cell>
          <cell r="BP30">
            <v>126300</v>
          </cell>
          <cell r="BQ30">
            <v>130100</v>
          </cell>
          <cell r="BR30">
            <v>134000</v>
          </cell>
          <cell r="BS30">
            <v>138000</v>
          </cell>
          <cell r="BT30">
            <v>142100</v>
          </cell>
          <cell r="BU30">
            <v>146400</v>
          </cell>
          <cell r="BV30">
            <v>150800</v>
          </cell>
          <cell r="BW30">
            <v>155300</v>
          </cell>
          <cell r="BX30">
            <v>160000</v>
          </cell>
          <cell r="BY30">
            <v>164800</v>
          </cell>
          <cell r="BZ30">
            <v>169700</v>
          </cell>
          <cell r="CA30">
            <v>174800</v>
          </cell>
          <cell r="CB30">
            <v>180000</v>
          </cell>
          <cell r="CC30">
            <v>185400</v>
          </cell>
          <cell r="CD30">
            <v>191000</v>
          </cell>
          <cell r="CE30">
            <v>196700</v>
          </cell>
          <cell r="CF30">
            <v>202600</v>
          </cell>
          <cell r="CG30">
            <v>208700</v>
          </cell>
          <cell r="CH30">
            <v>0</v>
          </cell>
        </row>
        <row r="31">
          <cell r="AT31">
            <v>7600</v>
          </cell>
          <cell r="AU31">
            <v>78800</v>
          </cell>
          <cell r="AV31">
            <v>81200</v>
          </cell>
          <cell r="AW31">
            <v>83600</v>
          </cell>
          <cell r="AX31">
            <v>86100</v>
          </cell>
          <cell r="AY31">
            <v>88700</v>
          </cell>
          <cell r="AZ31">
            <v>91400</v>
          </cell>
          <cell r="BA31">
            <v>94100</v>
          </cell>
          <cell r="BB31">
            <v>96900</v>
          </cell>
          <cell r="BC31">
            <v>99800</v>
          </cell>
          <cell r="BD31">
            <v>102800</v>
          </cell>
          <cell r="BE31">
            <v>105900</v>
          </cell>
          <cell r="BF31">
            <v>109100</v>
          </cell>
          <cell r="BG31">
            <v>112400</v>
          </cell>
          <cell r="BH31">
            <v>115800</v>
          </cell>
          <cell r="BI31">
            <v>119300</v>
          </cell>
          <cell r="BJ31">
            <v>122900</v>
          </cell>
          <cell r="BK31">
            <v>126600</v>
          </cell>
          <cell r="BL31">
            <v>130400</v>
          </cell>
          <cell r="BM31">
            <v>134300</v>
          </cell>
          <cell r="BN31">
            <v>138300</v>
          </cell>
          <cell r="BO31">
            <v>142400</v>
          </cell>
          <cell r="BP31">
            <v>146700</v>
          </cell>
          <cell r="BQ31">
            <v>151100</v>
          </cell>
          <cell r="BR31">
            <v>155600</v>
          </cell>
          <cell r="BS31">
            <v>160300</v>
          </cell>
          <cell r="BT31">
            <v>165100</v>
          </cell>
          <cell r="BU31">
            <v>170100</v>
          </cell>
          <cell r="BV31">
            <v>175200</v>
          </cell>
          <cell r="BW31">
            <v>180500</v>
          </cell>
          <cell r="BX31">
            <v>185900</v>
          </cell>
          <cell r="BY31">
            <v>191500</v>
          </cell>
          <cell r="BZ31">
            <v>197200</v>
          </cell>
          <cell r="CA31">
            <v>203100</v>
          </cell>
          <cell r="CB31">
            <v>209200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</row>
        <row r="32">
          <cell r="AT32">
            <v>8700</v>
          </cell>
          <cell r="AU32">
            <v>118500</v>
          </cell>
          <cell r="AV32">
            <v>122100</v>
          </cell>
          <cell r="AW32">
            <v>125800</v>
          </cell>
          <cell r="AX32">
            <v>129600</v>
          </cell>
          <cell r="AY32">
            <v>133500</v>
          </cell>
          <cell r="AZ32">
            <v>137500</v>
          </cell>
          <cell r="BA32">
            <v>141600</v>
          </cell>
          <cell r="BB32">
            <v>145800</v>
          </cell>
          <cell r="BC32">
            <v>150200</v>
          </cell>
          <cell r="BD32">
            <v>154700</v>
          </cell>
          <cell r="BE32">
            <v>159300</v>
          </cell>
          <cell r="BF32">
            <v>164100</v>
          </cell>
          <cell r="BG32">
            <v>169000</v>
          </cell>
          <cell r="BH32">
            <v>174100</v>
          </cell>
          <cell r="BI32">
            <v>179300</v>
          </cell>
          <cell r="BJ32">
            <v>184700</v>
          </cell>
          <cell r="BK32">
            <v>190200</v>
          </cell>
          <cell r="BL32">
            <v>195900</v>
          </cell>
          <cell r="BM32">
            <v>201800</v>
          </cell>
          <cell r="BN32">
            <v>207900</v>
          </cell>
          <cell r="BO32">
            <v>214100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</row>
        <row r="33">
          <cell r="AT33">
            <v>8900</v>
          </cell>
          <cell r="AU33">
            <v>131100</v>
          </cell>
          <cell r="AV33">
            <v>135000</v>
          </cell>
          <cell r="AW33">
            <v>139100</v>
          </cell>
          <cell r="AX33">
            <v>143300</v>
          </cell>
          <cell r="AY33">
            <v>147600</v>
          </cell>
          <cell r="AZ33">
            <v>152000</v>
          </cell>
          <cell r="BA33">
            <v>156600</v>
          </cell>
          <cell r="BB33">
            <v>161300</v>
          </cell>
          <cell r="BC33">
            <v>166100</v>
          </cell>
          <cell r="BD33">
            <v>171100</v>
          </cell>
          <cell r="BE33">
            <v>176200</v>
          </cell>
          <cell r="BF33">
            <v>181500</v>
          </cell>
          <cell r="BG33">
            <v>186900</v>
          </cell>
          <cell r="BH33">
            <v>192500</v>
          </cell>
          <cell r="BI33">
            <v>198300</v>
          </cell>
          <cell r="BJ33">
            <v>204200</v>
          </cell>
          <cell r="BK33">
            <v>210300</v>
          </cell>
          <cell r="BL33">
            <v>216600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</row>
        <row r="34">
          <cell r="AT34">
            <v>10000</v>
          </cell>
          <cell r="AU34">
            <v>144200</v>
          </cell>
          <cell r="AV34">
            <v>148500</v>
          </cell>
          <cell r="AW34">
            <v>153000</v>
          </cell>
          <cell r="AX34">
            <v>157600</v>
          </cell>
          <cell r="AY34">
            <v>162300</v>
          </cell>
          <cell r="AZ34">
            <v>167200</v>
          </cell>
          <cell r="BA34">
            <v>172200</v>
          </cell>
          <cell r="BB34">
            <v>177400</v>
          </cell>
          <cell r="BC34">
            <v>182700</v>
          </cell>
          <cell r="BD34">
            <v>188200</v>
          </cell>
          <cell r="BE34">
            <v>193800</v>
          </cell>
          <cell r="BF34">
            <v>199600</v>
          </cell>
          <cell r="BG34">
            <v>205600</v>
          </cell>
          <cell r="BH34">
            <v>211800</v>
          </cell>
          <cell r="BI34">
            <v>218200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</row>
        <row r="35">
          <cell r="AT35" t="str">
            <v>HAG</v>
          </cell>
          <cell r="AU35">
            <v>182200</v>
          </cell>
          <cell r="AV35">
            <v>187700</v>
          </cell>
          <cell r="AW35">
            <v>193300</v>
          </cell>
          <cell r="AX35">
            <v>199100</v>
          </cell>
          <cell r="AY35">
            <v>205100</v>
          </cell>
          <cell r="AZ35">
            <v>211300</v>
          </cell>
          <cell r="BA35">
            <v>217600</v>
          </cell>
          <cell r="BB35">
            <v>224100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</row>
        <row r="36">
          <cell r="AT36" t="str">
            <v>CS</v>
          </cell>
          <cell r="AU36">
            <v>225000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ratikardeshana.blogspot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una@2014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AF74"/>
  <sheetViews>
    <sheetView tabSelected="1" zoomScale="80" zoomScaleNormal="80" workbookViewId="0"/>
  </sheetViews>
  <sheetFormatPr defaultRowHeight="15"/>
  <cols>
    <col min="1" max="2" width="2.7109375" style="3" customWidth="1"/>
    <col min="3" max="4" width="4.7109375" style="3" customWidth="1"/>
    <col min="5" max="5" width="8.85546875" style="3" customWidth="1"/>
    <col min="6" max="7" width="4.7109375" style="3" customWidth="1"/>
    <col min="8" max="8" width="2.7109375" style="3" customWidth="1"/>
    <col min="9" max="12" width="8.7109375" style="3" customWidth="1"/>
    <col min="13" max="13" width="5.7109375" style="3" customWidth="1"/>
    <col min="14" max="14" width="11.85546875" style="3" customWidth="1"/>
    <col min="15" max="17" width="8.7109375" style="3" customWidth="1"/>
    <col min="18" max="18" width="2.7109375" style="3" customWidth="1"/>
    <col min="19" max="21" width="4.7109375" style="3" customWidth="1"/>
    <col min="22" max="22" width="15.7109375" style="3" customWidth="1"/>
    <col min="23" max="24" width="4.7109375" style="3" customWidth="1"/>
    <col min="25" max="27" width="2.7109375" style="3" customWidth="1"/>
    <col min="28" max="249" width="9.140625" style="3"/>
    <col min="250" max="251" width="2.7109375" style="3" customWidth="1"/>
    <col min="252" max="256" width="4.7109375" style="3" customWidth="1"/>
    <col min="257" max="257" width="2.7109375" style="3" customWidth="1"/>
    <col min="258" max="261" width="8.7109375" style="3" customWidth="1"/>
    <col min="262" max="262" width="5.7109375" style="3" customWidth="1"/>
    <col min="263" max="266" width="8.7109375" style="3" customWidth="1"/>
    <col min="267" max="267" width="2.7109375" style="3" customWidth="1"/>
    <col min="268" max="273" width="4.7109375" style="3" customWidth="1"/>
    <col min="274" max="276" width="2.7109375" style="3" customWidth="1"/>
    <col min="277" max="277" width="3.7109375" style="3" customWidth="1"/>
    <col min="278" max="505" width="9.140625" style="3"/>
    <col min="506" max="507" width="2.7109375" style="3" customWidth="1"/>
    <col min="508" max="512" width="4.7109375" style="3" customWidth="1"/>
    <col min="513" max="513" width="2.7109375" style="3" customWidth="1"/>
    <col min="514" max="517" width="8.7109375" style="3" customWidth="1"/>
    <col min="518" max="518" width="5.7109375" style="3" customWidth="1"/>
    <col min="519" max="522" width="8.7109375" style="3" customWidth="1"/>
    <col min="523" max="523" width="2.7109375" style="3" customWidth="1"/>
    <col min="524" max="529" width="4.7109375" style="3" customWidth="1"/>
    <col min="530" max="532" width="2.7109375" style="3" customWidth="1"/>
    <col min="533" max="533" width="3.7109375" style="3" customWidth="1"/>
    <col min="534" max="761" width="9.140625" style="3"/>
    <col min="762" max="763" width="2.7109375" style="3" customWidth="1"/>
    <col min="764" max="768" width="4.7109375" style="3" customWidth="1"/>
    <col min="769" max="769" width="2.7109375" style="3" customWidth="1"/>
    <col min="770" max="773" width="8.7109375" style="3" customWidth="1"/>
    <col min="774" max="774" width="5.7109375" style="3" customWidth="1"/>
    <col min="775" max="778" width="8.7109375" style="3" customWidth="1"/>
    <col min="779" max="779" width="2.7109375" style="3" customWidth="1"/>
    <col min="780" max="785" width="4.7109375" style="3" customWidth="1"/>
    <col min="786" max="788" width="2.7109375" style="3" customWidth="1"/>
    <col min="789" max="789" width="3.7109375" style="3" customWidth="1"/>
    <col min="790" max="1017" width="9.140625" style="3"/>
    <col min="1018" max="1019" width="2.7109375" style="3" customWidth="1"/>
    <col min="1020" max="1024" width="4.7109375" style="3" customWidth="1"/>
    <col min="1025" max="1025" width="2.7109375" style="3" customWidth="1"/>
    <col min="1026" max="1029" width="8.7109375" style="3" customWidth="1"/>
    <col min="1030" max="1030" width="5.7109375" style="3" customWidth="1"/>
    <col min="1031" max="1034" width="8.7109375" style="3" customWidth="1"/>
    <col min="1035" max="1035" width="2.7109375" style="3" customWidth="1"/>
    <col min="1036" max="1041" width="4.7109375" style="3" customWidth="1"/>
    <col min="1042" max="1044" width="2.7109375" style="3" customWidth="1"/>
    <col min="1045" max="1045" width="3.7109375" style="3" customWidth="1"/>
    <col min="1046" max="1273" width="9.140625" style="3"/>
    <col min="1274" max="1275" width="2.7109375" style="3" customWidth="1"/>
    <col min="1276" max="1280" width="4.7109375" style="3" customWidth="1"/>
    <col min="1281" max="1281" width="2.7109375" style="3" customWidth="1"/>
    <col min="1282" max="1285" width="8.7109375" style="3" customWidth="1"/>
    <col min="1286" max="1286" width="5.7109375" style="3" customWidth="1"/>
    <col min="1287" max="1290" width="8.7109375" style="3" customWidth="1"/>
    <col min="1291" max="1291" width="2.7109375" style="3" customWidth="1"/>
    <col min="1292" max="1297" width="4.7109375" style="3" customWidth="1"/>
    <col min="1298" max="1300" width="2.7109375" style="3" customWidth="1"/>
    <col min="1301" max="1301" width="3.7109375" style="3" customWidth="1"/>
    <col min="1302" max="1529" width="9.140625" style="3"/>
    <col min="1530" max="1531" width="2.7109375" style="3" customWidth="1"/>
    <col min="1532" max="1536" width="4.7109375" style="3" customWidth="1"/>
    <col min="1537" max="1537" width="2.7109375" style="3" customWidth="1"/>
    <col min="1538" max="1541" width="8.7109375" style="3" customWidth="1"/>
    <col min="1542" max="1542" width="5.7109375" style="3" customWidth="1"/>
    <col min="1543" max="1546" width="8.7109375" style="3" customWidth="1"/>
    <col min="1547" max="1547" width="2.7109375" style="3" customWidth="1"/>
    <col min="1548" max="1553" width="4.7109375" style="3" customWidth="1"/>
    <col min="1554" max="1556" width="2.7109375" style="3" customWidth="1"/>
    <col min="1557" max="1557" width="3.7109375" style="3" customWidth="1"/>
    <col min="1558" max="1785" width="9.140625" style="3"/>
    <col min="1786" max="1787" width="2.7109375" style="3" customWidth="1"/>
    <col min="1788" max="1792" width="4.7109375" style="3" customWidth="1"/>
    <col min="1793" max="1793" width="2.7109375" style="3" customWidth="1"/>
    <col min="1794" max="1797" width="8.7109375" style="3" customWidth="1"/>
    <col min="1798" max="1798" width="5.7109375" style="3" customWidth="1"/>
    <col min="1799" max="1802" width="8.7109375" style="3" customWidth="1"/>
    <col min="1803" max="1803" width="2.7109375" style="3" customWidth="1"/>
    <col min="1804" max="1809" width="4.7109375" style="3" customWidth="1"/>
    <col min="1810" max="1812" width="2.7109375" style="3" customWidth="1"/>
    <col min="1813" max="1813" width="3.7109375" style="3" customWidth="1"/>
    <col min="1814" max="2041" width="9.140625" style="3"/>
    <col min="2042" max="2043" width="2.7109375" style="3" customWidth="1"/>
    <col min="2044" max="2048" width="4.7109375" style="3" customWidth="1"/>
    <col min="2049" max="2049" width="2.7109375" style="3" customWidth="1"/>
    <col min="2050" max="2053" width="8.7109375" style="3" customWidth="1"/>
    <col min="2054" max="2054" width="5.7109375" style="3" customWidth="1"/>
    <col min="2055" max="2058" width="8.7109375" style="3" customWidth="1"/>
    <col min="2059" max="2059" width="2.7109375" style="3" customWidth="1"/>
    <col min="2060" max="2065" width="4.7109375" style="3" customWidth="1"/>
    <col min="2066" max="2068" width="2.7109375" style="3" customWidth="1"/>
    <col min="2069" max="2069" width="3.7109375" style="3" customWidth="1"/>
    <col min="2070" max="2297" width="9.140625" style="3"/>
    <col min="2298" max="2299" width="2.7109375" style="3" customWidth="1"/>
    <col min="2300" max="2304" width="4.7109375" style="3" customWidth="1"/>
    <col min="2305" max="2305" width="2.7109375" style="3" customWidth="1"/>
    <col min="2306" max="2309" width="8.7109375" style="3" customWidth="1"/>
    <col min="2310" max="2310" width="5.7109375" style="3" customWidth="1"/>
    <col min="2311" max="2314" width="8.7109375" style="3" customWidth="1"/>
    <col min="2315" max="2315" width="2.7109375" style="3" customWidth="1"/>
    <col min="2316" max="2321" width="4.7109375" style="3" customWidth="1"/>
    <col min="2322" max="2324" width="2.7109375" style="3" customWidth="1"/>
    <col min="2325" max="2325" width="3.7109375" style="3" customWidth="1"/>
    <col min="2326" max="2553" width="9.140625" style="3"/>
    <col min="2554" max="2555" width="2.7109375" style="3" customWidth="1"/>
    <col min="2556" max="2560" width="4.7109375" style="3" customWidth="1"/>
    <col min="2561" max="2561" width="2.7109375" style="3" customWidth="1"/>
    <col min="2562" max="2565" width="8.7109375" style="3" customWidth="1"/>
    <col min="2566" max="2566" width="5.7109375" style="3" customWidth="1"/>
    <col min="2567" max="2570" width="8.7109375" style="3" customWidth="1"/>
    <col min="2571" max="2571" width="2.7109375" style="3" customWidth="1"/>
    <col min="2572" max="2577" width="4.7109375" style="3" customWidth="1"/>
    <col min="2578" max="2580" width="2.7109375" style="3" customWidth="1"/>
    <col min="2581" max="2581" width="3.7109375" style="3" customWidth="1"/>
    <col min="2582" max="2809" width="9.140625" style="3"/>
    <col min="2810" max="2811" width="2.7109375" style="3" customWidth="1"/>
    <col min="2812" max="2816" width="4.7109375" style="3" customWidth="1"/>
    <col min="2817" max="2817" width="2.7109375" style="3" customWidth="1"/>
    <col min="2818" max="2821" width="8.7109375" style="3" customWidth="1"/>
    <col min="2822" max="2822" width="5.7109375" style="3" customWidth="1"/>
    <col min="2823" max="2826" width="8.7109375" style="3" customWidth="1"/>
    <col min="2827" max="2827" width="2.7109375" style="3" customWidth="1"/>
    <col min="2828" max="2833" width="4.7109375" style="3" customWidth="1"/>
    <col min="2834" max="2836" width="2.7109375" style="3" customWidth="1"/>
    <col min="2837" max="2837" width="3.7109375" style="3" customWidth="1"/>
    <col min="2838" max="3065" width="9.140625" style="3"/>
    <col min="3066" max="3067" width="2.7109375" style="3" customWidth="1"/>
    <col min="3068" max="3072" width="4.7109375" style="3" customWidth="1"/>
    <col min="3073" max="3073" width="2.7109375" style="3" customWidth="1"/>
    <col min="3074" max="3077" width="8.7109375" style="3" customWidth="1"/>
    <col min="3078" max="3078" width="5.7109375" style="3" customWidth="1"/>
    <col min="3079" max="3082" width="8.7109375" style="3" customWidth="1"/>
    <col min="3083" max="3083" width="2.7109375" style="3" customWidth="1"/>
    <col min="3084" max="3089" width="4.7109375" style="3" customWidth="1"/>
    <col min="3090" max="3092" width="2.7109375" style="3" customWidth="1"/>
    <col min="3093" max="3093" width="3.7109375" style="3" customWidth="1"/>
    <col min="3094" max="3321" width="9.140625" style="3"/>
    <col min="3322" max="3323" width="2.7109375" style="3" customWidth="1"/>
    <col min="3324" max="3328" width="4.7109375" style="3" customWidth="1"/>
    <col min="3329" max="3329" width="2.7109375" style="3" customWidth="1"/>
    <col min="3330" max="3333" width="8.7109375" style="3" customWidth="1"/>
    <col min="3334" max="3334" width="5.7109375" style="3" customWidth="1"/>
    <col min="3335" max="3338" width="8.7109375" style="3" customWidth="1"/>
    <col min="3339" max="3339" width="2.7109375" style="3" customWidth="1"/>
    <col min="3340" max="3345" width="4.7109375" style="3" customWidth="1"/>
    <col min="3346" max="3348" width="2.7109375" style="3" customWidth="1"/>
    <col min="3349" max="3349" width="3.7109375" style="3" customWidth="1"/>
    <col min="3350" max="3577" width="9.140625" style="3"/>
    <col min="3578" max="3579" width="2.7109375" style="3" customWidth="1"/>
    <col min="3580" max="3584" width="4.7109375" style="3" customWidth="1"/>
    <col min="3585" max="3585" width="2.7109375" style="3" customWidth="1"/>
    <col min="3586" max="3589" width="8.7109375" style="3" customWidth="1"/>
    <col min="3590" max="3590" width="5.7109375" style="3" customWidth="1"/>
    <col min="3591" max="3594" width="8.7109375" style="3" customWidth="1"/>
    <col min="3595" max="3595" width="2.7109375" style="3" customWidth="1"/>
    <col min="3596" max="3601" width="4.7109375" style="3" customWidth="1"/>
    <col min="3602" max="3604" width="2.7109375" style="3" customWidth="1"/>
    <col min="3605" max="3605" width="3.7109375" style="3" customWidth="1"/>
    <col min="3606" max="3833" width="9.140625" style="3"/>
    <col min="3834" max="3835" width="2.7109375" style="3" customWidth="1"/>
    <col min="3836" max="3840" width="4.7109375" style="3" customWidth="1"/>
    <col min="3841" max="3841" width="2.7109375" style="3" customWidth="1"/>
    <col min="3842" max="3845" width="8.7109375" style="3" customWidth="1"/>
    <col min="3846" max="3846" width="5.7109375" style="3" customWidth="1"/>
    <col min="3847" max="3850" width="8.7109375" style="3" customWidth="1"/>
    <col min="3851" max="3851" width="2.7109375" style="3" customWidth="1"/>
    <col min="3852" max="3857" width="4.7109375" style="3" customWidth="1"/>
    <col min="3858" max="3860" width="2.7109375" style="3" customWidth="1"/>
    <col min="3861" max="3861" width="3.7109375" style="3" customWidth="1"/>
    <col min="3862" max="4089" width="9.140625" style="3"/>
    <col min="4090" max="4091" width="2.7109375" style="3" customWidth="1"/>
    <col min="4092" max="4096" width="4.7109375" style="3" customWidth="1"/>
    <col min="4097" max="4097" width="2.7109375" style="3" customWidth="1"/>
    <col min="4098" max="4101" width="8.7109375" style="3" customWidth="1"/>
    <col min="4102" max="4102" width="5.7109375" style="3" customWidth="1"/>
    <col min="4103" max="4106" width="8.7109375" style="3" customWidth="1"/>
    <col min="4107" max="4107" width="2.7109375" style="3" customWidth="1"/>
    <col min="4108" max="4113" width="4.7109375" style="3" customWidth="1"/>
    <col min="4114" max="4116" width="2.7109375" style="3" customWidth="1"/>
    <col min="4117" max="4117" width="3.7109375" style="3" customWidth="1"/>
    <col min="4118" max="4345" width="9.140625" style="3"/>
    <col min="4346" max="4347" width="2.7109375" style="3" customWidth="1"/>
    <col min="4348" max="4352" width="4.7109375" style="3" customWidth="1"/>
    <col min="4353" max="4353" width="2.7109375" style="3" customWidth="1"/>
    <col min="4354" max="4357" width="8.7109375" style="3" customWidth="1"/>
    <col min="4358" max="4358" width="5.7109375" style="3" customWidth="1"/>
    <col min="4359" max="4362" width="8.7109375" style="3" customWidth="1"/>
    <col min="4363" max="4363" width="2.7109375" style="3" customWidth="1"/>
    <col min="4364" max="4369" width="4.7109375" style="3" customWidth="1"/>
    <col min="4370" max="4372" width="2.7109375" style="3" customWidth="1"/>
    <col min="4373" max="4373" width="3.7109375" style="3" customWidth="1"/>
    <col min="4374" max="4601" width="9.140625" style="3"/>
    <col min="4602" max="4603" width="2.7109375" style="3" customWidth="1"/>
    <col min="4604" max="4608" width="4.7109375" style="3" customWidth="1"/>
    <col min="4609" max="4609" width="2.7109375" style="3" customWidth="1"/>
    <col min="4610" max="4613" width="8.7109375" style="3" customWidth="1"/>
    <col min="4614" max="4614" width="5.7109375" style="3" customWidth="1"/>
    <col min="4615" max="4618" width="8.7109375" style="3" customWidth="1"/>
    <col min="4619" max="4619" width="2.7109375" style="3" customWidth="1"/>
    <col min="4620" max="4625" width="4.7109375" style="3" customWidth="1"/>
    <col min="4626" max="4628" width="2.7109375" style="3" customWidth="1"/>
    <col min="4629" max="4629" width="3.7109375" style="3" customWidth="1"/>
    <col min="4630" max="4857" width="9.140625" style="3"/>
    <col min="4858" max="4859" width="2.7109375" style="3" customWidth="1"/>
    <col min="4860" max="4864" width="4.7109375" style="3" customWidth="1"/>
    <col min="4865" max="4865" width="2.7109375" style="3" customWidth="1"/>
    <col min="4866" max="4869" width="8.7109375" style="3" customWidth="1"/>
    <col min="4870" max="4870" width="5.7109375" style="3" customWidth="1"/>
    <col min="4871" max="4874" width="8.7109375" style="3" customWidth="1"/>
    <col min="4875" max="4875" width="2.7109375" style="3" customWidth="1"/>
    <col min="4876" max="4881" width="4.7109375" style="3" customWidth="1"/>
    <col min="4882" max="4884" width="2.7109375" style="3" customWidth="1"/>
    <col min="4885" max="4885" width="3.7109375" style="3" customWidth="1"/>
    <col min="4886" max="5113" width="9.140625" style="3"/>
    <col min="5114" max="5115" width="2.7109375" style="3" customWidth="1"/>
    <col min="5116" max="5120" width="4.7109375" style="3" customWidth="1"/>
    <col min="5121" max="5121" width="2.7109375" style="3" customWidth="1"/>
    <col min="5122" max="5125" width="8.7109375" style="3" customWidth="1"/>
    <col min="5126" max="5126" width="5.7109375" style="3" customWidth="1"/>
    <col min="5127" max="5130" width="8.7109375" style="3" customWidth="1"/>
    <col min="5131" max="5131" width="2.7109375" style="3" customWidth="1"/>
    <col min="5132" max="5137" width="4.7109375" style="3" customWidth="1"/>
    <col min="5138" max="5140" width="2.7109375" style="3" customWidth="1"/>
    <col min="5141" max="5141" width="3.7109375" style="3" customWidth="1"/>
    <col min="5142" max="5369" width="9.140625" style="3"/>
    <col min="5370" max="5371" width="2.7109375" style="3" customWidth="1"/>
    <col min="5372" max="5376" width="4.7109375" style="3" customWidth="1"/>
    <col min="5377" max="5377" width="2.7109375" style="3" customWidth="1"/>
    <col min="5378" max="5381" width="8.7109375" style="3" customWidth="1"/>
    <col min="5382" max="5382" width="5.7109375" style="3" customWidth="1"/>
    <col min="5383" max="5386" width="8.7109375" style="3" customWidth="1"/>
    <col min="5387" max="5387" width="2.7109375" style="3" customWidth="1"/>
    <col min="5388" max="5393" width="4.7109375" style="3" customWidth="1"/>
    <col min="5394" max="5396" width="2.7109375" style="3" customWidth="1"/>
    <col min="5397" max="5397" width="3.7109375" style="3" customWidth="1"/>
    <col min="5398" max="5625" width="9.140625" style="3"/>
    <col min="5626" max="5627" width="2.7109375" style="3" customWidth="1"/>
    <col min="5628" max="5632" width="4.7109375" style="3" customWidth="1"/>
    <col min="5633" max="5633" width="2.7109375" style="3" customWidth="1"/>
    <col min="5634" max="5637" width="8.7109375" style="3" customWidth="1"/>
    <col min="5638" max="5638" width="5.7109375" style="3" customWidth="1"/>
    <col min="5639" max="5642" width="8.7109375" style="3" customWidth="1"/>
    <col min="5643" max="5643" width="2.7109375" style="3" customWidth="1"/>
    <col min="5644" max="5649" width="4.7109375" style="3" customWidth="1"/>
    <col min="5650" max="5652" width="2.7109375" style="3" customWidth="1"/>
    <col min="5653" max="5653" width="3.7109375" style="3" customWidth="1"/>
    <col min="5654" max="5881" width="9.140625" style="3"/>
    <col min="5882" max="5883" width="2.7109375" style="3" customWidth="1"/>
    <col min="5884" max="5888" width="4.7109375" style="3" customWidth="1"/>
    <col min="5889" max="5889" width="2.7109375" style="3" customWidth="1"/>
    <col min="5890" max="5893" width="8.7109375" style="3" customWidth="1"/>
    <col min="5894" max="5894" width="5.7109375" style="3" customWidth="1"/>
    <col min="5895" max="5898" width="8.7109375" style="3" customWidth="1"/>
    <col min="5899" max="5899" width="2.7109375" style="3" customWidth="1"/>
    <col min="5900" max="5905" width="4.7109375" style="3" customWidth="1"/>
    <col min="5906" max="5908" width="2.7109375" style="3" customWidth="1"/>
    <col min="5909" max="5909" width="3.7109375" style="3" customWidth="1"/>
    <col min="5910" max="6137" width="9.140625" style="3"/>
    <col min="6138" max="6139" width="2.7109375" style="3" customWidth="1"/>
    <col min="6140" max="6144" width="4.7109375" style="3" customWidth="1"/>
    <col min="6145" max="6145" width="2.7109375" style="3" customWidth="1"/>
    <col min="6146" max="6149" width="8.7109375" style="3" customWidth="1"/>
    <col min="6150" max="6150" width="5.7109375" style="3" customWidth="1"/>
    <col min="6151" max="6154" width="8.7109375" style="3" customWidth="1"/>
    <col min="6155" max="6155" width="2.7109375" style="3" customWidth="1"/>
    <col min="6156" max="6161" width="4.7109375" style="3" customWidth="1"/>
    <col min="6162" max="6164" width="2.7109375" style="3" customWidth="1"/>
    <col min="6165" max="6165" width="3.7109375" style="3" customWidth="1"/>
    <col min="6166" max="6393" width="9.140625" style="3"/>
    <col min="6394" max="6395" width="2.7109375" style="3" customWidth="1"/>
    <col min="6396" max="6400" width="4.7109375" style="3" customWidth="1"/>
    <col min="6401" max="6401" width="2.7109375" style="3" customWidth="1"/>
    <col min="6402" max="6405" width="8.7109375" style="3" customWidth="1"/>
    <col min="6406" max="6406" width="5.7109375" style="3" customWidth="1"/>
    <col min="6407" max="6410" width="8.7109375" style="3" customWidth="1"/>
    <col min="6411" max="6411" width="2.7109375" style="3" customWidth="1"/>
    <col min="6412" max="6417" width="4.7109375" style="3" customWidth="1"/>
    <col min="6418" max="6420" width="2.7109375" style="3" customWidth="1"/>
    <col min="6421" max="6421" width="3.7109375" style="3" customWidth="1"/>
    <col min="6422" max="6649" width="9.140625" style="3"/>
    <col min="6650" max="6651" width="2.7109375" style="3" customWidth="1"/>
    <col min="6652" max="6656" width="4.7109375" style="3" customWidth="1"/>
    <col min="6657" max="6657" width="2.7109375" style="3" customWidth="1"/>
    <col min="6658" max="6661" width="8.7109375" style="3" customWidth="1"/>
    <col min="6662" max="6662" width="5.7109375" style="3" customWidth="1"/>
    <col min="6663" max="6666" width="8.7109375" style="3" customWidth="1"/>
    <col min="6667" max="6667" width="2.7109375" style="3" customWidth="1"/>
    <col min="6668" max="6673" width="4.7109375" style="3" customWidth="1"/>
    <col min="6674" max="6676" width="2.7109375" style="3" customWidth="1"/>
    <col min="6677" max="6677" width="3.7109375" style="3" customWidth="1"/>
    <col min="6678" max="6905" width="9.140625" style="3"/>
    <col min="6906" max="6907" width="2.7109375" style="3" customWidth="1"/>
    <col min="6908" max="6912" width="4.7109375" style="3" customWidth="1"/>
    <col min="6913" max="6913" width="2.7109375" style="3" customWidth="1"/>
    <col min="6914" max="6917" width="8.7109375" style="3" customWidth="1"/>
    <col min="6918" max="6918" width="5.7109375" style="3" customWidth="1"/>
    <col min="6919" max="6922" width="8.7109375" style="3" customWidth="1"/>
    <col min="6923" max="6923" width="2.7109375" style="3" customWidth="1"/>
    <col min="6924" max="6929" width="4.7109375" style="3" customWidth="1"/>
    <col min="6930" max="6932" width="2.7109375" style="3" customWidth="1"/>
    <col min="6933" max="6933" width="3.7109375" style="3" customWidth="1"/>
    <col min="6934" max="7161" width="9.140625" style="3"/>
    <col min="7162" max="7163" width="2.7109375" style="3" customWidth="1"/>
    <col min="7164" max="7168" width="4.7109375" style="3" customWidth="1"/>
    <col min="7169" max="7169" width="2.7109375" style="3" customWidth="1"/>
    <col min="7170" max="7173" width="8.7109375" style="3" customWidth="1"/>
    <col min="7174" max="7174" width="5.7109375" style="3" customWidth="1"/>
    <col min="7175" max="7178" width="8.7109375" style="3" customWidth="1"/>
    <col min="7179" max="7179" width="2.7109375" style="3" customWidth="1"/>
    <col min="7180" max="7185" width="4.7109375" style="3" customWidth="1"/>
    <col min="7186" max="7188" width="2.7109375" style="3" customWidth="1"/>
    <col min="7189" max="7189" width="3.7109375" style="3" customWidth="1"/>
    <col min="7190" max="7417" width="9.140625" style="3"/>
    <col min="7418" max="7419" width="2.7109375" style="3" customWidth="1"/>
    <col min="7420" max="7424" width="4.7109375" style="3" customWidth="1"/>
    <col min="7425" max="7425" width="2.7109375" style="3" customWidth="1"/>
    <col min="7426" max="7429" width="8.7109375" style="3" customWidth="1"/>
    <col min="7430" max="7430" width="5.7109375" style="3" customWidth="1"/>
    <col min="7431" max="7434" width="8.7109375" style="3" customWidth="1"/>
    <col min="7435" max="7435" width="2.7109375" style="3" customWidth="1"/>
    <col min="7436" max="7441" width="4.7109375" style="3" customWidth="1"/>
    <col min="7442" max="7444" width="2.7109375" style="3" customWidth="1"/>
    <col min="7445" max="7445" width="3.7109375" style="3" customWidth="1"/>
    <col min="7446" max="7673" width="9.140625" style="3"/>
    <col min="7674" max="7675" width="2.7109375" style="3" customWidth="1"/>
    <col min="7676" max="7680" width="4.7109375" style="3" customWidth="1"/>
    <col min="7681" max="7681" width="2.7109375" style="3" customWidth="1"/>
    <col min="7682" max="7685" width="8.7109375" style="3" customWidth="1"/>
    <col min="7686" max="7686" width="5.7109375" style="3" customWidth="1"/>
    <col min="7687" max="7690" width="8.7109375" style="3" customWidth="1"/>
    <col min="7691" max="7691" width="2.7109375" style="3" customWidth="1"/>
    <col min="7692" max="7697" width="4.7109375" style="3" customWidth="1"/>
    <col min="7698" max="7700" width="2.7109375" style="3" customWidth="1"/>
    <col min="7701" max="7701" width="3.7109375" style="3" customWidth="1"/>
    <col min="7702" max="7929" width="9.140625" style="3"/>
    <col min="7930" max="7931" width="2.7109375" style="3" customWidth="1"/>
    <col min="7932" max="7936" width="4.7109375" style="3" customWidth="1"/>
    <col min="7937" max="7937" width="2.7109375" style="3" customWidth="1"/>
    <col min="7938" max="7941" width="8.7109375" style="3" customWidth="1"/>
    <col min="7942" max="7942" width="5.7109375" style="3" customWidth="1"/>
    <col min="7943" max="7946" width="8.7109375" style="3" customWidth="1"/>
    <col min="7947" max="7947" width="2.7109375" style="3" customWidth="1"/>
    <col min="7948" max="7953" width="4.7109375" style="3" customWidth="1"/>
    <col min="7954" max="7956" width="2.7109375" style="3" customWidth="1"/>
    <col min="7957" max="7957" width="3.7109375" style="3" customWidth="1"/>
    <col min="7958" max="8185" width="9.140625" style="3"/>
    <col min="8186" max="8187" width="2.7109375" style="3" customWidth="1"/>
    <col min="8188" max="8192" width="4.7109375" style="3" customWidth="1"/>
    <col min="8193" max="8193" width="2.7109375" style="3" customWidth="1"/>
    <col min="8194" max="8197" width="8.7109375" style="3" customWidth="1"/>
    <col min="8198" max="8198" width="5.7109375" style="3" customWidth="1"/>
    <col min="8199" max="8202" width="8.7109375" style="3" customWidth="1"/>
    <col min="8203" max="8203" width="2.7109375" style="3" customWidth="1"/>
    <col min="8204" max="8209" width="4.7109375" style="3" customWidth="1"/>
    <col min="8210" max="8212" width="2.7109375" style="3" customWidth="1"/>
    <col min="8213" max="8213" width="3.7109375" style="3" customWidth="1"/>
    <col min="8214" max="8441" width="9.140625" style="3"/>
    <col min="8442" max="8443" width="2.7109375" style="3" customWidth="1"/>
    <col min="8444" max="8448" width="4.7109375" style="3" customWidth="1"/>
    <col min="8449" max="8449" width="2.7109375" style="3" customWidth="1"/>
    <col min="8450" max="8453" width="8.7109375" style="3" customWidth="1"/>
    <col min="8454" max="8454" width="5.7109375" style="3" customWidth="1"/>
    <col min="8455" max="8458" width="8.7109375" style="3" customWidth="1"/>
    <col min="8459" max="8459" width="2.7109375" style="3" customWidth="1"/>
    <col min="8460" max="8465" width="4.7109375" style="3" customWidth="1"/>
    <col min="8466" max="8468" width="2.7109375" style="3" customWidth="1"/>
    <col min="8469" max="8469" width="3.7109375" style="3" customWidth="1"/>
    <col min="8470" max="8697" width="9.140625" style="3"/>
    <col min="8698" max="8699" width="2.7109375" style="3" customWidth="1"/>
    <col min="8700" max="8704" width="4.7109375" style="3" customWidth="1"/>
    <col min="8705" max="8705" width="2.7109375" style="3" customWidth="1"/>
    <col min="8706" max="8709" width="8.7109375" style="3" customWidth="1"/>
    <col min="8710" max="8710" width="5.7109375" style="3" customWidth="1"/>
    <col min="8711" max="8714" width="8.7109375" style="3" customWidth="1"/>
    <col min="8715" max="8715" width="2.7109375" style="3" customWidth="1"/>
    <col min="8716" max="8721" width="4.7109375" style="3" customWidth="1"/>
    <col min="8722" max="8724" width="2.7109375" style="3" customWidth="1"/>
    <col min="8725" max="8725" width="3.7109375" style="3" customWidth="1"/>
    <col min="8726" max="8953" width="9.140625" style="3"/>
    <col min="8954" max="8955" width="2.7109375" style="3" customWidth="1"/>
    <col min="8956" max="8960" width="4.7109375" style="3" customWidth="1"/>
    <col min="8961" max="8961" width="2.7109375" style="3" customWidth="1"/>
    <col min="8962" max="8965" width="8.7109375" style="3" customWidth="1"/>
    <col min="8966" max="8966" width="5.7109375" style="3" customWidth="1"/>
    <col min="8967" max="8970" width="8.7109375" style="3" customWidth="1"/>
    <col min="8971" max="8971" width="2.7109375" style="3" customWidth="1"/>
    <col min="8972" max="8977" width="4.7109375" style="3" customWidth="1"/>
    <col min="8978" max="8980" width="2.7109375" style="3" customWidth="1"/>
    <col min="8981" max="8981" width="3.7109375" style="3" customWidth="1"/>
    <col min="8982" max="9209" width="9.140625" style="3"/>
    <col min="9210" max="9211" width="2.7109375" style="3" customWidth="1"/>
    <col min="9212" max="9216" width="4.7109375" style="3" customWidth="1"/>
    <col min="9217" max="9217" width="2.7109375" style="3" customWidth="1"/>
    <col min="9218" max="9221" width="8.7109375" style="3" customWidth="1"/>
    <col min="9222" max="9222" width="5.7109375" style="3" customWidth="1"/>
    <col min="9223" max="9226" width="8.7109375" style="3" customWidth="1"/>
    <col min="9227" max="9227" width="2.7109375" style="3" customWidth="1"/>
    <col min="9228" max="9233" width="4.7109375" style="3" customWidth="1"/>
    <col min="9234" max="9236" width="2.7109375" style="3" customWidth="1"/>
    <col min="9237" max="9237" width="3.7109375" style="3" customWidth="1"/>
    <col min="9238" max="9465" width="9.140625" style="3"/>
    <col min="9466" max="9467" width="2.7109375" style="3" customWidth="1"/>
    <col min="9468" max="9472" width="4.7109375" style="3" customWidth="1"/>
    <col min="9473" max="9473" width="2.7109375" style="3" customWidth="1"/>
    <col min="9474" max="9477" width="8.7109375" style="3" customWidth="1"/>
    <col min="9478" max="9478" width="5.7109375" style="3" customWidth="1"/>
    <col min="9479" max="9482" width="8.7109375" style="3" customWidth="1"/>
    <col min="9483" max="9483" width="2.7109375" style="3" customWidth="1"/>
    <col min="9484" max="9489" width="4.7109375" style="3" customWidth="1"/>
    <col min="9490" max="9492" width="2.7109375" style="3" customWidth="1"/>
    <col min="9493" max="9493" width="3.7109375" style="3" customWidth="1"/>
    <col min="9494" max="9721" width="9.140625" style="3"/>
    <col min="9722" max="9723" width="2.7109375" style="3" customWidth="1"/>
    <col min="9724" max="9728" width="4.7109375" style="3" customWidth="1"/>
    <col min="9729" max="9729" width="2.7109375" style="3" customWidth="1"/>
    <col min="9730" max="9733" width="8.7109375" style="3" customWidth="1"/>
    <col min="9734" max="9734" width="5.7109375" style="3" customWidth="1"/>
    <col min="9735" max="9738" width="8.7109375" style="3" customWidth="1"/>
    <col min="9739" max="9739" width="2.7109375" style="3" customWidth="1"/>
    <col min="9740" max="9745" width="4.7109375" style="3" customWidth="1"/>
    <col min="9746" max="9748" width="2.7109375" style="3" customWidth="1"/>
    <col min="9749" max="9749" width="3.7109375" style="3" customWidth="1"/>
    <col min="9750" max="9977" width="9.140625" style="3"/>
    <col min="9978" max="9979" width="2.7109375" style="3" customWidth="1"/>
    <col min="9980" max="9984" width="4.7109375" style="3" customWidth="1"/>
    <col min="9985" max="9985" width="2.7109375" style="3" customWidth="1"/>
    <col min="9986" max="9989" width="8.7109375" style="3" customWidth="1"/>
    <col min="9990" max="9990" width="5.7109375" style="3" customWidth="1"/>
    <col min="9991" max="9994" width="8.7109375" style="3" customWidth="1"/>
    <col min="9995" max="9995" width="2.7109375" style="3" customWidth="1"/>
    <col min="9996" max="10001" width="4.7109375" style="3" customWidth="1"/>
    <col min="10002" max="10004" width="2.7109375" style="3" customWidth="1"/>
    <col min="10005" max="10005" width="3.7109375" style="3" customWidth="1"/>
    <col min="10006" max="10233" width="9.140625" style="3"/>
    <col min="10234" max="10235" width="2.7109375" style="3" customWidth="1"/>
    <col min="10236" max="10240" width="4.7109375" style="3" customWidth="1"/>
    <col min="10241" max="10241" width="2.7109375" style="3" customWidth="1"/>
    <col min="10242" max="10245" width="8.7109375" style="3" customWidth="1"/>
    <col min="10246" max="10246" width="5.7109375" style="3" customWidth="1"/>
    <col min="10247" max="10250" width="8.7109375" style="3" customWidth="1"/>
    <col min="10251" max="10251" width="2.7109375" style="3" customWidth="1"/>
    <col min="10252" max="10257" width="4.7109375" style="3" customWidth="1"/>
    <col min="10258" max="10260" width="2.7109375" style="3" customWidth="1"/>
    <col min="10261" max="10261" width="3.7109375" style="3" customWidth="1"/>
    <col min="10262" max="10489" width="9.140625" style="3"/>
    <col min="10490" max="10491" width="2.7109375" style="3" customWidth="1"/>
    <col min="10492" max="10496" width="4.7109375" style="3" customWidth="1"/>
    <col min="10497" max="10497" width="2.7109375" style="3" customWidth="1"/>
    <col min="10498" max="10501" width="8.7109375" style="3" customWidth="1"/>
    <col min="10502" max="10502" width="5.7109375" style="3" customWidth="1"/>
    <col min="10503" max="10506" width="8.7109375" style="3" customWidth="1"/>
    <col min="10507" max="10507" width="2.7109375" style="3" customWidth="1"/>
    <col min="10508" max="10513" width="4.7109375" style="3" customWidth="1"/>
    <col min="10514" max="10516" width="2.7109375" style="3" customWidth="1"/>
    <col min="10517" max="10517" width="3.7109375" style="3" customWidth="1"/>
    <col min="10518" max="10745" width="9.140625" style="3"/>
    <col min="10746" max="10747" width="2.7109375" style="3" customWidth="1"/>
    <col min="10748" max="10752" width="4.7109375" style="3" customWidth="1"/>
    <col min="10753" max="10753" width="2.7109375" style="3" customWidth="1"/>
    <col min="10754" max="10757" width="8.7109375" style="3" customWidth="1"/>
    <col min="10758" max="10758" width="5.7109375" style="3" customWidth="1"/>
    <col min="10759" max="10762" width="8.7109375" style="3" customWidth="1"/>
    <col min="10763" max="10763" width="2.7109375" style="3" customWidth="1"/>
    <col min="10764" max="10769" width="4.7109375" style="3" customWidth="1"/>
    <col min="10770" max="10772" width="2.7109375" style="3" customWidth="1"/>
    <col min="10773" max="10773" width="3.7109375" style="3" customWidth="1"/>
    <col min="10774" max="11001" width="9.140625" style="3"/>
    <col min="11002" max="11003" width="2.7109375" style="3" customWidth="1"/>
    <col min="11004" max="11008" width="4.7109375" style="3" customWidth="1"/>
    <col min="11009" max="11009" width="2.7109375" style="3" customWidth="1"/>
    <col min="11010" max="11013" width="8.7109375" style="3" customWidth="1"/>
    <col min="11014" max="11014" width="5.7109375" style="3" customWidth="1"/>
    <col min="11015" max="11018" width="8.7109375" style="3" customWidth="1"/>
    <col min="11019" max="11019" width="2.7109375" style="3" customWidth="1"/>
    <col min="11020" max="11025" width="4.7109375" style="3" customWidth="1"/>
    <col min="11026" max="11028" width="2.7109375" style="3" customWidth="1"/>
    <col min="11029" max="11029" width="3.7109375" style="3" customWidth="1"/>
    <col min="11030" max="11257" width="9.140625" style="3"/>
    <col min="11258" max="11259" width="2.7109375" style="3" customWidth="1"/>
    <col min="11260" max="11264" width="4.7109375" style="3" customWidth="1"/>
    <col min="11265" max="11265" width="2.7109375" style="3" customWidth="1"/>
    <col min="11266" max="11269" width="8.7109375" style="3" customWidth="1"/>
    <col min="11270" max="11270" width="5.7109375" style="3" customWidth="1"/>
    <col min="11271" max="11274" width="8.7109375" style="3" customWidth="1"/>
    <col min="11275" max="11275" width="2.7109375" style="3" customWidth="1"/>
    <col min="11276" max="11281" width="4.7109375" style="3" customWidth="1"/>
    <col min="11282" max="11284" width="2.7109375" style="3" customWidth="1"/>
    <col min="11285" max="11285" width="3.7109375" style="3" customWidth="1"/>
    <col min="11286" max="11513" width="9.140625" style="3"/>
    <col min="11514" max="11515" width="2.7109375" style="3" customWidth="1"/>
    <col min="11516" max="11520" width="4.7109375" style="3" customWidth="1"/>
    <col min="11521" max="11521" width="2.7109375" style="3" customWidth="1"/>
    <col min="11522" max="11525" width="8.7109375" style="3" customWidth="1"/>
    <col min="11526" max="11526" width="5.7109375" style="3" customWidth="1"/>
    <col min="11527" max="11530" width="8.7109375" style="3" customWidth="1"/>
    <col min="11531" max="11531" width="2.7109375" style="3" customWidth="1"/>
    <col min="11532" max="11537" width="4.7109375" style="3" customWidth="1"/>
    <col min="11538" max="11540" width="2.7109375" style="3" customWidth="1"/>
    <col min="11541" max="11541" width="3.7109375" style="3" customWidth="1"/>
    <col min="11542" max="11769" width="9.140625" style="3"/>
    <col min="11770" max="11771" width="2.7109375" style="3" customWidth="1"/>
    <col min="11772" max="11776" width="4.7109375" style="3" customWidth="1"/>
    <col min="11777" max="11777" width="2.7109375" style="3" customWidth="1"/>
    <col min="11778" max="11781" width="8.7109375" style="3" customWidth="1"/>
    <col min="11782" max="11782" width="5.7109375" style="3" customWidth="1"/>
    <col min="11783" max="11786" width="8.7109375" style="3" customWidth="1"/>
    <col min="11787" max="11787" width="2.7109375" style="3" customWidth="1"/>
    <col min="11788" max="11793" width="4.7109375" style="3" customWidth="1"/>
    <col min="11794" max="11796" width="2.7109375" style="3" customWidth="1"/>
    <col min="11797" max="11797" width="3.7109375" style="3" customWidth="1"/>
    <col min="11798" max="12025" width="9.140625" style="3"/>
    <col min="12026" max="12027" width="2.7109375" style="3" customWidth="1"/>
    <col min="12028" max="12032" width="4.7109375" style="3" customWidth="1"/>
    <col min="12033" max="12033" width="2.7109375" style="3" customWidth="1"/>
    <col min="12034" max="12037" width="8.7109375" style="3" customWidth="1"/>
    <col min="12038" max="12038" width="5.7109375" style="3" customWidth="1"/>
    <col min="12039" max="12042" width="8.7109375" style="3" customWidth="1"/>
    <col min="12043" max="12043" width="2.7109375" style="3" customWidth="1"/>
    <col min="12044" max="12049" width="4.7109375" style="3" customWidth="1"/>
    <col min="12050" max="12052" width="2.7109375" style="3" customWidth="1"/>
    <col min="12053" max="12053" width="3.7109375" style="3" customWidth="1"/>
    <col min="12054" max="12281" width="9.140625" style="3"/>
    <col min="12282" max="12283" width="2.7109375" style="3" customWidth="1"/>
    <col min="12284" max="12288" width="4.7109375" style="3" customWidth="1"/>
    <col min="12289" max="12289" width="2.7109375" style="3" customWidth="1"/>
    <col min="12290" max="12293" width="8.7109375" style="3" customWidth="1"/>
    <col min="12294" max="12294" width="5.7109375" style="3" customWidth="1"/>
    <col min="12295" max="12298" width="8.7109375" style="3" customWidth="1"/>
    <col min="12299" max="12299" width="2.7109375" style="3" customWidth="1"/>
    <col min="12300" max="12305" width="4.7109375" style="3" customWidth="1"/>
    <col min="12306" max="12308" width="2.7109375" style="3" customWidth="1"/>
    <col min="12309" max="12309" width="3.7109375" style="3" customWidth="1"/>
    <col min="12310" max="12537" width="9.140625" style="3"/>
    <col min="12538" max="12539" width="2.7109375" style="3" customWidth="1"/>
    <col min="12540" max="12544" width="4.7109375" style="3" customWidth="1"/>
    <col min="12545" max="12545" width="2.7109375" style="3" customWidth="1"/>
    <col min="12546" max="12549" width="8.7109375" style="3" customWidth="1"/>
    <col min="12550" max="12550" width="5.7109375" style="3" customWidth="1"/>
    <col min="12551" max="12554" width="8.7109375" style="3" customWidth="1"/>
    <col min="12555" max="12555" width="2.7109375" style="3" customWidth="1"/>
    <col min="12556" max="12561" width="4.7109375" style="3" customWidth="1"/>
    <col min="12562" max="12564" width="2.7109375" style="3" customWidth="1"/>
    <col min="12565" max="12565" width="3.7109375" style="3" customWidth="1"/>
    <col min="12566" max="12793" width="9.140625" style="3"/>
    <col min="12794" max="12795" width="2.7109375" style="3" customWidth="1"/>
    <col min="12796" max="12800" width="4.7109375" style="3" customWidth="1"/>
    <col min="12801" max="12801" width="2.7109375" style="3" customWidth="1"/>
    <col min="12802" max="12805" width="8.7109375" style="3" customWidth="1"/>
    <col min="12806" max="12806" width="5.7109375" style="3" customWidth="1"/>
    <col min="12807" max="12810" width="8.7109375" style="3" customWidth="1"/>
    <col min="12811" max="12811" width="2.7109375" style="3" customWidth="1"/>
    <col min="12812" max="12817" width="4.7109375" style="3" customWidth="1"/>
    <col min="12818" max="12820" width="2.7109375" style="3" customWidth="1"/>
    <col min="12821" max="12821" width="3.7109375" style="3" customWidth="1"/>
    <col min="12822" max="13049" width="9.140625" style="3"/>
    <col min="13050" max="13051" width="2.7109375" style="3" customWidth="1"/>
    <col min="13052" max="13056" width="4.7109375" style="3" customWidth="1"/>
    <col min="13057" max="13057" width="2.7109375" style="3" customWidth="1"/>
    <col min="13058" max="13061" width="8.7109375" style="3" customWidth="1"/>
    <col min="13062" max="13062" width="5.7109375" style="3" customWidth="1"/>
    <col min="13063" max="13066" width="8.7109375" style="3" customWidth="1"/>
    <col min="13067" max="13067" width="2.7109375" style="3" customWidth="1"/>
    <col min="13068" max="13073" width="4.7109375" style="3" customWidth="1"/>
    <col min="13074" max="13076" width="2.7109375" style="3" customWidth="1"/>
    <col min="13077" max="13077" width="3.7109375" style="3" customWidth="1"/>
    <col min="13078" max="13305" width="9.140625" style="3"/>
    <col min="13306" max="13307" width="2.7109375" style="3" customWidth="1"/>
    <col min="13308" max="13312" width="4.7109375" style="3" customWidth="1"/>
    <col min="13313" max="13313" width="2.7109375" style="3" customWidth="1"/>
    <col min="13314" max="13317" width="8.7109375" style="3" customWidth="1"/>
    <col min="13318" max="13318" width="5.7109375" style="3" customWidth="1"/>
    <col min="13319" max="13322" width="8.7109375" style="3" customWidth="1"/>
    <col min="13323" max="13323" width="2.7109375" style="3" customWidth="1"/>
    <col min="13324" max="13329" width="4.7109375" style="3" customWidth="1"/>
    <col min="13330" max="13332" width="2.7109375" style="3" customWidth="1"/>
    <col min="13333" max="13333" width="3.7109375" style="3" customWidth="1"/>
    <col min="13334" max="13561" width="9.140625" style="3"/>
    <col min="13562" max="13563" width="2.7109375" style="3" customWidth="1"/>
    <col min="13564" max="13568" width="4.7109375" style="3" customWidth="1"/>
    <col min="13569" max="13569" width="2.7109375" style="3" customWidth="1"/>
    <col min="13570" max="13573" width="8.7109375" style="3" customWidth="1"/>
    <col min="13574" max="13574" width="5.7109375" style="3" customWidth="1"/>
    <col min="13575" max="13578" width="8.7109375" style="3" customWidth="1"/>
    <col min="13579" max="13579" width="2.7109375" style="3" customWidth="1"/>
    <col min="13580" max="13585" width="4.7109375" style="3" customWidth="1"/>
    <col min="13586" max="13588" width="2.7109375" style="3" customWidth="1"/>
    <col min="13589" max="13589" width="3.7109375" style="3" customWidth="1"/>
    <col min="13590" max="13817" width="9.140625" style="3"/>
    <col min="13818" max="13819" width="2.7109375" style="3" customWidth="1"/>
    <col min="13820" max="13824" width="4.7109375" style="3" customWidth="1"/>
    <col min="13825" max="13825" width="2.7109375" style="3" customWidth="1"/>
    <col min="13826" max="13829" width="8.7109375" style="3" customWidth="1"/>
    <col min="13830" max="13830" width="5.7109375" style="3" customWidth="1"/>
    <col min="13831" max="13834" width="8.7109375" style="3" customWidth="1"/>
    <col min="13835" max="13835" width="2.7109375" style="3" customWidth="1"/>
    <col min="13836" max="13841" width="4.7109375" style="3" customWidth="1"/>
    <col min="13842" max="13844" width="2.7109375" style="3" customWidth="1"/>
    <col min="13845" max="13845" width="3.7109375" style="3" customWidth="1"/>
    <col min="13846" max="14073" width="9.140625" style="3"/>
    <col min="14074" max="14075" width="2.7109375" style="3" customWidth="1"/>
    <col min="14076" max="14080" width="4.7109375" style="3" customWidth="1"/>
    <col min="14081" max="14081" width="2.7109375" style="3" customWidth="1"/>
    <col min="14082" max="14085" width="8.7109375" style="3" customWidth="1"/>
    <col min="14086" max="14086" width="5.7109375" style="3" customWidth="1"/>
    <col min="14087" max="14090" width="8.7109375" style="3" customWidth="1"/>
    <col min="14091" max="14091" width="2.7109375" style="3" customWidth="1"/>
    <col min="14092" max="14097" width="4.7109375" style="3" customWidth="1"/>
    <col min="14098" max="14100" width="2.7109375" style="3" customWidth="1"/>
    <col min="14101" max="14101" width="3.7109375" style="3" customWidth="1"/>
    <col min="14102" max="14329" width="9.140625" style="3"/>
    <col min="14330" max="14331" width="2.7109375" style="3" customWidth="1"/>
    <col min="14332" max="14336" width="4.7109375" style="3" customWidth="1"/>
    <col min="14337" max="14337" width="2.7109375" style="3" customWidth="1"/>
    <col min="14338" max="14341" width="8.7109375" style="3" customWidth="1"/>
    <col min="14342" max="14342" width="5.7109375" style="3" customWidth="1"/>
    <col min="14343" max="14346" width="8.7109375" style="3" customWidth="1"/>
    <col min="14347" max="14347" width="2.7109375" style="3" customWidth="1"/>
    <col min="14348" max="14353" width="4.7109375" style="3" customWidth="1"/>
    <col min="14354" max="14356" width="2.7109375" style="3" customWidth="1"/>
    <col min="14357" max="14357" width="3.7109375" style="3" customWidth="1"/>
    <col min="14358" max="14585" width="9.140625" style="3"/>
    <col min="14586" max="14587" width="2.7109375" style="3" customWidth="1"/>
    <col min="14588" max="14592" width="4.7109375" style="3" customWidth="1"/>
    <col min="14593" max="14593" width="2.7109375" style="3" customWidth="1"/>
    <col min="14594" max="14597" width="8.7109375" style="3" customWidth="1"/>
    <col min="14598" max="14598" width="5.7109375" style="3" customWidth="1"/>
    <col min="14599" max="14602" width="8.7109375" style="3" customWidth="1"/>
    <col min="14603" max="14603" width="2.7109375" style="3" customWidth="1"/>
    <col min="14604" max="14609" width="4.7109375" style="3" customWidth="1"/>
    <col min="14610" max="14612" width="2.7109375" style="3" customWidth="1"/>
    <col min="14613" max="14613" width="3.7109375" style="3" customWidth="1"/>
    <col min="14614" max="14841" width="9.140625" style="3"/>
    <col min="14842" max="14843" width="2.7109375" style="3" customWidth="1"/>
    <col min="14844" max="14848" width="4.7109375" style="3" customWidth="1"/>
    <col min="14849" max="14849" width="2.7109375" style="3" customWidth="1"/>
    <col min="14850" max="14853" width="8.7109375" style="3" customWidth="1"/>
    <col min="14854" max="14854" width="5.7109375" style="3" customWidth="1"/>
    <col min="14855" max="14858" width="8.7109375" style="3" customWidth="1"/>
    <col min="14859" max="14859" width="2.7109375" style="3" customWidth="1"/>
    <col min="14860" max="14865" width="4.7109375" style="3" customWidth="1"/>
    <col min="14866" max="14868" width="2.7109375" style="3" customWidth="1"/>
    <col min="14869" max="14869" width="3.7109375" style="3" customWidth="1"/>
    <col min="14870" max="15097" width="9.140625" style="3"/>
    <col min="15098" max="15099" width="2.7109375" style="3" customWidth="1"/>
    <col min="15100" max="15104" width="4.7109375" style="3" customWidth="1"/>
    <col min="15105" max="15105" width="2.7109375" style="3" customWidth="1"/>
    <col min="15106" max="15109" width="8.7109375" style="3" customWidth="1"/>
    <col min="15110" max="15110" width="5.7109375" style="3" customWidth="1"/>
    <col min="15111" max="15114" width="8.7109375" style="3" customWidth="1"/>
    <col min="15115" max="15115" width="2.7109375" style="3" customWidth="1"/>
    <col min="15116" max="15121" width="4.7109375" style="3" customWidth="1"/>
    <col min="15122" max="15124" width="2.7109375" style="3" customWidth="1"/>
    <col min="15125" max="15125" width="3.7109375" style="3" customWidth="1"/>
    <col min="15126" max="15353" width="9.140625" style="3"/>
    <col min="15354" max="15355" width="2.7109375" style="3" customWidth="1"/>
    <col min="15356" max="15360" width="4.7109375" style="3" customWidth="1"/>
    <col min="15361" max="15361" width="2.7109375" style="3" customWidth="1"/>
    <col min="15362" max="15365" width="8.7109375" style="3" customWidth="1"/>
    <col min="15366" max="15366" width="5.7109375" style="3" customWidth="1"/>
    <col min="15367" max="15370" width="8.7109375" style="3" customWidth="1"/>
    <col min="15371" max="15371" width="2.7109375" style="3" customWidth="1"/>
    <col min="15372" max="15377" width="4.7109375" style="3" customWidth="1"/>
    <col min="15378" max="15380" width="2.7109375" style="3" customWidth="1"/>
    <col min="15381" max="15381" width="3.7109375" style="3" customWidth="1"/>
    <col min="15382" max="15609" width="9.140625" style="3"/>
    <col min="15610" max="15611" width="2.7109375" style="3" customWidth="1"/>
    <col min="15612" max="15616" width="4.7109375" style="3" customWidth="1"/>
    <col min="15617" max="15617" width="2.7109375" style="3" customWidth="1"/>
    <col min="15618" max="15621" width="8.7109375" style="3" customWidth="1"/>
    <col min="15622" max="15622" width="5.7109375" style="3" customWidth="1"/>
    <col min="15623" max="15626" width="8.7109375" style="3" customWidth="1"/>
    <col min="15627" max="15627" width="2.7109375" style="3" customWidth="1"/>
    <col min="15628" max="15633" width="4.7109375" style="3" customWidth="1"/>
    <col min="15634" max="15636" width="2.7109375" style="3" customWidth="1"/>
    <col min="15637" max="15637" width="3.7109375" style="3" customWidth="1"/>
    <col min="15638" max="15865" width="9.140625" style="3"/>
    <col min="15866" max="15867" width="2.7109375" style="3" customWidth="1"/>
    <col min="15868" max="15872" width="4.7109375" style="3" customWidth="1"/>
    <col min="15873" max="15873" width="2.7109375" style="3" customWidth="1"/>
    <col min="15874" max="15877" width="8.7109375" style="3" customWidth="1"/>
    <col min="15878" max="15878" width="5.7109375" style="3" customWidth="1"/>
    <col min="15879" max="15882" width="8.7109375" style="3" customWidth="1"/>
    <col min="15883" max="15883" width="2.7109375" style="3" customWidth="1"/>
    <col min="15884" max="15889" width="4.7109375" style="3" customWidth="1"/>
    <col min="15890" max="15892" width="2.7109375" style="3" customWidth="1"/>
    <col min="15893" max="15893" width="3.7109375" style="3" customWidth="1"/>
    <col min="15894" max="16121" width="9.140625" style="3"/>
    <col min="16122" max="16123" width="2.7109375" style="3" customWidth="1"/>
    <col min="16124" max="16128" width="4.7109375" style="3" customWidth="1"/>
    <col min="16129" max="16129" width="2.7109375" style="3" customWidth="1"/>
    <col min="16130" max="16133" width="8.7109375" style="3" customWidth="1"/>
    <col min="16134" max="16134" width="5.7109375" style="3" customWidth="1"/>
    <col min="16135" max="16138" width="8.7109375" style="3" customWidth="1"/>
    <col min="16139" max="16139" width="2.7109375" style="3" customWidth="1"/>
    <col min="16140" max="16145" width="4.7109375" style="3" customWidth="1"/>
    <col min="16146" max="16148" width="2.7109375" style="3" customWidth="1"/>
    <col min="16149" max="16149" width="3.7109375" style="3" customWidth="1"/>
    <col min="16150" max="16384" width="9.140625" style="3"/>
  </cols>
  <sheetData>
    <row r="1" spans="1:32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/>
      <c r="U1" s="2"/>
      <c r="V1" s="2"/>
      <c r="W1" s="2"/>
      <c r="X1" s="1"/>
      <c r="Y1" s="1"/>
      <c r="Z1" s="1"/>
    </row>
    <row r="2" spans="1:32" ht="10.5" customHeight="1">
      <c r="A2" s="1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5"/>
      <c r="T2" s="6"/>
      <c r="U2" s="6"/>
      <c r="V2" s="6"/>
      <c r="W2" s="6"/>
      <c r="X2" s="5"/>
      <c r="Y2" s="5"/>
      <c r="Z2" s="1"/>
    </row>
    <row r="3" spans="1:32" ht="27">
      <c r="A3" s="1"/>
      <c r="B3" s="4"/>
      <c r="C3" s="4"/>
      <c r="D3" s="4"/>
      <c r="E3" s="4"/>
      <c r="F3" s="4"/>
      <c r="G3" s="4"/>
      <c r="H3" s="4"/>
      <c r="I3" s="394" t="s">
        <v>414</v>
      </c>
      <c r="J3" s="394"/>
      <c r="K3" s="394"/>
      <c r="L3" s="394"/>
      <c r="M3" s="394"/>
      <c r="N3" s="394"/>
      <c r="O3" s="394"/>
      <c r="P3" s="394"/>
      <c r="Q3" s="394"/>
      <c r="R3" s="4"/>
      <c r="S3" s="395" t="s">
        <v>69</v>
      </c>
      <c r="T3" s="395"/>
      <c r="U3" s="395"/>
      <c r="V3" s="395"/>
      <c r="W3" s="395"/>
      <c r="X3" s="395"/>
      <c r="Y3" s="395"/>
      <c r="Z3" s="1"/>
    </row>
    <row r="4" spans="1:32" ht="12" customHeight="1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396" t="s">
        <v>70</v>
      </c>
      <c r="T4" s="396"/>
      <c r="U4" s="396"/>
      <c r="V4" s="396"/>
      <c r="W4" s="396"/>
      <c r="X4" s="396"/>
      <c r="Y4" s="396"/>
      <c r="Z4" s="1"/>
    </row>
    <row r="5" spans="1:32" ht="20.25" customHeight="1">
      <c r="A5" s="1"/>
      <c r="B5" s="4"/>
      <c r="C5" s="4"/>
      <c r="D5" s="4"/>
      <c r="E5" s="4"/>
      <c r="F5" s="4"/>
      <c r="G5" s="4"/>
      <c r="H5" s="4"/>
      <c r="I5" s="7"/>
      <c r="J5" s="397">
        <f ca="1">TODAY()</f>
        <v>44959</v>
      </c>
      <c r="K5" s="397"/>
      <c r="L5" s="397"/>
      <c r="M5" s="4"/>
      <c r="N5" s="398">
        <f ca="1">NOW()</f>
        <v>44959.511646064813</v>
      </c>
      <c r="O5" s="398"/>
      <c r="P5" s="398"/>
      <c r="Q5" s="7"/>
      <c r="R5" s="4"/>
      <c r="S5" s="399" t="s">
        <v>71</v>
      </c>
      <c r="T5" s="399"/>
      <c r="U5" s="399"/>
      <c r="V5" s="399"/>
      <c r="W5" s="399"/>
      <c r="X5" s="399"/>
      <c r="Y5" s="399"/>
      <c r="Z5" s="1"/>
    </row>
    <row r="6" spans="1:32" ht="24" customHeight="1">
      <c r="A6" s="1"/>
      <c r="B6" s="4"/>
      <c r="C6" s="4"/>
      <c r="D6" s="4"/>
      <c r="E6" s="4"/>
      <c r="F6" s="4"/>
      <c r="G6" s="4"/>
      <c r="H6" s="4"/>
      <c r="I6" s="7"/>
      <c r="J6" s="397"/>
      <c r="K6" s="397"/>
      <c r="L6" s="397"/>
      <c r="M6" s="4"/>
      <c r="N6" s="398"/>
      <c r="O6" s="398"/>
      <c r="P6" s="398"/>
      <c r="Q6" s="7"/>
      <c r="R6" s="4"/>
      <c r="S6" s="400" t="s">
        <v>72</v>
      </c>
      <c r="T6" s="400"/>
      <c r="U6" s="400"/>
      <c r="V6" s="400"/>
      <c r="W6" s="400"/>
      <c r="X6" s="400"/>
      <c r="Y6" s="400"/>
      <c r="Z6" s="1"/>
    </row>
    <row r="7" spans="1:32" ht="18.75" customHeight="1">
      <c r="A7" s="1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382" t="s">
        <v>73</v>
      </c>
      <c r="T7" s="382"/>
      <c r="U7" s="383">
        <v>9879133022</v>
      </c>
      <c r="V7" s="383"/>
      <c r="W7" s="383"/>
      <c r="X7" s="383"/>
      <c r="Y7" s="383"/>
      <c r="Z7" s="1"/>
    </row>
    <row r="8" spans="1:32" ht="12.75" customHeight="1">
      <c r="A8" s="1"/>
      <c r="B8" s="335"/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6"/>
      <c r="T8" s="337"/>
      <c r="U8" s="337"/>
      <c r="V8" s="337"/>
      <c r="W8" s="337"/>
      <c r="X8" s="335"/>
      <c r="Y8" s="335"/>
      <c r="Z8" s="1"/>
    </row>
    <row r="9" spans="1:32" ht="73.5" customHeight="1">
      <c r="A9" s="1"/>
      <c r="B9" s="8"/>
      <c r="C9" s="8"/>
      <c r="D9" s="8"/>
      <c r="E9" s="8"/>
      <c r="F9" s="8"/>
      <c r="G9" s="8"/>
      <c r="H9" s="8"/>
      <c r="I9" s="9"/>
      <c r="J9" s="9"/>
      <c r="K9" s="9"/>
      <c r="L9" s="9"/>
      <c r="M9" s="10"/>
      <c r="N9" s="11"/>
      <c r="O9" s="11"/>
      <c r="P9" s="11"/>
      <c r="Q9" s="11"/>
      <c r="R9" s="10"/>
      <c r="S9" s="36"/>
      <c r="T9" s="37"/>
      <c r="U9" s="37"/>
      <c r="V9" s="37"/>
      <c r="W9" s="37"/>
      <c r="X9" s="38"/>
      <c r="Y9" s="12"/>
      <c r="Z9" s="2"/>
    </row>
    <row r="10" spans="1:32" ht="49.5" customHeight="1">
      <c r="A10" s="1"/>
      <c r="B10" s="8"/>
      <c r="C10" s="8"/>
      <c r="D10" s="8"/>
      <c r="E10" s="8"/>
      <c r="F10" s="8"/>
      <c r="G10" s="8"/>
      <c r="H10" s="8"/>
      <c r="I10" s="9"/>
      <c r="J10" s="9"/>
      <c r="K10" s="9"/>
      <c r="L10" s="9"/>
      <c r="M10" s="10"/>
      <c r="N10" s="11"/>
      <c r="O10" s="11"/>
      <c r="P10" s="11"/>
      <c r="Q10" s="11"/>
      <c r="R10" s="10"/>
      <c r="S10" s="37"/>
      <c r="T10" s="39"/>
      <c r="U10" s="39"/>
      <c r="V10" s="40"/>
      <c r="W10" s="41"/>
      <c r="X10" s="41"/>
      <c r="Y10" s="13"/>
      <c r="Z10" s="14"/>
    </row>
    <row r="11" spans="1:32" ht="30" customHeight="1">
      <c r="A11" s="1"/>
      <c r="B11" s="8"/>
      <c r="C11" s="8"/>
      <c r="D11" s="8"/>
      <c r="E11" s="8"/>
      <c r="F11" s="8"/>
      <c r="G11" s="8"/>
      <c r="H11" s="8"/>
      <c r="I11" s="9"/>
      <c r="J11" s="9"/>
      <c r="K11" s="9"/>
      <c r="L11" s="9"/>
      <c r="M11" s="10"/>
      <c r="N11" s="11"/>
      <c r="O11" s="11"/>
      <c r="P11" s="11"/>
      <c r="Q11" s="11"/>
      <c r="R11" s="10"/>
      <c r="S11" s="42"/>
      <c r="T11" s="39"/>
      <c r="U11" s="39"/>
      <c r="V11" s="39"/>
      <c r="W11" s="39"/>
      <c r="X11" s="39"/>
      <c r="Y11" s="8"/>
      <c r="Z11" s="15"/>
    </row>
    <row r="12" spans="1:32" ht="30" customHeight="1" thickBot="1">
      <c r="A12" s="1"/>
      <c r="B12" s="8"/>
      <c r="C12" s="8"/>
      <c r="D12" s="8"/>
      <c r="E12" s="8"/>
      <c r="F12" s="8"/>
      <c r="G12" s="8"/>
      <c r="H12" s="8"/>
      <c r="I12" s="9"/>
      <c r="J12" s="9"/>
      <c r="K12" s="9"/>
      <c r="L12" s="9"/>
      <c r="M12" s="16"/>
      <c r="N12" s="11"/>
      <c r="O12" s="11"/>
      <c r="P12" s="11"/>
      <c r="Q12" s="11"/>
      <c r="R12" s="10"/>
      <c r="S12" s="43"/>
      <c r="T12" s="39"/>
      <c r="U12" s="39"/>
      <c r="V12" s="40"/>
      <c r="W12" s="42"/>
      <c r="X12" s="44"/>
      <c r="Y12" s="17"/>
      <c r="Z12" s="1"/>
    </row>
    <row r="13" spans="1:32" ht="30" customHeight="1">
      <c r="A13" s="1"/>
      <c r="B13" s="8"/>
      <c r="C13" s="8"/>
      <c r="D13" s="8"/>
      <c r="E13" s="8"/>
      <c r="F13" s="8"/>
      <c r="G13" s="8"/>
      <c r="H13" s="8"/>
      <c r="I13" s="9"/>
      <c r="J13" s="9"/>
      <c r="K13" s="9"/>
      <c r="L13" s="9"/>
      <c r="M13" s="8"/>
      <c r="N13" s="11"/>
      <c r="O13" s="11"/>
      <c r="P13" s="11"/>
      <c r="Q13" s="11"/>
      <c r="R13" s="10"/>
      <c r="S13" s="45"/>
      <c r="T13" s="39"/>
      <c r="U13" s="39"/>
      <c r="V13" s="39"/>
      <c r="W13" s="46"/>
      <c r="X13" s="46"/>
      <c r="Y13" s="18"/>
      <c r="Z13" s="19"/>
      <c r="AB13" s="384" t="s">
        <v>413</v>
      </c>
      <c r="AC13" s="385"/>
      <c r="AD13" s="385"/>
      <c r="AE13" s="385"/>
      <c r="AF13" s="386"/>
    </row>
    <row r="14" spans="1:32" ht="30" customHeight="1">
      <c r="A14" s="1"/>
      <c r="B14" s="8"/>
      <c r="C14" s="8"/>
      <c r="D14" s="8"/>
      <c r="E14" s="8"/>
      <c r="F14" s="8"/>
      <c r="G14" s="8"/>
      <c r="H14" s="8"/>
      <c r="I14" s="9"/>
      <c r="J14" s="9"/>
      <c r="K14" s="9"/>
      <c r="L14" s="9"/>
      <c r="M14" s="20"/>
      <c r="N14" s="21"/>
      <c r="O14" s="21"/>
      <c r="P14" s="21"/>
      <c r="Q14" s="9"/>
      <c r="R14" s="8"/>
      <c r="S14" s="39"/>
      <c r="T14" s="39"/>
      <c r="U14" s="39"/>
      <c r="V14" s="47"/>
      <c r="W14" s="37"/>
      <c r="X14" s="37"/>
      <c r="Y14" s="22"/>
      <c r="Z14" s="23"/>
      <c r="AB14" s="387"/>
      <c r="AC14" s="388"/>
      <c r="AD14" s="388"/>
      <c r="AE14" s="388"/>
      <c r="AF14" s="389"/>
    </row>
    <row r="15" spans="1:32" ht="12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20"/>
      <c r="N15" s="20"/>
      <c r="O15" s="20"/>
      <c r="P15" s="20"/>
      <c r="Q15" s="8"/>
      <c r="R15" s="8"/>
      <c r="S15" s="39"/>
      <c r="T15" s="39"/>
      <c r="U15" s="39"/>
      <c r="V15" s="47"/>
      <c r="W15" s="37"/>
      <c r="X15" s="37"/>
      <c r="Y15" s="22"/>
      <c r="Z15" s="23"/>
      <c r="AB15" s="387"/>
      <c r="AC15" s="388"/>
      <c r="AD15" s="388"/>
      <c r="AE15" s="388"/>
      <c r="AF15" s="389"/>
    </row>
    <row r="16" spans="1:32" ht="30" customHeight="1">
      <c r="A16" s="1"/>
      <c r="B16" s="8"/>
      <c r="C16" s="8"/>
      <c r="D16" s="8"/>
      <c r="E16" s="8"/>
      <c r="F16" s="8"/>
      <c r="G16" s="8"/>
      <c r="H16" s="8"/>
      <c r="I16" s="9"/>
      <c r="J16" s="9"/>
      <c r="K16" s="9"/>
      <c r="L16" s="9"/>
      <c r="M16" s="8"/>
      <c r="N16" s="9"/>
      <c r="O16" s="9"/>
      <c r="P16" s="9"/>
      <c r="Q16" s="9"/>
      <c r="R16" s="24"/>
      <c r="S16" s="48"/>
      <c r="T16" s="39"/>
      <c r="U16" s="39"/>
      <c r="V16" s="40"/>
      <c r="W16" s="37"/>
      <c r="X16" s="37"/>
      <c r="Y16" s="22"/>
      <c r="Z16" s="23"/>
      <c r="AB16" s="387"/>
      <c r="AC16" s="388"/>
      <c r="AD16" s="388"/>
      <c r="AE16" s="388"/>
      <c r="AF16" s="389"/>
    </row>
    <row r="17" spans="1:32" ht="30" customHeight="1">
      <c r="A17" s="1"/>
      <c r="B17" s="8"/>
      <c r="C17" s="8"/>
      <c r="D17" s="8"/>
      <c r="E17" s="8"/>
      <c r="F17" s="8"/>
      <c r="G17" s="8"/>
      <c r="H17" s="8"/>
      <c r="I17" s="9"/>
      <c r="J17" s="9"/>
      <c r="K17" s="9"/>
      <c r="L17" s="9"/>
      <c r="M17" s="24"/>
      <c r="N17" s="9"/>
      <c r="O17" s="9"/>
      <c r="P17" s="9"/>
      <c r="Q17" s="9"/>
      <c r="R17" s="8"/>
      <c r="S17" s="37"/>
      <c r="T17" s="39"/>
      <c r="U17" s="39"/>
      <c r="V17" s="46"/>
      <c r="W17" s="39"/>
      <c r="X17" s="39"/>
      <c r="Y17" s="8"/>
      <c r="Z17" s="1"/>
      <c r="AB17" s="387"/>
      <c r="AC17" s="388"/>
      <c r="AD17" s="388"/>
      <c r="AE17" s="388"/>
      <c r="AF17" s="389"/>
    </row>
    <row r="18" spans="1:32" ht="30" customHeight="1">
      <c r="A18" s="1"/>
      <c r="B18" s="8"/>
      <c r="C18" s="8"/>
      <c r="D18" s="8"/>
      <c r="E18" s="8"/>
      <c r="F18" s="8"/>
      <c r="G18" s="8"/>
      <c r="H18" s="8"/>
      <c r="I18" s="9"/>
      <c r="J18" s="9"/>
      <c r="K18" s="9"/>
      <c r="L18" s="9"/>
      <c r="M18" s="8"/>
      <c r="N18" s="9"/>
      <c r="O18" s="9"/>
      <c r="P18" s="9"/>
      <c r="Q18" s="9"/>
      <c r="R18" s="25"/>
      <c r="S18" s="41"/>
      <c r="T18" s="39"/>
      <c r="U18" s="39"/>
      <c r="V18" s="42"/>
      <c r="W18" s="39"/>
      <c r="X18" s="39"/>
      <c r="Y18" s="8"/>
      <c r="Z18" s="1"/>
      <c r="AB18" s="387"/>
      <c r="AC18" s="388"/>
      <c r="AD18" s="388"/>
      <c r="AE18" s="388"/>
      <c r="AF18" s="389"/>
    </row>
    <row r="19" spans="1:32" ht="87.75" customHeight="1" thickBot="1">
      <c r="A19" s="1"/>
      <c r="B19" s="8"/>
      <c r="C19" s="8"/>
      <c r="D19" s="8"/>
      <c r="E19" s="8"/>
      <c r="F19" s="8"/>
      <c r="G19" s="8"/>
      <c r="H19" s="8"/>
      <c r="I19" s="9"/>
      <c r="J19" s="9"/>
      <c r="K19" s="9"/>
      <c r="L19" s="9"/>
      <c r="M19" s="24"/>
      <c r="N19" s="9"/>
      <c r="O19" s="9"/>
      <c r="P19" s="9"/>
      <c r="Q19" s="9"/>
      <c r="R19" s="26"/>
      <c r="S19" s="43"/>
      <c r="T19" s="39"/>
      <c r="U19" s="39"/>
      <c r="V19" s="39"/>
      <c r="W19" s="39"/>
      <c r="X19" s="39"/>
      <c r="Y19" s="8"/>
      <c r="Z19" s="1"/>
      <c r="AB19" s="390"/>
      <c r="AC19" s="391"/>
      <c r="AD19" s="391"/>
      <c r="AE19" s="391"/>
      <c r="AF19" s="392"/>
    </row>
    <row r="20" spans="1:32" ht="27.75" customHeight="1">
      <c r="A20" s="1"/>
      <c r="B20" s="8"/>
      <c r="C20" s="8"/>
      <c r="D20" s="8"/>
      <c r="E20" s="8"/>
      <c r="F20" s="8"/>
      <c r="G20" s="8"/>
      <c r="H20" s="8"/>
      <c r="I20" s="393" t="s">
        <v>74</v>
      </c>
      <c r="J20" s="393"/>
      <c r="K20" s="393"/>
      <c r="L20" s="393"/>
      <c r="M20" s="393"/>
      <c r="N20" s="393"/>
      <c r="O20" s="393"/>
      <c r="P20" s="393"/>
      <c r="Q20" s="393"/>
      <c r="R20" s="26"/>
      <c r="S20" s="8"/>
      <c r="T20" s="8"/>
      <c r="U20" s="8"/>
      <c r="V20" s="8"/>
      <c r="W20" s="8"/>
      <c r="X20" s="8"/>
      <c r="Y20" s="8"/>
      <c r="Z20" s="1"/>
    </row>
    <row r="21" spans="1:32" ht="1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32" ht="18" customHeight="1">
      <c r="M22" s="27"/>
    </row>
    <row r="23" spans="1:32" ht="12" customHeight="1"/>
    <row r="24" spans="1:32" ht="18" customHeight="1">
      <c r="M24" s="27"/>
    </row>
    <row r="25" spans="1:32" ht="12" customHeight="1"/>
    <row r="26" spans="1:32" ht="18" customHeight="1">
      <c r="M26" s="27"/>
    </row>
    <row r="27" spans="1:32" ht="12" customHeight="1">
      <c r="M27" s="27"/>
    </row>
    <row r="28" spans="1:32" ht="18" customHeight="1">
      <c r="M28" s="27"/>
    </row>
    <row r="29" spans="1:32" ht="12" customHeight="1"/>
    <row r="30" spans="1:32" ht="18" customHeight="1">
      <c r="M30" s="27"/>
    </row>
    <row r="31" spans="1:32" ht="12" customHeight="1"/>
    <row r="32" spans="1:32" ht="18" customHeight="1">
      <c r="M32" s="27"/>
    </row>
    <row r="33" spans="10:13" ht="12" customHeight="1"/>
    <row r="34" spans="10:13" ht="18" customHeight="1">
      <c r="M34" s="27"/>
    </row>
    <row r="35" spans="10:13" ht="12" customHeight="1"/>
    <row r="36" spans="10:13" ht="18" customHeight="1">
      <c r="M36" s="27"/>
    </row>
    <row r="37" spans="10:13" ht="12" customHeight="1"/>
    <row r="38" spans="10:13">
      <c r="M38" s="27"/>
    </row>
    <row r="39" spans="10:13" ht="12" customHeight="1"/>
    <row r="40" spans="10:13">
      <c r="M40" s="27"/>
    </row>
    <row r="43" spans="10:13" ht="18">
      <c r="M43" s="28"/>
    </row>
    <row r="45" spans="10:13" ht="20.25">
      <c r="M45" s="29"/>
    </row>
    <row r="47" spans="10:13">
      <c r="M47" s="27"/>
    </row>
    <row r="48" spans="10:13">
      <c r="J48" s="30"/>
      <c r="K48" s="31"/>
    </row>
    <row r="49" spans="13:15">
      <c r="M49" s="27"/>
    </row>
    <row r="51" spans="13:15" ht="18">
      <c r="M51" s="27"/>
      <c r="O51" s="32"/>
    </row>
    <row r="57" spans="13:15" ht="15" customHeight="1"/>
    <row r="59" spans="13:15" ht="24" customHeight="1"/>
    <row r="70" spans="10:12" ht="15" customHeight="1">
      <c r="J70" s="33"/>
      <c r="K70" s="33"/>
      <c r="L70" s="33"/>
    </row>
    <row r="71" spans="10:12" ht="15" customHeight="1">
      <c r="J71" s="33"/>
      <c r="K71" s="33"/>
      <c r="L71" s="33"/>
    </row>
    <row r="72" spans="10:12" ht="18.75">
      <c r="J72" s="34"/>
      <c r="K72" s="34"/>
      <c r="L72" s="34"/>
    </row>
    <row r="73" spans="10:12" ht="15" customHeight="1">
      <c r="J73" s="35"/>
      <c r="K73" s="35"/>
      <c r="L73" s="35"/>
    </row>
    <row r="74" spans="10:12" ht="15" customHeight="1">
      <c r="J74" s="35"/>
      <c r="K74" s="35"/>
      <c r="L74" s="35"/>
    </row>
  </sheetData>
  <sheetProtection algorithmName="SHA-512" hashValue="WR/+J6ZUUx6US3mDRWlHLxucHSS764/JVF9KhKKoQsxqb1yoRhT1sdEx69QlqnvUk5X4LnVbQon0sQlkvSUbyA==" saltValue="qPKWy+lKyEBwJMRo3HYHRg==" spinCount="100000" sheet="1" objects="1" scenarios="1"/>
  <mergeCells count="11">
    <mergeCell ref="S7:T7"/>
    <mergeCell ref="U7:Y7"/>
    <mergeCell ref="AB13:AF19"/>
    <mergeCell ref="I20:Q20"/>
    <mergeCell ref="I3:Q3"/>
    <mergeCell ref="S3:Y3"/>
    <mergeCell ref="S4:Y4"/>
    <mergeCell ref="J5:L6"/>
    <mergeCell ref="N5:P6"/>
    <mergeCell ref="S5:Y5"/>
    <mergeCell ref="S6:Y6"/>
  </mergeCells>
  <hyperlinks>
    <hyperlink ref="S6:Y6" r:id="rId1" display="pratikardeshana.blogspot.com" xr:uid="{00000000-0004-0000-0000-000000000000}"/>
  </hyperlinks>
  <pageMargins left="0.7" right="0.7" top="0.75" bottom="0.75" header="0.3" footer="0.3"/>
  <pageSetup paperSize="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O32"/>
  <sheetViews>
    <sheetView topLeftCell="A4" zoomScale="90" zoomScaleNormal="90" workbookViewId="0">
      <selection activeCell="B14" sqref="B14"/>
    </sheetView>
  </sheetViews>
  <sheetFormatPr defaultRowHeight="15"/>
  <cols>
    <col min="1" max="1" width="23.140625" style="86" customWidth="1"/>
    <col min="2" max="2" width="18.85546875" style="86" customWidth="1"/>
    <col min="3" max="3" width="14.7109375" style="86" customWidth="1"/>
    <col min="4" max="4" width="11.7109375" style="86" customWidth="1"/>
    <col min="5" max="6" width="12.42578125" style="86" customWidth="1"/>
    <col min="7" max="7" width="11.7109375" style="86" customWidth="1"/>
    <col min="8" max="8" width="6.28515625" style="86" customWidth="1"/>
    <col min="9" max="9" width="11.28515625" style="86" customWidth="1"/>
    <col min="10" max="10" width="9.140625" style="86"/>
    <col min="11" max="11" width="13.140625" style="86" customWidth="1"/>
    <col min="12" max="12" width="13.28515625" style="86" customWidth="1"/>
    <col min="13" max="13" width="16" style="86" customWidth="1"/>
    <col min="14" max="14" width="11" style="86" customWidth="1"/>
    <col min="15" max="15" width="8.7109375" style="86" customWidth="1"/>
    <col min="16" max="16384" width="9.140625" style="86"/>
  </cols>
  <sheetData>
    <row r="1" spans="1:15" ht="25.5" customHeight="1" thickBot="1">
      <c r="A1" s="435" t="s">
        <v>87</v>
      </c>
      <c r="B1" s="435"/>
      <c r="C1" s="435"/>
      <c r="D1" s="435"/>
      <c r="E1" s="435"/>
      <c r="F1" s="435"/>
      <c r="G1" s="435"/>
      <c r="H1" s="435"/>
      <c r="I1" s="435"/>
      <c r="J1" s="435"/>
      <c r="K1" s="50"/>
      <c r="L1" s="436" t="s">
        <v>88</v>
      </c>
      <c r="M1" s="436"/>
      <c r="N1" s="436"/>
      <c r="O1" s="436"/>
    </row>
    <row r="2" spans="1:15" ht="21">
      <c r="A2" s="51" t="s">
        <v>89</v>
      </c>
      <c r="B2" s="426" t="s">
        <v>60</v>
      </c>
      <c r="C2" s="426"/>
      <c r="D2" s="426"/>
      <c r="E2" s="429" t="s">
        <v>97</v>
      </c>
      <c r="F2" s="430"/>
      <c r="G2" s="431"/>
      <c r="H2" s="426" t="s">
        <v>110</v>
      </c>
      <c r="I2" s="426"/>
      <c r="J2" s="426"/>
      <c r="K2" s="87"/>
      <c r="L2" s="52" t="s">
        <v>111</v>
      </c>
      <c r="M2" s="437"/>
      <c r="N2" s="437"/>
      <c r="O2" s="437"/>
    </row>
    <row r="3" spans="1:15" ht="21">
      <c r="A3" s="51" t="s">
        <v>91</v>
      </c>
      <c r="B3" s="426" t="s">
        <v>76</v>
      </c>
      <c r="C3" s="426"/>
      <c r="D3" s="426"/>
      <c r="E3" s="429" t="s">
        <v>99</v>
      </c>
      <c r="F3" s="430"/>
      <c r="G3" s="431"/>
      <c r="H3" s="426">
        <v>9879133022</v>
      </c>
      <c r="I3" s="426"/>
      <c r="J3" s="426"/>
      <c r="K3" s="87"/>
      <c r="L3" s="54" t="s">
        <v>112</v>
      </c>
      <c r="M3" s="426"/>
      <c r="N3" s="426"/>
      <c r="O3" s="426"/>
    </row>
    <row r="4" spans="1:15" ht="21">
      <c r="A4" s="51" t="s">
        <v>92</v>
      </c>
      <c r="B4" s="426" t="s">
        <v>61</v>
      </c>
      <c r="C4" s="426"/>
      <c r="D4" s="426"/>
      <c r="E4" s="429" t="s">
        <v>113</v>
      </c>
      <c r="F4" s="430"/>
      <c r="G4" s="431"/>
      <c r="H4" s="426" t="s">
        <v>114</v>
      </c>
      <c r="I4" s="426"/>
      <c r="J4" s="426"/>
      <c r="K4" s="87"/>
      <c r="L4" s="53" t="s">
        <v>115</v>
      </c>
      <c r="M4" s="426"/>
      <c r="N4" s="426"/>
      <c r="O4" s="426"/>
    </row>
    <row r="5" spans="1:15" ht="21">
      <c r="A5" s="51" t="s">
        <v>94</v>
      </c>
      <c r="B5" s="426" t="s">
        <v>116</v>
      </c>
      <c r="C5" s="426"/>
      <c r="D5" s="426"/>
      <c r="E5" s="429" t="s">
        <v>117</v>
      </c>
      <c r="F5" s="430"/>
      <c r="G5" s="431"/>
      <c r="H5" s="426" t="s">
        <v>68</v>
      </c>
      <c r="I5" s="426"/>
      <c r="J5" s="426"/>
      <c r="K5" s="87"/>
      <c r="L5" s="55" t="s">
        <v>90</v>
      </c>
      <c r="M5" s="432" t="s">
        <v>118</v>
      </c>
      <c r="N5" s="432"/>
      <c r="O5" s="432"/>
    </row>
    <row r="6" spans="1:15" ht="21">
      <c r="A6" s="56" t="s">
        <v>90</v>
      </c>
      <c r="B6" s="426" t="s">
        <v>96</v>
      </c>
      <c r="C6" s="426"/>
      <c r="D6" s="426"/>
      <c r="E6" s="429" t="s">
        <v>119</v>
      </c>
      <c r="F6" s="430"/>
      <c r="G6" s="431"/>
      <c r="H6" s="426" t="s">
        <v>120</v>
      </c>
      <c r="I6" s="426"/>
      <c r="J6" s="426"/>
      <c r="K6" s="49"/>
      <c r="L6" s="57" t="s">
        <v>121</v>
      </c>
      <c r="M6" s="433" t="s">
        <v>122</v>
      </c>
      <c r="N6" s="433"/>
      <c r="O6" s="434"/>
    </row>
    <row r="7" spans="1:15" ht="22.5">
      <c r="A7" s="58" t="s">
        <v>93</v>
      </c>
      <c r="B7" s="424">
        <v>32016</v>
      </c>
      <c r="C7" s="425"/>
      <c r="D7" s="425"/>
      <c r="E7" s="429" t="s">
        <v>123</v>
      </c>
      <c r="F7" s="430"/>
      <c r="G7" s="431"/>
      <c r="H7" s="426" t="s">
        <v>124</v>
      </c>
      <c r="I7" s="426"/>
      <c r="J7" s="426"/>
      <c r="K7" s="59"/>
      <c r="L7" s="59"/>
      <c r="M7" s="60"/>
      <c r="N7" s="61"/>
      <c r="O7" s="61"/>
    </row>
    <row r="8" spans="1:15" ht="22.5">
      <c r="A8" s="58" t="s">
        <v>125</v>
      </c>
      <c r="B8" s="424" t="s">
        <v>58</v>
      </c>
      <c r="C8" s="425"/>
      <c r="D8" s="427"/>
      <c r="E8" s="429" t="s">
        <v>98</v>
      </c>
      <c r="F8" s="430"/>
      <c r="G8" s="431"/>
      <c r="H8" s="428">
        <v>44963</v>
      </c>
      <c r="I8" s="428"/>
      <c r="J8" s="428"/>
      <c r="K8" s="59"/>
      <c r="L8" s="59"/>
      <c r="M8" s="60"/>
      <c r="N8" s="61"/>
      <c r="O8" s="61"/>
    </row>
    <row r="9" spans="1:15" ht="22.5">
      <c r="A9" s="58" t="s">
        <v>126</v>
      </c>
      <c r="B9" s="413" t="s">
        <v>59</v>
      </c>
      <c r="C9" s="414"/>
      <c r="D9" s="414"/>
      <c r="E9" s="415"/>
      <c r="F9" s="416"/>
      <c r="G9" s="62"/>
      <c r="H9" s="416"/>
      <c r="I9" s="416"/>
      <c r="J9" s="416"/>
      <c r="K9" s="59"/>
      <c r="L9" s="59"/>
      <c r="M9" s="60"/>
      <c r="N9" s="61"/>
      <c r="O9" s="61"/>
    </row>
    <row r="10" spans="1:15" ht="23.25" thickBot="1">
      <c r="A10" s="63" t="s">
        <v>95</v>
      </c>
      <c r="B10" s="417">
        <v>30620987441</v>
      </c>
      <c r="C10" s="417"/>
      <c r="D10" s="417"/>
      <c r="E10" s="64"/>
      <c r="F10" s="64"/>
      <c r="G10" s="64"/>
      <c r="H10" s="64"/>
      <c r="I10" s="60"/>
      <c r="J10" s="59"/>
      <c r="K10" s="59"/>
      <c r="L10" s="59"/>
      <c r="M10" s="60"/>
      <c r="N10" s="61"/>
      <c r="O10" s="61"/>
    </row>
    <row r="11" spans="1:15" ht="27" customHeight="1" thickBot="1">
      <c r="A11" s="421" t="s">
        <v>127</v>
      </c>
      <c r="B11" s="422"/>
      <c r="C11" s="422"/>
      <c r="D11" s="422"/>
      <c r="E11" s="422"/>
      <c r="F11" s="422"/>
      <c r="G11" s="423"/>
      <c r="H11" s="418" t="s">
        <v>128</v>
      </c>
      <c r="I11" s="419"/>
      <c r="J11" s="419"/>
      <c r="K11" s="419"/>
      <c r="L11" s="419"/>
      <c r="M11" s="419"/>
      <c r="N11" s="420"/>
      <c r="O11" s="65"/>
    </row>
    <row r="12" spans="1:15" ht="30">
      <c r="A12" s="373" t="s">
        <v>129</v>
      </c>
      <c r="B12" s="373" t="s">
        <v>130</v>
      </c>
      <c r="C12" s="373" t="s">
        <v>131</v>
      </c>
      <c r="D12" s="373" t="s">
        <v>132</v>
      </c>
      <c r="E12" s="374" t="s">
        <v>133</v>
      </c>
      <c r="F12" s="373" t="s">
        <v>134</v>
      </c>
      <c r="G12" s="373" t="s">
        <v>412</v>
      </c>
      <c r="H12" s="410" t="s">
        <v>102</v>
      </c>
      <c r="I12" s="410"/>
      <c r="J12" s="410"/>
      <c r="K12" s="371">
        <v>0</v>
      </c>
      <c r="L12" s="411" t="s">
        <v>104</v>
      </c>
      <c r="M12" s="411"/>
      <c r="N12" s="372"/>
      <c r="O12" s="176"/>
    </row>
    <row r="13" spans="1:15" ht="21">
      <c r="A13" s="88">
        <v>44621</v>
      </c>
      <c r="B13" s="90">
        <v>1500000</v>
      </c>
      <c r="C13" s="90">
        <v>64601</v>
      </c>
      <c r="D13" s="90">
        <v>2400</v>
      </c>
      <c r="E13" s="90">
        <v>500000</v>
      </c>
      <c r="F13" s="90">
        <v>2700</v>
      </c>
      <c r="G13" s="90"/>
      <c r="H13" s="401" t="s">
        <v>103</v>
      </c>
      <c r="I13" s="401"/>
      <c r="J13" s="401"/>
      <c r="K13" s="92">
        <v>0</v>
      </c>
      <c r="L13" s="412" t="s">
        <v>106</v>
      </c>
      <c r="M13" s="412"/>
      <c r="N13" s="93"/>
      <c r="O13" s="176"/>
    </row>
    <row r="14" spans="1:15" ht="21">
      <c r="A14" s="88">
        <v>44652</v>
      </c>
      <c r="B14" s="90"/>
      <c r="C14" s="90"/>
      <c r="D14" s="90"/>
      <c r="E14" s="90"/>
      <c r="F14" s="90"/>
      <c r="G14" s="90"/>
      <c r="H14" s="401" t="s">
        <v>105</v>
      </c>
      <c r="I14" s="401"/>
      <c r="J14" s="401"/>
      <c r="K14" s="92"/>
      <c r="L14" s="412" t="s">
        <v>268</v>
      </c>
      <c r="M14" s="412"/>
      <c r="N14" s="93">
        <v>0</v>
      </c>
      <c r="O14" s="176"/>
    </row>
    <row r="15" spans="1:15" ht="21">
      <c r="A15" s="88">
        <v>44682</v>
      </c>
      <c r="B15" s="90"/>
      <c r="C15" s="90"/>
      <c r="D15" s="90"/>
      <c r="E15" s="90"/>
      <c r="F15" s="90"/>
      <c r="G15" s="90"/>
      <c r="H15" s="401" t="s">
        <v>108</v>
      </c>
      <c r="I15" s="401"/>
      <c r="J15" s="401"/>
      <c r="K15" s="92"/>
      <c r="L15" s="409" t="s">
        <v>135</v>
      </c>
      <c r="M15" s="409"/>
      <c r="N15" s="93"/>
      <c r="O15" s="176"/>
    </row>
    <row r="16" spans="1:15" ht="21">
      <c r="A16" s="88">
        <v>44713</v>
      </c>
      <c r="B16" s="90"/>
      <c r="C16" s="90"/>
      <c r="D16" s="90"/>
      <c r="E16" s="90"/>
      <c r="F16" s="90"/>
      <c r="G16" s="90"/>
      <c r="H16" s="401" t="s">
        <v>100</v>
      </c>
      <c r="I16" s="401"/>
      <c r="J16" s="401"/>
      <c r="K16" s="92">
        <v>18591</v>
      </c>
      <c r="L16" s="409" t="s">
        <v>107</v>
      </c>
      <c r="M16" s="409"/>
      <c r="N16" s="93"/>
      <c r="O16" s="176"/>
    </row>
    <row r="17" spans="1:15" ht="21">
      <c r="A17" s="88">
        <v>44743</v>
      </c>
      <c r="B17" s="90"/>
      <c r="C17" s="90"/>
      <c r="D17" s="90"/>
      <c r="E17" s="90"/>
      <c r="F17" s="90"/>
      <c r="G17" s="90"/>
      <c r="H17" s="401" t="s">
        <v>109</v>
      </c>
      <c r="I17" s="401"/>
      <c r="J17" s="401"/>
      <c r="K17" s="92"/>
      <c r="L17" s="409" t="s">
        <v>269</v>
      </c>
      <c r="M17" s="409"/>
      <c r="N17" s="93"/>
      <c r="O17" s="176"/>
    </row>
    <row r="18" spans="1:15" ht="22.5">
      <c r="A18" s="88">
        <v>44774</v>
      </c>
      <c r="B18" s="90"/>
      <c r="C18" s="90"/>
      <c r="D18" s="90"/>
      <c r="E18" s="90"/>
      <c r="F18" s="90"/>
      <c r="G18" s="90"/>
      <c r="H18" s="401" t="s">
        <v>142</v>
      </c>
      <c r="I18" s="401"/>
      <c r="J18" s="401"/>
      <c r="K18" s="92">
        <v>24000</v>
      </c>
      <c r="L18" s="402" t="s">
        <v>271</v>
      </c>
      <c r="M18" s="402"/>
      <c r="N18" s="93"/>
      <c r="O18" s="176"/>
    </row>
    <row r="19" spans="1:15" ht="22.5">
      <c r="A19" s="88">
        <v>44805</v>
      </c>
      <c r="B19" s="90"/>
      <c r="C19" s="90"/>
      <c r="D19" s="90"/>
      <c r="E19" s="90"/>
      <c r="F19" s="90"/>
      <c r="G19" s="90"/>
      <c r="H19" s="401" t="s">
        <v>267</v>
      </c>
      <c r="I19" s="401"/>
      <c r="J19" s="401"/>
      <c r="K19" s="92"/>
      <c r="L19" s="402" t="s">
        <v>267</v>
      </c>
      <c r="M19" s="402"/>
      <c r="N19" s="93"/>
      <c r="O19" s="176"/>
    </row>
    <row r="20" spans="1:15" ht="22.5">
      <c r="A20" s="88">
        <v>44835</v>
      </c>
      <c r="B20" s="90"/>
      <c r="C20" s="90"/>
      <c r="D20" s="90"/>
      <c r="E20" s="90"/>
      <c r="F20" s="90"/>
      <c r="G20" s="90"/>
      <c r="H20" s="404"/>
      <c r="I20" s="404"/>
      <c r="J20" s="404"/>
      <c r="K20" s="341"/>
      <c r="L20" s="402" t="s">
        <v>101</v>
      </c>
      <c r="M20" s="402"/>
      <c r="N20" s="93">
        <v>144210</v>
      </c>
      <c r="O20" s="176"/>
    </row>
    <row r="21" spans="1:15" ht="18.75" customHeight="1">
      <c r="A21" s="88">
        <v>44866</v>
      </c>
      <c r="B21" s="90"/>
      <c r="C21" s="90"/>
      <c r="D21" s="90"/>
      <c r="E21" s="90"/>
      <c r="F21" s="90"/>
      <c r="G21" s="90"/>
      <c r="H21" s="798" t="s">
        <v>438</v>
      </c>
      <c r="I21" s="799"/>
      <c r="J21" s="800"/>
      <c r="K21" s="405"/>
      <c r="L21" s="402" t="s">
        <v>270</v>
      </c>
      <c r="M21" s="402"/>
      <c r="N21" s="93"/>
      <c r="O21" s="67"/>
    </row>
    <row r="22" spans="1:15" ht="18" customHeight="1">
      <c r="A22" s="88">
        <v>44896</v>
      </c>
      <c r="B22" s="90"/>
      <c r="C22" s="90"/>
      <c r="D22" s="90"/>
      <c r="E22" s="90"/>
      <c r="F22" s="90"/>
      <c r="G22" s="90"/>
      <c r="H22" s="801"/>
      <c r="I22" s="802"/>
      <c r="J22" s="803"/>
      <c r="K22" s="406"/>
      <c r="L22" s="403"/>
      <c r="M22" s="403"/>
      <c r="N22" s="342"/>
    </row>
    <row r="23" spans="1:15" ht="20.25">
      <c r="A23" s="88">
        <v>44927</v>
      </c>
      <c r="B23" s="90"/>
      <c r="C23" s="90"/>
      <c r="D23" s="90"/>
      <c r="E23" s="90"/>
      <c r="F23" s="90"/>
      <c r="G23" s="90"/>
      <c r="H23" s="801"/>
      <c r="I23" s="802"/>
      <c r="J23" s="803"/>
      <c r="K23" s="407"/>
      <c r="L23" s="403"/>
      <c r="M23" s="403"/>
      <c r="N23" s="342"/>
    </row>
    <row r="24" spans="1:15" ht="18" customHeight="1">
      <c r="A24" s="88">
        <v>44958</v>
      </c>
      <c r="B24" s="90"/>
      <c r="C24" s="90"/>
      <c r="D24" s="90"/>
      <c r="E24" s="69">
        <f>'Self Declaration Form OLD.'!H50</f>
        <v>0</v>
      </c>
      <c r="F24" s="90"/>
      <c r="G24" s="90"/>
      <c r="H24" s="804"/>
      <c r="I24" s="805"/>
      <c r="J24" s="806"/>
      <c r="K24" s="408"/>
    </row>
    <row r="25" spans="1:15" ht="19.5" customHeight="1">
      <c r="A25" s="343" t="s">
        <v>136</v>
      </c>
      <c r="B25" s="344"/>
      <c r="C25" s="344"/>
      <c r="D25" s="344"/>
      <c r="E25" s="344"/>
      <c r="F25" s="344"/>
      <c r="G25" s="344"/>
    </row>
    <row r="26" spans="1:15" ht="19.5" customHeight="1">
      <c r="A26" s="68" t="s">
        <v>137</v>
      </c>
      <c r="B26" s="91">
        <v>11970</v>
      </c>
      <c r="C26" s="66"/>
      <c r="D26" s="66"/>
      <c r="E26" s="66"/>
      <c r="F26" s="66"/>
      <c r="G26" s="66"/>
    </row>
    <row r="27" spans="1:15" ht="19.5" customHeight="1">
      <c r="A27" s="68" t="s">
        <v>137</v>
      </c>
      <c r="B27" s="90">
        <v>8415</v>
      </c>
      <c r="C27" s="66"/>
      <c r="D27" s="66"/>
      <c r="E27" s="66"/>
      <c r="F27" s="66"/>
      <c r="G27" s="66"/>
    </row>
    <row r="28" spans="1:15" ht="19.5" customHeight="1">
      <c r="A28" s="186" t="s">
        <v>272</v>
      </c>
      <c r="B28" s="187"/>
      <c r="C28" s="66"/>
      <c r="D28" s="66"/>
      <c r="E28" s="66"/>
      <c r="F28" s="66"/>
      <c r="G28" s="66"/>
    </row>
    <row r="29" spans="1:15" ht="19.5" customHeight="1">
      <c r="A29" s="89" t="s">
        <v>138</v>
      </c>
      <c r="B29" s="90">
        <v>2550</v>
      </c>
      <c r="C29" s="66"/>
      <c r="D29" s="66"/>
      <c r="E29" s="66"/>
      <c r="F29" s="66"/>
      <c r="G29" s="66"/>
    </row>
    <row r="30" spans="1:15" ht="18">
      <c r="A30" s="89" t="s">
        <v>245</v>
      </c>
      <c r="B30" s="90"/>
    </row>
    <row r="31" spans="1:15" ht="18">
      <c r="A31" s="180" t="s">
        <v>265</v>
      </c>
      <c r="B31" s="181"/>
    </row>
    <row r="32" spans="1:15" ht="24.75" customHeight="1">
      <c r="A32" s="375" t="s">
        <v>266</v>
      </c>
      <c r="B32" s="182">
        <f>SUM(B13:B31)</f>
        <v>1522935</v>
      </c>
      <c r="C32" s="182">
        <f t="shared" ref="C32:D32" si="0">SUM(C13:C31)</f>
        <v>64601</v>
      </c>
      <c r="D32" s="182">
        <f t="shared" si="0"/>
        <v>2400</v>
      </c>
      <c r="E32" s="182">
        <f>SUM(E13:E23)+E25</f>
        <v>500000</v>
      </c>
      <c r="F32" s="182">
        <f>SUM(F13:F31)</f>
        <v>2700</v>
      </c>
      <c r="G32" s="182">
        <f>SUM(G13:G31)</f>
        <v>0</v>
      </c>
    </row>
  </sheetData>
  <sheetProtection algorithmName="SHA-512" hashValue="Fos6OZ5wBnyykkn3gC5meXkgHvnodJU8BWVqB0WusJoxszD3k6TcTbMR0H14DoxHTSuRGdAg/NZe94I6jcyURg==" saltValue="fgoyQ3QzRZbL/2FErFkLig==" spinCount="100000" sheet="1" objects="1" scenarios="1"/>
  <mergeCells count="58">
    <mergeCell ref="A1:J1"/>
    <mergeCell ref="L1:O1"/>
    <mergeCell ref="B2:D2"/>
    <mergeCell ref="H2:J2"/>
    <mergeCell ref="M2:O2"/>
    <mergeCell ref="E2:G2"/>
    <mergeCell ref="M3:O3"/>
    <mergeCell ref="B4:D4"/>
    <mergeCell ref="H4:J4"/>
    <mergeCell ref="M4:O4"/>
    <mergeCell ref="E3:G3"/>
    <mergeCell ref="E4:G4"/>
    <mergeCell ref="B3:D3"/>
    <mergeCell ref="H3:J3"/>
    <mergeCell ref="M5:O5"/>
    <mergeCell ref="B6:D6"/>
    <mergeCell ref="H6:J6"/>
    <mergeCell ref="M6:O6"/>
    <mergeCell ref="E5:G5"/>
    <mergeCell ref="E6:G6"/>
    <mergeCell ref="B7:D7"/>
    <mergeCell ref="H7:J7"/>
    <mergeCell ref="B8:D8"/>
    <mergeCell ref="H8:J8"/>
    <mergeCell ref="B5:D5"/>
    <mergeCell ref="H5:J5"/>
    <mergeCell ref="E7:G7"/>
    <mergeCell ref="E8:G8"/>
    <mergeCell ref="B9:D9"/>
    <mergeCell ref="E9:F9"/>
    <mergeCell ref="H9:J9"/>
    <mergeCell ref="B10:D10"/>
    <mergeCell ref="H11:N11"/>
    <mergeCell ref="A11:G11"/>
    <mergeCell ref="H12:J12"/>
    <mergeCell ref="L12:M12"/>
    <mergeCell ref="H13:J13"/>
    <mergeCell ref="L13:M13"/>
    <mergeCell ref="H14:J14"/>
    <mergeCell ref="L14:M14"/>
    <mergeCell ref="H15:J15"/>
    <mergeCell ref="L15:M15"/>
    <mergeCell ref="H16:J16"/>
    <mergeCell ref="L16:M16"/>
    <mergeCell ref="H17:J17"/>
    <mergeCell ref="L17:M17"/>
    <mergeCell ref="H18:J18"/>
    <mergeCell ref="L18:M18"/>
    <mergeCell ref="H19:J19"/>
    <mergeCell ref="L19:M19"/>
    <mergeCell ref="L23:M23"/>
    <mergeCell ref="H20:J20"/>
    <mergeCell ref="L20:M20"/>
    <mergeCell ref="K21:K22"/>
    <mergeCell ref="L21:M21"/>
    <mergeCell ref="L22:M22"/>
    <mergeCell ref="K23:K24"/>
    <mergeCell ref="H21:J2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1:I21"/>
  <sheetViews>
    <sheetView zoomScale="110" zoomScaleNormal="110" workbookViewId="0"/>
  </sheetViews>
  <sheetFormatPr defaultRowHeight="15"/>
  <cols>
    <col min="1" max="1" width="7.28515625" style="345" customWidth="1"/>
    <col min="2" max="2" width="13" style="345" customWidth="1"/>
    <col min="3" max="3" width="25.5703125" style="368" customWidth="1"/>
    <col min="4" max="4" width="22" style="368" customWidth="1"/>
    <col min="5" max="5" width="20.28515625" style="368" customWidth="1"/>
    <col min="6" max="6" width="2.5703125" style="345" customWidth="1"/>
    <col min="7" max="16384" width="9.140625" style="345"/>
  </cols>
  <sheetData>
    <row r="1" spans="2:9" ht="26.25" customHeight="1" thickBot="1">
      <c r="B1" s="450" t="s">
        <v>277</v>
      </c>
      <c r="C1" s="450"/>
      <c r="D1" s="450"/>
      <c r="E1" s="450"/>
    </row>
    <row r="2" spans="2:9" ht="41.25" customHeight="1">
      <c r="B2" s="451" t="s">
        <v>278</v>
      </c>
      <c r="C2" s="452"/>
      <c r="D2" s="452"/>
      <c r="E2" s="453"/>
      <c r="G2" s="438" t="s">
        <v>411</v>
      </c>
      <c r="H2" s="439"/>
      <c r="I2" s="440"/>
    </row>
    <row r="3" spans="2:9" s="348" customFormat="1" ht="22.5" customHeight="1" thickBot="1">
      <c r="B3" s="454" t="s">
        <v>279</v>
      </c>
      <c r="C3" s="455"/>
      <c r="D3" s="346" t="s">
        <v>280</v>
      </c>
      <c r="E3" s="347" t="s">
        <v>281</v>
      </c>
      <c r="G3" s="441"/>
      <c r="H3" s="442"/>
      <c r="I3" s="443"/>
    </row>
    <row r="4" spans="2:9" ht="18" customHeight="1">
      <c r="B4" s="456" t="s">
        <v>282</v>
      </c>
      <c r="C4" s="349" t="s">
        <v>283</v>
      </c>
      <c r="D4" s="350">
        <f>'Self Declaration Form OLD.'!H12</f>
        <v>1520385</v>
      </c>
      <c r="E4" s="351">
        <f>'Self Dec.Form NEW'!H10</f>
        <v>1520385</v>
      </c>
    </row>
    <row r="5" spans="2:9" ht="18" customHeight="1">
      <c r="B5" s="456"/>
      <c r="C5" s="349" t="s">
        <v>265</v>
      </c>
      <c r="D5" s="350">
        <f>'Self Declaration Form OLD.'!G13</f>
        <v>2550</v>
      </c>
      <c r="E5" s="351">
        <f>'Self Dec.Form NEW'!H41</f>
        <v>2550</v>
      </c>
    </row>
    <row r="6" spans="2:9" ht="18" customHeight="1">
      <c r="B6" s="456"/>
      <c r="C6" s="349" t="s">
        <v>284</v>
      </c>
      <c r="D6" s="350">
        <f>D4+D5</f>
        <v>1522935</v>
      </c>
      <c r="E6" s="351">
        <f>E4+E5</f>
        <v>1522935</v>
      </c>
    </row>
    <row r="7" spans="2:9" ht="15" customHeight="1">
      <c r="B7" s="352"/>
      <c r="C7" s="444"/>
      <c r="D7" s="444"/>
      <c r="E7" s="445"/>
    </row>
    <row r="8" spans="2:9" ht="18" customHeight="1">
      <c r="B8" s="457" t="s">
        <v>285</v>
      </c>
      <c r="C8" s="353" t="s">
        <v>286</v>
      </c>
      <c r="D8" s="350">
        <f>'Self Declaration Form OLD.'!G15+'Self Declaration Form OLD.'!G16+'Self Declaration Form OLD.'!G17+'Self Declaration Form OLD.'!G19</f>
        <v>52400</v>
      </c>
      <c r="E8" s="351">
        <f>'Self Dec.Form NEW'!H14</f>
        <v>0</v>
      </c>
    </row>
    <row r="9" spans="2:9" ht="18" customHeight="1">
      <c r="B9" s="458"/>
      <c r="C9" s="353" t="s">
        <v>287</v>
      </c>
      <c r="D9" s="350">
        <f>'Self Declaration Form OLD.'!G18</f>
        <v>144210</v>
      </c>
      <c r="E9" s="351">
        <v>0</v>
      </c>
    </row>
    <row r="10" spans="2:9" ht="18" customHeight="1">
      <c r="B10" s="458"/>
      <c r="C10" s="353" t="s">
        <v>288</v>
      </c>
      <c r="D10" s="350">
        <f>'Self Declaration Form OLD.'!G34</f>
        <v>112442</v>
      </c>
      <c r="E10" s="351">
        <v>0</v>
      </c>
    </row>
    <row r="11" spans="2:9" ht="13.5" customHeight="1">
      <c r="B11" s="352"/>
      <c r="C11" s="444"/>
      <c r="D11" s="444"/>
      <c r="E11" s="445"/>
    </row>
    <row r="12" spans="2:9" ht="18" customHeight="1">
      <c r="B12" s="446" t="s">
        <v>289</v>
      </c>
      <c r="C12" s="354" t="s">
        <v>290</v>
      </c>
      <c r="D12" s="350">
        <f>'Self Declaration Form OLD.'!H36</f>
        <v>1213890</v>
      </c>
      <c r="E12" s="351">
        <f>'Self Dec.Form NEW'!E46</f>
        <v>1522940</v>
      </c>
    </row>
    <row r="13" spans="2:9" ht="18" customHeight="1">
      <c r="B13" s="447"/>
      <c r="C13" s="354" t="s">
        <v>291</v>
      </c>
      <c r="D13" s="355">
        <f>'Self Declaration Form OLD.'!H42</f>
        <v>155278</v>
      </c>
      <c r="E13" s="351">
        <f>'Self Dec.Form NEW'!H57</f>
        <v>206882</v>
      </c>
    </row>
    <row r="14" spans="2:9" ht="18" customHeight="1">
      <c r="B14" s="447"/>
      <c r="C14" s="354" t="s">
        <v>292</v>
      </c>
      <c r="D14" s="350">
        <f>'Self Declaration Form OLD.'!H43</f>
        <v>0</v>
      </c>
      <c r="E14" s="351">
        <f>'Self Dec.Form NEW'!H59</f>
        <v>0</v>
      </c>
    </row>
    <row r="15" spans="2:9" ht="18" customHeight="1">
      <c r="B15" s="447"/>
      <c r="C15" s="354" t="s">
        <v>293</v>
      </c>
      <c r="D15" s="350">
        <f>'Self Declaration Form OLD.'!H44</f>
        <v>155278</v>
      </c>
      <c r="E15" s="351">
        <f>'Self Dec.Form NEW'!H60</f>
        <v>206882</v>
      </c>
    </row>
    <row r="16" spans="2:9" ht="18" customHeight="1" thickBot="1">
      <c r="B16" s="447"/>
      <c r="C16" s="356" t="s">
        <v>294</v>
      </c>
      <c r="D16" s="357">
        <f>'Self Declaration Form OLD.'!H45</f>
        <v>6211</v>
      </c>
      <c r="E16" s="358">
        <f>'Self Dec.Form NEW'!H63</f>
        <v>8275</v>
      </c>
    </row>
    <row r="17" spans="2:5" ht="18" customHeight="1" thickBot="1">
      <c r="B17" s="448"/>
      <c r="C17" s="359" t="s">
        <v>295</v>
      </c>
      <c r="D17" s="360">
        <f>'Self Declaration Form OLD.'!H46</f>
        <v>161489</v>
      </c>
      <c r="E17" s="361">
        <f>'Self Dec.Form NEW'!H68</f>
        <v>215157</v>
      </c>
    </row>
    <row r="18" spans="2:5" ht="18" customHeight="1">
      <c r="B18" s="447"/>
      <c r="C18" s="362" t="s">
        <v>296</v>
      </c>
      <c r="D18" s="363">
        <f>'Self Declaration Form OLD.'!G47+'Self Declaration Form OLD.'!G49</f>
        <v>500000</v>
      </c>
      <c r="E18" s="364">
        <f>'Self Dec.Form NEW'!H69</f>
        <v>500000</v>
      </c>
    </row>
    <row r="19" spans="2:5" ht="18" customHeight="1">
      <c r="B19" s="447"/>
      <c r="C19" s="354" t="s">
        <v>297</v>
      </c>
      <c r="D19" s="350">
        <f>'Self Declaration Form OLD.'!H50</f>
        <v>0</v>
      </c>
      <c r="E19" s="351">
        <f>'Self Dec.Form NEW'!H71</f>
        <v>0</v>
      </c>
    </row>
    <row r="20" spans="2:5" ht="18" customHeight="1" thickBot="1">
      <c r="B20" s="449"/>
      <c r="C20" s="365" t="s">
        <v>298</v>
      </c>
      <c r="D20" s="366">
        <f>'Self Declaration Form OLD.'!G51</f>
        <v>338511</v>
      </c>
      <c r="E20" s="367">
        <f>'Self Dec.Form NEW'!H72</f>
        <v>284843</v>
      </c>
    </row>
    <row r="21" spans="2:5">
      <c r="E21" s="369"/>
    </row>
  </sheetData>
  <sheetProtection password="CF23" sheet="1" objects="1" scenarios="1"/>
  <mergeCells count="9">
    <mergeCell ref="G2:I3"/>
    <mergeCell ref="C11:E11"/>
    <mergeCell ref="B12:B20"/>
    <mergeCell ref="B1:E1"/>
    <mergeCell ref="B2:E2"/>
    <mergeCell ref="B3:C3"/>
    <mergeCell ref="B4:B6"/>
    <mergeCell ref="C7:E7"/>
    <mergeCell ref="B8:B10"/>
  </mergeCells>
  <printOptions horizontalCentered="1"/>
  <pageMargins left="0.59055118110236227" right="0.39370078740157483" top="0.59055118110236227" bottom="0" header="0.31496062992125984" footer="0.31496062992125984"/>
  <pageSetup paperSize="9" orientation="landscape" horizontalDpi="180" verticalDpi="18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>
    <tabColor rgb="FFFF0000"/>
  </sheetPr>
  <dimension ref="A1:BL88"/>
  <sheetViews>
    <sheetView topLeftCell="B1" zoomScale="110" zoomScaleNormal="110" workbookViewId="0">
      <selection activeCell="B1" sqref="B1:H1"/>
    </sheetView>
  </sheetViews>
  <sheetFormatPr defaultColWidth="9.140625" defaultRowHeight="12.75"/>
  <cols>
    <col min="1" max="1" width="2.140625" style="71" customWidth="1"/>
    <col min="2" max="2" width="3.85546875" style="71" customWidth="1"/>
    <col min="3" max="3" width="14.85546875" style="71" customWidth="1"/>
    <col min="4" max="4" width="9.42578125" style="71" customWidth="1"/>
    <col min="5" max="5" width="26.42578125" style="71" customWidth="1"/>
    <col min="6" max="6" width="10" style="71" customWidth="1"/>
    <col min="7" max="7" width="12.5703125" style="71" customWidth="1"/>
    <col min="8" max="8" width="14.140625" style="71" customWidth="1"/>
    <col min="9" max="9" width="2.7109375" style="71" customWidth="1"/>
    <col min="10" max="10" width="4.28515625" style="71" bestFit="1" customWidth="1"/>
    <col min="11" max="11" width="19.28515625" style="71" bestFit="1" customWidth="1"/>
    <col min="12" max="12" width="9.7109375" style="71" customWidth="1"/>
    <col min="13" max="13" width="10.7109375" style="71" customWidth="1"/>
    <col min="14" max="14" width="11.5703125" style="71" bestFit="1" customWidth="1"/>
    <col min="15" max="17" width="5.7109375" style="71" customWidth="1"/>
    <col min="18" max="18" width="9.28515625" style="71" customWidth="1"/>
    <col min="19" max="19" width="15" style="71" customWidth="1"/>
    <col min="20" max="20" width="2.7109375" style="71" customWidth="1"/>
    <col min="21" max="21" width="13.42578125" style="71" customWidth="1"/>
    <col min="22" max="24" width="0" style="71" hidden="1" customWidth="1"/>
    <col min="25" max="16384" width="9.140625" style="71"/>
  </cols>
  <sheetData>
    <row r="1" spans="1:19" ht="18.75" thickBot="1">
      <c r="A1" s="70"/>
      <c r="B1" s="509" t="s">
        <v>77</v>
      </c>
      <c r="C1" s="510"/>
      <c r="D1" s="510"/>
      <c r="E1" s="510"/>
      <c r="F1" s="510"/>
      <c r="G1" s="510"/>
      <c r="H1" s="511"/>
      <c r="I1" s="338"/>
      <c r="J1" s="497" t="s">
        <v>143</v>
      </c>
      <c r="K1" s="497"/>
      <c r="L1" s="497"/>
      <c r="M1" s="497"/>
      <c r="N1" s="497"/>
      <c r="O1" s="497"/>
      <c r="P1" s="497"/>
      <c r="Q1" s="497"/>
      <c r="R1" s="497"/>
      <c r="S1" s="497"/>
    </row>
    <row r="2" spans="1:19" ht="18.75" thickBot="1">
      <c r="A2" s="94"/>
      <c r="B2" s="512" t="s">
        <v>143</v>
      </c>
      <c r="C2" s="513"/>
      <c r="D2" s="513"/>
      <c r="E2" s="513"/>
      <c r="F2" s="513"/>
      <c r="G2" s="513"/>
      <c r="H2" s="514"/>
      <c r="I2" s="339"/>
      <c r="J2" s="497" t="s">
        <v>420</v>
      </c>
      <c r="K2" s="497"/>
      <c r="L2" s="497"/>
      <c r="M2" s="497"/>
      <c r="N2" s="497"/>
      <c r="O2" s="497"/>
      <c r="P2" s="497"/>
      <c r="Q2" s="497"/>
      <c r="R2" s="497"/>
      <c r="S2" s="497"/>
    </row>
    <row r="3" spans="1:19" ht="20.25" customHeight="1" thickBot="1">
      <c r="A3" s="72"/>
      <c r="B3" s="498" t="s">
        <v>417</v>
      </c>
      <c r="C3" s="499"/>
      <c r="D3" s="499"/>
      <c r="E3" s="499"/>
      <c r="F3" s="499"/>
      <c r="G3" s="499"/>
      <c r="H3" s="500"/>
      <c r="I3" s="197"/>
      <c r="J3" s="501" t="s">
        <v>0</v>
      </c>
      <c r="K3" s="502"/>
      <c r="L3" s="519" t="str">
        <f>DATA!B2</f>
        <v>ARDESHANA</v>
      </c>
      <c r="M3" s="515"/>
      <c r="N3" s="515" t="str">
        <f>DATA!B3</f>
        <v>PRATIKKUMAR</v>
      </c>
      <c r="O3" s="515"/>
      <c r="P3" s="515"/>
      <c r="Q3" s="515"/>
      <c r="R3" s="515" t="str">
        <f>DATA!B4</f>
        <v>MANASUKHBHAI</v>
      </c>
      <c r="S3" s="516"/>
    </row>
    <row r="4" spans="1:19" ht="18">
      <c r="A4" s="72"/>
      <c r="B4" s="505" t="s">
        <v>1</v>
      </c>
      <c r="C4" s="506"/>
      <c r="D4" s="507" t="str">
        <f>L3&amp;" "&amp;N3&amp;" "&amp;R3</f>
        <v>ARDESHANA PRATIKKUMAR MANASUKHBHAI</v>
      </c>
      <c r="E4" s="507"/>
      <c r="F4" s="507"/>
      <c r="G4" s="507"/>
      <c r="H4" s="508"/>
      <c r="I4" s="198"/>
      <c r="J4" s="503"/>
      <c r="K4" s="504"/>
      <c r="L4" s="520"/>
      <c r="M4" s="517"/>
      <c r="N4" s="517"/>
      <c r="O4" s="517"/>
      <c r="P4" s="517"/>
      <c r="Q4" s="517"/>
      <c r="R4" s="517"/>
      <c r="S4" s="518"/>
    </row>
    <row r="5" spans="1:19" ht="18">
      <c r="A5" s="72"/>
      <c r="B5" s="459" t="s">
        <v>2</v>
      </c>
      <c r="C5" s="460"/>
      <c r="D5" s="488" t="str">
        <f>L3&amp;" "&amp;R3</f>
        <v>ARDESHANA MANASUKHBHAI</v>
      </c>
      <c r="E5" s="488"/>
      <c r="F5" s="488"/>
      <c r="G5" s="488"/>
      <c r="H5" s="489"/>
      <c r="I5" s="198"/>
      <c r="J5" s="490" t="s">
        <v>3</v>
      </c>
      <c r="K5" s="491"/>
      <c r="L5" s="492" t="str">
        <f>D6</f>
        <v>Ass. Teacher</v>
      </c>
      <c r="M5" s="493"/>
      <c r="N5" s="492" t="s">
        <v>4</v>
      </c>
      <c r="O5" s="493"/>
      <c r="P5" s="494" t="str">
        <f>D7</f>
        <v>FATSAR PAY CEN.SCHOOL</v>
      </c>
      <c r="Q5" s="495"/>
      <c r="R5" s="495"/>
      <c r="S5" s="496"/>
    </row>
    <row r="6" spans="1:19">
      <c r="A6" s="72"/>
      <c r="B6" s="462" t="s">
        <v>86</v>
      </c>
      <c r="C6" s="460"/>
      <c r="D6" s="465" t="str">
        <f>DATA!B6</f>
        <v>Ass. Teacher</v>
      </c>
      <c r="E6" s="465"/>
      <c r="F6" s="465"/>
      <c r="G6" s="380" t="s">
        <v>5</v>
      </c>
      <c r="H6" s="316" t="str">
        <f>DATA!B8</f>
        <v>MALE</v>
      </c>
      <c r="I6" s="199"/>
      <c r="J6" s="466" t="s">
        <v>6</v>
      </c>
      <c r="K6" s="461"/>
      <c r="L6" s="461" t="s">
        <v>7</v>
      </c>
      <c r="M6" s="461" t="s">
        <v>8</v>
      </c>
      <c r="N6" s="461" t="s">
        <v>9</v>
      </c>
      <c r="O6" s="487" t="s">
        <v>10</v>
      </c>
      <c r="P6" s="461" t="s">
        <v>11</v>
      </c>
      <c r="Q6" s="461" t="s">
        <v>12</v>
      </c>
      <c r="R6" s="461" t="s">
        <v>13</v>
      </c>
      <c r="S6" s="486" t="s">
        <v>14</v>
      </c>
    </row>
    <row r="7" spans="1:19">
      <c r="A7" s="72"/>
      <c r="B7" s="459" t="s">
        <v>15</v>
      </c>
      <c r="C7" s="460"/>
      <c r="D7" s="465" t="str">
        <f>DATA!B5</f>
        <v>FATSAR PAY CEN.SCHOOL</v>
      </c>
      <c r="E7" s="465"/>
      <c r="F7" s="465"/>
      <c r="G7" s="380" t="s">
        <v>16</v>
      </c>
      <c r="H7" s="317">
        <f>DATA!B7</f>
        <v>32016</v>
      </c>
      <c r="I7" s="200"/>
      <c r="J7" s="466"/>
      <c r="K7" s="461"/>
      <c r="L7" s="461"/>
      <c r="M7" s="461"/>
      <c r="N7" s="461"/>
      <c r="O7" s="461"/>
      <c r="P7" s="461"/>
      <c r="Q7" s="461"/>
      <c r="R7" s="461"/>
      <c r="S7" s="486"/>
    </row>
    <row r="8" spans="1:19" ht="18">
      <c r="A8" s="72"/>
      <c r="B8" s="459" t="s">
        <v>17</v>
      </c>
      <c r="C8" s="460"/>
      <c r="D8" s="464" t="str">
        <f>DATA!H2</f>
        <v>AROPA 3081 C</v>
      </c>
      <c r="E8" s="464"/>
      <c r="F8" s="464"/>
      <c r="G8" s="379" t="s">
        <v>18</v>
      </c>
      <c r="H8" s="316">
        <f>DATA!H3</f>
        <v>9879133022</v>
      </c>
      <c r="I8" s="199"/>
      <c r="J8" s="466"/>
      <c r="K8" s="461"/>
      <c r="L8" s="461"/>
      <c r="M8" s="461"/>
      <c r="N8" s="461"/>
      <c r="O8" s="461"/>
      <c r="P8" s="461"/>
      <c r="Q8" s="461"/>
      <c r="R8" s="461"/>
      <c r="S8" s="486"/>
    </row>
    <row r="9" spans="1:19">
      <c r="A9" s="72"/>
      <c r="B9" s="459" t="s">
        <v>19</v>
      </c>
      <c r="C9" s="460"/>
      <c r="D9" s="465" t="str">
        <f>DATA!B9</f>
        <v>STATE BANK OF INDIA (GIR GADHADA)</v>
      </c>
      <c r="E9" s="465"/>
      <c r="F9" s="465"/>
      <c r="G9" s="318" t="s">
        <v>20</v>
      </c>
      <c r="H9" s="316">
        <f>DATA!B10</f>
        <v>30620987441</v>
      </c>
      <c r="I9" s="199"/>
      <c r="J9" s="462" t="s">
        <v>421</v>
      </c>
      <c r="K9" s="463"/>
      <c r="L9" s="179">
        <f>DATA!B13</f>
        <v>1500000</v>
      </c>
      <c r="M9" s="179">
        <f>DATA!C13</f>
        <v>64601</v>
      </c>
      <c r="N9" s="179">
        <f>DATA!F13</f>
        <v>2700</v>
      </c>
      <c r="O9" s="179">
        <f>DATA!G13</f>
        <v>0</v>
      </c>
      <c r="P9" s="179"/>
      <c r="Q9" s="179"/>
      <c r="R9" s="179">
        <f>DATA!D13</f>
        <v>2400</v>
      </c>
      <c r="S9" s="193">
        <f>DATA!E13</f>
        <v>500000</v>
      </c>
    </row>
    <row r="10" spans="1:19" ht="12.75" customHeight="1">
      <c r="A10" s="72"/>
      <c r="B10" s="467" t="s">
        <v>21</v>
      </c>
      <c r="C10" s="468"/>
      <c r="D10" s="468"/>
      <c r="E10" s="468"/>
      <c r="F10" s="468"/>
      <c r="G10" s="468"/>
      <c r="H10" s="469"/>
      <c r="I10" s="73"/>
      <c r="J10" s="462" t="s">
        <v>422</v>
      </c>
      <c r="K10" s="463"/>
      <c r="L10" s="179">
        <f>DATA!B14</f>
        <v>0</v>
      </c>
      <c r="M10" s="179">
        <f>DATA!C14</f>
        <v>0</v>
      </c>
      <c r="N10" s="179">
        <f>DATA!F14</f>
        <v>0</v>
      </c>
      <c r="O10" s="179">
        <f>DATA!G14</f>
        <v>0</v>
      </c>
      <c r="P10" s="179"/>
      <c r="Q10" s="179"/>
      <c r="R10" s="179">
        <f>DATA!D14</f>
        <v>0</v>
      </c>
      <c r="S10" s="193">
        <f>DATA!E14</f>
        <v>0</v>
      </c>
    </row>
    <row r="11" spans="1:19" ht="12.75" customHeight="1">
      <c r="A11" s="72"/>
      <c r="B11" s="319" t="s">
        <v>22</v>
      </c>
      <c r="C11" s="465" t="s">
        <v>23</v>
      </c>
      <c r="D11" s="465"/>
      <c r="E11" s="465"/>
      <c r="F11" s="465"/>
      <c r="G11" s="320" t="s">
        <v>24</v>
      </c>
      <c r="H11" s="321" t="s">
        <v>24</v>
      </c>
      <c r="I11" s="73"/>
      <c r="J11" s="462" t="s">
        <v>423</v>
      </c>
      <c r="K11" s="463"/>
      <c r="L11" s="179">
        <f>DATA!B15</f>
        <v>0</v>
      </c>
      <c r="M11" s="179">
        <f>DATA!C15</f>
        <v>0</v>
      </c>
      <c r="N11" s="179">
        <f>DATA!F15</f>
        <v>0</v>
      </c>
      <c r="O11" s="179">
        <f>DATA!G15</f>
        <v>0</v>
      </c>
      <c r="P11" s="179"/>
      <c r="Q11" s="179"/>
      <c r="R11" s="179">
        <f>DATA!D15</f>
        <v>0</v>
      </c>
      <c r="S11" s="193">
        <f>DATA!E15</f>
        <v>0</v>
      </c>
    </row>
    <row r="12" spans="1:19" ht="12.75" customHeight="1">
      <c r="A12" s="72"/>
      <c r="B12" s="319">
        <v>1</v>
      </c>
      <c r="C12" s="470" t="s">
        <v>257</v>
      </c>
      <c r="D12" s="471"/>
      <c r="E12" s="471"/>
      <c r="F12" s="471"/>
      <c r="G12" s="184"/>
      <c r="H12" s="326">
        <f>L25</f>
        <v>1520385</v>
      </c>
      <c r="I12" s="73"/>
      <c r="J12" s="462" t="s">
        <v>424</v>
      </c>
      <c r="K12" s="463"/>
      <c r="L12" s="179">
        <f>DATA!B16</f>
        <v>0</v>
      </c>
      <c r="M12" s="179">
        <f>DATA!C16</f>
        <v>0</v>
      </c>
      <c r="N12" s="179">
        <f>DATA!F16</f>
        <v>0</v>
      </c>
      <c r="O12" s="179">
        <f>DATA!G16</f>
        <v>0</v>
      </c>
      <c r="P12" s="179"/>
      <c r="Q12" s="179"/>
      <c r="R12" s="179">
        <f>DATA!D16</f>
        <v>0</v>
      </c>
      <c r="S12" s="193">
        <f>DATA!E16</f>
        <v>0</v>
      </c>
    </row>
    <row r="13" spans="1:19" ht="12.75" customHeight="1">
      <c r="A13" s="72"/>
      <c r="B13" s="319">
        <v>2</v>
      </c>
      <c r="C13" s="463" t="s">
        <v>246</v>
      </c>
      <c r="D13" s="460"/>
      <c r="E13" s="460"/>
      <c r="F13" s="460"/>
      <c r="G13" s="184">
        <f>DATA!B29+DATA!B30+DATA!B31</f>
        <v>2550</v>
      </c>
      <c r="H13" s="323"/>
      <c r="I13" s="73"/>
      <c r="J13" s="462" t="s">
        <v>425</v>
      </c>
      <c r="K13" s="463"/>
      <c r="L13" s="179">
        <f>DATA!B17</f>
        <v>0</v>
      </c>
      <c r="M13" s="179">
        <f>DATA!C17</f>
        <v>0</v>
      </c>
      <c r="N13" s="179">
        <f>DATA!F17</f>
        <v>0</v>
      </c>
      <c r="O13" s="179">
        <f>DATA!G17</f>
        <v>0</v>
      </c>
      <c r="P13" s="179"/>
      <c r="Q13" s="179"/>
      <c r="R13" s="179">
        <f>DATA!D17</f>
        <v>0</v>
      </c>
      <c r="S13" s="193">
        <f>DATA!E17</f>
        <v>0</v>
      </c>
    </row>
    <row r="14" spans="1:19" ht="12.75" customHeight="1">
      <c r="A14" s="72"/>
      <c r="B14" s="319"/>
      <c r="C14" s="472" t="s">
        <v>256</v>
      </c>
      <c r="D14" s="473"/>
      <c r="E14" s="473"/>
      <c r="F14" s="473"/>
      <c r="G14" s="474"/>
      <c r="H14" s="324">
        <f>H12+G13</f>
        <v>1522935</v>
      </c>
      <c r="I14" s="73"/>
      <c r="J14" s="462" t="s">
        <v>426</v>
      </c>
      <c r="K14" s="463"/>
      <c r="L14" s="179">
        <f>DATA!B18</f>
        <v>0</v>
      </c>
      <c r="M14" s="179">
        <f>DATA!C18</f>
        <v>0</v>
      </c>
      <c r="N14" s="179">
        <f>DATA!F18</f>
        <v>0</v>
      </c>
      <c r="O14" s="179">
        <f>DATA!G18</f>
        <v>0</v>
      </c>
      <c r="P14" s="179"/>
      <c r="Q14" s="179"/>
      <c r="R14" s="179">
        <f>DATA!D18</f>
        <v>0</v>
      </c>
      <c r="S14" s="193">
        <f>DATA!E18</f>
        <v>0</v>
      </c>
    </row>
    <row r="15" spans="1:19" ht="12.75" customHeight="1">
      <c r="A15" s="72"/>
      <c r="B15" s="319">
        <v>3</v>
      </c>
      <c r="C15" s="325">
        <v>1</v>
      </c>
      <c r="D15" s="477" t="s">
        <v>247</v>
      </c>
      <c r="E15" s="478"/>
      <c r="F15" s="479"/>
      <c r="G15" s="184">
        <f>IF(H12&gt;0,50000,0)</f>
        <v>50000</v>
      </c>
      <c r="H15" s="483"/>
      <c r="I15" s="73"/>
      <c r="J15" s="462" t="s">
        <v>427</v>
      </c>
      <c r="K15" s="463"/>
      <c r="L15" s="179">
        <f>DATA!B19</f>
        <v>0</v>
      </c>
      <c r="M15" s="179">
        <f>DATA!C19</f>
        <v>0</v>
      </c>
      <c r="N15" s="179">
        <f>DATA!F19</f>
        <v>0</v>
      </c>
      <c r="O15" s="179">
        <f>DATA!G19</f>
        <v>0</v>
      </c>
      <c r="P15" s="179"/>
      <c r="Q15" s="179"/>
      <c r="R15" s="179">
        <f>DATA!D19</f>
        <v>0</v>
      </c>
      <c r="S15" s="193">
        <f>DATA!E19</f>
        <v>0</v>
      </c>
    </row>
    <row r="16" spans="1:19" ht="12.75" customHeight="1">
      <c r="A16" s="72"/>
      <c r="B16" s="319"/>
      <c r="C16" s="325">
        <v>2</v>
      </c>
      <c r="D16" s="477" t="s">
        <v>248</v>
      </c>
      <c r="E16" s="478"/>
      <c r="F16" s="479"/>
      <c r="G16" s="184">
        <f>R25</f>
        <v>2400</v>
      </c>
      <c r="H16" s="484"/>
      <c r="I16" s="73"/>
      <c r="J16" s="462" t="s">
        <v>428</v>
      </c>
      <c r="K16" s="463"/>
      <c r="L16" s="179">
        <f>DATA!B20</f>
        <v>0</v>
      </c>
      <c r="M16" s="179">
        <f>DATA!C20</f>
        <v>0</v>
      </c>
      <c r="N16" s="179">
        <f>DATA!F20</f>
        <v>0</v>
      </c>
      <c r="O16" s="179">
        <f>DATA!G20</f>
        <v>0</v>
      </c>
      <c r="P16" s="179"/>
      <c r="Q16" s="179"/>
      <c r="R16" s="179">
        <f>DATA!D20</f>
        <v>0</v>
      </c>
      <c r="S16" s="193">
        <f>DATA!E20</f>
        <v>0</v>
      </c>
    </row>
    <row r="17" spans="1:19" ht="12.75" customHeight="1">
      <c r="A17" s="72"/>
      <c r="B17" s="319"/>
      <c r="C17" s="325">
        <v>3</v>
      </c>
      <c r="D17" s="477" t="s">
        <v>249</v>
      </c>
      <c r="E17" s="478"/>
      <c r="F17" s="479"/>
      <c r="G17" s="380">
        <f>IF(O25&gt;19200,19200,O25)</f>
        <v>0</v>
      </c>
      <c r="H17" s="484"/>
      <c r="I17" s="73"/>
      <c r="J17" s="462" t="s">
        <v>429</v>
      </c>
      <c r="K17" s="463"/>
      <c r="L17" s="179">
        <f>DATA!B21</f>
        <v>0</v>
      </c>
      <c r="M17" s="179">
        <f>DATA!C21</f>
        <v>0</v>
      </c>
      <c r="N17" s="179">
        <f>DATA!F21</f>
        <v>0</v>
      </c>
      <c r="O17" s="179">
        <f>DATA!G21</f>
        <v>0</v>
      </c>
      <c r="P17" s="179"/>
      <c r="Q17" s="179"/>
      <c r="R17" s="179">
        <f>DATA!D21</f>
        <v>0</v>
      </c>
      <c r="S17" s="193">
        <f>DATA!E21</f>
        <v>0</v>
      </c>
    </row>
    <row r="18" spans="1:19" ht="12.75" customHeight="1">
      <c r="A18" s="72"/>
      <c r="B18" s="319"/>
      <c r="C18" s="325">
        <v>4</v>
      </c>
      <c r="D18" s="477" t="s">
        <v>255</v>
      </c>
      <c r="E18" s="478"/>
      <c r="F18" s="479"/>
      <c r="G18" s="380">
        <f>IF(DATA!N20&gt;200000,200000,DATA!N20)</f>
        <v>144210</v>
      </c>
      <c r="H18" s="484"/>
      <c r="I18" s="73"/>
      <c r="J18" s="462" t="s">
        <v>430</v>
      </c>
      <c r="K18" s="463"/>
      <c r="L18" s="179">
        <f>DATA!B22</f>
        <v>0</v>
      </c>
      <c r="M18" s="179">
        <f>DATA!C22</f>
        <v>0</v>
      </c>
      <c r="N18" s="179">
        <f>DATA!F22</f>
        <v>0</v>
      </c>
      <c r="O18" s="179">
        <f>DATA!G22</f>
        <v>0</v>
      </c>
      <c r="P18" s="179"/>
      <c r="Q18" s="179"/>
      <c r="R18" s="179">
        <f>DATA!D22</f>
        <v>0</v>
      </c>
      <c r="S18" s="193">
        <f>DATA!E22</f>
        <v>0</v>
      </c>
    </row>
    <row r="19" spans="1:19" ht="12.75" customHeight="1">
      <c r="A19" s="72"/>
      <c r="B19" s="319"/>
      <c r="C19" s="325">
        <v>5</v>
      </c>
      <c r="D19" s="477" t="s">
        <v>250</v>
      </c>
      <c r="E19" s="478"/>
      <c r="F19" s="479"/>
      <c r="G19" s="380">
        <f>DATA!N21</f>
        <v>0</v>
      </c>
      <c r="H19" s="484"/>
      <c r="I19" s="73"/>
      <c r="J19" s="462" t="s">
        <v>431</v>
      </c>
      <c r="K19" s="463"/>
      <c r="L19" s="179">
        <f>DATA!B23</f>
        <v>0</v>
      </c>
      <c r="M19" s="179">
        <f>DATA!C23</f>
        <v>0</v>
      </c>
      <c r="N19" s="179">
        <f>DATA!F23</f>
        <v>0</v>
      </c>
      <c r="O19" s="179">
        <f>DATA!G23</f>
        <v>0</v>
      </c>
      <c r="P19" s="179"/>
      <c r="Q19" s="179"/>
      <c r="R19" s="179">
        <f>DATA!D23</f>
        <v>0</v>
      </c>
      <c r="S19" s="193">
        <f>DATA!E23</f>
        <v>0</v>
      </c>
    </row>
    <row r="20" spans="1:19" ht="12.75" customHeight="1">
      <c r="A20" s="72"/>
      <c r="B20" s="319"/>
      <c r="C20" s="480" t="s">
        <v>259</v>
      </c>
      <c r="D20" s="481"/>
      <c r="E20" s="481"/>
      <c r="F20" s="482"/>
      <c r="G20" s="183">
        <f>SUM(G15:G19)</f>
        <v>196610</v>
      </c>
      <c r="H20" s="485"/>
      <c r="I20" s="73"/>
      <c r="J20" s="462" t="s">
        <v>432</v>
      </c>
      <c r="K20" s="463"/>
      <c r="L20" s="179">
        <f>DATA!B24</f>
        <v>0</v>
      </c>
      <c r="M20" s="179">
        <f>DATA!C24</f>
        <v>0</v>
      </c>
      <c r="N20" s="179">
        <f>DATA!F24</f>
        <v>0</v>
      </c>
      <c r="O20" s="179">
        <f>DATA!G24</f>
        <v>0</v>
      </c>
      <c r="P20" s="179"/>
      <c r="Q20" s="179"/>
      <c r="R20" s="179">
        <f>DATA!D24</f>
        <v>0</v>
      </c>
      <c r="S20" s="193">
        <f>DATA!E24</f>
        <v>0</v>
      </c>
    </row>
    <row r="21" spans="1:19" ht="12.75" customHeight="1">
      <c r="A21" s="72"/>
      <c r="B21" s="319">
        <v>5</v>
      </c>
      <c r="C21" s="472" t="s">
        <v>258</v>
      </c>
      <c r="D21" s="473"/>
      <c r="E21" s="473"/>
      <c r="F21" s="474"/>
      <c r="G21" s="380"/>
      <c r="H21" s="326">
        <f>H14-G20</f>
        <v>1326325</v>
      </c>
      <c r="I21" s="73"/>
      <c r="J21" s="475" t="s">
        <v>433</v>
      </c>
      <c r="K21" s="476"/>
      <c r="L21" s="179">
        <f>DATA!B26</f>
        <v>11970</v>
      </c>
      <c r="M21" s="179"/>
      <c r="N21" s="179"/>
      <c r="O21" s="179"/>
      <c r="P21" s="179"/>
      <c r="Q21" s="179"/>
      <c r="R21" s="179"/>
      <c r="S21" s="193"/>
    </row>
    <row r="22" spans="1:19" ht="12.75" customHeight="1">
      <c r="A22" s="72"/>
      <c r="B22" s="319">
        <v>6</v>
      </c>
      <c r="C22" s="535" t="s">
        <v>25</v>
      </c>
      <c r="D22" s="535"/>
      <c r="E22" s="535"/>
      <c r="F22" s="535"/>
      <c r="G22" s="552"/>
      <c r="H22" s="483"/>
      <c r="I22" s="73"/>
      <c r="J22" s="553" t="s">
        <v>434</v>
      </c>
      <c r="K22" s="554"/>
      <c r="L22" s="179">
        <f>DATA!B27</f>
        <v>8415</v>
      </c>
      <c r="M22" s="179"/>
      <c r="N22" s="179"/>
      <c r="O22" s="179"/>
      <c r="P22" s="179"/>
      <c r="Q22" s="179"/>
      <c r="R22" s="179"/>
      <c r="S22" s="193"/>
    </row>
    <row r="23" spans="1:19">
      <c r="A23" s="72"/>
      <c r="B23" s="319"/>
      <c r="C23" s="535" t="s">
        <v>66</v>
      </c>
      <c r="D23" s="535"/>
      <c r="E23" s="535"/>
      <c r="F23" s="535"/>
      <c r="G23" s="552"/>
      <c r="H23" s="484"/>
      <c r="I23" s="73"/>
      <c r="J23" s="553" t="s">
        <v>273</v>
      </c>
      <c r="K23" s="555"/>
      <c r="L23" s="179">
        <f>DATA!B25</f>
        <v>0</v>
      </c>
      <c r="M23" s="179"/>
      <c r="N23" s="179">
        <f>DATA!F25</f>
        <v>0</v>
      </c>
      <c r="O23" s="179">
        <f>DATA!G25</f>
        <v>0</v>
      </c>
      <c r="P23" s="179"/>
      <c r="Q23" s="179"/>
      <c r="R23" s="179">
        <f>DATA!D25</f>
        <v>0</v>
      </c>
      <c r="S23" s="193">
        <f>DATA!E25</f>
        <v>0</v>
      </c>
    </row>
    <row r="24" spans="1:19">
      <c r="A24" s="72"/>
      <c r="B24" s="319"/>
      <c r="C24" s="380" t="s">
        <v>26</v>
      </c>
      <c r="D24" s="184">
        <f>M25</f>
        <v>64601</v>
      </c>
      <c r="E24" s="565" t="s">
        <v>251</v>
      </c>
      <c r="F24" s="567">
        <f>DATA!N12</f>
        <v>0</v>
      </c>
      <c r="G24" s="552"/>
      <c r="H24" s="484"/>
      <c r="I24" s="73"/>
      <c r="J24" s="553" t="s">
        <v>272</v>
      </c>
      <c r="K24" s="555"/>
      <c r="L24" s="179">
        <f>DATA!B28</f>
        <v>0</v>
      </c>
      <c r="M24" s="179"/>
      <c r="N24" s="179"/>
      <c r="O24" s="179"/>
      <c r="P24" s="179"/>
      <c r="Q24" s="179"/>
      <c r="R24" s="179"/>
      <c r="S24" s="193"/>
    </row>
    <row r="25" spans="1:19" ht="12.75" customHeight="1">
      <c r="A25" s="72"/>
      <c r="B25" s="319"/>
      <c r="C25" s="380" t="s">
        <v>27</v>
      </c>
      <c r="D25" s="184">
        <f>N25</f>
        <v>2700</v>
      </c>
      <c r="E25" s="566"/>
      <c r="F25" s="568"/>
      <c r="G25" s="552"/>
      <c r="H25" s="484"/>
      <c r="I25" s="73"/>
      <c r="J25" s="547" t="s">
        <v>28</v>
      </c>
      <c r="K25" s="548"/>
      <c r="L25" s="543">
        <f t="shared" ref="L25:S25" si="0">SUM(L9:L24)</f>
        <v>1520385</v>
      </c>
      <c r="M25" s="543">
        <f t="shared" si="0"/>
        <v>64601</v>
      </c>
      <c r="N25" s="543">
        <f t="shared" si="0"/>
        <v>2700</v>
      </c>
      <c r="O25" s="543">
        <f t="shared" si="0"/>
        <v>0</v>
      </c>
      <c r="P25" s="543">
        <f t="shared" si="0"/>
        <v>0</v>
      </c>
      <c r="Q25" s="543">
        <f t="shared" si="0"/>
        <v>0</v>
      </c>
      <c r="R25" s="543">
        <f t="shared" si="0"/>
        <v>2400</v>
      </c>
      <c r="S25" s="563">
        <f t="shared" si="0"/>
        <v>500000</v>
      </c>
    </row>
    <row r="26" spans="1:19" ht="13.5" thickBot="1">
      <c r="A26" s="72"/>
      <c r="B26" s="319"/>
      <c r="C26" s="380" t="s">
        <v>29</v>
      </c>
      <c r="D26" s="184">
        <f>DATA!K15</f>
        <v>0</v>
      </c>
      <c r="E26" s="327" t="s">
        <v>252</v>
      </c>
      <c r="F26" s="184">
        <f>DATA!N13</f>
        <v>0</v>
      </c>
      <c r="G26" s="552"/>
      <c r="H26" s="484"/>
      <c r="I26" s="73"/>
      <c r="J26" s="549"/>
      <c r="K26" s="550"/>
      <c r="L26" s="544"/>
      <c r="M26" s="544"/>
      <c r="N26" s="544"/>
      <c r="O26" s="544"/>
      <c r="P26" s="544"/>
      <c r="Q26" s="544"/>
      <c r="R26" s="544"/>
      <c r="S26" s="564"/>
    </row>
    <row r="27" spans="1:19">
      <c r="A27" s="72"/>
      <c r="B27" s="319"/>
      <c r="C27" s="380" t="s">
        <v>62</v>
      </c>
      <c r="D27" s="184">
        <f>DATA!K13</f>
        <v>0</v>
      </c>
      <c r="E27" s="327" t="s">
        <v>260</v>
      </c>
      <c r="F27" s="184">
        <f>IF(DATA!N14&gt;50000,50000,DATA!N14)</f>
        <v>0</v>
      </c>
      <c r="G27" s="552"/>
      <c r="H27" s="484"/>
      <c r="I27" s="73"/>
      <c r="J27" s="72"/>
      <c r="S27" s="189"/>
    </row>
    <row r="28" spans="1:19" ht="13.5" thickBot="1">
      <c r="A28" s="72"/>
      <c r="B28" s="319"/>
      <c r="C28" s="380" t="s">
        <v>30</v>
      </c>
      <c r="D28" s="184">
        <f>DATA!K12</f>
        <v>0</v>
      </c>
      <c r="E28" s="327" t="s">
        <v>253</v>
      </c>
      <c r="F28" s="184">
        <f>DATA!N15</f>
        <v>0</v>
      </c>
      <c r="G28" s="552"/>
      <c r="H28" s="484"/>
      <c r="I28" s="73"/>
      <c r="J28" s="77"/>
      <c r="K28" s="78"/>
      <c r="L28" s="78"/>
      <c r="M28" s="78"/>
      <c r="N28" s="78"/>
      <c r="O28" s="78"/>
      <c r="P28" s="78"/>
      <c r="Q28" s="78"/>
      <c r="R28" s="78"/>
      <c r="S28" s="190"/>
    </row>
    <row r="29" spans="1:19" ht="12.75" customHeight="1">
      <c r="A29" s="72"/>
      <c r="B29" s="319"/>
      <c r="C29" s="318" t="s">
        <v>31</v>
      </c>
      <c r="D29" s="184">
        <f>DATA!K17</f>
        <v>0</v>
      </c>
      <c r="E29" s="327" t="s">
        <v>254</v>
      </c>
      <c r="F29" s="184">
        <f>IF(DATA!B29&gt;10000,10000,DATA!B29)</f>
        <v>2550</v>
      </c>
      <c r="G29" s="552"/>
      <c r="H29" s="484"/>
      <c r="I29" s="73"/>
      <c r="J29" s="72"/>
      <c r="S29" s="189"/>
    </row>
    <row r="30" spans="1:19" ht="12.75" customHeight="1" thickBot="1">
      <c r="A30" s="72"/>
      <c r="B30" s="319"/>
      <c r="C30" s="379" t="s">
        <v>144</v>
      </c>
      <c r="D30" s="184">
        <f>DATA!K14</f>
        <v>0</v>
      </c>
      <c r="E30" s="327" t="s">
        <v>264</v>
      </c>
      <c r="F30" s="184">
        <f>DATA!N18</f>
        <v>0</v>
      </c>
      <c r="G30" s="552"/>
      <c r="H30" s="484"/>
      <c r="I30" s="73"/>
      <c r="J30" s="72"/>
      <c r="S30" s="189"/>
    </row>
    <row r="31" spans="1:19" ht="12.75" customHeight="1">
      <c r="A31" s="72"/>
      <c r="B31" s="319"/>
      <c r="C31" s="328" t="s">
        <v>65</v>
      </c>
      <c r="D31" s="184">
        <f>DATA!K16</f>
        <v>18591</v>
      </c>
      <c r="E31" s="327" t="s">
        <v>261</v>
      </c>
      <c r="F31" s="184">
        <f>DATA!N16</f>
        <v>0</v>
      </c>
      <c r="G31" s="552"/>
      <c r="H31" s="484"/>
      <c r="I31" s="73"/>
      <c r="J31" s="556" t="s">
        <v>41</v>
      </c>
      <c r="K31" s="557"/>
      <c r="L31" s="557"/>
      <c r="M31" s="557"/>
      <c r="N31" s="557"/>
      <c r="O31" s="557"/>
      <c r="P31" s="557"/>
      <c r="Q31" s="557"/>
      <c r="R31" s="557"/>
      <c r="S31" s="558"/>
    </row>
    <row r="32" spans="1:19">
      <c r="A32" s="72"/>
      <c r="B32" s="319"/>
      <c r="C32" s="379" t="s">
        <v>79</v>
      </c>
      <c r="D32" s="184">
        <f>DATA!K18</f>
        <v>24000</v>
      </c>
      <c r="E32" s="327" t="s">
        <v>262</v>
      </c>
      <c r="F32" s="184">
        <f>DATA!N17</f>
        <v>0</v>
      </c>
      <c r="G32" s="552"/>
      <c r="H32" s="484"/>
      <c r="I32" s="73"/>
      <c r="J32" s="559"/>
      <c r="K32" s="560"/>
      <c r="L32" s="560"/>
      <c r="M32" s="560"/>
      <c r="N32" s="560"/>
      <c r="O32" s="560"/>
      <c r="P32" s="560"/>
      <c r="Q32" s="560"/>
      <c r="R32" s="560"/>
      <c r="S32" s="561"/>
    </row>
    <row r="33" spans="1:55">
      <c r="A33" s="72"/>
      <c r="B33" s="319"/>
      <c r="C33" s="379" t="s">
        <v>263</v>
      </c>
      <c r="D33" s="184">
        <f>DATA!K19</f>
        <v>0</v>
      </c>
      <c r="E33" s="379" t="s">
        <v>263</v>
      </c>
      <c r="F33" s="184">
        <f>DATA!N19</f>
        <v>0</v>
      </c>
      <c r="G33" s="569"/>
      <c r="H33" s="485"/>
      <c r="I33" s="73"/>
      <c r="J33" s="545" t="s">
        <v>42</v>
      </c>
      <c r="K33" s="546" t="s">
        <v>43</v>
      </c>
      <c r="L33" s="546" t="s">
        <v>44</v>
      </c>
      <c r="M33" s="546"/>
      <c r="N33" s="546" t="s">
        <v>45</v>
      </c>
      <c r="O33" s="546"/>
      <c r="P33" s="546" t="s">
        <v>46</v>
      </c>
      <c r="Q33" s="546"/>
      <c r="R33" s="546" t="s">
        <v>47</v>
      </c>
      <c r="S33" s="562"/>
    </row>
    <row r="34" spans="1:55">
      <c r="A34" s="72"/>
      <c r="B34" s="319"/>
      <c r="C34" s="380" t="s">
        <v>32</v>
      </c>
      <c r="D34" s="183">
        <f>SUM(D24:D33)</f>
        <v>109892</v>
      </c>
      <c r="E34" s="380" t="s">
        <v>32</v>
      </c>
      <c r="F34" s="340">
        <f>SUM(F24:F33)</f>
        <v>2550</v>
      </c>
      <c r="G34" s="340">
        <f>BA38</f>
        <v>112442</v>
      </c>
      <c r="H34" s="323"/>
      <c r="I34" s="73"/>
      <c r="J34" s="545"/>
      <c r="K34" s="546"/>
      <c r="L34" s="546"/>
      <c r="M34" s="546"/>
      <c r="N34" s="546"/>
      <c r="O34" s="546"/>
      <c r="P34" s="546"/>
      <c r="Q34" s="546"/>
      <c r="R34" s="546"/>
      <c r="S34" s="562"/>
    </row>
    <row r="35" spans="1:55">
      <c r="A35" s="72"/>
      <c r="B35" s="319">
        <v>7</v>
      </c>
      <c r="C35" s="535" t="s">
        <v>33</v>
      </c>
      <c r="D35" s="535"/>
      <c r="E35" s="535"/>
      <c r="F35" s="535"/>
      <c r="G35" s="184"/>
      <c r="H35" s="322">
        <f>H21-G34</f>
        <v>1213883</v>
      </c>
      <c r="I35" s="73"/>
      <c r="J35" s="194">
        <v>1</v>
      </c>
      <c r="K35" s="378" t="s">
        <v>81</v>
      </c>
      <c r="L35" s="541"/>
      <c r="M35" s="542"/>
      <c r="N35" s="541"/>
      <c r="O35" s="542"/>
      <c r="P35" s="541"/>
      <c r="Q35" s="542"/>
      <c r="R35" s="541"/>
      <c r="S35" s="585"/>
    </row>
    <row r="36" spans="1:55">
      <c r="A36" s="72"/>
      <c r="B36" s="319">
        <v>8</v>
      </c>
      <c r="C36" s="535" t="s">
        <v>140</v>
      </c>
      <c r="D36" s="460"/>
      <c r="E36" s="460"/>
      <c r="F36" s="460"/>
      <c r="G36" s="184"/>
      <c r="H36" s="326">
        <f>CEILING(H35, 10)</f>
        <v>1213890</v>
      </c>
      <c r="I36" s="73"/>
      <c r="J36" s="194">
        <v>2</v>
      </c>
      <c r="K36" s="378" t="s">
        <v>139</v>
      </c>
      <c r="L36" s="541"/>
      <c r="M36" s="542"/>
      <c r="N36" s="541"/>
      <c r="O36" s="542"/>
      <c r="P36" s="541"/>
      <c r="Q36" s="542"/>
      <c r="R36" s="541"/>
      <c r="S36" s="585"/>
      <c r="W36" s="74" t="s">
        <v>82</v>
      </c>
      <c r="BA36" s="71">
        <f>IF(D34&gt;=150000,150000,D34)</f>
        <v>109892</v>
      </c>
      <c r="BB36" s="71">
        <f>IF(F34&gt;=150000,150000,F34)</f>
        <v>2550</v>
      </c>
      <c r="BC36" s="71">
        <f>IF(BC40&gt;=10000,10000,BC40)</f>
        <v>2550</v>
      </c>
    </row>
    <row r="37" spans="1:55">
      <c r="A37" s="72"/>
      <c r="B37" s="319">
        <v>9</v>
      </c>
      <c r="C37" s="468" t="s">
        <v>34</v>
      </c>
      <c r="D37" s="468"/>
      <c r="E37" s="468"/>
      <c r="F37" s="468"/>
      <c r="G37" s="551"/>
      <c r="H37" s="322"/>
      <c r="I37" s="73"/>
      <c r="J37" s="194">
        <v>3</v>
      </c>
      <c r="K37" s="378" t="s">
        <v>415</v>
      </c>
      <c r="L37" s="541"/>
      <c r="M37" s="542"/>
      <c r="N37" s="541"/>
      <c r="O37" s="542"/>
      <c r="P37" s="541"/>
      <c r="Q37" s="542"/>
      <c r="R37" s="541"/>
      <c r="S37" s="585"/>
    </row>
    <row r="38" spans="1:55">
      <c r="A38" s="72"/>
      <c r="B38" s="319"/>
      <c r="C38" s="463" t="s">
        <v>63</v>
      </c>
      <c r="D38" s="460"/>
      <c r="E38" s="460"/>
      <c r="F38" s="380" t="s">
        <v>35</v>
      </c>
      <c r="G38" s="552"/>
      <c r="H38" s="322">
        <v>0</v>
      </c>
      <c r="I38" s="73"/>
      <c r="J38" s="194">
        <v>4</v>
      </c>
      <c r="K38" s="378" t="s">
        <v>416</v>
      </c>
      <c r="L38" s="541"/>
      <c r="M38" s="542"/>
      <c r="N38" s="541"/>
      <c r="O38" s="542"/>
      <c r="P38" s="541"/>
      <c r="Q38" s="542"/>
      <c r="R38" s="541"/>
      <c r="S38" s="585"/>
      <c r="BA38" s="71">
        <f>BA36+BB36</f>
        <v>112442</v>
      </c>
    </row>
    <row r="39" spans="1:55">
      <c r="A39" s="72"/>
      <c r="B39" s="319"/>
      <c r="C39" s="463" t="s">
        <v>64</v>
      </c>
      <c r="D39" s="460"/>
      <c r="E39" s="460"/>
      <c r="F39" s="329">
        <v>0.05</v>
      </c>
      <c r="G39" s="552"/>
      <c r="H39" s="330">
        <f>ROUND(BL70*5/100,0.1)</f>
        <v>12500</v>
      </c>
      <c r="I39" s="73"/>
      <c r="J39" s="194">
        <v>5</v>
      </c>
      <c r="K39" s="378" t="s">
        <v>435</v>
      </c>
      <c r="L39" s="541"/>
      <c r="M39" s="542"/>
      <c r="N39" s="541"/>
      <c r="O39" s="542"/>
      <c r="P39" s="541"/>
      <c r="Q39" s="542"/>
      <c r="R39" s="541"/>
      <c r="S39" s="585"/>
    </row>
    <row r="40" spans="1:55" ht="15.75" customHeight="1" thickBot="1">
      <c r="A40" s="72"/>
      <c r="B40" s="319"/>
      <c r="C40" s="460" t="s">
        <v>36</v>
      </c>
      <c r="D40" s="460"/>
      <c r="E40" s="460"/>
      <c r="F40" s="329">
        <v>0.2</v>
      </c>
      <c r="G40" s="552"/>
      <c r="H40" s="322">
        <f>ROUND(BJ71*20/100,0.1)</f>
        <v>100000</v>
      </c>
      <c r="I40" s="73"/>
      <c r="J40" s="593" t="s">
        <v>28</v>
      </c>
      <c r="K40" s="594"/>
      <c r="L40" s="536"/>
      <c r="M40" s="537"/>
      <c r="N40" s="536"/>
      <c r="O40" s="537"/>
      <c r="P40" s="536"/>
      <c r="Q40" s="537"/>
      <c r="R40" s="536"/>
      <c r="S40" s="586"/>
      <c r="BA40" s="71">
        <f>DATA!N23</f>
        <v>0</v>
      </c>
      <c r="BB40" s="71">
        <f>IF(BA40&gt;=50000,50000,BA40)</f>
        <v>0</v>
      </c>
      <c r="BC40" s="71">
        <f>DATA!B29</f>
        <v>2550</v>
      </c>
    </row>
    <row r="41" spans="1:55" ht="14.25">
      <c r="A41" s="72"/>
      <c r="B41" s="319"/>
      <c r="C41" s="460" t="s">
        <v>37</v>
      </c>
      <c r="D41" s="460"/>
      <c r="E41" s="460"/>
      <c r="F41" s="329">
        <v>0.3</v>
      </c>
      <c r="G41" s="552"/>
      <c r="H41" s="322">
        <f>ROUND(BI72*20/100,0.1)</f>
        <v>42778</v>
      </c>
      <c r="I41" s="73"/>
      <c r="J41" s="195"/>
      <c r="K41" s="188"/>
      <c r="L41" s="75"/>
      <c r="M41" s="75"/>
      <c r="N41" s="75"/>
      <c r="O41" s="75"/>
      <c r="P41" s="75"/>
      <c r="Q41" s="75"/>
      <c r="R41" s="75"/>
      <c r="S41" s="178"/>
      <c r="W41" s="71">
        <v>0</v>
      </c>
    </row>
    <row r="42" spans="1:55" ht="14.25">
      <c r="A42" s="72"/>
      <c r="B42" s="319">
        <v>10</v>
      </c>
      <c r="C42" s="535" t="s">
        <v>38</v>
      </c>
      <c r="D42" s="535"/>
      <c r="E42" s="535"/>
      <c r="F42" s="535"/>
      <c r="G42" s="380"/>
      <c r="H42" s="201">
        <f>IF(BI83&gt;0,BI83,"0")</f>
        <v>155278</v>
      </c>
      <c r="I42" s="73"/>
      <c r="J42" s="195"/>
      <c r="K42" s="188"/>
      <c r="L42" s="75"/>
      <c r="M42" s="75"/>
      <c r="N42" s="75"/>
      <c r="O42" s="75"/>
      <c r="P42" s="75"/>
      <c r="Q42" s="75"/>
      <c r="R42" s="75"/>
      <c r="S42" s="178"/>
      <c r="W42" s="71">
        <f>IF(H36&lt;=500000,IF(H42&lt;=12500,0),H42)</f>
        <v>155278</v>
      </c>
    </row>
    <row r="43" spans="1:55" ht="15" thickBot="1">
      <c r="A43" s="72"/>
      <c r="B43" s="319">
        <v>11</v>
      </c>
      <c r="C43" s="535" t="s">
        <v>141</v>
      </c>
      <c r="D43" s="535"/>
      <c r="E43" s="535"/>
      <c r="F43" s="535"/>
      <c r="G43" s="380"/>
      <c r="H43" s="322">
        <f>IF(H36&lt;=500000,12500,0)</f>
        <v>0</v>
      </c>
      <c r="I43" s="73"/>
      <c r="J43" s="195"/>
      <c r="K43" s="188"/>
      <c r="L43" s="75"/>
      <c r="M43" s="75"/>
      <c r="N43" s="75"/>
      <c r="O43" s="75"/>
      <c r="P43" s="75"/>
      <c r="Q43" s="75"/>
      <c r="R43" s="75"/>
      <c r="S43" s="178"/>
      <c r="W43" s="71">
        <f>IF(W42=FALSE,W41,W42)</f>
        <v>155278</v>
      </c>
    </row>
    <row r="44" spans="1:55" ht="15" customHeight="1">
      <c r="A44" s="72"/>
      <c r="B44" s="319">
        <v>12</v>
      </c>
      <c r="C44" s="460" t="s">
        <v>40</v>
      </c>
      <c r="D44" s="460"/>
      <c r="E44" s="460"/>
      <c r="F44" s="460"/>
      <c r="G44" s="380"/>
      <c r="H44" s="201">
        <f>W43</f>
        <v>155278</v>
      </c>
      <c r="I44" s="73"/>
      <c r="J44" s="587" t="s">
        <v>49</v>
      </c>
      <c r="K44" s="588"/>
      <c r="L44" s="588"/>
      <c r="M44" s="588"/>
      <c r="N44" s="588"/>
      <c r="O44" s="588"/>
      <c r="P44" s="588"/>
      <c r="Q44" s="588"/>
      <c r="R44" s="588"/>
      <c r="S44" s="589"/>
    </row>
    <row r="45" spans="1:55" ht="12.75" customHeight="1">
      <c r="A45" s="72"/>
      <c r="B45" s="319">
        <v>13</v>
      </c>
      <c r="C45" s="463" t="s">
        <v>80</v>
      </c>
      <c r="D45" s="460"/>
      <c r="E45" s="460"/>
      <c r="F45" s="460"/>
      <c r="G45" s="380"/>
      <c r="H45" s="330">
        <f>ROUND(H44*4%,)</f>
        <v>6211</v>
      </c>
      <c r="I45" s="73"/>
      <c r="J45" s="590"/>
      <c r="K45" s="591"/>
      <c r="L45" s="591"/>
      <c r="M45" s="591"/>
      <c r="N45" s="591"/>
      <c r="O45" s="591"/>
      <c r="P45" s="591"/>
      <c r="Q45" s="591"/>
      <c r="R45" s="591"/>
      <c r="S45" s="592"/>
    </row>
    <row r="46" spans="1:55" ht="21" customHeight="1">
      <c r="A46" s="72"/>
      <c r="B46" s="319">
        <v>14</v>
      </c>
      <c r="C46" s="534" t="s">
        <v>147</v>
      </c>
      <c r="D46" s="534"/>
      <c r="E46" s="534"/>
      <c r="F46" s="534"/>
      <c r="G46" s="184"/>
      <c r="H46" s="331">
        <f>H44+H45</f>
        <v>161489</v>
      </c>
      <c r="I46" s="73"/>
      <c r="J46" s="575" t="s">
        <v>54</v>
      </c>
      <c r="K46" s="529"/>
      <c r="L46" s="529" t="str">
        <f>D54</f>
        <v>FATSAR</v>
      </c>
      <c r="M46" s="529"/>
      <c r="N46" s="529" t="s">
        <v>51</v>
      </c>
      <c r="O46" s="577"/>
      <c r="P46" s="577"/>
      <c r="Q46" s="577"/>
      <c r="R46" s="577"/>
      <c r="S46" s="595"/>
    </row>
    <row r="47" spans="1:55" ht="15" customHeight="1">
      <c r="A47" s="72"/>
      <c r="B47" s="319">
        <v>15</v>
      </c>
      <c r="C47" s="460" t="s">
        <v>39</v>
      </c>
      <c r="D47" s="460"/>
      <c r="E47" s="460"/>
      <c r="F47" s="460"/>
      <c r="G47" s="185">
        <f>DATA!K21</f>
        <v>0</v>
      </c>
      <c r="H47" s="201"/>
      <c r="I47" s="73"/>
      <c r="J47" s="582"/>
      <c r="K47" s="583"/>
      <c r="L47" s="583"/>
      <c r="M47" s="584"/>
      <c r="N47" s="529"/>
      <c r="O47" s="577"/>
      <c r="P47" s="577"/>
      <c r="Q47" s="577"/>
      <c r="R47" s="577"/>
      <c r="S47" s="595"/>
    </row>
    <row r="48" spans="1:55" ht="21" customHeight="1">
      <c r="A48" s="72"/>
      <c r="B48" s="319">
        <v>16</v>
      </c>
      <c r="C48" s="534" t="s">
        <v>145</v>
      </c>
      <c r="D48" s="534"/>
      <c r="E48" s="534"/>
      <c r="F48" s="534"/>
      <c r="G48" s="184"/>
      <c r="H48" s="370">
        <f>H46-G47</f>
        <v>161489</v>
      </c>
      <c r="I48" s="73"/>
      <c r="J48" s="575" t="s">
        <v>56</v>
      </c>
      <c r="K48" s="529"/>
      <c r="L48" s="533">
        <f>D56</f>
        <v>44963</v>
      </c>
      <c r="M48" s="533"/>
      <c r="N48" s="570" t="s">
        <v>275</v>
      </c>
      <c r="O48" s="529" t="str">
        <f>D4</f>
        <v>ARDESHANA PRATIKKUMAR MANASUKHBHAI</v>
      </c>
      <c r="P48" s="529"/>
      <c r="Q48" s="529"/>
      <c r="R48" s="529"/>
      <c r="S48" s="530"/>
    </row>
    <row r="49" spans="1:19" ht="21" customHeight="1">
      <c r="A49" s="72"/>
      <c r="B49" s="319">
        <v>17</v>
      </c>
      <c r="C49" s="535" t="s">
        <v>418</v>
      </c>
      <c r="D49" s="535"/>
      <c r="E49" s="535"/>
      <c r="F49" s="535"/>
      <c r="G49" s="807">
        <f>SUM(S9:S19)+S22+S23</f>
        <v>500000</v>
      </c>
      <c r="H49" s="322"/>
      <c r="I49" s="73"/>
      <c r="J49" s="576"/>
      <c r="K49" s="577"/>
      <c r="L49" s="577"/>
      <c r="M49" s="577"/>
      <c r="N49" s="529"/>
      <c r="O49" s="529"/>
      <c r="P49" s="529"/>
      <c r="Q49" s="529"/>
      <c r="R49" s="529"/>
      <c r="S49" s="530"/>
    </row>
    <row r="50" spans="1:19" ht="21" customHeight="1">
      <c r="A50" s="72"/>
      <c r="B50" s="332">
        <v>18</v>
      </c>
      <c r="C50" s="535" t="s">
        <v>419</v>
      </c>
      <c r="D50" s="535"/>
      <c r="E50" s="535"/>
      <c r="F50" s="535"/>
      <c r="G50" s="185"/>
      <c r="H50" s="370">
        <f>IF(H48&gt;G49,H48-G49,0)</f>
        <v>0</v>
      </c>
      <c r="I50" s="73"/>
      <c r="J50" s="576"/>
      <c r="K50" s="577"/>
      <c r="L50" s="577"/>
      <c r="M50" s="577"/>
      <c r="N50" s="376" t="s">
        <v>276</v>
      </c>
      <c r="O50" s="529" t="str">
        <f>D6&amp;"  "&amp;D7</f>
        <v>Ass. Teacher  FATSAR PAY CEN.SCHOOL</v>
      </c>
      <c r="P50" s="529"/>
      <c r="Q50" s="529"/>
      <c r="R50" s="529"/>
      <c r="S50" s="530"/>
    </row>
    <row r="51" spans="1:19" ht="21" customHeight="1" thickBot="1">
      <c r="A51" s="72"/>
      <c r="B51" s="333">
        <v>19</v>
      </c>
      <c r="C51" s="538" t="s">
        <v>146</v>
      </c>
      <c r="D51" s="539"/>
      <c r="E51" s="539"/>
      <c r="F51" s="540"/>
      <c r="G51" s="808">
        <f>IF(H48=W36,G49,IF(H48&lt;G49,G49-H48,W36))</f>
        <v>338511</v>
      </c>
      <c r="H51" s="334"/>
      <c r="I51" s="73"/>
      <c r="J51" s="578" t="s">
        <v>274</v>
      </c>
      <c r="K51" s="579"/>
      <c r="L51" s="579"/>
      <c r="M51" s="579"/>
      <c r="N51" s="571"/>
      <c r="O51" s="571"/>
      <c r="P51" s="571"/>
      <c r="Q51" s="571"/>
      <c r="R51" s="571"/>
      <c r="S51" s="572"/>
    </row>
    <row r="52" spans="1:19" ht="15" customHeight="1">
      <c r="A52" s="72"/>
      <c r="B52" s="377"/>
      <c r="C52" s="528" t="s">
        <v>48</v>
      </c>
      <c r="D52" s="528"/>
      <c r="E52" s="528"/>
      <c r="F52" s="528"/>
      <c r="G52" s="528"/>
      <c r="H52" s="528"/>
      <c r="I52" s="73"/>
      <c r="J52" s="578"/>
      <c r="K52" s="579"/>
      <c r="L52" s="579"/>
      <c r="M52" s="579"/>
      <c r="N52" s="571"/>
      <c r="O52" s="571"/>
      <c r="P52" s="571"/>
      <c r="Q52" s="571"/>
      <c r="R52" s="571"/>
      <c r="S52" s="572"/>
    </row>
    <row r="53" spans="1:19" ht="15" customHeight="1" thickBot="1">
      <c r="A53" s="72"/>
      <c r="B53" s="377"/>
      <c r="C53" s="526" t="s">
        <v>50</v>
      </c>
      <c r="D53" s="526"/>
      <c r="E53" s="526"/>
      <c r="F53" s="526"/>
      <c r="G53" s="526"/>
      <c r="H53" s="526"/>
      <c r="I53" s="73"/>
      <c r="J53" s="580"/>
      <c r="K53" s="581"/>
      <c r="L53" s="581"/>
      <c r="M53" s="581"/>
      <c r="N53" s="573"/>
      <c r="O53" s="573"/>
      <c r="P53" s="573"/>
      <c r="Q53" s="573"/>
      <c r="R53" s="573"/>
      <c r="S53" s="574"/>
    </row>
    <row r="54" spans="1:19">
      <c r="A54" s="72"/>
      <c r="B54" s="377"/>
      <c r="C54" s="526" t="s">
        <v>52</v>
      </c>
      <c r="D54" s="531" t="str">
        <f>DATA!H7</f>
        <v>FATSAR</v>
      </c>
      <c r="E54" s="528"/>
      <c r="F54" s="528" t="s">
        <v>53</v>
      </c>
      <c r="G54" s="528"/>
      <c r="H54" s="528"/>
      <c r="I54" s="73"/>
      <c r="J54" s="72"/>
      <c r="K54" s="192"/>
      <c r="L54" s="191"/>
      <c r="M54" s="191"/>
      <c r="N54" s="191"/>
      <c r="O54" s="191"/>
      <c r="P54" s="191"/>
      <c r="Q54" s="191"/>
      <c r="R54" s="191"/>
      <c r="S54" s="196"/>
    </row>
    <row r="55" spans="1:19" ht="3.75" customHeight="1">
      <c r="A55" s="72"/>
      <c r="B55" s="377"/>
      <c r="C55" s="526"/>
      <c r="D55" s="528"/>
      <c r="E55" s="528"/>
      <c r="F55" s="528"/>
      <c r="G55" s="528"/>
      <c r="H55" s="528"/>
      <c r="I55" s="73"/>
      <c r="J55" s="72"/>
      <c r="S55" s="189"/>
    </row>
    <row r="56" spans="1:19" ht="10.5" customHeight="1">
      <c r="A56" s="72"/>
      <c r="B56" s="75"/>
      <c r="C56" s="526" t="s">
        <v>55</v>
      </c>
      <c r="D56" s="527">
        <f>DATA!H8</f>
        <v>44963</v>
      </c>
      <c r="E56" s="528"/>
      <c r="F56" s="528"/>
      <c r="G56" s="528"/>
      <c r="H56" s="528"/>
      <c r="I56" s="73"/>
      <c r="J56" s="72"/>
      <c r="K56" s="177"/>
      <c r="S56" s="189"/>
    </row>
    <row r="57" spans="1:19" ht="9" customHeight="1">
      <c r="A57" s="72"/>
      <c r="B57" s="75"/>
      <c r="C57" s="526"/>
      <c r="D57" s="528"/>
      <c r="E57" s="528"/>
      <c r="F57" s="528"/>
      <c r="G57" s="528"/>
      <c r="H57" s="528"/>
      <c r="I57" s="73"/>
      <c r="J57" s="72"/>
      <c r="S57" s="189"/>
    </row>
    <row r="58" spans="1:19" ht="15" customHeight="1">
      <c r="A58" s="72"/>
      <c r="B58" s="377"/>
      <c r="C58" s="183" t="s">
        <v>78</v>
      </c>
      <c r="D58" s="532" t="str">
        <f>DATA!H4</f>
        <v>7650 XXXX XXXX</v>
      </c>
      <c r="E58" s="532"/>
      <c r="F58" s="524" t="str">
        <f>D4</f>
        <v>ARDESHANA PRATIKKUMAR MANASUKHBHAI</v>
      </c>
      <c r="G58" s="524"/>
      <c r="H58" s="524"/>
      <c r="I58" s="73"/>
      <c r="J58" s="72"/>
      <c r="S58" s="189"/>
    </row>
    <row r="59" spans="1:19">
      <c r="A59" s="72"/>
      <c r="B59" s="75"/>
      <c r="E59" s="76" t="s">
        <v>57</v>
      </c>
      <c r="F59" s="524"/>
      <c r="G59" s="524"/>
      <c r="H59" s="524"/>
      <c r="I59" s="73"/>
      <c r="J59" s="72"/>
      <c r="S59" s="189"/>
    </row>
    <row r="60" spans="1:19" ht="15.75" customHeight="1" thickBot="1">
      <c r="A60" s="521" t="s">
        <v>67</v>
      </c>
      <c r="B60" s="522"/>
      <c r="C60" s="522"/>
      <c r="D60" s="522"/>
      <c r="E60" s="522"/>
      <c r="F60" s="522"/>
      <c r="G60" s="522"/>
      <c r="H60" s="522"/>
      <c r="I60" s="523"/>
      <c r="J60" s="521" t="s">
        <v>67</v>
      </c>
      <c r="K60" s="522"/>
      <c r="L60" s="522"/>
      <c r="M60" s="522"/>
      <c r="N60" s="522"/>
      <c r="O60" s="522"/>
      <c r="P60" s="522"/>
      <c r="Q60" s="522"/>
      <c r="R60" s="522"/>
      <c r="S60" s="190"/>
    </row>
    <row r="61" spans="1:19">
      <c r="B61" s="75"/>
      <c r="D61" s="79"/>
      <c r="E61" s="80"/>
      <c r="F61" s="80"/>
      <c r="G61" s="80"/>
      <c r="H61" s="80"/>
      <c r="I61" s="79"/>
      <c r="K61" s="177"/>
      <c r="L61" s="177"/>
      <c r="M61" s="177"/>
      <c r="O61" s="81"/>
      <c r="P61" s="81"/>
      <c r="Q61" s="81"/>
      <c r="R61" s="81"/>
      <c r="S61" s="81"/>
    </row>
    <row r="62" spans="1:19">
      <c r="B62" s="75"/>
      <c r="C62" s="75"/>
      <c r="D62" s="82"/>
      <c r="E62" s="75"/>
      <c r="F62" s="75"/>
      <c r="G62" s="75"/>
      <c r="H62" s="75"/>
      <c r="I62" s="79"/>
      <c r="O62" s="524"/>
      <c r="P62" s="524"/>
      <c r="Q62" s="524"/>
      <c r="R62" s="524"/>
      <c r="S62" s="524"/>
    </row>
    <row r="63" spans="1:19">
      <c r="B63" s="75"/>
      <c r="C63" s="75"/>
      <c r="D63" s="79"/>
      <c r="E63" s="75"/>
      <c r="F63" s="75"/>
      <c r="G63" s="75"/>
      <c r="H63" s="525"/>
      <c r="I63" s="75"/>
    </row>
    <row r="64" spans="1:19">
      <c r="B64" s="75"/>
      <c r="C64" s="75"/>
      <c r="D64" s="75"/>
      <c r="E64" s="81"/>
      <c r="F64" s="81"/>
      <c r="G64" s="81"/>
      <c r="H64" s="525"/>
      <c r="I64" s="75"/>
    </row>
    <row r="67" spans="4:64" ht="12.75" customHeight="1">
      <c r="D67" s="83"/>
      <c r="E67" s="83"/>
      <c r="F67" s="83"/>
      <c r="G67" s="83"/>
      <c r="H67" s="83"/>
      <c r="I67" s="83"/>
    </row>
    <row r="68" spans="4:64" ht="12.75" customHeight="1">
      <c r="D68" s="83"/>
      <c r="E68" s="83"/>
      <c r="F68" s="83"/>
      <c r="G68" s="83"/>
      <c r="H68" s="83"/>
      <c r="I68" s="83"/>
    </row>
    <row r="70" spans="4:64">
      <c r="BI70" s="71">
        <f>SUM(H36-250000)</f>
        <v>963890</v>
      </c>
      <c r="BJ70" s="71">
        <f>IF(BI70&lt;0,0,BI70)</f>
        <v>963890</v>
      </c>
      <c r="BK70" s="71">
        <f>SUM(500000-250000)</f>
        <v>250000</v>
      </c>
      <c r="BL70" s="71">
        <f>IF(BJ70&gt;BK70,BK70,BJ70)</f>
        <v>250000</v>
      </c>
    </row>
    <row r="71" spans="4:64">
      <c r="BI71" s="71">
        <f>IF(BJ70&gt;BK70,BJ70-BK70,0)</f>
        <v>713890</v>
      </c>
      <c r="BJ71" s="71">
        <f>IF(BI71&gt;500001,500001,BI71)</f>
        <v>500001</v>
      </c>
    </row>
    <row r="72" spans="4:64">
      <c r="BI72" s="71">
        <f>IF(BI71&gt;BJ71,BI71-BJ71,0)</f>
        <v>213889</v>
      </c>
    </row>
    <row r="83" spans="5:61">
      <c r="BI83" s="84">
        <f>SUM(H39+H40+H41)</f>
        <v>155278</v>
      </c>
    </row>
    <row r="84" spans="5:61">
      <c r="BI84" s="71" t="str">
        <f>IF(H36&gt;350000,"0",IF(H36&lt;250000,"0",2500))</f>
        <v>0</v>
      </c>
    </row>
    <row r="85" spans="5:61">
      <c r="BI85" s="71" t="str">
        <f>IF(BI83&lt;=2500,BI83,BI84)</f>
        <v>0</v>
      </c>
    </row>
    <row r="86" spans="5:61">
      <c r="BI86" s="84">
        <f>SUM(BI83-BI85)</f>
        <v>155278</v>
      </c>
    </row>
    <row r="87" spans="5:61">
      <c r="BI87" s="71">
        <f>ROUND(3*(BI86)/100,"0")</f>
        <v>4658</v>
      </c>
    </row>
    <row r="88" spans="5:61" ht="15">
      <c r="E88" s="85" t="s">
        <v>75</v>
      </c>
    </row>
  </sheetData>
  <sheetProtection algorithmName="SHA-512" hashValue="JEsZ7/+APtCEqVtZKbszVonsqdUq2U1WLFHEAMBrvzzH8xWyoDhM0EIZJ08Maru1X+U65L4Pr+TyaQ9uE2fmUA==" saltValue="SQWT3lXaxh80F+InhJRmJA==" spinCount="100000" sheet="1" objects="1" scenarios="1" selectLockedCells="1"/>
  <mergeCells count="156">
    <mergeCell ref="R36:S36"/>
    <mergeCell ref="R37:S37"/>
    <mergeCell ref="R38:S38"/>
    <mergeCell ref="R39:S39"/>
    <mergeCell ref="R40:S40"/>
    <mergeCell ref="J44:S45"/>
    <mergeCell ref="L46:M46"/>
    <mergeCell ref="J40:K40"/>
    <mergeCell ref="N35:O35"/>
    <mergeCell ref="N36:O36"/>
    <mergeCell ref="N39:O39"/>
    <mergeCell ref="O46:S47"/>
    <mergeCell ref="N46:N47"/>
    <mergeCell ref="P35:Q35"/>
    <mergeCell ref="P36:Q36"/>
    <mergeCell ref="P37:Q37"/>
    <mergeCell ref="P38:Q38"/>
    <mergeCell ref="P39:Q39"/>
    <mergeCell ref="R35:S35"/>
    <mergeCell ref="N48:N49"/>
    <mergeCell ref="O48:S49"/>
    <mergeCell ref="N51:S53"/>
    <mergeCell ref="J46:K46"/>
    <mergeCell ref="J48:K48"/>
    <mergeCell ref="J49:M50"/>
    <mergeCell ref="J51:M53"/>
    <mergeCell ref="J47:M47"/>
    <mergeCell ref="N40:O40"/>
    <mergeCell ref="P40:Q40"/>
    <mergeCell ref="J22:K22"/>
    <mergeCell ref="C23:F23"/>
    <mergeCell ref="J23:K23"/>
    <mergeCell ref="J24:K24"/>
    <mergeCell ref="J31:S32"/>
    <mergeCell ref="R33:S34"/>
    <mergeCell ref="R25:R26"/>
    <mergeCell ref="S25:S26"/>
    <mergeCell ref="E24:E25"/>
    <mergeCell ref="F24:F25"/>
    <mergeCell ref="P25:P26"/>
    <mergeCell ref="Q25:Q26"/>
    <mergeCell ref="P33:Q34"/>
    <mergeCell ref="G22:G33"/>
    <mergeCell ref="C37:F37"/>
    <mergeCell ref="C35:F35"/>
    <mergeCell ref="L35:M35"/>
    <mergeCell ref="N37:O37"/>
    <mergeCell ref="N38:O38"/>
    <mergeCell ref="N25:N26"/>
    <mergeCell ref="O25:O26"/>
    <mergeCell ref="J33:J34"/>
    <mergeCell ref="K33:K34"/>
    <mergeCell ref="L33:M34"/>
    <mergeCell ref="N33:O34"/>
    <mergeCell ref="J25:K26"/>
    <mergeCell ref="L25:L26"/>
    <mergeCell ref="M25:M26"/>
    <mergeCell ref="G37:G41"/>
    <mergeCell ref="H22:H33"/>
    <mergeCell ref="L36:M36"/>
    <mergeCell ref="L37:M37"/>
    <mergeCell ref="L38:M38"/>
    <mergeCell ref="L39:M39"/>
    <mergeCell ref="C38:E38"/>
    <mergeCell ref="C39:E39"/>
    <mergeCell ref="C36:F36"/>
    <mergeCell ref="C22:F22"/>
    <mergeCell ref="C47:F47"/>
    <mergeCell ref="L48:M48"/>
    <mergeCell ref="C48:F48"/>
    <mergeCell ref="C52:H52"/>
    <mergeCell ref="C44:F44"/>
    <mergeCell ref="C45:F45"/>
    <mergeCell ref="C46:F46"/>
    <mergeCell ref="C42:F42"/>
    <mergeCell ref="L40:M40"/>
    <mergeCell ref="C49:F49"/>
    <mergeCell ref="C50:F50"/>
    <mergeCell ref="C51:F51"/>
    <mergeCell ref="C43:F43"/>
    <mergeCell ref="C40:E40"/>
    <mergeCell ref="C41:E41"/>
    <mergeCell ref="A60:I60"/>
    <mergeCell ref="O62:S62"/>
    <mergeCell ref="H63:H64"/>
    <mergeCell ref="C56:C57"/>
    <mergeCell ref="D56:E57"/>
    <mergeCell ref="O50:S50"/>
    <mergeCell ref="F58:H59"/>
    <mergeCell ref="C53:H53"/>
    <mergeCell ref="C54:C55"/>
    <mergeCell ref="D54:E55"/>
    <mergeCell ref="F54:F57"/>
    <mergeCell ref="G54:H57"/>
    <mergeCell ref="J60:R60"/>
    <mergeCell ref="D58:E58"/>
    <mergeCell ref="B5:C5"/>
    <mergeCell ref="D5:H5"/>
    <mergeCell ref="J5:K5"/>
    <mergeCell ref="L5:M5"/>
    <mergeCell ref="N5:O5"/>
    <mergeCell ref="P5:S5"/>
    <mergeCell ref="J1:S1"/>
    <mergeCell ref="B3:H3"/>
    <mergeCell ref="J3:K4"/>
    <mergeCell ref="B4:C4"/>
    <mergeCell ref="D4:H4"/>
    <mergeCell ref="B1:H1"/>
    <mergeCell ref="B2:H2"/>
    <mergeCell ref="R3:S4"/>
    <mergeCell ref="L3:M4"/>
    <mergeCell ref="N3:Q4"/>
    <mergeCell ref="J2:S2"/>
    <mergeCell ref="Q6:Q8"/>
    <mergeCell ref="R6:R8"/>
    <mergeCell ref="S6:S8"/>
    <mergeCell ref="B7:C7"/>
    <mergeCell ref="D7:F7"/>
    <mergeCell ref="O6:O8"/>
    <mergeCell ref="L6:L8"/>
    <mergeCell ref="M6:M8"/>
    <mergeCell ref="N6:N8"/>
    <mergeCell ref="C21:F21"/>
    <mergeCell ref="J21:K21"/>
    <mergeCell ref="D15:F15"/>
    <mergeCell ref="D16:F16"/>
    <mergeCell ref="D17:F17"/>
    <mergeCell ref="D18:F18"/>
    <mergeCell ref="D19:F19"/>
    <mergeCell ref="J18:K18"/>
    <mergeCell ref="J19:K19"/>
    <mergeCell ref="C20:F20"/>
    <mergeCell ref="J20:K20"/>
    <mergeCell ref="H15:H20"/>
    <mergeCell ref="B9:C9"/>
    <mergeCell ref="P6:P8"/>
    <mergeCell ref="J16:K16"/>
    <mergeCell ref="J17:K17"/>
    <mergeCell ref="B8:C8"/>
    <mergeCell ref="D8:F8"/>
    <mergeCell ref="B6:C6"/>
    <mergeCell ref="D6:F6"/>
    <mergeCell ref="J6:K8"/>
    <mergeCell ref="J9:K9"/>
    <mergeCell ref="B10:H10"/>
    <mergeCell ref="J10:K10"/>
    <mergeCell ref="C11:F11"/>
    <mergeCell ref="J11:K11"/>
    <mergeCell ref="J14:K14"/>
    <mergeCell ref="J15:K15"/>
    <mergeCell ref="D9:F9"/>
    <mergeCell ref="C12:F12"/>
    <mergeCell ref="J12:K12"/>
    <mergeCell ref="C13:F13"/>
    <mergeCell ref="J13:K13"/>
    <mergeCell ref="C14:G14"/>
  </mergeCells>
  <conditionalFormatting sqref="H46">
    <cfRule type="colorScale" priority="3">
      <colorScale>
        <cfvo type="num" val="0"/>
        <cfvo type="num" val="1"/>
        <color rgb="FF00B050"/>
        <color rgb="FFFE5050"/>
      </colorScale>
    </cfRule>
  </conditionalFormatting>
  <conditionalFormatting sqref="H48">
    <cfRule type="colorScale" priority="2">
      <colorScale>
        <cfvo type="num" val="0"/>
        <cfvo type="num" val="1"/>
        <color rgb="FF00B050"/>
        <color rgb="FFFE5050"/>
      </colorScale>
    </cfRule>
  </conditionalFormatting>
  <hyperlinks>
    <hyperlink ref="E88" r:id="rId1" xr:uid="{00000000-0004-0000-0300-000000000000}"/>
  </hyperlinks>
  <pageMargins left="0.51" right="0.3" top="0.39370078740157483" bottom="0.31496062992125984" header="0.27559055118110237" footer="0.39370078740157483"/>
  <pageSetup paperSize="9" scale="96" orientation="portrait" blackAndWhite="1" verticalDpi="300" r:id="rId2"/>
  <headerFooter>
    <oddFooter>&amp;C&amp;"Brush Script MT,Italic"&amp;8OMPM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075D"/>
  </sheetPr>
  <dimension ref="A1:AD346"/>
  <sheetViews>
    <sheetView view="pageBreakPreview" zoomScale="120" zoomScaleSheetLayoutView="120" workbookViewId="0">
      <selection activeCell="F98" sqref="F98"/>
    </sheetView>
  </sheetViews>
  <sheetFormatPr defaultRowHeight="12.75"/>
  <cols>
    <col min="1" max="1" width="4.42578125" style="311" customWidth="1"/>
    <col min="2" max="2" width="8.140625" style="203" customWidth="1"/>
    <col min="3" max="3" width="8.42578125" style="203" customWidth="1"/>
    <col min="4" max="4" width="7.7109375" style="203" customWidth="1"/>
    <col min="5" max="5" width="10.85546875" style="203" customWidth="1"/>
    <col min="6" max="6" width="11.28515625" style="203" customWidth="1"/>
    <col min="7" max="7" width="12.85546875" style="312" customWidth="1"/>
    <col min="8" max="8" width="12.85546875" style="311" customWidth="1"/>
    <col min="9" max="9" width="13.28515625" style="311" customWidth="1"/>
    <col min="10" max="10" width="6.5703125" style="202" customWidth="1"/>
    <col min="11" max="11" width="7.140625" style="202" customWidth="1"/>
    <col min="12" max="12" width="7" style="202" customWidth="1"/>
    <col min="13" max="18" width="9.140625" style="202"/>
    <col min="19" max="19" width="11.42578125" style="202" hidden="1" customWidth="1"/>
    <col min="20" max="30" width="9.140625" style="202"/>
    <col min="31" max="16384" width="9.140625" style="203"/>
  </cols>
  <sheetData>
    <row r="1" spans="1:30" ht="12.75" customHeight="1">
      <c r="A1" s="606" t="s">
        <v>299</v>
      </c>
      <c r="B1" s="607"/>
      <c r="C1" s="607"/>
      <c r="D1" s="607"/>
      <c r="E1" s="607"/>
      <c r="F1" s="607"/>
      <c r="G1" s="607"/>
      <c r="H1" s="607"/>
      <c r="I1" s="608"/>
      <c r="J1" s="612"/>
    </row>
    <row r="2" spans="1:30" ht="12.75" customHeight="1">
      <c r="A2" s="609"/>
      <c r="B2" s="610"/>
      <c r="C2" s="610"/>
      <c r="D2" s="610"/>
      <c r="E2" s="610"/>
      <c r="F2" s="610"/>
      <c r="G2" s="610"/>
      <c r="H2" s="610"/>
      <c r="I2" s="611"/>
      <c r="J2" s="612"/>
    </row>
    <row r="3" spans="1:30" ht="12.75" customHeight="1">
      <c r="A3" s="613" t="s">
        <v>300</v>
      </c>
      <c r="B3" s="614"/>
      <c r="C3" s="614"/>
      <c r="D3" s="614"/>
      <c r="E3" s="614"/>
      <c r="F3" s="614"/>
      <c r="G3" s="614"/>
      <c r="H3" s="614"/>
      <c r="I3" s="615"/>
      <c r="J3" s="612"/>
    </row>
    <row r="4" spans="1:30" ht="12.75" customHeight="1">
      <c r="A4" s="613" t="s">
        <v>301</v>
      </c>
      <c r="B4" s="614"/>
      <c r="C4" s="614"/>
      <c r="D4" s="614"/>
      <c r="E4" s="614"/>
      <c r="F4" s="614"/>
      <c r="G4" s="614"/>
      <c r="H4" s="614"/>
      <c r="I4" s="615"/>
      <c r="J4" s="612"/>
    </row>
    <row r="5" spans="1:30" ht="17.25" customHeight="1">
      <c r="A5" s="616" t="s">
        <v>302</v>
      </c>
      <c r="B5" s="617"/>
      <c r="C5" s="617"/>
      <c r="D5" s="617"/>
      <c r="E5" s="617"/>
      <c r="F5" s="618" t="s">
        <v>303</v>
      </c>
      <c r="G5" s="618"/>
      <c r="H5" s="618"/>
      <c r="I5" s="618"/>
      <c r="J5" s="612"/>
    </row>
    <row r="6" spans="1:30" s="205" customFormat="1" ht="15.75" customHeight="1">
      <c r="A6" s="619" t="str">
        <f>DATA!M5</f>
        <v>TALUKA PRIMARY EDU.OFFICER</v>
      </c>
      <c r="B6" s="619"/>
      <c r="C6" s="619"/>
      <c r="D6" s="619"/>
      <c r="E6" s="619"/>
      <c r="F6" s="620" t="str">
        <f>'Self Declaration Form OLD.'!D4</f>
        <v>ARDESHANA PRATIKKUMAR MANASUKHBHAI</v>
      </c>
      <c r="G6" s="620"/>
      <c r="H6" s="620"/>
      <c r="I6" s="621"/>
      <c r="J6" s="612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</row>
    <row r="7" spans="1:30" ht="15" customHeight="1">
      <c r="A7" s="596" t="str">
        <f>DATA!H5</f>
        <v>GIR GADHADA</v>
      </c>
      <c r="B7" s="596"/>
      <c r="C7" s="596"/>
      <c r="D7" s="596"/>
      <c r="E7" s="596"/>
      <c r="F7" s="597" t="str">
        <f>'Self Declaration Form OLD.'!D6</f>
        <v>Ass. Teacher</v>
      </c>
      <c r="G7" s="598"/>
      <c r="H7" s="598"/>
      <c r="I7" s="599"/>
      <c r="J7" s="612"/>
    </row>
    <row r="8" spans="1:30" ht="15" customHeight="1">
      <c r="A8" s="596" t="str">
        <f>DATA!H6</f>
        <v>GIR SOMANATH</v>
      </c>
      <c r="B8" s="596"/>
      <c r="C8" s="596"/>
      <c r="D8" s="596"/>
      <c r="E8" s="596"/>
      <c r="F8" s="597" t="str">
        <f>'Self Declaration Form OLD.'!D7</f>
        <v>FATSAR PAY CEN.SCHOOL</v>
      </c>
      <c r="G8" s="598"/>
      <c r="H8" s="598"/>
      <c r="I8" s="599"/>
      <c r="J8" s="612"/>
    </row>
    <row r="9" spans="1:30" ht="14.25" customHeight="1">
      <c r="A9" s="596"/>
      <c r="B9" s="596"/>
      <c r="C9" s="596"/>
      <c r="D9" s="596"/>
      <c r="E9" s="596"/>
      <c r="F9" s="600"/>
      <c r="G9" s="601"/>
      <c r="H9" s="601"/>
      <c r="I9" s="602"/>
      <c r="J9" s="612"/>
    </row>
    <row r="10" spans="1:30" ht="15.75" customHeight="1">
      <c r="A10" s="603" t="s">
        <v>304</v>
      </c>
      <c r="B10" s="604"/>
      <c r="C10" s="604"/>
      <c r="D10" s="604" t="s">
        <v>305</v>
      </c>
      <c r="E10" s="604"/>
      <c r="F10" s="604"/>
      <c r="G10" s="604" t="s">
        <v>306</v>
      </c>
      <c r="H10" s="604"/>
      <c r="I10" s="605"/>
      <c r="J10" s="612"/>
    </row>
    <row r="11" spans="1:30" ht="16.5" customHeight="1">
      <c r="A11" s="631"/>
      <c r="B11" s="632"/>
      <c r="C11" s="632"/>
      <c r="D11" s="633" t="str">
        <f>DATA!M6</f>
        <v>XXXXXXXX</v>
      </c>
      <c r="E11" s="633"/>
      <c r="F11" s="633"/>
      <c r="G11" s="634" t="str">
        <f>'Self Declaration Form OLD.'!D8</f>
        <v>AROPA 3081 C</v>
      </c>
      <c r="H11" s="634"/>
      <c r="I11" s="635"/>
      <c r="J11" s="612"/>
    </row>
    <row r="12" spans="1:30">
      <c r="A12" s="636" t="s">
        <v>307</v>
      </c>
      <c r="B12" s="637"/>
      <c r="C12" s="637"/>
      <c r="D12" s="637"/>
      <c r="E12" s="637"/>
      <c r="F12" s="637"/>
      <c r="G12" s="638" t="s">
        <v>308</v>
      </c>
      <c r="H12" s="638"/>
      <c r="I12" s="639" t="s">
        <v>309</v>
      </c>
      <c r="J12" s="612"/>
    </row>
    <row r="13" spans="1:30" ht="13.5" customHeight="1">
      <c r="A13" s="636"/>
      <c r="B13" s="637"/>
      <c r="C13" s="637"/>
      <c r="D13" s="637"/>
      <c r="E13" s="637"/>
      <c r="F13" s="637"/>
      <c r="G13" s="638"/>
      <c r="H13" s="638"/>
      <c r="I13" s="639"/>
      <c r="J13" s="612"/>
    </row>
    <row r="14" spans="1:30" ht="12.75" customHeight="1">
      <c r="A14" s="636"/>
      <c r="B14" s="637"/>
      <c r="C14" s="637"/>
      <c r="D14" s="637"/>
      <c r="E14" s="637"/>
      <c r="F14" s="637"/>
      <c r="G14" s="206" t="s">
        <v>310</v>
      </c>
      <c r="H14" s="206" t="s">
        <v>311</v>
      </c>
      <c r="I14" s="640" t="s">
        <v>436</v>
      </c>
      <c r="J14" s="612"/>
    </row>
    <row r="15" spans="1:30" ht="14.25" customHeight="1">
      <c r="A15" s="603" t="s">
        <v>83</v>
      </c>
      <c r="B15" s="604"/>
      <c r="C15" s="604"/>
      <c r="D15" s="604" t="s">
        <v>312</v>
      </c>
      <c r="E15" s="604"/>
      <c r="F15" s="604"/>
      <c r="G15" s="622">
        <v>44652</v>
      </c>
      <c r="H15" s="622">
        <v>45016</v>
      </c>
      <c r="I15" s="640"/>
      <c r="J15" s="612"/>
    </row>
    <row r="16" spans="1:30" ht="12.75" customHeight="1" thickBot="1">
      <c r="A16" s="624" t="s">
        <v>313</v>
      </c>
      <c r="B16" s="625"/>
      <c r="C16" s="625"/>
      <c r="D16" s="625" t="s">
        <v>313</v>
      </c>
      <c r="E16" s="625"/>
      <c r="F16" s="625"/>
      <c r="G16" s="642"/>
      <c r="H16" s="623"/>
      <c r="I16" s="641"/>
      <c r="J16" s="612"/>
    </row>
    <row r="17" spans="1:10" ht="20.25" customHeight="1" thickBot="1">
      <c r="A17" s="626" t="s">
        <v>314</v>
      </c>
      <c r="B17" s="627"/>
      <c r="C17" s="627"/>
      <c r="D17" s="627"/>
      <c r="E17" s="627"/>
      <c r="F17" s="627"/>
      <c r="G17" s="627"/>
      <c r="H17" s="627"/>
      <c r="I17" s="628"/>
      <c r="J17" s="612"/>
    </row>
    <row r="18" spans="1:10" ht="12.6" customHeight="1">
      <c r="A18" s="207">
        <v>1</v>
      </c>
      <c r="B18" s="629" t="s">
        <v>85</v>
      </c>
      <c r="C18" s="629"/>
      <c r="D18" s="629"/>
      <c r="E18" s="629"/>
      <c r="F18" s="629"/>
      <c r="G18" s="208"/>
      <c r="H18" s="209"/>
      <c r="I18" s="210"/>
    </row>
    <row r="19" spans="1:10" ht="12.6" customHeight="1">
      <c r="A19" s="211"/>
      <c r="B19" s="630" t="s">
        <v>315</v>
      </c>
      <c r="C19" s="630"/>
      <c r="D19" s="630"/>
      <c r="E19" s="630"/>
      <c r="F19" s="630"/>
      <c r="G19" s="212"/>
      <c r="H19" s="213"/>
      <c r="I19" s="214"/>
    </row>
    <row r="20" spans="1:10" ht="12.6" customHeight="1">
      <c r="A20" s="211"/>
      <c r="B20" s="630" t="s">
        <v>316</v>
      </c>
      <c r="C20" s="630"/>
      <c r="D20" s="630"/>
      <c r="E20" s="630"/>
      <c r="F20" s="630"/>
      <c r="G20" s="215">
        <f>'Self Declaration Form OLD.'!H12</f>
        <v>1520385</v>
      </c>
      <c r="H20" s="213"/>
      <c r="I20" s="214"/>
    </row>
    <row r="21" spans="1:10" ht="12.6" customHeight="1">
      <c r="A21" s="211"/>
      <c r="B21" s="630" t="s">
        <v>317</v>
      </c>
      <c r="C21" s="630"/>
      <c r="D21" s="630"/>
      <c r="E21" s="630"/>
      <c r="F21" s="630"/>
      <c r="G21" s="212"/>
      <c r="H21" s="213"/>
      <c r="I21" s="214"/>
    </row>
    <row r="22" spans="1:10" ht="12.6" customHeight="1">
      <c r="A22" s="211"/>
      <c r="B22" s="630" t="s">
        <v>318</v>
      </c>
      <c r="C22" s="630"/>
      <c r="D22" s="630"/>
      <c r="E22" s="630"/>
      <c r="F22" s="630"/>
      <c r="G22" s="216">
        <v>0</v>
      </c>
      <c r="H22" s="213"/>
      <c r="I22" s="214"/>
    </row>
    <row r="23" spans="1:10" ht="12.6" customHeight="1">
      <c r="A23" s="211"/>
      <c r="B23" s="630" t="s">
        <v>319</v>
      </c>
      <c r="C23" s="630"/>
      <c r="D23" s="630"/>
      <c r="E23" s="630"/>
      <c r="F23" s="630"/>
      <c r="G23" s="212"/>
      <c r="H23" s="213"/>
      <c r="I23" s="214"/>
    </row>
    <row r="24" spans="1:10" ht="12.6" customHeight="1">
      <c r="A24" s="211"/>
      <c r="B24" s="630" t="s">
        <v>320</v>
      </c>
      <c r="C24" s="630"/>
      <c r="D24" s="630"/>
      <c r="E24" s="630"/>
      <c r="F24" s="630"/>
      <c r="G24" s="216">
        <v>0</v>
      </c>
      <c r="H24" s="213"/>
      <c r="I24" s="214"/>
    </row>
    <row r="25" spans="1:10" ht="12.6" customHeight="1" thickBot="1">
      <c r="A25" s="217"/>
      <c r="B25" s="645" t="s">
        <v>321</v>
      </c>
      <c r="C25" s="645"/>
      <c r="D25" s="645"/>
      <c r="E25" s="645"/>
      <c r="F25" s="645"/>
      <c r="G25" s="218">
        <v>0</v>
      </c>
      <c r="H25" s="219">
        <f>G20+G22+G24</f>
        <v>1520385</v>
      </c>
      <c r="I25" s="220"/>
    </row>
    <row r="26" spans="1:10" ht="12.6" customHeight="1">
      <c r="A26" s="207">
        <v>2</v>
      </c>
      <c r="B26" s="629" t="s">
        <v>322</v>
      </c>
      <c r="C26" s="629"/>
      <c r="D26" s="629"/>
      <c r="E26" s="629"/>
      <c r="F26" s="629"/>
      <c r="G26" s="208"/>
      <c r="H26" s="221"/>
      <c r="I26" s="210"/>
    </row>
    <row r="27" spans="1:10" ht="12.6" customHeight="1">
      <c r="A27" s="222"/>
      <c r="B27" s="630" t="s">
        <v>323</v>
      </c>
      <c r="C27" s="630"/>
      <c r="D27" s="630"/>
      <c r="E27" s="630"/>
      <c r="F27" s="630"/>
      <c r="G27" s="216">
        <v>0</v>
      </c>
      <c r="H27" s="223"/>
      <c r="I27" s="214"/>
    </row>
    <row r="28" spans="1:10" ht="12.6" customHeight="1" thickBot="1">
      <c r="A28" s="224"/>
      <c r="B28" s="648" t="s">
        <v>324</v>
      </c>
      <c r="C28" s="649"/>
      <c r="D28" s="649"/>
      <c r="E28" s="649"/>
      <c r="F28" s="650"/>
      <c r="G28" s="225">
        <v>0</v>
      </c>
      <c r="H28" s="219">
        <f>G27+G28</f>
        <v>0</v>
      </c>
      <c r="I28" s="220"/>
      <c r="J28" s="643"/>
    </row>
    <row r="29" spans="1:10" ht="12.6" customHeight="1" thickBot="1">
      <c r="A29" s="226">
        <v>3</v>
      </c>
      <c r="B29" s="644" t="s">
        <v>325</v>
      </c>
      <c r="C29" s="644"/>
      <c r="D29" s="644"/>
      <c r="E29" s="644"/>
      <c r="F29" s="644"/>
      <c r="G29" s="227"/>
      <c r="H29" s="228">
        <f>H25-G27-G28</f>
        <v>1520385</v>
      </c>
      <c r="I29" s="229"/>
      <c r="J29" s="643"/>
    </row>
    <row r="30" spans="1:10" ht="12.6" customHeight="1">
      <c r="A30" s="207">
        <v>4</v>
      </c>
      <c r="B30" s="629" t="s">
        <v>326</v>
      </c>
      <c r="C30" s="629"/>
      <c r="D30" s="629"/>
      <c r="E30" s="629"/>
      <c r="F30" s="629"/>
      <c r="G30" s="208"/>
      <c r="H30" s="221"/>
      <c r="I30" s="210"/>
      <c r="J30" s="643"/>
    </row>
    <row r="31" spans="1:10" ht="12.6" customHeight="1">
      <c r="A31" s="211"/>
      <c r="B31" s="630" t="s">
        <v>327</v>
      </c>
      <c r="C31" s="630"/>
      <c r="D31" s="630"/>
      <c r="E31" s="630"/>
      <c r="F31" s="630"/>
      <c r="G31" s="215">
        <f>'Self Declaration Form OLD.'!G15</f>
        <v>50000</v>
      </c>
      <c r="H31" s="223"/>
      <c r="I31" s="214"/>
      <c r="J31" s="643"/>
    </row>
    <row r="32" spans="1:10" ht="12.6" customHeight="1" thickBot="1">
      <c r="A32" s="217"/>
      <c r="B32" s="645" t="s">
        <v>328</v>
      </c>
      <c r="C32" s="645"/>
      <c r="D32" s="645"/>
      <c r="E32" s="645"/>
      <c r="F32" s="645"/>
      <c r="G32" s="230">
        <f>'Self Declaration Form OLD.'!G16</f>
        <v>2400</v>
      </c>
      <c r="H32" s="219">
        <f>G31+G32</f>
        <v>52400</v>
      </c>
      <c r="I32" s="220"/>
      <c r="J32" s="643"/>
    </row>
    <row r="33" spans="1:10" ht="12" customHeight="1" thickBot="1">
      <c r="A33" s="226">
        <v>5</v>
      </c>
      <c r="B33" s="644" t="s">
        <v>329</v>
      </c>
      <c r="C33" s="644"/>
      <c r="D33" s="644"/>
      <c r="E33" s="644"/>
      <c r="F33" s="644"/>
      <c r="G33" s="231"/>
      <c r="H33" s="228">
        <f>G31+G32</f>
        <v>52400</v>
      </c>
      <c r="I33" s="229"/>
      <c r="J33" s="643"/>
    </row>
    <row r="34" spans="1:10" ht="12.6" customHeight="1">
      <c r="A34" s="207">
        <v>6</v>
      </c>
      <c r="B34" s="629" t="s">
        <v>330</v>
      </c>
      <c r="C34" s="629"/>
      <c r="D34" s="629"/>
      <c r="E34" s="629"/>
      <c r="F34" s="629"/>
      <c r="G34" s="208"/>
      <c r="H34" s="209"/>
      <c r="I34" s="210"/>
      <c r="J34" s="643"/>
    </row>
    <row r="35" spans="1:10" ht="12.6" customHeight="1" thickBot="1">
      <c r="A35" s="224"/>
      <c r="B35" s="645" t="s">
        <v>331</v>
      </c>
      <c r="C35" s="645"/>
      <c r="D35" s="645"/>
      <c r="E35" s="645"/>
      <c r="F35" s="645"/>
      <c r="G35" s="232"/>
      <c r="H35" s="233"/>
      <c r="I35" s="264">
        <f>H29-H33</f>
        <v>1467985</v>
      </c>
      <c r="J35" s="643"/>
    </row>
    <row r="36" spans="1:10" ht="12.6" customHeight="1">
      <c r="A36" s="207">
        <v>7</v>
      </c>
      <c r="B36" s="629" t="s">
        <v>332</v>
      </c>
      <c r="C36" s="629"/>
      <c r="D36" s="629"/>
      <c r="E36" s="629"/>
      <c r="F36" s="629"/>
      <c r="G36" s="235"/>
      <c r="H36" s="236"/>
      <c r="I36" s="237"/>
      <c r="J36" s="643"/>
    </row>
    <row r="37" spans="1:10" ht="12.6" customHeight="1">
      <c r="A37" s="222"/>
      <c r="B37" s="630" t="s">
        <v>333</v>
      </c>
      <c r="C37" s="630"/>
      <c r="D37" s="630"/>
      <c r="E37" s="630"/>
      <c r="F37" s="630"/>
      <c r="G37" s="215">
        <f>'Self Declaration Form OLD.'!F29</f>
        <v>2550</v>
      </c>
      <c r="H37" s="238"/>
      <c r="I37" s="214"/>
      <c r="J37" s="643"/>
    </row>
    <row r="38" spans="1:10" ht="12.6" customHeight="1">
      <c r="A38" s="222"/>
      <c r="B38" s="646">
        <v>2</v>
      </c>
      <c r="C38" s="646"/>
      <c r="D38" s="646"/>
      <c r="E38" s="646"/>
      <c r="F38" s="646"/>
      <c r="G38" s="216">
        <v>0</v>
      </c>
      <c r="H38" s="238"/>
      <c r="I38" s="214"/>
      <c r="J38" s="643"/>
    </row>
    <row r="39" spans="1:10" ht="12.6" customHeight="1" thickBot="1">
      <c r="A39" s="222"/>
      <c r="B39" s="646">
        <v>3</v>
      </c>
      <c r="C39" s="646"/>
      <c r="D39" s="646"/>
      <c r="E39" s="646"/>
      <c r="F39" s="646"/>
      <c r="G39" s="216">
        <v>0</v>
      </c>
      <c r="H39" s="238"/>
      <c r="I39" s="239">
        <f>G37+G38+G39</f>
        <v>2550</v>
      </c>
      <c r="J39" s="643"/>
    </row>
    <row r="40" spans="1:10" ht="12.6" customHeight="1" thickBot="1">
      <c r="A40" s="240">
        <v>8</v>
      </c>
      <c r="B40" s="647" t="s">
        <v>334</v>
      </c>
      <c r="C40" s="647"/>
      <c r="D40" s="647"/>
      <c r="E40" s="647"/>
      <c r="F40" s="647"/>
      <c r="G40" s="241"/>
      <c r="H40" s="242"/>
      <c r="I40" s="243">
        <f>'Self Declaration Form OLD.'!G18</f>
        <v>144210</v>
      </c>
      <c r="J40" s="643"/>
    </row>
    <row r="41" spans="1:10" ht="12.6" customHeight="1" thickBot="1">
      <c r="A41" s="240">
        <v>9</v>
      </c>
      <c r="B41" s="647" t="s">
        <v>335</v>
      </c>
      <c r="C41" s="647"/>
      <c r="D41" s="647"/>
      <c r="E41" s="647"/>
      <c r="F41" s="647"/>
      <c r="G41" s="244"/>
      <c r="H41" s="242"/>
      <c r="I41" s="245">
        <f>I35+I39-I40</f>
        <v>1326325</v>
      </c>
      <c r="J41" s="643"/>
    </row>
    <row r="42" spans="1:10" ht="12.6" customHeight="1">
      <c r="A42" s="207">
        <v>10</v>
      </c>
      <c r="B42" s="629" t="s">
        <v>336</v>
      </c>
      <c r="C42" s="629"/>
      <c r="D42" s="629"/>
      <c r="E42" s="629"/>
      <c r="F42" s="629"/>
      <c r="G42" s="246" t="s">
        <v>337</v>
      </c>
      <c r="H42" s="247" t="s">
        <v>338</v>
      </c>
      <c r="I42" s="248"/>
      <c r="J42" s="643"/>
    </row>
    <row r="43" spans="1:10" ht="12.6" customHeight="1">
      <c r="A43" s="222"/>
      <c r="B43" s="630" t="s">
        <v>339</v>
      </c>
      <c r="C43" s="630"/>
      <c r="D43" s="630"/>
      <c r="E43" s="630"/>
      <c r="F43" s="630"/>
      <c r="G43" s="249" t="s">
        <v>340</v>
      </c>
      <c r="H43" s="250" t="s">
        <v>340</v>
      </c>
      <c r="I43" s="251"/>
      <c r="J43" s="643"/>
    </row>
    <row r="44" spans="1:10" ht="12.6" customHeight="1">
      <c r="A44" s="211"/>
      <c r="B44" s="630" t="s">
        <v>341</v>
      </c>
      <c r="C44" s="630"/>
      <c r="D44" s="630"/>
      <c r="E44" s="630"/>
      <c r="F44" s="630"/>
      <c r="G44" s="252"/>
      <c r="H44" s="213"/>
      <c r="I44" s="214"/>
    </row>
    <row r="45" spans="1:10" ht="12.6" customHeight="1">
      <c r="A45" s="211"/>
      <c r="B45" s="630" t="s">
        <v>342</v>
      </c>
      <c r="C45" s="630"/>
      <c r="D45" s="630"/>
      <c r="E45" s="630"/>
      <c r="F45" s="630"/>
      <c r="G45" s="313">
        <f>'Self Declaration Form OLD.'!D24</f>
        <v>64601</v>
      </c>
      <c r="H45" s="212"/>
      <c r="I45" s="214"/>
    </row>
    <row r="46" spans="1:10" ht="12.6" customHeight="1">
      <c r="A46" s="211"/>
      <c r="B46" s="630" t="s">
        <v>343</v>
      </c>
      <c r="C46" s="630"/>
      <c r="D46" s="630"/>
      <c r="E46" s="630"/>
      <c r="F46" s="630"/>
      <c r="G46" s="313">
        <f>'Self Declaration Form OLD.'!D25</f>
        <v>2700</v>
      </c>
      <c r="H46" s="212"/>
      <c r="I46" s="214"/>
    </row>
    <row r="47" spans="1:10" ht="12.6" customHeight="1">
      <c r="A47" s="211"/>
      <c r="B47" s="630" t="s">
        <v>344</v>
      </c>
      <c r="C47" s="630"/>
      <c r="D47" s="630"/>
      <c r="E47" s="630"/>
      <c r="F47" s="630"/>
      <c r="G47" s="313">
        <f>'Self Declaration Form OLD.'!D27</f>
        <v>0</v>
      </c>
      <c r="H47" s="212"/>
      <c r="I47" s="214"/>
    </row>
    <row r="48" spans="1:10" ht="12.6" customHeight="1">
      <c r="A48" s="211"/>
      <c r="B48" s="630" t="s">
        <v>345</v>
      </c>
      <c r="C48" s="630"/>
      <c r="D48" s="630"/>
      <c r="E48" s="630"/>
      <c r="F48" s="630"/>
      <c r="G48" s="313">
        <f>'Self Declaration Form OLD.'!D31</f>
        <v>18591</v>
      </c>
      <c r="H48" s="212"/>
      <c r="I48" s="214"/>
    </row>
    <row r="49" spans="1:10" ht="12.6" customHeight="1">
      <c r="A49" s="211"/>
      <c r="B49" s="630" t="s">
        <v>346</v>
      </c>
      <c r="C49" s="630"/>
      <c r="D49" s="630"/>
      <c r="E49" s="630"/>
      <c r="F49" s="630"/>
      <c r="G49" s="215">
        <f>'Self Declaration Form OLD.'!D28</f>
        <v>0</v>
      </c>
      <c r="H49" s="212"/>
      <c r="I49" s="214"/>
    </row>
    <row r="50" spans="1:10" ht="12.6" customHeight="1">
      <c r="A50" s="211"/>
      <c r="B50" s="630" t="s">
        <v>347</v>
      </c>
      <c r="C50" s="630"/>
      <c r="D50" s="630"/>
      <c r="E50" s="630"/>
      <c r="F50" s="630"/>
      <c r="G50" s="215">
        <f>'Self Declaration Form OLD.'!D26</f>
        <v>0</v>
      </c>
      <c r="H50" s="212"/>
      <c r="I50" s="214"/>
    </row>
    <row r="51" spans="1:10" ht="12.6" customHeight="1">
      <c r="A51" s="211"/>
      <c r="B51" s="630" t="s">
        <v>402</v>
      </c>
      <c r="C51" s="630"/>
      <c r="D51" s="630"/>
      <c r="E51" s="630"/>
      <c r="F51" s="630"/>
      <c r="G51" s="253">
        <f>'Self Declaration Form OLD.'!D30</f>
        <v>0</v>
      </c>
      <c r="H51" s="212"/>
      <c r="I51" s="214"/>
    </row>
    <row r="52" spans="1:10" ht="12.6" customHeight="1">
      <c r="A52" s="211"/>
      <c r="B52" s="630" t="s">
        <v>348</v>
      </c>
      <c r="C52" s="630"/>
      <c r="D52" s="630"/>
      <c r="E52" s="630"/>
      <c r="F52" s="630"/>
      <c r="G52" s="253">
        <f>'Self Declaration Form OLD.'!D29</f>
        <v>0</v>
      </c>
      <c r="H52" s="212"/>
      <c r="I52" s="214"/>
    </row>
    <row r="53" spans="1:10" ht="12.6" customHeight="1">
      <c r="A53" s="211"/>
      <c r="B53" s="254" t="s">
        <v>349</v>
      </c>
      <c r="C53" s="653" t="s">
        <v>403</v>
      </c>
      <c r="D53" s="654"/>
      <c r="E53" s="654"/>
      <c r="F53" s="655"/>
      <c r="G53" s="216">
        <f>'Self Declaration Form OLD.'!D32+'Self Declaration Form OLD.'!D33</f>
        <v>24000</v>
      </c>
      <c r="H53" s="212"/>
      <c r="I53" s="214"/>
    </row>
    <row r="54" spans="1:10" ht="12.6" customHeight="1">
      <c r="A54" s="211"/>
      <c r="B54" s="254" t="s">
        <v>350</v>
      </c>
      <c r="C54" s="656"/>
      <c r="D54" s="656"/>
      <c r="E54" s="656"/>
      <c r="F54" s="656"/>
      <c r="G54" s="216">
        <v>0</v>
      </c>
      <c r="H54" s="212"/>
      <c r="I54" s="214"/>
    </row>
    <row r="55" spans="1:10" ht="12.6" customHeight="1">
      <c r="A55" s="211"/>
      <c r="B55" s="254" t="s">
        <v>351</v>
      </c>
      <c r="C55" s="656"/>
      <c r="D55" s="656"/>
      <c r="E55" s="656"/>
      <c r="F55" s="656"/>
      <c r="G55" s="216">
        <v>0</v>
      </c>
      <c r="H55" s="212"/>
      <c r="I55" s="214"/>
    </row>
    <row r="56" spans="1:10" ht="12.6" customHeight="1">
      <c r="A56" s="211"/>
      <c r="B56" s="254" t="s">
        <v>352</v>
      </c>
      <c r="C56" s="656"/>
      <c r="D56" s="656"/>
      <c r="E56" s="656"/>
      <c r="F56" s="656"/>
      <c r="G56" s="216">
        <v>0</v>
      </c>
      <c r="H56" s="212"/>
      <c r="I56" s="214"/>
    </row>
    <row r="57" spans="1:10" ht="12.6" customHeight="1">
      <c r="A57" s="211"/>
      <c r="B57" s="630" t="s">
        <v>353</v>
      </c>
      <c r="C57" s="630"/>
      <c r="D57" s="630"/>
      <c r="E57" s="630"/>
      <c r="F57" s="630"/>
      <c r="G57" s="215">
        <f>G45+G46+G47+G48+G49+G50+G51+G52+G53+G54+G55+G56</f>
        <v>109892</v>
      </c>
      <c r="H57" s="215">
        <f>IF(G57&gt;150000,150000,0)+IF(G57&lt;150000,G57,0)</f>
        <v>109892</v>
      </c>
      <c r="I57" s="214"/>
    </row>
    <row r="58" spans="1:10" ht="12" customHeight="1">
      <c r="A58" s="211"/>
      <c r="B58" s="651"/>
      <c r="C58" s="651"/>
      <c r="D58" s="651"/>
      <c r="E58" s="651"/>
      <c r="F58" s="651"/>
      <c r="G58" s="212"/>
      <c r="H58" s="238"/>
      <c r="I58" s="214"/>
    </row>
    <row r="59" spans="1:10" ht="12" customHeight="1">
      <c r="A59" s="211"/>
      <c r="B59" s="630" t="s">
        <v>354</v>
      </c>
      <c r="C59" s="630"/>
      <c r="D59" s="630"/>
      <c r="E59" s="630"/>
      <c r="F59" s="630"/>
      <c r="G59" s="216">
        <v>0</v>
      </c>
      <c r="H59" s="253">
        <f>G59</f>
        <v>0</v>
      </c>
      <c r="I59" s="214"/>
      <c r="J59" s="255"/>
    </row>
    <row r="60" spans="1:10" ht="12" customHeight="1">
      <c r="A60" s="211"/>
      <c r="B60" s="630" t="s">
        <v>355</v>
      </c>
      <c r="C60" s="630"/>
      <c r="D60" s="630"/>
      <c r="E60" s="630"/>
      <c r="F60" s="630"/>
      <c r="G60" s="216">
        <v>0</v>
      </c>
      <c r="H60" s="253">
        <f>G60</f>
        <v>0</v>
      </c>
      <c r="I60" s="214"/>
      <c r="J60" s="256"/>
    </row>
    <row r="61" spans="1:10" ht="13.5" customHeight="1" thickBot="1">
      <c r="A61" s="217"/>
      <c r="B61" s="645" t="s">
        <v>356</v>
      </c>
      <c r="C61" s="645"/>
      <c r="D61" s="645"/>
      <c r="E61" s="645"/>
      <c r="F61" s="645"/>
      <c r="G61" s="257"/>
      <c r="H61" s="258"/>
      <c r="I61" s="234">
        <f>H57+H59+H60</f>
        <v>109892</v>
      </c>
    </row>
    <row r="62" spans="1:10" ht="13.5" customHeight="1">
      <c r="A62" s="207">
        <v>10</v>
      </c>
      <c r="B62" s="629" t="s">
        <v>357</v>
      </c>
      <c r="C62" s="629"/>
      <c r="D62" s="629"/>
      <c r="E62" s="629"/>
      <c r="F62" s="629"/>
      <c r="G62" s="246" t="s">
        <v>358</v>
      </c>
      <c r="H62" s="247" t="s">
        <v>338</v>
      </c>
      <c r="I62" s="248"/>
    </row>
    <row r="63" spans="1:10" ht="13.5" customHeight="1">
      <c r="A63" s="211"/>
      <c r="B63" s="651" t="s">
        <v>359</v>
      </c>
      <c r="C63" s="651"/>
      <c r="D63" s="651"/>
      <c r="E63" s="652" t="s">
        <v>360</v>
      </c>
      <c r="F63" s="652"/>
      <c r="G63" s="249" t="s">
        <v>340</v>
      </c>
      <c r="H63" s="250" t="s">
        <v>340</v>
      </c>
      <c r="I63" s="251"/>
    </row>
    <row r="64" spans="1:10" ht="13.5" customHeight="1">
      <c r="A64" s="211"/>
      <c r="B64" s="657" t="s">
        <v>361</v>
      </c>
      <c r="C64" s="658"/>
      <c r="D64" s="658"/>
      <c r="E64" s="659"/>
      <c r="F64" s="259">
        <f>'Self Declaration Form OLD.'!F24</f>
        <v>0</v>
      </c>
      <c r="G64" s="253">
        <f>F64</f>
        <v>0</v>
      </c>
      <c r="H64" s="253">
        <f>G64</f>
        <v>0</v>
      </c>
      <c r="I64" s="214"/>
    </row>
    <row r="65" spans="1:19" ht="13.5" customHeight="1">
      <c r="A65" s="211"/>
      <c r="B65" s="657" t="s">
        <v>362</v>
      </c>
      <c r="C65" s="658"/>
      <c r="D65" s="658"/>
      <c r="E65" s="659"/>
      <c r="F65" s="259">
        <f>'Self Declaration Form OLD.'!F32</f>
        <v>0</v>
      </c>
      <c r="G65" s="253">
        <f>F65</f>
        <v>0</v>
      </c>
      <c r="H65" s="253">
        <f>G65</f>
        <v>0</v>
      </c>
      <c r="I65" s="214"/>
    </row>
    <row r="66" spans="1:19" ht="13.5" customHeight="1">
      <c r="A66" s="211"/>
      <c r="B66" s="646" t="s">
        <v>404</v>
      </c>
      <c r="C66" s="646"/>
      <c r="D66" s="646"/>
      <c r="E66" s="646"/>
      <c r="F66" s="260">
        <f>'Self Declaration Form OLD.'!F26</f>
        <v>0</v>
      </c>
      <c r="G66" s="253">
        <f>F66</f>
        <v>0</v>
      </c>
      <c r="H66" s="253">
        <f t="shared" ref="G66:H68" si="0">G66</f>
        <v>0</v>
      </c>
      <c r="I66" s="214"/>
    </row>
    <row r="67" spans="1:19" ht="13.5" customHeight="1">
      <c r="A67" s="211"/>
      <c r="B67" s="646" t="s">
        <v>405</v>
      </c>
      <c r="C67" s="646"/>
      <c r="D67" s="646"/>
      <c r="E67" s="646"/>
      <c r="F67" s="260">
        <f>'Self Declaration Form OLD.'!F28</f>
        <v>0</v>
      </c>
      <c r="G67" s="253">
        <f t="shared" si="0"/>
        <v>0</v>
      </c>
      <c r="H67" s="253">
        <f t="shared" si="0"/>
        <v>0</v>
      </c>
      <c r="I67" s="214"/>
    </row>
    <row r="68" spans="1:19" ht="13.5" customHeight="1">
      <c r="A68" s="211"/>
      <c r="B68" s="630" t="s">
        <v>363</v>
      </c>
      <c r="C68" s="630"/>
      <c r="D68" s="630"/>
      <c r="E68" s="630"/>
      <c r="F68" s="261">
        <f>'Self Declaration Form OLD.'!F29</f>
        <v>2550</v>
      </c>
      <c r="G68" s="253">
        <f t="shared" si="0"/>
        <v>2550</v>
      </c>
      <c r="H68" s="262">
        <f>G68</f>
        <v>2550</v>
      </c>
      <c r="I68" s="214"/>
    </row>
    <row r="69" spans="1:19" ht="13.5" customHeight="1">
      <c r="A69" s="211"/>
      <c r="B69" s="646" t="s">
        <v>406</v>
      </c>
      <c r="C69" s="646"/>
      <c r="D69" s="646"/>
      <c r="E69" s="646"/>
      <c r="F69" s="260">
        <f>'Self Declaration Form OLD.'!F27</f>
        <v>0</v>
      </c>
      <c r="G69" s="253">
        <f>F69</f>
        <v>0</v>
      </c>
      <c r="H69" s="253">
        <f>G69</f>
        <v>0</v>
      </c>
      <c r="I69" s="214"/>
    </row>
    <row r="70" spans="1:19" ht="13.5" customHeight="1">
      <c r="A70" s="211"/>
      <c r="B70" s="646" t="s">
        <v>407</v>
      </c>
      <c r="C70" s="646"/>
      <c r="D70" s="646"/>
      <c r="E70" s="646"/>
      <c r="F70" s="260">
        <f>'Self Declaration Form OLD.'!F30+'Self Declaration Form OLD.'!F31+'Self Declaration Form OLD.'!F33</f>
        <v>0</v>
      </c>
      <c r="G70" s="253">
        <f t="shared" ref="G70:H70" si="1">F70</f>
        <v>0</v>
      </c>
      <c r="H70" s="253">
        <f t="shared" si="1"/>
        <v>0</v>
      </c>
      <c r="I70" s="214"/>
    </row>
    <row r="71" spans="1:19" ht="13.5" customHeight="1" thickBot="1">
      <c r="A71" s="217"/>
      <c r="B71" s="645" t="s">
        <v>364</v>
      </c>
      <c r="C71" s="645"/>
      <c r="D71" s="645"/>
      <c r="E71" s="645"/>
      <c r="F71" s="645"/>
      <c r="G71" s="263"/>
      <c r="H71" s="314">
        <f>H64+H65+H66+H67+H68+H69+H70</f>
        <v>2550</v>
      </c>
      <c r="I71" s="264">
        <f>IF(H71&gt;=150000,150000,H71)</f>
        <v>2550</v>
      </c>
      <c r="S71" s="381">
        <f>I41-I73</f>
        <v>1213883</v>
      </c>
    </row>
    <row r="72" spans="1:19" ht="13.5" customHeight="1">
      <c r="A72" s="207">
        <v>11</v>
      </c>
      <c r="B72" s="629" t="s">
        <v>365</v>
      </c>
      <c r="C72" s="629"/>
      <c r="D72" s="629"/>
      <c r="E72" s="629"/>
      <c r="F72" s="629"/>
      <c r="G72" s="265"/>
      <c r="H72" s="209"/>
      <c r="I72" s="266"/>
    </row>
    <row r="73" spans="1:19" ht="13.5" customHeight="1" thickBot="1">
      <c r="A73" s="224"/>
      <c r="B73" s="645" t="s">
        <v>366</v>
      </c>
      <c r="C73" s="645"/>
      <c r="D73" s="645"/>
      <c r="E73" s="645"/>
      <c r="F73" s="645"/>
      <c r="G73" s="267"/>
      <c r="H73" s="268"/>
      <c r="I73" s="264">
        <f>I61+I71</f>
        <v>112442</v>
      </c>
    </row>
    <row r="74" spans="1:19" ht="13.5" customHeight="1" thickBot="1">
      <c r="A74" s="240">
        <v>12</v>
      </c>
      <c r="B74" s="647" t="s">
        <v>367</v>
      </c>
      <c r="C74" s="647"/>
      <c r="D74" s="647"/>
      <c r="E74" s="647"/>
      <c r="F74" s="647"/>
      <c r="G74" s="244"/>
      <c r="H74" s="242"/>
      <c r="I74" s="245">
        <f>CEILING(S71, 10)</f>
        <v>1213890</v>
      </c>
      <c r="J74" s="270"/>
      <c r="K74" s="270"/>
    </row>
    <row r="75" spans="1:19" ht="13.5" customHeight="1" thickBot="1">
      <c r="A75" s="240">
        <v>13</v>
      </c>
      <c r="B75" s="647" t="s">
        <v>368</v>
      </c>
      <c r="C75" s="647"/>
      <c r="D75" s="647"/>
      <c r="E75" s="647"/>
      <c r="F75" s="647"/>
      <c r="G75" s="244"/>
      <c r="H75" s="242"/>
      <c r="I75" s="245">
        <f>'Self Declaration Form OLD.'!H44</f>
        <v>155278</v>
      </c>
      <c r="J75" s="271"/>
      <c r="K75" s="271"/>
    </row>
    <row r="76" spans="1:19" ht="13.5" customHeight="1" thickBot="1">
      <c r="A76" s="240">
        <v>14</v>
      </c>
      <c r="B76" s="647" t="s">
        <v>369</v>
      </c>
      <c r="C76" s="647"/>
      <c r="D76" s="647"/>
      <c r="E76" s="647"/>
      <c r="F76" s="647"/>
      <c r="G76" s="244"/>
      <c r="H76" s="272">
        <v>0</v>
      </c>
      <c r="I76" s="245">
        <f>H76</f>
        <v>0</v>
      </c>
    </row>
    <row r="77" spans="1:19" ht="13.5" customHeight="1">
      <c r="A77" s="207">
        <v>15</v>
      </c>
      <c r="B77" s="629" t="s">
        <v>370</v>
      </c>
      <c r="C77" s="629"/>
      <c r="D77" s="629"/>
      <c r="E77" s="629"/>
      <c r="F77" s="629"/>
      <c r="G77" s="265"/>
      <c r="H77" s="209"/>
      <c r="I77" s="273"/>
    </row>
    <row r="78" spans="1:19" ht="13.5" customHeight="1" thickBot="1">
      <c r="A78" s="224"/>
      <c r="B78" s="645" t="s">
        <v>371</v>
      </c>
      <c r="C78" s="645"/>
      <c r="D78" s="645"/>
      <c r="E78" s="645"/>
      <c r="F78" s="645"/>
      <c r="G78" s="267"/>
      <c r="H78" s="268"/>
      <c r="I78" s="264">
        <f>ROUND(I75*4/100,0)</f>
        <v>6211</v>
      </c>
      <c r="J78" s="663"/>
      <c r="K78" s="274"/>
    </row>
    <row r="79" spans="1:19" ht="13.5" customHeight="1" thickBot="1">
      <c r="A79" s="226">
        <v>16</v>
      </c>
      <c r="B79" s="644" t="s">
        <v>372</v>
      </c>
      <c r="C79" s="644"/>
      <c r="D79" s="644"/>
      <c r="E79" s="644"/>
      <c r="F79" s="644"/>
      <c r="G79" s="275"/>
      <c r="H79" s="276"/>
      <c r="I79" s="277">
        <f>I75+I76+I78</f>
        <v>161489</v>
      </c>
      <c r="J79" s="663"/>
      <c r="K79" s="256"/>
    </row>
    <row r="80" spans="1:19" ht="13.5" customHeight="1" thickBot="1">
      <c r="A80" s="240">
        <v>17</v>
      </c>
      <c r="B80" s="647" t="s">
        <v>373</v>
      </c>
      <c r="C80" s="647"/>
      <c r="D80" s="647"/>
      <c r="E80" s="647"/>
      <c r="F80" s="647"/>
      <c r="G80" s="244"/>
      <c r="H80" s="272">
        <v>0</v>
      </c>
      <c r="I80" s="245">
        <f>H80</f>
        <v>0</v>
      </c>
      <c r="J80" s="663"/>
    </row>
    <row r="81" spans="1:30" ht="13.5" customHeight="1" thickBot="1">
      <c r="A81" s="226">
        <v>18</v>
      </c>
      <c r="B81" s="644" t="s">
        <v>374</v>
      </c>
      <c r="C81" s="644"/>
      <c r="D81" s="644"/>
      <c r="E81" s="644"/>
      <c r="F81" s="644"/>
      <c r="G81" s="275"/>
      <c r="H81" s="276"/>
      <c r="I81" s="277">
        <f>I79-I80</f>
        <v>161489</v>
      </c>
      <c r="J81" s="663"/>
    </row>
    <row r="82" spans="1:30" ht="13.5" customHeight="1">
      <c r="A82" s="207">
        <v>19</v>
      </c>
      <c r="B82" s="664" t="s">
        <v>375</v>
      </c>
      <c r="C82" s="664"/>
      <c r="D82" s="664"/>
      <c r="E82" s="664"/>
      <c r="F82" s="664"/>
      <c r="G82" s="208"/>
      <c r="H82" s="278">
        <f>'Self Declaration Form OLD.'!G49+'Self Declaration Form OLD.'!G47</f>
        <v>500000</v>
      </c>
      <c r="I82" s="279"/>
      <c r="J82" s="663"/>
    </row>
    <row r="83" spans="1:30" ht="13.5" customHeight="1">
      <c r="A83" s="222"/>
      <c r="B83" s="630" t="s">
        <v>376</v>
      </c>
      <c r="C83" s="630"/>
      <c r="D83" s="630"/>
      <c r="E83" s="630"/>
      <c r="F83" s="630"/>
      <c r="G83" s="212"/>
      <c r="H83" s="262">
        <v>0</v>
      </c>
      <c r="I83" s="280"/>
      <c r="J83" s="663"/>
    </row>
    <row r="84" spans="1:30" ht="13.5" customHeight="1">
      <c r="A84" s="222"/>
      <c r="B84" s="630" t="s">
        <v>377</v>
      </c>
      <c r="C84" s="630"/>
      <c r="D84" s="630"/>
      <c r="E84" s="630"/>
      <c r="F84" s="630"/>
      <c r="G84" s="212"/>
      <c r="H84" s="281"/>
      <c r="I84" s="280"/>
      <c r="J84" s="663"/>
    </row>
    <row r="85" spans="1:30" ht="13.5" customHeight="1" thickBot="1">
      <c r="A85" s="224"/>
      <c r="B85" s="645" t="s">
        <v>378</v>
      </c>
      <c r="C85" s="645"/>
      <c r="D85" s="645"/>
      <c r="E85" s="645"/>
      <c r="F85" s="645"/>
      <c r="G85" s="218"/>
      <c r="H85" s="282"/>
      <c r="I85" s="264">
        <f>H82+H83</f>
        <v>500000</v>
      </c>
      <c r="J85" s="663"/>
    </row>
    <row r="86" spans="1:30" ht="13.5" customHeight="1" thickBot="1">
      <c r="A86" s="240">
        <v>20</v>
      </c>
      <c r="B86" s="647" t="s">
        <v>379</v>
      </c>
      <c r="C86" s="647"/>
      <c r="D86" s="647"/>
      <c r="E86" s="647"/>
      <c r="F86" s="647"/>
      <c r="G86" s="283"/>
      <c r="H86" s="284"/>
      <c r="I86" s="269">
        <f>I81-I85</f>
        <v>-338511</v>
      </c>
      <c r="J86" s="663"/>
    </row>
    <row r="87" spans="1:30" ht="8.25" customHeight="1" thickBot="1">
      <c r="A87" s="685"/>
      <c r="B87" s="686"/>
      <c r="C87" s="686"/>
      <c r="D87" s="686"/>
      <c r="E87" s="686"/>
      <c r="F87" s="686"/>
      <c r="G87" s="686"/>
      <c r="H87" s="686"/>
      <c r="I87" s="687"/>
      <c r="J87" s="663"/>
    </row>
    <row r="88" spans="1:30" s="285" customFormat="1" ht="19.5" customHeight="1" thickBot="1">
      <c r="A88" s="688" t="s">
        <v>380</v>
      </c>
      <c r="B88" s="689"/>
      <c r="C88" s="689"/>
      <c r="D88" s="689"/>
      <c r="E88" s="689"/>
      <c r="F88" s="689"/>
      <c r="G88" s="689"/>
      <c r="H88" s="689"/>
      <c r="I88" s="690"/>
      <c r="J88" s="663"/>
    </row>
    <row r="89" spans="1:30" s="291" customFormat="1" ht="52.5" customHeight="1">
      <c r="A89" s="286" t="s">
        <v>381</v>
      </c>
      <c r="B89" s="287" t="s">
        <v>382</v>
      </c>
      <c r="C89" s="287" t="s">
        <v>383</v>
      </c>
      <c r="D89" s="287" t="s">
        <v>384</v>
      </c>
      <c r="E89" s="287" t="s">
        <v>385</v>
      </c>
      <c r="F89" s="287" t="s">
        <v>386</v>
      </c>
      <c r="G89" s="288" t="s">
        <v>387</v>
      </c>
      <c r="H89" s="287" t="s">
        <v>388</v>
      </c>
      <c r="I89" s="289" t="s">
        <v>389</v>
      </c>
      <c r="J89" s="663"/>
      <c r="K89" s="290"/>
      <c r="L89" s="290"/>
      <c r="M89" s="290"/>
      <c r="N89" s="290"/>
      <c r="O89" s="290"/>
      <c r="P89" s="290"/>
      <c r="Q89" s="290"/>
      <c r="R89" s="290"/>
      <c r="S89" s="290"/>
      <c r="T89" s="290"/>
      <c r="U89" s="290"/>
      <c r="V89" s="290"/>
      <c r="W89" s="290"/>
      <c r="X89" s="290"/>
      <c r="Y89" s="290"/>
      <c r="Z89" s="290"/>
      <c r="AA89" s="290"/>
      <c r="AB89" s="290"/>
      <c r="AC89" s="290"/>
      <c r="AD89" s="290"/>
    </row>
    <row r="90" spans="1:30" ht="13.5" customHeight="1">
      <c r="A90" s="211">
        <v>1</v>
      </c>
      <c r="B90" s="809">
        <f>'Self Declaration Form OLD.'!S9</f>
        <v>500000</v>
      </c>
      <c r="C90" s="293">
        <v>0</v>
      </c>
      <c r="D90" s="293">
        <v>0</v>
      </c>
      <c r="E90" s="292">
        <f>SUM(B90:D90)</f>
        <v>500000</v>
      </c>
      <c r="F90" s="294"/>
      <c r="G90" s="294"/>
      <c r="H90" s="295">
        <v>44652</v>
      </c>
      <c r="I90" s="296"/>
      <c r="J90" s="663"/>
    </row>
    <row r="91" spans="1:30" ht="13.5" customHeight="1">
      <c r="A91" s="211">
        <v>2</v>
      </c>
      <c r="B91" s="809">
        <f>'Self Declaration Form OLD.'!S10</f>
        <v>0</v>
      </c>
      <c r="C91" s="293">
        <v>0</v>
      </c>
      <c r="D91" s="293">
        <v>0</v>
      </c>
      <c r="E91" s="292">
        <f t="shared" ref="E91:E102" si="2">SUM(B91:D91)</f>
        <v>0</v>
      </c>
      <c r="F91" s="294"/>
      <c r="G91" s="294"/>
      <c r="H91" s="295">
        <v>44682</v>
      </c>
      <c r="I91" s="296"/>
      <c r="J91" s="663"/>
    </row>
    <row r="92" spans="1:30" ht="13.5" customHeight="1">
      <c r="A92" s="211">
        <v>3</v>
      </c>
      <c r="B92" s="809">
        <f>'Self Declaration Form OLD.'!S11</f>
        <v>0</v>
      </c>
      <c r="C92" s="293">
        <v>0</v>
      </c>
      <c r="D92" s="293">
        <v>0</v>
      </c>
      <c r="E92" s="292">
        <f t="shared" si="2"/>
        <v>0</v>
      </c>
      <c r="F92" s="294"/>
      <c r="G92" s="294"/>
      <c r="H92" s="295">
        <v>44713</v>
      </c>
      <c r="I92" s="296"/>
      <c r="J92" s="663"/>
    </row>
    <row r="93" spans="1:30" ht="13.5" customHeight="1">
      <c r="A93" s="211">
        <v>4</v>
      </c>
      <c r="B93" s="809">
        <f>'Self Declaration Form OLD.'!S12</f>
        <v>0</v>
      </c>
      <c r="C93" s="293">
        <v>0</v>
      </c>
      <c r="D93" s="293">
        <v>0</v>
      </c>
      <c r="E93" s="292">
        <f t="shared" si="2"/>
        <v>0</v>
      </c>
      <c r="F93" s="294"/>
      <c r="G93" s="294"/>
      <c r="H93" s="295">
        <v>44743</v>
      </c>
      <c r="I93" s="296"/>
      <c r="J93" s="663"/>
    </row>
    <row r="94" spans="1:30" ht="13.5" customHeight="1">
      <c r="A94" s="211">
        <v>5</v>
      </c>
      <c r="B94" s="809">
        <f>'Self Declaration Form OLD.'!S13</f>
        <v>0</v>
      </c>
      <c r="C94" s="293">
        <v>0</v>
      </c>
      <c r="D94" s="293">
        <v>0</v>
      </c>
      <c r="E94" s="292">
        <f t="shared" si="2"/>
        <v>0</v>
      </c>
      <c r="F94" s="294"/>
      <c r="G94" s="294"/>
      <c r="H94" s="295">
        <v>44774</v>
      </c>
      <c r="I94" s="296"/>
      <c r="J94" s="663"/>
    </row>
    <row r="95" spans="1:30" ht="13.5" customHeight="1">
      <c r="A95" s="211">
        <v>6</v>
      </c>
      <c r="B95" s="809">
        <f>'Self Declaration Form OLD.'!S14</f>
        <v>0</v>
      </c>
      <c r="C95" s="293">
        <v>0</v>
      </c>
      <c r="D95" s="293">
        <v>0</v>
      </c>
      <c r="E95" s="292">
        <f t="shared" si="2"/>
        <v>0</v>
      </c>
      <c r="F95" s="294"/>
      <c r="G95" s="294"/>
      <c r="H95" s="295">
        <v>44805</v>
      </c>
      <c r="I95" s="296"/>
    </row>
    <row r="96" spans="1:30" ht="13.5" customHeight="1">
      <c r="A96" s="211">
        <v>7</v>
      </c>
      <c r="B96" s="809">
        <f>'Self Declaration Form OLD.'!S15</f>
        <v>0</v>
      </c>
      <c r="C96" s="293">
        <v>0</v>
      </c>
      <c r="D96" s="293">
        <v>0</v>
      </c>
      <c r="E96" s="292">
        <f t="shared" si="2"/>
        <v>0</v>
      </c>
      <c r="F96" s="294"/>
      <c r="G96" s="294"/>
      <c r="H96" s="295">
        <v>44835</v>
      </c>
      <c r="I96" s="296"/>
    </row>
    <row r="97" spans="1:9" ht="13.5" customHeight="1">
      <c r="A97" s="211">
        <v>8</v>
      </c>
      <c r="B97" s="809">
        <f>'Self Declaration Form OLD.'!S16</f>
        <v>0</v>
      </c>
      <c r="C97" s="293">
        <v>0</v>
      </c>
      <c r="D97" s="293">
        <v>0</v>
      </c>
      <c r="E97" s="292">
        <f t="shared" si="2"/>
        <v>0</v>
      </c>
      <c r="F97" s="294"/>
      <c r="G97" s="294"/>
      <c r="H97" s="295">
        <v>44866</v>
      </c>
      <c r="I97" s="296"/>
    </row>
    <row r="98" spans="1:9" ht="13.5" customHeight="1">
      <c r="A98" s="211">
        <v>9</v>
      </c>
      <c r="B98" s="809">
        <f>'Self Declaration Form OLD.'!S17</f>
        <v>0</v>
      </c>
      <c r="C98" s="293">
        <v>0</v>
      </c>
      <c r="D98" s="293">
        <v>0</v>
      </c>
      <c r="E98" s="292">
        <f t="shared" si="2"/>
        <v>0</v>
      </c>
      <c r="F98" s="294"/>
      <c r="G98" s="294"/>
      <c r="H98" s="295">
        <v>44896</v>
      </c>
      <c r="I98" s="296"/>
    </row>
    <row r="99" spans="1:9" ht="13.5" customHeight="1">
      <c r="A99" s="211">
        <v>10</v>
      </c>
      <c r="B99" s="809">
        <f>'Self Declaration Form OLD.'!S18</f>
        <v>0</v>
      </c>
      <c r="C99" s="293">
        <v>0</v>
      </c>
      <c r="D99" s="293">
        <v>0</v>
      </c>
      <c r="E99" s="292">
        <f t="shared" si="2"/>
        <v>0</v>
      </c>
      <c r="F99" s="294"/>
      <c r="G99" s="294"/>
      <c r="H99" s="295">
        <v>44927</v>
      </c>
      <c r="I99" s="296"/>
    </row>
    <row r="100" spans="1:9" ht="13.5" customHeight="1">
      <c r="A100" s="211">
        <v>11</v>
      </c>
      <c r="B100" s="809">
        <f>'Self Declaration Form OLD.'!S19</f>
        <v>0</v>
      </c>
      <c r="C100" s="293">
        <v>0</v>
      </c>
      <c r="D100" s="293">
        <v>0</v>
      </c>
      <c r="E100" s="292">
        <f t="shared" si="2"/>
        <v>0</v>
      </c>
      <c r="F100" s="294"/>
      <c r="G100" s="294"/>
      <c r="H100" s="295">
        <v>44958</v>
      </c>
      <c r="I100" s="296"/>
    </row>
    <row r="101" spans="1:9" ht="13.5" customHeight="1">
      <c r="A101" s="211">
        <v>12</v>
      </c>
      <c r="B101" s="809">
        <v>0</v>
      </c>
      <c r="C101" s="293">
        <v>0</v>
      </c>
      <c r="D101" s="293">
        <v>0</v>
      </c>
      <c r="E101" s="292">
        <f t="shared" si="2"/>
        <v>0</v>
      </c>
      <c r="F101" s="294"/>
      <c r="G101" s="294"/>
      <c r="H101" s="295">
        <v>44986</v>
      </c>
      <c r="I101" s="296"/>
    </row>
    <row r="102" spans="1:9" ht="13.5" customHeight="1">
      <c r="A102" s="211"/>
      <c r="B102" s="809">
        <f>'Self Declaration Form OLD.'!S22+'Self Declaration Form OLD.'!S23+'Self Declaration Form OLD.'!G47</f>
        <v>0</v>
      </c>
      <c r="C102" s="293"/>
      <c r="D102" s="293"/>
      <c r="E102" s="292">
        <f t="shared" si="2"/>
        <v>0</v>
      </c>
      <c r="F102" s="294"/>
      <c r="G102" s="294"/>
      <c r="H102" s="295"/>
      <c r="I102" s="296"/>
    </row>
    <row r="103" spans="1:9" ht="13.5" customHeight="1">
      <c r="A103" s="297" t="s">
        <v>32</v>
      </c>
      <c r="B103" s="810">
        <f>SUM(B90:B102)</f>
        <v>500000</v>
      </c>
      <c r="C103" s="298">
        <f t="shared" ref="C103:E103" si="3">SUM(C90:C102)</f>
        <v>0</v>
      </c>
      <c r="D103" s="298">
        <f t="shared" si="3"/>
        <v>0</v>
      </c>
      <c r="E103" s="298">
        <f t="shared" si="3"/>
        <v>500000</v>
      </c>
      <c r="F103" s="250"/>
      <c r="G103" s="250"/>
      <c r="H103" s="249"/>
      <c r="I103" s="251"/>
    </row>
    <row r="104" spans="1:9" ht="13.5" customHeight="1">
      <c r="A104" s="691"/>
      <c r="B104" s="692"/>
      <c r="C104" s="692"/>
      <c r="D104" s="692"/>
      <c r="E104" s="692"/>
      <c r="F104" s="692"/>
      <c r="G104" s="692"/>
      <c r="H104" s="692"/>
      <c r="I104" s="693"/>
    </row>
    <row r="105" spans="1:9" ht="13.5" customHeight="1">
      <c r="A105" s="299" t="s">
        <v>84</v>
      </c>
      <c r="B105" s="694">
        <f>DATA!M2</f>
        <v>0</v>
      </c>
      <c r="C105" s="694"/>
      <c r="D105" s="660">
        <f>DATA!M3</f>
        <v>0</v>
      </c>
      <c r="E105" s="660"/>
      <c r="F105" s="300" t="s">
        <v>390</v>
      </c>
      <c r="G105" s="301">
        <f>DATA!M4</f>
        <v>0</v>
      </c>
      <c r="H105" s="661" t="s">
        <v>391</v>
      </c>
      <c r="I105" s="662"/>
    </row>
    <row r="106" spans="1:9" ht="13.5" customHeight="1">
      <c r="A106" s="302" t="s">
        <v>392</v>
      </c>
      <c r="B106" s="679" t="str">
        <f>DATA!M5</f>
        <v>TALUKA PRIMARY EDU.OFFICER</v>
      </c>
      <c r="C106" s="679"/>
      <c r="D106" s="679"/>
      <c r="E106" s="661" t="s">
        <v>393</v>
      </c>
      <c r="F106" s="661"/>
      <c r="G106" s="661"/>
      <c r="H106" s="661"/>
      <c r="I106" s="303">
        <f>I86</f>
        <v>-338511</v>
      </c>
    </row>
    <row r="107" spans="1:9" ht="13.5" customHeight="1">
      <c r="A107" s="680"/>
      <c r="B107" s="681"/>
      <c r="C107" s="681"/>
      <c r="D107" s="681"/>
      <c r="E107" s="681"/>
      <c r="F107" s="681"/>
      <c r="G107" s="661" t="s">
        <v>394</v>
      </c>
      <c r="H107" s="661"/>
      <c r="I107" s="662"/>
    </row>
    <row r="108" spans="1:9" ht="13.5" customHeight="1">
      <c r="A108" s="673" t="s">
        <v>395</v>
      </c>
      <c r="B108" s="661"/>
      <c r="C108" s="661"/>
      <c r="D108" s="661"/>
      <c r="E108" s="661"/>
      <c r="F108" s="661"/>
      <c r="G108" s="661"/>
      <c r="H108" s="661"/>
      <c r="I108" s="662"/>
    </row>
    <row r="109" spans="1:9" ht="13.5" customHeight="1">
      <c r="A109" s="682" t="s">
        <v>396</v>
      </c>
      <c r="B109" s="683"/>
      <c r="C109" s="683"/>
      <c r="D109" s="683"/>
      <c r="E109" s="683"/>
      <c r="F109" s="683"/>
      <c r="G109" s="683"/>
      <c r="H109" s="683"/>
      <c r="I109" s="684"/>
    </row>
    <row r="110" spans="1:9" ht="9" customHeight="1">
      <c r="A110" s="673"/>
      <c r="B110" s="661"/>
      <c r="C110" s="661"/>
      <c r="D110" s="661"/>
      <c r="E110" s="661"/>
      <c r="F110" s="661"/>
      <c r="G110" s="661"/>
      <c r="H110" s="661"/>
      <c r="I110" s="662"/>
    </row>
    <row r="111" spans="1:9" ht="12.95" customHeight="1">
      <c r="A111" s="673"/>
      <c r="B111" s="661"/>
      <c r="C111" s="661"/>
      <c r="D111" s="661"/>
      <c r="E111" s="661"/>
      <c r="F111" s="674" t="s">
        <v>397</v>
      </c>
      <c r="G111" s="674"/>
      <c r="H111" s="674"/>
      <c r="I111" s="675"/>
    </row>
    <row r="112" spans="1:9" ht="52.5" customHeight="1">
      <c r="A112" s="673"/>
      <c r="B112" s="661"/>
      <c r="C112" s="661"/>
      <c r="D112" s="661"/>
      <c r="E112" s="661"/>
      <c r="F112" s="674"/>
      <c r="G112" s="674"/>
      <c r="H112" s="674"/>
      <c r="I112" s="675"/>
    </row>
    <row r="113" spans="1:9" ht="17.25" customHeight="1">
      <c r="A113" s="676" t="s">
        <v>398</v>
      </c>
      <c r="B113" s="677"/>
      <c r="C113" s="678" t="str">
        <f>DATA!H5</f>
        <v>GIR GADHADA</v>
      </c>
      <c r="D113" s="678"/>
      <c r="E113" s="678"/>
      <c r="F113" s="304" t="s">
        <v>399</v>
      </c>
      <c r="G113" s="305">
        <f>B105</f>
        <v>0</v>
      </c>
      <c r="H113" s="306">
        <f>D105</f>
        <v>0</v>
      </c>
      <c r="I113" s="307">
        <f>G105</f>
        <v>0</v>
      </c>
    </row>
    <row r="114" spans="1:9" ht="17.25" customHeight="1" thickBot="1">
      <c r="A114" s="665" t="s">
        <v>400</v>
      </c>
      <c r="B114" s="666"/>
      <c r="C114" s="667">
        <f>DATA!H8</f>
        <v>44963</v>
      </c>
      <c r="D114" s="668"/>
      <c r="E114" s="668"/>
      <c r="F114" s="308" t="s">
        <v>401</v>
      </c>
      <c r="G114" s="671" t="str">
        <f>B106</f>
        <v>TALUKA PRIMARY EDU.OFFICER</v>
      </c>
      <c r="H114" s="671"/>
      <c r="I114" s="672"/>
    </row>
    <row r="115" spans="1:9" s="202" customFormat="1">
      <c r="G115" s="309"/>
      <c r="H115" s="309"/>
      <c r="I115" s="309"/>
    </row>
    <row r="116" spans="1:9" s="202" customFormat="1">
      <c r="A116" s="309"/>
      <c r="G116" s="310"/>
      <c r="H116" s="309"/>
      <c r="I116" s="309"/>
    </row>
    <row r="117" spans="1:9" s="202" customFormat="1">
      <c r="A117" s="309"/>
      <c r="D117" s="669"/>
      <c r="E117" s="670"/>
      <c r="F117" s="670"/>
      <c r="G117" s="670"/>
      <c r="H117" s="670"/>
      <c r="I117" s="309"/>
    </row>
    <row r="118" spans="1:9" s="202" customFormat="1">
      <c r="A118" s="309"/>
      <c r="D118" s="670"/>
      <c r="E118" s="670"/>
      <c r="F118" s="670"/>
      <c r="G118" s="670"/>
      <c r="H118" s="670"/>
      <c r="I118" s="309"/>
    </row>
    <row r="119" spans="1:9" s="202" customFormat="1">
      <c r="A119" s="309"/>
      <c r="G119" s="310"/>
      <c r="H119" s="309"/>
      <c r="I119" s="309"/>
    </row>
    <row r="120" spans="1:9" s="202" customFormat="1">
      <c r="A120" s="309"/>
      <c r="G120" s="310"/>
      <c r="H120" s="309"/>
      <c r="I120" s="309"/>
    </row>
    <row r="121" spans="1:9" s="202" customFormat="1">
      <c r="A121" s="309"/>
      <c r="G121" s="310"/>
      <c r="H121" s="309"/>
      <c r="I121" s="309"/>
    </row>
    <row r="122" spans="1:9" s="202" customFormat="1">
      <c r="A122" s="309"/>
      <c r="G122" s="310"/>
      <c r="H122" s="309"/>
      <c r="I122" s="309"/>
    </row>
    <row r="123" spans="1:9" s="202" customFormat="1">
      <c r="A123" s="309"/>
      <c r="G123" s="310"/>
      <c r="H123" s="309"/>
      <c r="I123" s="309"/>
    </row>
    <row r="124" spans="1:9" s="202" customFormat="1">
      <c r="A124" s="309"/>
      <c r="G124" s="310"/>
      <c r="H124" s="309"/>
      <c r="I124" s="309"/>
    </row>
    <row r="125" spans="1:9" s="202" customFormat="1">
      <c r="A125" s="309"/>
      <c r="G125" s="310"/>
      <c r="H125" s="309"/>
      <c r="I125" s="309"/>
    </row>
    <row r="126" spans="1:9" s="202" customFormat="1">
      <c r="A126" s="309"/>
      <c r="G126" s="310"/>
      <c r="H126" s="309"/>
      <c r="I126" s="309"/>
    </row>
    <row r="127" spans="1:9" s="202" customFormat="1">
      <c r="A127" s="309"/>
      <c r="G127" s="310"/>
      <c r="H127" s="309"/>
      <c r="I127" s="309"/>
    </row>
    <row r="128" spans="1:9" s="202" customFormat="1">
      <c r="A128" s="309"/>
      <c r="G128" s="310"/>
      <c r="H128" s="309"/>
      <c r="I128" s="309"/>
    </row>
    <row r="129" spans="1:9" s="202" customFormat="1">
      <c r="A129" s="309"/>
      <c r="G129" s="310"/>
      <c r="H129" s="309"/>
      <c r="I129" s="309"/>
    </row>
    <row r="130" spans="1:9" s="202" customFormat="1">
      <c r="A130" s="309"/>
      <c r="G130" s="310"/>
      <c r="H130" s="309"/>
      <c r="I130" s="309"/>
    </row>
    <row r="131" spans="1:9" s="202" customFormat="1">
      <c r="A131" s="309"/>
      <c r="G131" s="310"/>
      <c r="H131" s="309"/>
      <c r="I131" s="309"/>
    </row>
    <row r="132" spans="1:9" s="202" customFormat="1">
      <c r="A132" s="309"/>
      <c r="G132" s="310"/>
      <c r="H132" s="309"/>
      <c r="I132" s="309"/>
    </row>
    <row r="133" spans="1:9" s="202" customFormat="1">
      <c r="A133" s="309"/>
      <c r="G133" s="310"/>
      <c r="H133" s="309"/>
      <c r="I133" s="309"/>
    </row>
    <row r="134" spans="1:9" s="202" customFormat="1">
      <c r="A134" s="309"/>
      <c r="G134" s="310"/>
      <c r="H134" s="309"/>
      <c r="I134" s="309"/>
    </row>
    <row r="135" spans="1:9" s="202" customFormat="1">
      <c r="A135" s="309"/>
      <c r="G135" s="310"/>
      <c r="H135" s="309"/>
      <c r="I135" s="309"/>
    </row>
    <row r="136" spans="1:9" s="202" customFormat="1">
      <c r="A136" s="309"/>
      <c r="G136" s="310"/>
      <c r="H136" s="309"/>
      <c r="I136" s="309"/>
    </row>
    <row r="137" spans="1:9" s="202" customFormat="1">
      <c r="A137" s="309"/>
      <c r="G137" s="310"/>
      <c r="H137" s="309"/>
      <c r="I137" s="309"/>
    </row>
    <row r="138" spans="1:9" s="202" customFormat="1">
      <c r="A138" s="309"/>
      <c r="G138" s="310"/>
      <c r="H138" s="309"/>
      <c r="I138" s="309"/>
    </row>
    <row r="139" spans="1:9" s="202" customFormat="1">
      <c r="A139" s="309"/>
      <c r="G139" s="310"/>
      <c r="H139" s="309"/>
      <c r="I139" s="310"/>
    </row>
    <row r="140" spans="1:9" s="202" customFormat="1">
      <c r="A140" s="309"/>
      <c r="G140" s="310"/>
      <c r="H140" s="309"/>
      <c r="I140" s="309"/>
    </row>
    <row r="141" spans="1:9" s="202" customFormat="1">
      <c r="A141" s="309"/>
      <c r="G141" s="310"/>
      <c r="H141" s="309"/>
      <c r="I141" s="309"/>
    </row>
    <row r="142" spans="1:9" s="202" customFormat="1">
      <c r="A142" s="309"/>
      <c r="G142" s="310"/>
      <c r="H142" s="309"/>
      <c r="I142" s="309"/>
    </row>
    <row r="143" spans="1:9" s="202" customFormat="1">
      <c r="A143" s="309"/>
      <c r="G143" s="310"/>
      <c r="H143" s="309"/>
      <c r="I143" s="309"/>
    </row>
    <row r="144" spans="1:9" s="202" customFormat="1">
      <c r="A144" s="309"/>
      <c r="G144" s="310"/>
      <c r="H144" s="309"/>
      <c r="I144" s="309"/>
    </row>
    <row r="145" spans="1:9" s="202" customFormat="1">
      <c r="A145" s="309"/>
      <c r="G145" s="310"/>
      <c r="H145" s="309"/>
      <c r="I145" s="309"/>
    </row>
    <row r="146" spans="1:9" s="202" customFormat="1">
      <c r="A146" s="309"/>
      <c r="G146" s="310"/>
      <c r="H146" s="309"/>
      <c r="I146" s="309"/>
    </row>
    <row r="147" spans="1:9" s="202" customFormat="1">
      <c r="A147" s="309"/>
      <c r="G147" s="310"/>
      <c r="H147" s="309"/>
      <c r="I147" s="309"/>
    </row>
    <row r="148" spans="1:9" s="202" customFormat="1">
      <c r="A148" s="309"/>
      <c r="G148" s="310"/>
      <c r="H148" s="309"/>
      <c r="I148" s="309"/>
    </row>
    <row r="149" spans="1:9" s="202" customFormat="1">
      <c r="A149" s="309"/>
      <c r="G149" s="310"/>
      <c r="H149" s="309"/>
      <c r="I149" s="309"/>
    </row>
    <row r="150" spans="1:9" s="202" customFormat="1">
      <c r="A150" s="309"/>
      <c r="G150" s="310"/>
      <c r="H150" s="309"/>
      <c r="I150" s="309"/>
    </row>
    <row r="151" spans="1:9" s="202" customFormat="1">
      <c r="A151" s="309"/>
      <c r="G151" s="310"/>
      <c r="H151" s="309"/>
      <c r="I151" s="309"/>
    </row>
    <row r="152" spans="1:9" s="202" customFormat="1">
      <c r="A152" s="309"/>
      <c r="G152" s="310"/>
      <c r="H152" s="309"/>
      <c r="I152" s="309"/>
    </row>
    <row r="153" spans="1:9" s="202" customFormat="1">
      <c r="A153" s="309"/>
      <c r="G153" s="310"/>
      <c r="H153" s="309"/>
      <c r="I153" s="309"/>
    </row>
    <row r="154" spans="1:9" s="202" customFormat="1">
      <c r="A154" s="309"/>
      <c r="G154" s="310"/>
      <c r="H154" s="309"/>
      <c r="I154" s="309"/>
    </row>
    <row r="155" spans="1:9" s="202" customFormat="1">
      <c r="A155" s="309"/>
      <c r="G155" s="310"/>
      <c r="H155" s="309"/>
      <c r="I155" s="309"/>
    </row>
    <row r="156" spans="1:9" s="202" customFormat="1">
      <c r="A156" s="309"/>
      <c r="G156" s="310"/>
      <c r="H156" s="309"/>
      <c r="I156" s="309"/>
    </row>
    <row r="157" spans="1:9" s="202" customFormat="1">
      <c r="A157" s="309"/>
      <c r="G157" s="310"/>
      <c r="H157" s="309"/>
      <c r="I157" s="309"/>
    </row>
    <row r="158" spans="1:9" s="202" customFormat="1">
      <c r="A158" s="309"/>
      <c r="G158" s="310"/>
      <c r="H158" s="309"/>
      <c r="I158" s="309"/>
    </row>
    <row r="159" spans="1:9" s="202" customFormat="1">
      <c r="A159" s="309"/>
      <c r="G159" s="310"/>
      <c r="H159" s="309"/>
      <c r="I159" s="309"/>
    </row>
    <row r="160" spans="1:9" s="202" customFormat="1">
      <c r="A160" s="309"/>
      <c r="G160" s="310"/>
      <c r="H160" s="309"/>
      <c r="I160" s="309"/>
    </row>
    <row r="161" spans="1:9" s="202" customFormat="1">
      <c r="A161" s="309"/>
      <c r="G161" s="310"/>
      <c r="H161" s="309"/>
      <c r="I161" s="309"/>
    </row>
    <row r="162" spans="1:9" s="202" customFormat="1">
      <c r="A162" s="309"/>
      <c r="G162" s="310"/>
      <c r="H162" s="309"/>
      <c r="I162" s="309"/>
    </row>
    <row r="163" spans="1:9" s="202" customFormat="1">
      <c r="A163" s="309"/>
      <c r="G163" s="310"/>
      <c r="H163" s="309"/>
      <c r="I163" s="309"/>
    </row>
    <row r="164" spans="1:9" s="202" customFormat="1">
      <c r="A164" s="309"/>
      <c r="G164" s="310"/>
      <c r="H164" s="309"/>
      <c r="I164" s="309"/>
    </row>
    <row r="165" spans="1:9" s="202" customFormat="1">
      <c r="A165" s="309"/>
      <c r="G165" s="310"/>
      <c r="H165" s="309"/>
      <c r="I165" s="309"/>
    </row>
    <row r="166" spans="1:9" s="202" customFormat="1">
      <c r="A166" s="309"/>
      <c r="G166" s="310"/>
      <c r="H166" s="309"/>
      <c r="I166" s="309"/>
    </row>
    <row r="167" spans="1:9" s="202" customFormat="1">
      <c r="A167" s="309"/>
      <c r="G167" s="310"/>
      <c r="H167" s="309"/>
      <c r="I167" s="309"/>
    </row>
    <row r="168" spans="1:9" s="202" customFormat="1">
      <c r="A168" s="309"/>
      <c r="G168" s="310"/>
      <c r="H168" s="309"/>
      <c r="I168" s="309"/>
    </row>
    <row r="169" spans="1:9" s="202" customFormat="1">
      <c r="A169" s="309"/>
      <c r="G169" s="310"/>
      <c r="H169" s="309"/>
      <c r="I169" s="309"/>
    </row>
    <row r="170" spans="1:9" s="202" customFormat="1">
      <c r="A170" s="309"/>
      <c r="G170" s="310"/>
      <c r="H170" s="309"/>
      <c r="I170" s="309"/>
    </row>
    <row r="171" spans="1:9" s="202" customFormat="1">
      <c r="A171" s="309"/>
      <c r="G171" s="310"/>
      <c r="H171" s="309"/>
      <c r="I171" s="309"/>
    </row>
    <row r="172" spans="1:9" s="202" customFormat="1">
      <c r="A172" s="309"/>
      <c r="G172" s="310"/>
      <c r="H172" s="309"/>
      <c r="I172" s="309"/>
    </row>
    <row r="173" spans="1:9" s="202" customFormat="1">
      <c r="A173" s="309"/>
      <c r="G173" s="310"/>
      <c r="H173" s="309"/>
      <c r="I173" s="309"/>
    </row>
    <row r="174" spans="1:9" s="202" customFormat="1">
      <c r="A174" s="309"/>
      <c r="G174" s="310"/>
      <c r="H174" s="309"/>
      <c r="I174" s="309"/>
    </row>
    <row r="175" spans="1:9" s="202" customFormat="1">
      <c r="A175" s="309"/>
      <c r="G175" s="310"/>
      <c r="H175" s="309"/>
      <c r="I175" s="309"/>
    </row>
    <row r="176" spans="1:9" s="202" customFormat="1">
      <c r="A176" s="309"/>
      <c r="G176" s="310"/>
      <c r="H176" s="309"/>
      <c r="I176" s="309"/>
    </row>
    <row r="177" spans="1:9" s="202" customFormat="1">
      <c r="A177" s="309"/>
      <c r="G177" s="310"/>
      <c r="H177" s="309"/>
      <c r="I177" s="309"/>
    </row>
    <row r="178" spans="1:9" s="202" customFormat="1">
      <c r="A178" s="309"/>
      <c r="G178" s="310"/>
      <c r="H178" s="309"/>
      <c r="I178" s="309"/>
    </row>
    <row r="179" spans="1:9" s="202" customFormat="1">
      <c r="A179" s="309"/>
      <c r="G179" s="310"/>
      <c r="H179" s="309"/>
      <c r="I179" s="309"/>
    </row>
    <row r="180" spans="1:9" s="202" customFormat="1">
      <c r="A180" s="309"/>
      <c r="G180" s="310"/>
      <c r="H180" s="309"/>
      <c r="I180" s="309"/>
    </row>
    <row r="181" spans="1:9" s="202" customFormat="1">
      <c r="A181" s="309"/>
      <c r="G181" s="310"/>
      <c r="H181" s="309"/>
      <c r="I181" s="309"/>
    </row>
    <row r="182" spans="1:9" s="202" customFormat="1">
      <c r="A182" s="309"/>
      <c r="G182" s="310"/>
      <c r="H182" s="309"/>
      <c r="I182" s="309"/>
    </row>
    <row r="183" spans="1:9" s="202" customFormat="1">
      <c r="A183" s="309"/>
      <c r="G183" s="310"/>
      <c r="H183" s="309"/>
      <c r="I183" s="309"/>
    </row>
    <row r="184" spans="1:9" s="202" customFormat="1">
      <c r="A184" s="309"/>
      <c r="G184" s="310"/>
      <c r="H184" s="309"/>
      <c r="I184" s="309"/>
    </row>
    <row r="185" spans="1:9" s="202" customFormat="1">
      <c r="A185" s="309"/>
      <c r="G185" s="310"/>
      <c r="H185" s="309"/>
      <c r="I185" s="309"/>
    </row>
    <row r="186" spans="1:9" s="202" customFormat="1">
      <c r="A186" s="309"/>
      <c r="G186" s="310"/>
      <c r="H186" s="309"/>
      <c r="I186" s="309"/>
    </row>
    <row r="187" spans="1:9" s="202" customFormat="1">
      <c r="A187" s="309"/>
      <c r="G187" s="310"/>
      <c r="H187" s="309"/>
      <c r="I187" s="309"/>
    </row>
    <row r="188" spans="1:9" s="202" customFormat="1">
      <c r="A188" s="309"/>
      <c r="G188" s="310"/>
      <c r="H188" s="309"/>
      <c r="I188" s="309"/>
    </row>
    <row r="189" spans="1:9" s="202" customFormat="1">
      <c r="A189" s="309"/>
      <c r="G189" s="310"/>
      <c r="H189" s="309"/>
      <c r="I189" s="309"/>
    </row>
    <row r="190" spans="1:9" s="202" customFormat="1">
      <c r="A190" s="309"/>
      <c r="G190" s="310"/>
      <c r="H190" s="309"/>
      <c r="I190" s="309"/>
    </row>
    <row r="191" spans="1:9" s="202" customFormat="1">
      <c r="A191" s="309"/>
      <c r="G191" s="310"/>
      <c r="H191" s="309"/>
      <c r="I191" s="309"/>
    </row>
    <row r="192" spans="1:9" s="202" customFormat="1">
      <c r="A192" s="309"/>
      <c r="G192" s="310"/>
      <c r="H192" s="309"/>
      <c r="I192" s="309"/>
    </row>
    <row r="193" spans="1:9" s="202" customFormat="1">
      <c r="A193" s="309"/>
      <c r="G193" s="310"/>
      <c r="H193" s="309"/>
      <c r="I193" s="309"/>
    </row>
    <row r="194" spans="1:9" s="202" customFormat="1">
      <c r="A194" s="309"/>
      <c r="G194" s="310"/>
      <c r="H194" s="309"/>
      <c r="I194" s="309"/>
    </row>
    <row r="195" spans="1:9" s="202" customFormat="1">
      <c r="A195" s="309"/>
      <c r="G195" s="310"/>
      <c r="H195" s="309"/>
      <c r="I195" s="309"/>
    </row>
    <row r="196" spans="1:9" s="202" customFormat="1">
      <c r="A196" s="309"/>
      <c r="G196" s="310"/>
      <c r="H196" s="309"/>
      <c r="I196" s="309"/>
    </row>
    <row r="197" spans="1:9" s="202" customFormat="1">
      <c r="A197" s="309"/>
      <c r="G197" s="310"/>
      <c r="H197" s="309"/>
      <c r="I197" s="309"/>
    </row>
    <row r="198" spans="1:9" s="202" customFormat="1">
      <c r="A198" s="309"/>
      <c r="G198" s="310"/>
      <c r="H198" s="309"/>
      <c r="I198" s="309"/>
    </row>
    <row r="199" spans="1:9" s="202" customFormat="1">
      <c r="A199" s="309"/>
      <c r="G199" s="310"/>
      <c r="H199" s="309"/>
      <c r="I199" s="309"/>
    </row>
    <row r="200" spans="1:9" s="202" customFormat="1">
      <c r="A200" s="309"/>
      <c r="G200" s="310"/>
      <c r="H200" s="309"/>
      <c r="I200" s="309"/>
    </row>
    <row r="201" spans="1:9" s="202" customFormat="1">
      <c r="A201" s="309"/>
      <c r="G201" s="310"/>
      <c r="H201" s="309"/>
      <c r="I201" s="309"/>
    </row>
    <row r="202" spans="1:9" s="202" customFormat="1">
      <c r="A202" s="309"/>
      <c r="G202" s="310"/>
      <c r="H202" s="309"/>
      <c r="I202" s="309"/>
    </row>
    <row r="203" spans="1:9" s="202" customFormat="1">
      <c r="A203" s="309"/>
      <c r="G203" s="310"/>
      <c r="H203" s="309"/>
      <c r="I203" s="309"/>
    </row>
    <row r="204" spans="1:9" s="202" customFormat="1">
      <c r="A204" s="309"/>
      <c r="G204" s="310"/>
      <c r="H204" s="309"/>
      <c r="I204" s="309"/>
    </row>
    <row r="205" spans="1:9" s="202" customFormat="1">
      <c r="A205" s="309"/>
      <c r="G205" s="310"/>
      <c r="H205" s="309"/>
      <c r="I205" s="309"/>
    </row>
    <row r="206" spans="1:9" s="202" customFormat="1">
      <c r="A206" s="309"/>
      <c r="G206" s="310"/>
      <c r="H206" s="309"/>
      <c r="I206" s="309"/>
    </row>
    <row r="207" spans="1:9" s="202" customFormat="1">
      <c r="A207" s="309"/>
      <c r="G207" s="310"/>
      <c r="H207" s="309"/>
      <c r="I207" s="309"/>
    </row>
    <row r="208" spans="1:9" s="202" customFormat="1">
      <c r="A208" s="309"/>
      <c r="G208" s="310"/>
      <c r="H208" s="309"/>
      <c r="I208" s="309"/>
    </row>
    <row r="209" spans="1:9" s="202" customFormat="1">
      <c r="A209" s="309"/>
      <c r="G209" s="310"/>
      <c r="H209" s="309"/>
      <c r="I209" s="309"/>
    </row>
    <row r="210" spans="1:9" s="202" customFormat="1">
      <c r="A210" s="309"/>
      <c r="G210" s="310"/>
      <c r="H210" s="309"/>
      <c r="I210" s="309"/>
    </row>
    <row r="211" spans="1:9" s="202" customFormat="1">
      <c r="A211" s="309"/>
      <c r="G211" s="310"/>
      <c r="H211" s="309"/>
      <c r="I211" s="309"/>
    </row>
    <row r="212" spans="1:9" s="202" customFormat="1">
      <c r="A212" s="309"/>
      <c r="G212" s="310"/>
      <c r="H212" s="309"/>
      <c r="I212" s="309"/>
    </row>
    <row r="213" spans="1:9" s="202" customFormat="1">
      <c r="A213" s="309"/>
      <c r="G213" s="310"/>
      <c r="H213" s="309"/>
      <c r="I213" s="309"/>
    </row>
    <row r="214" spans="1:9" s="202" customFormat="1">
      <c r="A214" s="309"/>
      <c r="G214" s="310"/>
      <c r="H214" s="309"/>
      <c r="I214" s="309"/>
    </row>
    <row r="215" spans="1:9" s="202" customFormat="1">
      <c r="A215" s="309"/>
      <c r="G215" s="310"/>
      <c r="H215" s="309"/>
      <c r="I215" s="309"/>
    </row>
    <row r="216" spans="1:9" s="202" customFormat="1">
      <c r="A216" s="309"/>
      <c r="G216" s="310"/>
      <c r="H216" s="309"/>
      <c r="I216" s="309"/>
    </row>
    <row r="217" spans="1:9" s="202" customFormat="1">
      <c r="A217" s="309"/>
      <c r="G217" s="310"/>
      <c r="H217" s="309"/>
      <c r="I217" s="309"/>
    </row>
    <row r="218" spans="1:9" s="202" customFormat="1">
      <c r="A218" s="309"/>
      <c r="G218" s="310"/>
      <c r="H218" s="309"/>
      <c r="I218" s="309"/>
    </row>
    <row r="219" spans="1:9" s="202" customFormat="1">
      <c r="A219" s="309"/>
      <c r="G219" s="310"/>
      <c r="H219" s="309"/>
      <c r="I219" s="309"/>
    </row>
    <row r="220" spans="1:9" s="202" customFormat="1">
      <c r="A220" s="309"/>
      <c r="G220" s="310"/>
      <c r="H220" s="309"/>
      <c r="I220" s="309"/>
    </row>
    <row r="221" spans="1:9" s="202" customFormat="1">
      <c r="A221" s="309"/>
      <c r="G221" s="310"/>
      <c r="H221" s="309"/>
      <c r="I221" s="309"/>
    </row>
    <row r="222" spans="1:9" s="202" customFormat="1">
      <c r="A222" s="309"/>
      <c r="G222" s="310"/>
      <c r="H222" s="309"/>
      <c r="I222" s="309"/>
    </row>
    <row r="223" spans="1:9" s="202" customFormat="1">
      <c r="A223" s="309"/>
      <c r="G223" s="310"/>
      <c r="H223" s="309"/>
      <c r="I223" s="309"/>
    </row>
    <row r="224" spans="1:9" s="202" customFormat="1">
      <c r="A224" s="309"/>
      <c r="G224" s="310"/>
      <c r="H224" s="309"/>
      <c r="I224" s="309"/>
    </row>
    <row r="225" spans="1:9" s="202" customFormat="1">
      <c r="A225" s="309"/>
      <c r="G225" s="310"/>
      <c r="H225" s="309"/>
      <c r="I225" s="309"/>
    </row>
    <row r="226" spans="1:9" s="202" customFormat="1">
      <c r="A226" s="309"/>
      <c r="G226" s="310"/>
      <c r="H226" s="309"/>
      <c r="I226" s="309"/>
    </row>
    <row r="227" spans="1:9" s="202" customFormat="1">
      <c r="A227" s="309"/>
      <c r="G227" s="310"/>
      <c r="H227" s="309"/>
      <c r="I227" s="309"/>
    </row>
    <row r="228" spans="1:9" s="202" customFormat="1">
      <c r="A228" s="309"/>
      <c r="G228" s="310"/>
      <c r="H228" s="309"/>
      <c r="I228" s="309"/>
    </row>
    <row r="229" spans="1:9" s="202" customFormat="1">
      <c r="A229" s="309"/>
      <c r="G229" s="310"/>
      <c r="H229" s="309"/>
      <c r="I229" s="309"/>
    </row>
    <row r="230" spans="1:9" s="202" customFormat="1">
      <c r="A230" s="309"/>
      <c r="G230" s="310"/>
      <c r="H230" s="309"/>
      <c r="I230" s="309"/>
    </row>
    <row r="231" spans="1:9" s="202" customFormat="1">
      <c r="A231" s="309"/>
      <c r="G231" s="310"/>
      <c r="H231" s="309"/>
      <c r="I231" s="309"/>
    </row>
    <row r="232" spans="1:9" s="202" customFormat="1">
      <c r="A232" s="309"/>
      <c r="G232" s="310"/>
      <c r="H232" s="309"/>
      <c r="I232" s="309"/>
    </row>
    <row r="233" spans="1:9" s="202" customFormat="1">
      <c r="A233" s="309"/>
      <c r="G233" s="310"/>
      <c r="H233" s="309"/>
      <c r="I233" s="309"/>
    </row>
    <row r="234" spans="1:9" s="202" customFormat="1">
      <c r="A234" s="309"/>
      <c r="G234" s="310"/>
      <c r="H234" s="309"/>
      <c r="I234" s="309"/>
    </row>
    <row r="235" spans="1:9" s="202" customFormat="1">
      <c r="A235" s="309"/>
      <c r="G235" s="310"/>
      <c r="H235" s="309"/>
      <c r="I235" s="309"/>
    </row>
    <row r="236" spans="1:9" s="202" customFormat="1">
      <c r="A236" s="309"/>
      <c r="G236" s="310"/>
      <c r="H236" s="309"/>
      <c r="I236" s="309"/>
    </row>
    <row r="237" spans="1:9" s="202" customFormat="1">
      <c r="A237" s="309"/>
      <c r="G237" s="310"/>
      <c r="H237" s="309"/>
      <c r="I237" s="309"/>
    </row>
    <row r="238" spans="1:9" s="202" customFormat="1">
      <c r="A238" s="309"/>
      <c r="G238" s="310"/>
      <c r="H238" s="309"/>
      <c r="I238" s="309"/>
    </row>
    <row r="239" spans="1:9" s="202" customFormat="1">
      <c r="A239" s="309"/>
      <c r="G239" s="310"/>
      <c r="H239" s="309"/>
      <c r="I239" s="309"/>
    </row>
    <row r="240" spans="1:9" s="202" customFormat="1">
      <c r="A240" s="309"/>
      <c r="G240" s="310"/>
      <c r="H240" s="309"/>
      <c r="I240" s="309"/>
    </row>
    <row r="241" spans="1:9" s="202" customFormat="1">
      <c r="A241" s="309"/>
      <c r="G241" s="310"/>
      <c r="H241" s="309"/>
      <c r="I241" s="309"/>
    </row>
    <row r="242" spans="1:9" s="202" customFormat="1">
      <c r="A242" s="309"/>
      <c r="G242" s="310"/>
      <c r="H242" s="309"/>
      <c r="I242" s="309"/>
    </row>
    <row r="243" spans="1:9" s="202" customFormat="1">
      <c r="A243" s="309"/>
      <c r="G243" s="310"/>
      <c r="H243" s="309"/>
      <c r="I243" s="309"/>
    </row>
    <row r="244" spans="1:9" s="202" customFormat="1">
      <c r="A244" s="309"/>
      <c r="G244" s="310"/>
      <c r="H244" s="309"/>
      <c r="I244" s="309"/>
    </row>
    <row r="245" spans="1:9" s="202" customFormat="1">
      <c r="A245" s="309"/>
      <c r="G245" s="310"/>
      <c r="H245" s="309"/>
      <c r="I245" s="309"/>
    </row>
    <row r="246" spans="1:9" s="202" customFormat="1">
      <c r="A246" s="309"/>
      <c r="G246" s="310"/>
      <c r="H246" s="309"/>
      <c r="I246" s="309"/>
    </row>
    <row r="247" spans="1:9" s="202" customFormat="1">
      <c r="A247" s="309"/>
      <c r="G247" s="310"/>
      <c r="H247" s="309"/>
      <c r="I247" s="309"/>
    </row>
    <row r="248" spans="1:9" s="202" customFormat="1">
      <c r="A248" s="309"/>
      <c r="G248" s="310"/>
      <c r="H248" s="309"/>
      <c r="I248" s="309"/>
    </row>
    <row r="249" spans="1:9" s="202" customFormat="1">
      <c r="A249" s="309"/>
      <c r="G249" s="310"/>
      <c r="H249" s="309"/>
      <c r="I249" s="309"/>
    </row>
    <row r="250" spans="1:9" s="202" customFormat="1">
      <c r="A250" s="309"/>
      <c r="G250" s="310"/>
      <c r="H250" s="309"/>
      <c r="I250" s="309"/>
    </row>
    <row r="251" spans="1:9" s="202" customFormat="1">
      <c r="A251" s="309"/>
      <c r="G251" s="310"/>
      <c r="H251" s="309"/>
      <c r="I251" s="309"/>
    </row>
    <row r="252" spans="1:9" s="202" customFormat="1">
      <c r="A252" s="309"/>
      <c r="G252" s="310"/>
      <c r="H252" s="309"/>
      <c r="I252" s="309"/>
    </row>
    <row r="253" spans="1:9" s="202" customFormat="1">
      <c r="A253" s="309"/>
      <c r="G253" s="310"/>
      <c r="H253" s="309"/>
      <c r="I253" s="309"/>
    </row>
    <row r="254" spans="1:9" s="202" customFormat="1">
      <c r="A254" s="309"/>
      <c r="G254" s="310"/>
      <c r="H254" s="309"/>
      <c r="I254" s="309"/>
    </row>
    <row r="255" spans="1:9" s="202" customFormat="1">
      <c r="A255" s="309"/>
      <c r="G255" s="310"/>
      <c r="H255" s="309"/>
      <c r="I255" s="309"/>
    </row>
    <row r="256" spans="1:9" s="202" customFormat="1">
      <c r="A256" s="309"/>
      <c r="G256" s="310"/>
      <c r="H256" s="309"/>
      <c r="I256" s="309"/>
    </row>
    <row r="257" spans="1:9" s="202" customFormat="1">
      <c r="A257" s="309"/>
      <c r="G257" s="310"/>
      <c r="H257" s="309"/>
      <c r="I257" s="309"/>
    </row>
    <row r="258" spans="1:9" s="202" customFormat="1">
      <c r="A258" s="309"/>
      <c r="G258" s="310"/>
      <c r="H258" s="309"/>
      <c r="I258" s="309"/>
    </row>
    <row r="259" spans="1:9" s="202" customFormat="1">
      <c r="A259" s="309"/>
      <c r="G259" s="310"/>
      <c r="H259" s="309"/>
      <c r="I259" s="309"/>
    </row>
    <row r="260" spans="1:9" s="202" customFormat="1">
      <c r="A260" s="309"/>
      <c r="G260" s="310"/>
      <c r="H260" s="309"/>
      <c r="I260" s="309"/>
    </row>
    <row r="261" spans="1:9" s="202" customFormat="1">
      <c r="A261" s="309"/>
      <c r="G261" s="310"/>
      <c r="H261" s="309"/>
      <c r="I261" s="309"/>
    </row>
    <row r="262" spans="1:9" s="202" customFormat="1">
      <c r="A262" s="309"/>
      <c r="G262" s="310"/>
      <c r="H262" s="309"/>
      <c r="I262" s="309"/>
    </row>
    <row r="263" spans="1:9" s="202" customFormat="1">
      <c r="A263" s="309"/>
      <c r="G263" s="310"/>
      <c r="H263" s="309"/>
      <c r="I263" s="309"/>
    </row>
    <row r="264" spans="1:9" s="202" customFormat="1">
      <c r="A264" s="309"/>
      <c r="G264" s="310"/>
      <c r="H264" s="309"/>
      <c r="I264" s="309"/>
    </row>
    <row r="265" spans="1:9" s="202" customFormat="1">
      <c r="A265" s="309"/>
      <c r="G265" s="310"/>
      <c r="H265" s="309"/>
      <c r="I265" s="309"/>
    </row>
    <row r="266" spans="1:9" s="202" customFormat="1">
      <c r="A266" s="309"/>
      <c r="G266" s="310"/>
      <c r="H266" s="309"/>
      <c r="I266" s="309"/>
    </row>
    <row r="267" spans="1:9" s="202" customFormat="1">
      <c r="A267" s="309"/>
      <c r="G267" s="310"/>
      <c r="H267" s="309"/>
      <c r="I267" s="309"/>
    </row>
    <row r="268" spans="1:9" s="202" customFormat="1">
      <c r="A268" s="309"/>
      <c r="G268" s="310"/>
      <c r="H268" s="309"/>
      <c r="I268" s="309"/>
    </row>
    <row r="269" spans="1:9" s="202" customFormat="1">
      <c r="A269" s="309"/>
      <c r="G269" s="310"/>
      <c r="H269" s="309"/>
      <c r="I269" s="309"/>
    </row>
    <row r="270" spans="1:9" s="202" customFormat="1">
      <c r="A270" s="309"/>
      <c r="G270" s="310"/>
      <c r="H270" s="309"/>
      <c r="I270" s="309"/>
    </row>
    <row r="271" spans="1:9" s="202" customFormat="1">
      <c r="A271" s="309"/>
      <c r="G271" s="310"/>
      <c r="H271" s="309"/>
      <c r="I271" s="309"/>
    </row>
    <row r="272" spans="1:9" s="202" customFormat="1">
      <c r="A272" s="309"/>
      <c r="G272" s="310"/>
      <c r="H272" s="309"/>
      <c r="I272" s="309"/>
    </row>
    <row r="273" spans="1:9" s="202" customFormat="1">
      <c r="A273" s="309"/>
      <c r="G273" s="310"/>
      <c r="H273" s="309"/>
      <c r="I273" s="309"/>
    </row>
    <row r="274" spans="1:9" s="202" customFormat="1">
      <c r="A274" s="309"/>
      <c r="G274" s="310"/>
      <c r="H274" s="309"/>
      <c r="I274" s="309"/>
    </row>
    <row r="275" spans="1:9" s="202" customFormat="1">
      <c r="A275" s="309"/>
      <c r="G275" s="310"/>
      <c r="H275" s="309"/>
      <c r="I275" s="309"/>
    </row>
    <row r="276" spans="1:9" s="202" customFormat="1">
      <c r="A276" s="309"/>
      <c r="G276" s="310"/>
      <c r="H276" s="309"/>
      <c r="I276" s="309"/>
    </row>
    <row r="277" spans="1:9" s="202" customFormat="1">
      <c r="A277" s="309"/>
      <c r="G277" s="310"/>
      <c r="H277" s="309"/>
      <c r="I277" s="309"/>
    </row>
    <row r="278" spans="1:9" s="202" customFormat="1">
      <c r="A278" s="309"/>
      <c r="G278" s="310"/>
      <c r="H278" s="309"/>
      <c r="I278" s="309"/>
    </row>
    <row r="279" spans="1:9" s="202" customFormat="1">
      <c r="A279" s="309"/>
      <c r="G279" s="310"/>
      <c r="H279" s="309"/>
      <c r="I279" s="309"/>
    </row>
    <row r="280" spans="1:9" s="202" customFormat="1">
      <c r="A280" s="309"/>
      <c r="G280" s="310"/>
      <c r="H280" s="309"/>
      <c r="I280" s="309"/>
    </row>
    <row r="281" spans="1:9" s="202" customFormat="1">
      <c r="A281" s="309"/>
      <c r="G281" s="310"/>
      <c r="H281" s="309"/>
      <c r="I281" s="309"/>
    </row>
    <row r="282" spans="1:9" s="202" customFormat="1">
      <c r="A282" s="309"/>
      <c r="G282" s="310"/>
      <c r="H282" s="309"/>
      <c r="I282" s="309"/>
    </row>
    <row r="283" spans="1:9" s="202" customFormat="1">
      <c r="A283" s="309"/>
      <c r="G283" s="310"/>
      <c r="H283" s="309"/>
      <c r="I283" s="309"/>
    </row>
    <row r="284" spans="1:9" s="202" customFormat="1">
      <c r="A284" s="309"/>
      <c r="G284" s="310"/>
      <c r="H284" s="309"/>
      <c r="I284" s="309"/>
    </row>
    <row r="285" spans="1:9" s="202" customFormat="1">
      <c r="A285" s="309"/>
      <c r="G285" s="310"/>
      <c r="H285" s="309"/>
      <c r="I285" s="309"/>
    </row>
    <row r="286" spans="1:9" s="202" customFormat="1">
      <c r="A286" s="309"/>
      <c r="G286" s="310"/>
      <c r="H286" s="309"/>
      <c r="I286" s="309"/>
    </row>
    <row r="287" spans="1:9" s="202" customFormat="1">
      <c r="A287" s="309"/>
      <c r="G287" s="310"/>
      <c r="H287" s="309"/>
      <c r="I287" s="309"/>
    </row>
    <row r="288" spans="1:9" s="202" customFormat="1">
      <c r="A288" s="309"/>
      <c r="G288" s="310"/>
      <c r="H288" s="309"/>
      <c r="I288" s="309"/>
    </row>
    <row r="289" spans="1:9" s="202" customFormat="1">
      <c r="A289" s="309"/>
      <c r="G289" s="310"/>
      <c r="H289" s="309"/>
      <c r="I289" s="309"/>
    </row>
    <row r="290" spans="1:9" s="202" customFormat="1">
      <c r="A290" s="309"/>
      <c r="G290" s="310"/>
      <c r="H290" s="309"/>
      <c r="I290" s="309"/>
    </row>
    <row r="291" spans="1:9" s="202" customFormat="1">
      <c r="A291" s="309"/>
      <c r="G291" s="310"/>
      <c r="H291" s="309"/>
      <c r="I291" s="309"/>
    </row>
    <row r="292" spans="1:9" s="202" customFormat="1">
      <c r="A292" s="309"/>
      <c r="G292" s="310"/>
      <c r="H292" s="309"/>
      <c r="I292" s="309"/>
    </row>
    <row r="293" spans="1:9" s="202" customFormat="1">
      <c r="A293" s="309"/>
      <c r="G293" s="310"/>
      <c r="H293" s="309"/>
      <c r="I293" s="309"/>
    </row>
    <row r="294" spans="1:9" s="202" customFormat="1">
      <c r="A294" s="309"/>
      <c r="G294" s="310"/>
      <c r="H294" s="309"/>
      <c r="I294" s="309"/>
    </row>
    <row r="295" spans="1:9" s="202" customFormat="1">
      <c r="A295" s="309"/>
      <c r="G295" s="310"/>
      <c r="H295" s="309"/>
      <c r="I295" s="309"/>
    </row>
    <row r="296" spans="1:9" s="202" customFormat="1">
      <c r="A296" s="309"/>
      <c r="G296" s="310"/>
      <c r="H296" s="309"/>
      <c r="I296" s="309"/>
    </row>
    <row r="297" spans="1:9" s="202" customFormat="1">
      <c r="A297" s="309"/>
      <c r="G297" s="310"/>
      <c r="H297" s="309"/>
      <c r="I297" s="309"/>
    </row>
    <row r="298" spans="1:9" s="202" customFormat="1">
      <c r="A298" s="309"/>
      <c r="G298" s="310"/>
      <c r="H298" s="309"/>
      <c r="I298" s="309"/>
    </row>
    <row r="299" spans="1:9" s="202" customFormat="1">
      <c r="A299" s="309"/>
      <c r="G299" s="310"/>
      <c r="H299" s="309"/>
      <c r="I299" s="309"/>
    </row>
    <row r="300" spans="1:9" s="202" customFormat="1">
      <c r="A300" s="309"/>
      <c r="G300" s="310"/>
      <c r="H300" s="309"/>
      <c r="I300" s="309"/>
    </row>
    <row r="301" spans="1:9" s="202" customFormat="1">
      <c r="A301" s="309"/>
      <c r="G301" s="310"/>
      <c r="H301" s="309"/>
      <c r="I301" s="309"/>
    </row>
    <row r="302" spans="1:9" s="202" customFormat="1">
      <c r="A302" s="309"/>
      <c r="G302" s="310"/>
      <c r="H302" s="309"/>
      <c r="I302" s="309"/>
    </row>
    <row r="303" spans="1:9" s="202" customFormat="1">
      <c r="A303" s="309"/>
      <c r="G303" s="310"/>
      <c r="H303" s="309"/>
      <c r="I303" s="309"/>
    </row>
    <row r="304" spans="1:9" s="202" customFormat="1">
      <c r="A304" s="309"/>
      <c r="G304" s="310"/>
      <c r="H304" s="309"/>
      <c r="I304" s="309"/>
    </row>
    <row r="305" spans="1:9" s="202" customFormat="1">
      <c r="A305" s="309"/>
      <c r="G305" s="310"/>
      <c r="H305" s="309"/>
      <c r="I305" s="309"/>
    </row>
    <row r="306" spans="1:9" s="202" customFormat="1">
      <c r="A306" s="309"/>
      <c r="G306" s="310"/>
      <c r="H306" s="309"/>
      <c r="I306" s="309"/>
    </row>
    <row r="307" spans="1:9" s="202" customFormat="1">
      <c r="A307" s="309"/>
      <c r="G307" s="310"/>
      <c r="H307" s="309"/>
      <c r="I307" s="309"/>
    </row>
    <row r="308" spans="1:9" s="202" customFormat="1">
      <c r="A308" s="309"/>
      <c r="G308" s="310"/>
      <c r="H308" s="309"/>
      <c r="I308" s="309"/>
    </row>
    <row r="309" spans="1:9" s="202" customFormat="1">
      <c r="A309" s="309"/>
      <c r="G309" s="310"/>
      <c r="H309" s="309"/>
      <c r="I309" s="309"/>
    </row>
    <row r="310" spans="1:9" s="202" customFormat="1">
      <c r="A310" s="309"/>
      <c r="G310" s="310"/>
      <c r="H310" s="309"/>
      <c r="I310" s="309"/>
    </row>
    <row r="311" spans="1:9" s="202" customFormat="1">
      <c r="A311" s="309"/>
      <c r="G311" s="310"/>
      <c r="H311" s="309"/>
      <c r="I311" s="309"/>
    </row>
    <row r="312" spans="1:9" s="202" customFormat="1">
      <c r="A312" s="309"/>
      <c r="G312" s="310"/>
      <c r="H312" s="309"/>
      <c r="I312" s="309"/>
    </row>
    <row r="313" spans="1:9" s="202" customFormat="1">
      <c r="A313" s="309"/>
      <c r="G313" s="310"/>
      <c r="H313" s="309"/>
      <c r="I313" s="309"/>
    </row>
    <row r="314" spans="1:9" s="202" customFormat="1">
      <c r="A314" s="309"/>
      <c r="G314" s="310"/>
      <c r="H314" s="309"/>
      <c r="I314" s="309"/>
    </row>
    <row r="315" spans="1:9" s="202" customFormat="1">
      <c r="A315" s="309"/>
      <c r="G315" s="310"/>
      <c r="H315" s="309"/>
      <c r="I315" s="309"/>
    </row>
    <row r="316" spans="1:9" s="202" customFormat="1">
      <c r="A316" s="309"/>
      <c r="G316" s="310"/>
      <c r="H316" s="309"/>
      <c r="I316" s="309"/>
    </row>
    <row r="317" spans="1:9" s="202" customFormat="1">
      <c r="A317" s="309"/>
      <c r="G317" s="310"/>
      <c r="H317" s="309"/>
      <c r="I317" s="309"/>
    </row>
    <row r="318" spans="1:9" s="202" customFormat="1">
      <c r="A318" s="309"/>
      <c r="G318" s="310"/>
      <c r="H318" s="309"/>
      <c r="I318" s="309"/>
    </row>
    <row r="319" spans="1:9" s="202" customFormat="1">
      <c r="A319" s="309"/>
      <c r="G319" s="310"/>
      <c r="H319" s="309"/>
      <c r="I319" s="309"/>
    </row>
    <row r="320" spans="1:9" s="202" customFormat="1">
      <c r="A320" s="309"/>
      <c r="G320" s="310"/>
      <c r="H320" s="309"/>
      <c r="I320" s="309"/>
    </row>
    <row r="321" spans="1:9" s="202" customFormat="1">
      <c r="A321" s="309"/>
      <c r="G321" s="310"/>
      <c r="H321" s="309"/>
      <c r="I321" s="309"/>
    </row>
    <row r="322" spans="1:9" s="202" customFormat="1">
      <c r="A322" s="309"/>
      <c r="G322" s="310"/>
      <c r="H322" s="309"/>
      <c r="I322" s="309"/>
    </row>
    <row r="323" spans="1:9" s="202" customFormat="1">
      <c r="A323" s="309"/>
      <c r="G323" s="310"/>
      <c r="H323" s="309"/>
      <c r="I323" s="309"/>
    </row>
    <row r="324" spans="1:9" s="202" customFormat="1">
      <c r="A324" s="309"/>
      <c r="G324" s="310"/>
      <c r="H324" s="309"/>
      <c r="I324" s="309"/>
    </row>
    <row r="325" spans="1:9" s="202" customFormat="1">
      <c r="A325" s="309"/>
      <c r="G325" s="310"/>
      <c r="H325" s="309"/>
      <c r="I325" s="309"/>
    </row>
    <row r="326" spans="1:9" s="202" customFormat="1">
      <c r="A326" s="309"/>
      <c r="G326" s="310"/>
      <c r="H326" s="309"/>
      <c r="I326" s="309"/>
    </row>
    <row r="327" spans="1:9" s="202" customFormat="1">
      <c r="A327" s="309"/>
      <c r="G327" s="310"/>
      <c r="H327" s="309"/>
      <c r="I327" s="309"/>
    </row>
    <row r="328" spans="1:9" s="202" customFormat="1">
      <c r="A328" s="309"/>
      <c r="G328" s="310"/>
      <c r="H328" s="309"/>
      <c r="I328" s="309"/>
    </row>
    <row r="329" spans="1:9" s="202" customFormat="1">
      <c r="A329" s="309"/>
      <c r="G329" s="310"/>
      <c r="H329" s="309"/>
      <c r="I329" s="309"/>
    </row>
    <row r="330" spans="1:9" s="202" customFormat="1">
      <c r="A330" s="309"/>
      <c r="G330" s="310"/>
      <c r="H330" s="309"/>
      <c r="I330" s="309"/>
    </row>
    <row r="331" spans="1:9" s="202" customFormat="1">
      <c r="A331" s="309"/>
      <c r="G331" s="310"/>
      <c r="H331" s="309"/>
      <c r="I331" s="309"/>
    </row>
    <row r="332" spans="1:9" s="202" customFormat="1">
      <c r="A332" s="309"/>
      <c r="G332" s="310"/>
      <c r="H332" s="309"/>
      <c r="I332" s="309"/>
    </row>
    <row r="333" spans="1:9" s="202" customFormat="1">
      <c r="A333" s="309"/>
      <c r="G333" s="310"/>
      <c r="H333" s="309"/>
      <c r="I333" s="309"/>
    </row>
    <row r="334" spans="1:9" s="202" customFormat="1">
      <c r="A334" s="309"/>
      <c r="G334" s="310"/>
      <c r="H334" s="309"/>
      <c r="I334" s="309"/>
    </row>
    <row r="335" spans="1:9" s="202" customFormat="1">
      <c r="A335" s="309"/>
      <c r="G335" s="310"/>
      <c r="H335" s="309"/>
      <c r="I335" s="309"/>
    </row>
    <row r="336" spans="1:9" s="202" customFormat="1">
      <c r="A336" s="309"/>
      <c r="G336" s="310"/>
      <c r="H336" s="309"/>
      <c r="I336" s="309"/>
    </row>
    <row r="337" spans="1:9" s="202" customFormat="1">
      <c r="A337" s="309"/>
      <c r="G337" s="310"/>
      <c r="H337" s="309"/>
      <c r="I337" s="309"/>
    </row>
    <row r="338" spans="1:9" s="202" customFormat="1">
      <c r="A338" s="309"/>
      <c r="G338" s="310"/>
      <c r="H338" s="309"/>
      <c r="I338" s="309"/>
    </row>
    <row r="339" spans="1:9" s="202" customFormat="1">
      <c r="A339" s="309"/>
      <c r="G339" s="310"/>
      <c r="H339" s="309"/>
      <c r="I339" s="309"/>
    </row>
    <row r="340" spans="1:9" s="202" customFormat="1">
      <c r="A340" s="309"/>
      <c r="G340" s="310"/>
      <c r="H340" s="309"/>
      <c r="I340" s="309"/>
    </row>
    <row r="341" spans="1:9" s="202" customFormat="1">
      <c r="A341" s="309"/>
      <c r="G341" s="310"/>
      <c r="H341" s="309"/>
      <c r="I341" s="309"/>
    </row>
    <row r="342" spans="1:9" s="202" customFormat="1">
      <c r="A342" s="309"/>
      <c r="G342" s="310"/>
      <c r="H342" s="309"/>
      <c r="I342" s="309"/>
    </row>
    <row r="343" spans="1:9" s="202" customFormat="1">
      <c r="A343" s="309"/>
      <c r="G343" s="310"/>
      <c r="H343" s="309"/>
      <c r="I343" s="309"/>
    </row>
    <row r="344" spans="1:9" s="202" customFormat="1">
      <c r="A344" s="309"/>
      <c r="G344" s="310"/>
      <c r="H344" s="309"/>
      <c r="I344" s="309"/>
    </row>
    <row r="345" spans="1:9" s="202" customFormat="1">
      <c r="A345" s="309"/>
      <c r="G345" s="310"/>
      <c r="H345" s="309"/>
      <c r="I345" s="309"/>
    </row>
    <row r="346" spans="1:9" s="202" customFormat="1">
      <c r="A346" s="309"/>
      <c r="G346" s="310"/>
      <c r="H346" s="309"/>
      <c r="I346" s="309"/>
    </row>
  </sheetData>
  <sheetProtection algorithmName="SHA-512" hashValue="cmRb8951Yj4e08/UHjR0HCPrDI/pWsF1/rgNgJbwvDBbEfJI9StUPKMGmMILZsK+DzVsre7H03oNStG0xWOZrQ==" saltValue="rambwYTDa/jhIzzYMXln6Q==" spinCount="100000" sheet="1" objects="1" scenarios="1"/>
  <mergeCells count="126">
    <mergeCell ref="A114:B114"/>
    <mergeCell ref="C114:E114"/>
    <mergeCell ref="D117:H118"/>
    <mergeCell ref="G114:I114"/>
    <mergeCell ref="F7:I7"/>
    <mergeCell ref="A110:I110"/>
    <mergeCell ref="A111:E111"/>
    <mergeCell ref="F111:I111"/>
    <mergeCell ref="A112:E112"/>
    <mergeCell ref="F112:I112"/>
    <mergeCell ref="A113:B113"/>
    <mergeCell ref="C113:E113"/>
    <mergeCell ref="B106:D106"/>
    <mergeCell ref="E106:H106"/>
    <mergeCell ref="A107:F107"/>
    <mergeCell ref="G107:I107"/>
    <mergeCell ref="A108:I108"/>
    <mergeCell ref="A109:I109"/>
    <mergeCell ref="B85:F85"/>
    <mergeCell ref="B86:F86"/>
    <mergeCell ref="A87:I87"/>
    <mergeCell ref="A88:I88"/>
    <mergeCell ref="A104:I104"/>
    <mergeCell ref="B105:C105"/>
    <mergeCell ref="D105:E105"/>
    <mergeCell ref="H105:I105"/>
    <mergeCell ref="B76:F76"/>
    <mergeCell ref="B77:F77"/>
    <mergeCell ref="B78:F78"/>
    <mergeCell ref="J78:J94"/>
    <mergeCell ref="B79:F79"/>
    <mergeCell ref="B80:F80"/>
    <mergeCell ref="B81:F81"/>
    <mergeCell ref="B82:F82"/>
    <mergeCell ref="B83:F83"/>
    <mergeCell ref="B84:F84"/>
    <mergeCell ref="B70:E70"/>
    <mergeCell ref="B71:F71"/>
    <mergeCell ref="B72:F72"/>
    <mergeCell ref="B73:F73"/>
    <mergeCell ref="B74:F74"/>
    <mergeCell ref="B75:F75"/>
    <mergeCell ref="B64:E64"/>
    <mergeCell ref="B65:E65"/>
    <mergeCell ref="B66:E66"/>
    <mergeCell ref="B67:E67"/>
    <mergeCell ref="B68:E68"/>
    <mergeCell ref="B69:E69"/>
    <mergeCell ref="B59:F59"/>
    <mergeCell ref="B60:F60"/>
    <mergeCell ref="B61:F61"/>
    <mergeCell ref="B62:F62"/>
    <mergeCell ref="B63:D63"/>
    <mergeCell ref="E63:F63"/>
    <mergeCell ref="C53:F53"/>
    <mergeCell ref="C54:F54"/>
    <mergeCell ref="C55:F55"/>
    <mergeCell ref="C56:F56"/>
    <mergeCell ref="B57:F57"/>
    <mergeCell ref="B58:F58"/>
    <mergeCell ref="B47:F47"/>
    <mergeCell ref="B48:F48"/>
    <mergeCell ref="B49:F49"/>
    <mergeCell ref="B50:F50"/>
    <mergeCell ref="B51:F51"/>
    <mergeCell ref="B52:F52"/>
    <mergeCell ref="B41:F41"/>
    <mergeCell ref="B42:F42"/>
    <mergeCell ref="B43:F43"/>
    <mergeCell ref="B44:F44"/>
    <mergeCell ref="B45:F45"/>
    <mergeCell ref="B46:F46"/>
    <mergeCell ref="J28:J43"/>
    <mergeCell ref="B29:F29"/>
    <mergeCell ref="B30:F30"/>
    <mergeCell ref="B31:F31"/>
    <mergeCell ref="B32:F32"/>
    <mergeCell ref="B33:F33"/>
    <mergeCell ref="B34:F34"/>
    <mergeCell ref="B20:F20"/>
    <mergeCell ref="B21:F21"/>
    <mergeCell ref="B22:F22"/>
    <mergeCell ref="B23:F23"/>
    <mergeCell ref="B24:F24"/>
    <mergeCell ref="B25:F25"/>
    <mergeCell ref="B35:F35"/>
    <mergeCell ref="B36:F36"/>
    <mergeCell ref="B37:F37"/>
    <mergeCell ref="B38:F38"/>
    <mergeCell ref="B39:F39"/>
    <mergeCell ref="B40:F40"/>
    <mergeCell ref="B26:F26"/>
    <mergeCell ref="B27:F27"/>
    <mergeCell ref="B28:F28"/>
    <mergeCell ref="B18:F18"/>
    <mergeCell ref="B19:F19"/>
    <mergeCell ref="A11:C11"/>
    <mergeCell ref="D11:F11"/>
    <mergeCell ref="G11:I11"/>
    <mergeCell ref="A12:F14"/>
    <mergeCell ref="G12:H13"/>
    <mergeCell ref="I12:I13"/>
    <mergeCell ref="I14:I16"/>
    <mergeCell ref="A15:C15"/>
    <mergeCell ref="D15:F15"/>
    <mergeCell ref="G15:G16"/>
    <mergeCell ref="A8:E8"/>
    <mergeCell ref="F8:I8"/>
    <mergeCell ref="A9:E9"/>
    <mergeCell ref="F9:I9"/>
    <mergeCell ref="A10:C10"/>
    <mergeCell ref="D10:F10"/>
    <mergeCell ref="G10:I10"/>
    <mergeCell ref="A1:I2"/>
    <mergeCell ref="J1:J17"/>
    <mergeCell ref="A3:I3"/>
    <mergeCell ref="A4:I4"/>
    <mergeCell ref="A5:E5"/>
    <mergeCell ref="F5:I5"/>
    <mergeCell ref="A6:E6"/>
    <mergeCell ref="F6:I6"/>
    <mergeCell ref="A7:E7"/>
    <mergeCell ref="H15:H16"/>
    <mergeCell ref="A16:C16"/>
    <mergeCell ref="D16:F16"/>
    <mergeCell ref="A17:I17"/>
  </mergeCells>
  <printOptions horizontalCentered="1"/>
  <pageMargins left="0.51181102362204722" right="0.51181102362204722" top="0.39370078740157483" bottom="0" header="0" footer="0"/>
  <pageSetup paperSize="9" orientation="portrait" blackAndWhite="1" verticalDpi="200" r:id="rId1"/>
  <headerFooter>
    <oddFooter>&amp;Cwww.pratikardeshana.blogspot.com</oddFooter>
  </headerFooter>
  <rowBreaks count="1" manualBreakCount="1">
    <brk id="61" min="2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Z405"/>
  <sheetViews>
    <sheetView zoomScale="120" zoomScaleNormal="120" zoomScaleSheetLayoutView="112" workbookViewId="0">
      <selection sqref="A1:H1"/>
    </sheetView>
  </sheetViews>
  <sheetFormatPr defaultRowHeight="15"/>
  <cols>
    <col min="1" max="1" width="4.7109375" style="104" customWidth="1"/>
    <col min="2" max="2" width="7.85546875" style="104" customWidth="1"/>
    <col min="3" max="3" width="9" style="104" customWidth="1"/>
    <col min="4" max="4" width="10.7109375" style="104" customWidth="1"/>
    <col min="5" max="5" width="16.5703125" style="104" customWidth="1"/>
    <col min="6" max="6" width="14.7109375" style="104" customWidth="1"/>
    <col min="7" max="8" width="14.7109375" style="127" customWidth="1"/>
    <col min="9" max="9" width="12" style="103" customWidth="1"/>
    <col min="10" max="10" width="14.85546875" style="103" hidden="1" customWidth="1"/>
    <col min="11" max="11" width="12" style="103" customWidth="1"/>
    <col min="12" max="24" width="9.140625" style="103"/>
    <col min="25" max="25" width="8.85546875" style="103" customWidth="1"/>
    <col min="26" max="26" width="15.42578125" style="103" customWidth="1"/>
    <col min="27" max="16384" width="9.140625" style="104"/>
  </cols>
  <sheetData>
    <row r="1" spans="1:26" s="97" customFormat="1" ht="24" customHeight="1">
      <c r="A1" s="695" t="s">
        <v>408</v>
      </c>
      <c r="B1" s="696"/>
      <c r="C1" s="696"/>
      <c r="D1" s="696"/>
      <c r="E1" s="696"/>
      <c r="F1" s="696"/>
      <c r="G1" s="696"/>
      <c r="H1" s="697"/>
      <c r="I1" s="95"/>
      <c r="J1" s="95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spans="1:26" s="97" customFormat="1" ht="20.25" customHeight="1" thickBot="1">
      <c r="A2" s="698" t="s">
        <v>437</v>
      </c>
      <c r="B2" s="699"/>
      <c r="C2" s="699"/>
      <c r="D2" s="699"/>
      <c r="E2" s="699"/>
      <c r="F2" s="699"/>
      <c r="G2" s="699"/>
      <c r="H2" s="700"/>
      <c r="I2" s="722"/>
      <c r="J2" s="95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spans="1:26" ht="5.25" customHeight="1">
      <c r="A3" s="98"/>
      <c r="B3" s="99"/>
      <c r="C3" s="99"/>
      <c r="D3" s="99"/>
      <c r="E3" s="99"/>
      <c r="F3" s="99"/>
      <c r="G3" s="100"/>
      <c r="H3" s="101"/>
      <c r="I3" s="722"/>
      <c r="J3" s="102"/>
    </row>
    <row r="4" spans="1:26" ht="19.5" customHeight="1">
      <c r="A4" s="105" t="s">
        <v>148</v>
      </c>
      <c r="B4" s="701" t="s">
        <v>149</v>
      </c>
      <c r="C4" s="701"/>
      <c r="D4" s="702" t="str">
        <f>'Self Declaration Form OLD.'!D4:H4</f>
        <v>ARDESHANA PRATIKKUMAR MANASUKHBHAI</v>
      </c>
      <c r="E4" s="702"/>
      <c r="F4" s="702"/>
      <c r="G4" s="703" t="str">
        <f>'Self Declaration Form OLD.'!D9</f>
        <v>STATE BANK OF INDIA (GIR GADHADA)</v>
      </c>
      <c r="H4" s="704"/>
      <c r="I4" s="723"/>
      <c r="J4" s="106"/>
    </row>
    <row r="5" spans="1:26" ht="19.5" customHeight="1">
      <c r="A5" s="107" t="s">
        <v>148</v>
      </c>
      <c r="B5" s="701" t="s">
        <v>150</v>
      </c>
      <c r="C5" s="701"/>
      <c r="D5" s="705" t="str">
        <f>'Self Declaration Form OLD.'!D6:F6</f>
        <v>Ass. Teacher</v>
      </c>
      <c r="E5" s="705"/>
      <c r="F5" s="705"/>
      <c r="G5" s="706">
        <f>'Self Declaration Form OLD.'!H9</f>
        <v>30620987441</v>
      </c>
      <c r="H5" s="707"/>
      <c r="I5" s="723"/>
      <c r="J5" s="106"/>
    </row>
    <row r="6" spans="1:26" ht="19.5" customHeight="1">
      <c r="A6" s="105" t="s">
        <v>148</v>
      </c>
      <c r="B6" s="701" t="s">
        <v>151</v>
      </c>
      <c r="C6" s="701"/>
      <c r="D6" s="705" t="str">
        <f>'Self Declaration Form OLD.'!D7:F7</f>
        <v>FATSAR PAY CEN.SCHOOL</v>
      </c>
      <c r="E6" s="705"/>
      <c r="F6" s="705"/>
      <c r="G6" s="724" t="s">
        <v>152</v>
      </c>
      <c r="H6" s="725"/>
      <c r="I6" s="723"/>
      <c r="J6" s="106"/>
    </row>
    <row r="7" spans="1:26" ht="19.5" customHeight="1">
      <c r="A7" s="105" t="s">
        <v>148</v>
      </c>
      <c r="B7" s="701" t="s">
        <v>153</v>
      </c>
      <c r="C7" s="701"/>
      <c r="D7" s="705" t="str">
        <f>'Self Declaration Form OLD.'!D54</f>
        <v>FATSAR</v>
      </c>
      <c r="E7" s="705"/>
      <c r="F7" s="705"/>
      <c r="G7" s="726" t="str">
        <f>'Self Declaration Form OLD.'!D8</f>
        <v>AROPA 3081 C</v>
      </c>
      <c r="H7" s="727"/>
      <c r="I7" s="723"/>
      <c r="J7" s="106"/>
    </row>
    <row r="8" spans="1:26" ht="19.5" customHeight="1" thickBot="1">
      <c r="A8" s="105" t="s">
        <v>148</v>
      </c>
      <c r="B8" s="701" t="s">
        <v>409</v>
      </c>
      <c r="C8" s="701"/>
      <c r="D8" s="728" t="str">
        <f>'Self Declaration Form OLD.'!D58:E58</f>
        <v>7650 XXXX XXXX</v>
      </c>
      <c r="E8" s="728"/>
      <c r="F8" s="315" t="s">
        <v>410</v>
      </c>
      <c r="G8" s="729">
        <f>'Self Declaration Form OLD.'!H8</f>
        <v>9879133022</v>
      </c>
      <c r="H8" s="730"/>
      <c r="I8" s="723"/>
      <c r="J8" s="102"/>
    </row>
    <row r="9" spans="1:26" ht="18" customHeight="1" thickBot="1">
      <c r="A9" s="714" t="s">
        <v>154</v>
      </c>
      <c r="B9" s="715"/>
      <c r="C9" s="716"/>
      <c r="D9" s="717" t="s">
        <v>155</v>
      </c>
      <c r="E9" s="718"/>
      <c r="F9" s="718"/>
      <c r="G9" s="718"/>
      <c r="H9" s="719"/>
      <c r="I9" s="723"/>
      <c r="J9" s="106"/>
    </row>
    <row r="10" spans="1:26" s="112" customFormat="1" ht="18" customHeight="1">
      <c r="A10" s="108" t="s">
        <v>156</v>
      </c>
      <c r="B10" s="708" t="s">
        <v>157</v>
      </c>
      <c r="C10" s="708"/>
      <c r="D10" s="708"/>
      <c r="E10" s="708"/>
      <c r="F10" s="708"/>
      <c r="G10" s="708"/>
      <c r="H10" s="109">
        <f>'Self Declaration Form OLD.'!H12</f>
        <v>1520385</v>
      </c>
      <c r="I10" s="723"/>
      <c r="J10" s="110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s="112" customFormat="1" ht="18" customHeight="1">
      <c r="A11" s="113" t="s">
        <v>158</v>
      </c>
      <c r="B11" s="709" t="s">
        <v>159</v>
      </c>
      <c r="C11" s="709"/>
      <c r="D11" s="709"/>
      <c r="E11" s="709"/>
      <c r="F11" s="709"/>
      <c r="G11" s="114"/>
      <c r="H11" s="115"/>
      <c r="I11" s="723"/>
      <c r="J11" s="110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 s="112" customFormat="1" ht="18" customHeight="1">
      <c r="A12" s="113"/>
      <c r="B12" s="709" t="s">
        <v>160</v>
      </c>
      <c r="C12" s="709"/>
      <c r="D12" s="709"/>
      <c r="E12" s="709"/>
      <c r="F12" s="709"/>
      <c r="G12" s="116"/>
      <c r="H12" s="115"/>
      <c r="I12" s="110"/>
      <c r="J12" s="110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spans="1:26" s="112" customFormat="1" ht="18" customHeight="1">
      <c r="A13" s="113"/>
      <c r="B13" s="709" t="s">
        <v>161</v>
      </c>
      <c r="C13" s="709"/>
      <c r="D13" s="709"/>
      <c r="E13" s="709"/>
      <c r="F13" s="709"/>
      <c r="G13" s="117">
        <v>0</v>
      </c>
      <c r="H13" s="115"/>
      <c r="I13" s="110"/>
      <c r="J13" s="110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2" customFormat="1" ht="18" customHeight="1">
      <c r="A14" s="113"/>
      <c r="B14" s="710" t="s">
        <v>162</v>
      </c>
      <c r="C14" s="711"/>
      <c r="D14" s="711"/>
      <c r="E14" s="711"/>
      <c r="F14" s="711"/>
      <c r="G14" s="712"/>
      <c r="H14" s="118">
        <f>G13</f>
        <v>0</v>
      </c>
      <c r="I14" s="713"/>
      <c r="J14" s="110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s="112" customFormat="1" ht="18" customHeight="1" thickBot="1">
      <c r="A15" s="113" t="s">
        <v>163</v>
      </c>
      <c r="B15" s="711" t="s">
        <v>164</v>
      </c>
      <c r="C15" s="711"/>
      <c r="D15" s="711"/>
      <c r="E15" s="711"/>
      <c r="F15" s="711"/>
      <c r="G15" s="711"/>
      <c r="H15" s="119">
        <f>H10-G13</f>
        <v>1520385</v>
      </c>
      <c r="I15" s="713"/>
      <c r="J15" s="110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spans="1:26" ht="18" customHeight="1" thickBot="1">
      <c r="A16" s="714" t="s">
        <v>165</v>
      </c>
      <c r="B16" s="715"/>
      <c r="C16" s="716"/>
      <c r="D16" s="717" t="s">
        <v>166</v>
      </c>
      <c r="E16" s="718"/>
      <c r="F16" s="718"/>
      <c r="G16" s="718"/>
      <c r="H16" s="719"/>
      <c r="I16" s="713"/>
      <c r="J16" s="106"/>
    </row>
    <row r="17" spans="1:26" s="112" customFormat="1" ht="18" customHeight="1">
      <c r="A17" s="113" t="s">
        <v>156</v>
      </c>
      <c r="B17" s="709" t="s">
        <v>167</v>
      </c>
      <c r="C17" s="720"/>
      <c r="D17" s="720"/>
      <c r="E17" s="720"/>
      <c r="F17" s="720"/>
      <c r="G17" s="721"/>
      <c r="H17" s="120"/>
      <c r="I17" s="713"/>
      <c r="J17" s="110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 spans="1:26" s="112" customFormat="1" ht="18" customHeight="1">
      <c r="A18" s="113"/>
      <c r="B18" s="711" t="s">
        <v>168</v>
      </c>
      <c r="C18" s="711"/>
      <c r="D18" s="711"/>
      <c r="E18" s="711"/>
      <c r="F18" s="711"/>
      <c r="G18" s="121">
        <f>DATA!B29</f>
        <v>2550</v>
      </c>
      <c r="H18" s="122"/>
      <c r="I18" s="713"/>
      <c r="J18" s="110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 spans="1:26" s="112" customFormat="1" ht="18" customHeight="1">
      <c r="A19" s="113"/>
      <c r="B19" s="711" t="s">
        <v>169</v>
      </c>
      <c r="C19" s="711"/>
      <c r="D19" s="711"/>
      <c r="E19" s="711"/>
      <c r="F19" s="711"/>
      <c r="G19" s="121">
        <f>DATA!B30</f>
        <v>0</v>
      </c>
      <c r="H19" s="122"/>
      <c r="I19" s="713"/>
      <c r="J19" s="110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spans="1:26" s="112" customFormat="1" ht="18" customHeight="1">
      <c r="A20" s="113"/>
      <c r="B20" s="711" t="s">
        <v>170</v>
      </c>
      <c r="C20" s="711"/>
      <c r="D20" s="711"/>
      <c r="E20" s="711"/>
      <c r="F20" s="711"/>
      <c r="G20" s="121">
        <v>0</v>
      </c>
      <c r="H20" s="122"/>
      <c r="I20" s="713"/>
      <c r="J20" s="110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 spans="1:26" s="112" customFormat="1" ht="18" customHeight="1">
      <c r="A21" s="113"/>
      <c r="B21" s="711" t="s">
        <v>171</v>
      </c>
      <c r="C21" s="711"/>
      <c r="D21" s="711"/>
      <c r="E21" s="711"/>
      <c r="F21" s="711"/>
      <c r="G21" s="121">
        <v>0</v>
      </c>
      <c r="H21" s="122"/>
      <c r="I21" s="713"/>
      <c r="J21" s="110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 s="112" customFormat="1" ht="18" customHeight="1">
      <c r="A22" s="113"/>
      <c r="B22" s="711" t="s">
        <v>172</v>
      </c>
      <c r="C22" s="711"/>
      <c r="D22" s="711"/>
      <c r="E22" s="711"/>
      <c r="F22" s="711"/>
      <c r="G22" s="121">
        <v>0</v>
      </c>
      <c r="H22" s="122"/>
      <c r="I22" s="713"/>
      <c r="J22" s="110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spans="1:26" s="112" customFormat="1" ht="18" customHeight="1">
      <c r="A23" s="113"/>
      <c r="B23" s="711" t="s">
        <v>173</v>
      </c>
      <c r="C23" s="711"/>
      <c r="D23" s="711"/>
      <c r="E23" s="711"/>
      <c r="F23" s="711"/>
      <c r="G23" s="121">
        <v>0</v>
      </c>
      <c r="H23" s="122"/>
      <c r="I23" s="110"/>
      <c r="J23" s="110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 spans="1:26" s="112" customFormat="1" ht="18" customHeight="1">
      <c r="A24" s="113"/>
      <c r="B24" s="711" t="s">
        <v>174</v>
      </c>
      <c r="C24" s="711"/>
      <c r="D24" s="711"/>
      <c r="E24" s="711"/>
      <c r="F24" s="711"/>
      <c r="G24" s="121">
        <v>0</v>
      </c>
      <c r="H24" s="122"/>
      <c r="I24" s="110"/>
      <c r="J24" s="110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 spans="1:26" s="112" customFormat="1" ht="18" customHeight="1">
      <c r="A25" s="113"/>
      <c r="B25" s="711" t="s">
        <v>175</v>
      </c>
      <c r="C25" s="711"/>
      <c r="D25" s="711"/>
      <c r="E25" s="711"/>
      <c r="F25" s="711"/>
      <c r="G25" s="121">
        <v>0</v>
      </c>
      <c r="H25" s="122"/>
      <c r="I25" s="110"/>
      <c r="J25" s="110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 spans="1:26" s="112" customFormat="1" ht="18" customHeight="1">
      <c r="A26" s="113"/>
      <c r="B26" s="711" t="s">
        <v>176</v>
      </c>
      <c r="C26" s="711"/>
      <c r="D26" s="711"/>
      <c r="E26" s="711"/>
      <c r="F26" s="711"/>
      <c r="G26" s="121">
        <v>0</v>
      </c>
      <c r="H26" s="122"/>
      <c r="I26" s="110"/>
      <c r="J26" s="110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 spans="1:26" s="112" customFormat="1" ht="18" customHeight="1">
      <c r="A27" s="113"/>
      <c r="B27" s="711" t="s">
        <v>177</v>
      </c>
      <c r="C27" s="711"/>
      <c r="D27" s="711"/>
      <c r="E27" s="711"/>
      <c r="F27" s="711"/>
      <c r="G27" s="121">
        <v>0</v>
      </c>
      <c r="H27" s="122"/>
      <c r="I27" s="110"/>
      <c r="J27" s="110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spans="1:26" s="112" customFormat="1" ht="18" customHeight="1">
      <c r="A28" s="113"/>
      <c r="B28" s="711" t="s">
        <v>178</v>
      </c>
      <c r="C28" s="711"/>
      <c r="D28" s="711"/>
      <c r="E28" s="711"/>
      <c r="F28" s="711"/>
      <c r="G28" s="123">
        <v>0</v>
      </c>
      <c r="H28" s="122"/>
      <c r="I28" s="110"/>
      <c r="J28" s="110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 spans="1:26" s="127" customFormat="1" ht="18" customHeight="1">
      <c r="A29" s="124"/>
      <c r="B29" s="731" t="s">
        <v>179</v>
      </c>
      <c r="C29" s="711"/>
      <c r="D29" s="711"/>
      <c r="E29" s="711"/>
      <c r="F29" s="712"/>
      <c r="G29" s="123">
        <f>SUM(G18:G28)</f>
        <v>2550</v>
      </c>
      <c r="H29" s="125"/>
      <c r="I29" s="102"/>
      <c r="J29" s="102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</row>
    <row r="30" spans="1:26" s="112" customFormat="1" ht="17.45" customHeight="1">
      <c r="A30" s="128" t="s">
        <v>158</v>
      </c>
      <c r="B30" s="731" t="s">
        <v>180</v>
      </c>
      <c r="C30" s="711"/>
      <c r="D30" s="711"/>
      <c r="E30" s="711"/>
      <c r="F30" s="711"/>
      <c r="G30" s="121">
        <v>0</v>
      </c>
      <c r="H30" s="122"/>
      <c r="I30" s="110"/>
      <c r="J30" s="110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 spans="1:26" s="112" customFormat="1" ht="17.45" customHeight="1">
      <c r="A31" s="128" t="s">
        <v>163</v>
      </c>
      <c r="B31" s="731" t="s">
        <v>181</v>
      </c>
      <c r="C31" s="711"/>
      <c r="D31" s="711"/>
      <c r="E31" s="711"/>
      <c r="F31" s="711"/>
      <c r="G31" s="129"/>
      <c r="H31" s="122"/>
      <c r="I31" s="110"/>
      <c r="J31" s="110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 spans="1:26" s="112" customFormat="1" ht="17.45" customHeight="1">
      <c r="A32" s="108"/>
      <c r="B32" s="711" t="s">
        <v>182</v>
      </c>
      <c r="C32" s="711"/>
      <c r="D32" s="711"/>
      <c r="E32" s="711"/>
      <c r="F32" s="711"/>
      <c r="G32" s="130">
        <v>0</v>
      </c>
      <c r="H32" s="122"/>
      <c r="I32" s="110"/>
      <c r="J32" s="110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 spans="1:26" s="112" customFormat="1" ht="17.45" customHeight="1">
      <c r="A33" s="108"/>
      <c r="B33" s="711" t="s">
        <v>183</v>
      </c>
      <c r="C33" s="711"/>
      <c r="D33" s="711"/>
      <c r="E33" s="711"/>
      <c r="F33" s="711"/>
      <c r="G33" s="121">
        <v>0</v>
      </c>
      <c r="H33" s="122"/>
      <c r="I33" s="110"/>
      <c r="J33" s="110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 spans="1:26" s="112" customFormat="1" ht="17.45" customHeight="1">
      <c r="A34" s="108"/>
      <c r="B34" s="711" t="s">
        <v>184</v>
      </c>
      <c r="C34" s="711"/>
      <c r="D34" s="711"/>
      <c r="E34" s="711"/>
      <c r="F34" s="711"/>
      <c r="G34" s="121">
        <v>0</v>
      </c>
      <c r="H34" s="122"/>
      <c r="I34" s="110"/>
      <c r="J34" s="110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 spans="1:26" s="112" customFormat="1" ht="17.45" customHeight="1">
      <c r="A35" s="108"/>
      <c r="B35" s="711" t="s">
        <v>185</v>
      </c>
      <c r="C35" s="711"/>
      <c r="D35" s="711"/>
      <c r="E35" s="711"/>
      <c r="F35" s="711"/>
      <c r="G35" s="121">
        <v>0</v>
      </c>
      <c r="H35" s="122"/>
      <c r="I35" s="110"/>
      <c r="J35" s="110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 spans="1:26" s="112" customFormat="1" ht="17.45" customHeight="1">
      <c r="A36" s="108"/>
      <c r="B36" s="711" t="s">
        <v>186</v>
      </c>
      <c r="C36" s="711"/>
      <c r="D36" s="711"/>
      <c r="E36" s="711"/>
      <c r="F36" s="711"/>
      <c r="G36" s="121">
        <v>0</v>
      </c>
      <c r="H36" s="122"/>
      <c r="I36" s="110"/>
      <c r="J36" s="110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 spans="1:26" s="112" customFormat="1" ht="17.45" customHeight="1">
      <c r="A37" s="108"/>
      <c r="B37" s="711" t="s">
        <v>187</v>
      </c>
      <c r="C37" s="711"/>
      <c r="D37" s="711"/>
      <c r="E37" s="711"/>
      <c r="F37" s="711"/>
      <c r="G37" s="121">
        <v>0</v>
      </c>
      <c r="H37" s="122"/>
      <c r="I37" s="110"/>
      <c r="J37" s="110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 spans="1:26" s="112" customFormat="1" ht="17.45" customHeight="1">
      <c r="A38" s="108"/>
      <c r="B38" s="711" t="s">
        <v>188</v>
      </c>
      <c r="C38" s="711"/>
      <c r="D38" s="711"/>
      <c r="E38" s="711"/>
      <c r="F38" s="711"/>
      <c r="G38" s="121">
        <v>0</v>
      </c>
      <c r="H38" s="122"/>
      <c r="I38" s="110"/>
      <c r="J38" s="110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 spans="1:26" s="112" customFormat="1" ht="17.45" customHeight="1">
      <c r="A39" s="108"/>
      <c r="B39" s="711" t="s">
        <v>189</v>
      </c>
      <c r="C39" s="711"/>
      <c r="D39" s="711"/>
      <c r="E39" s="711"/>
      <c r="F39" s="711"/>
      <c r="G39" s="121">
        <f>SUM(G32:G38)</f>
        <v>0</v>
      </c>
      <c r="H39" s="122"/>
      <c r="I39" s="110"/>
      <c r="J39" s="110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 spans="1:26" s="112" customFormat="1" ht="17.45" customHeight="1">
      <c r="A40" s="108" t="s">
        <v>190</v>
      </c>
      <c r="B40" s="711" t="s">
        <v>191</v>
      </c>
      <c r="C40" s="711"/>
      <c r="D40" s="711"/>
      <c r="E40" s="711"/>
      <c r="F40" s="711"/>
      <c r="G40" s="121">
        <v>0</v>
      </c>
      <c r="H40" s="122"/>
      <c r="I40" s="110"/>
      <c r="J40" s="110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 spans="1:26" s="112" customFormat="1" ht="17.45" customHeight="1" thickBot="1">
      <c r="A41" s="108" t="s">
        <v>192</v>
      </c>
      <c r="B41" s="711" t="s">
        <v>193</v>
      </c>
      <c r="C41" s="711"/>
      <c r="D41" s="711"/>
      <c r="E41" s="711"/>
      <c r="F41" s="711"/>
      <c r="G41" s="131"/>
      <c r="H41" s="119">
        <f>G29+G30+G39+G40</f>
        <v>2550</v>
      </c>
      <c r="I41" s="110"/>
      <c r="J41" s="110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 spans="1:26" ht="17.45" customHeight="1" thickBot="1">
      <c r="A42" s="714" t="s">
        <v>194</v>
      </c>
      <c r="B42" s="715"/>
      <c r="C42" s="716"/>
      <c r="D42" s="717" t="s">
        <v>195</v>
      </c>
      <c r="E42" s="718"/>
      <c r="F42" s="718"/>
      <c r="G42" s="718"/>
      <c r="H42" s="719"/>
      <c r="I42" s="748"/>
      <c r="J42" s="106"/>
    </row>
    <row r="43" spans="1:26" s="112" customFormat="1" ht="17.45" customHeight="1">
      <c r="A43" s="108" t="s">
        <v>156</v>
      </c>
      <c r="B43" s="711" t="s">
        <v>196</v>
      </c>
      <c r="C43" s="711"/>
      <c r="D43" s="711"/>
      <c r="E43" s="711"/>
      <c r="F43" s="711"/>
      <c r="G43" s="132"/>
      <c r="H43" s="133">
        <f>H15+H41</f>
        <v>1522935</v>
      </c>
      <c r="I43" s="749"/>
      <c r="J43" s="110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 spans="1:26" s="112" customFormat="1" ht="17.45" customHeight="1" thickBot="1">
      <c r="A44" s="134" t="s">
        <v>158</v>
      </c>
      <c r="B44" s="750" t="s">
        <v>197</v>
      </c>
      <c r="C44" s="750"/>
      <c r="D44" s="750"/>
      <c r="E44" s="750"/>
      <c r="F44" s="750"/>
      <c r="G44" s="135"/>
      <c r="H44" s="136">
        <f>MROUND(H43,10)</f>
        <v>1522940</v>
      </c>
      <c r="I44" s="749"/>
      <c r="J44" s="110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 spans="1:26" ht="15.95" customHeight="1" thickBot="1">
      <c r="A45" s="714" t="s">
        <v>198</v>
      </c>
      <c r="B45" s="715"/>
      <c r="C45" s="716"/>
      <c r="D45" s="717" t="s">
        <v>199</v>
      </c>
      <c r="E45" s="718"/>
      <c r="F45" s="718"/>
      <c r="G45" s="718"/>
      <c r="H45" s="719"/>
      <c r="I45" s="106"/>
      <c r="J45" s="106"/>
    </row>
    <row r="46" spans="1:26" s="112" customFormat="1" ht="15.95" customHeight="1">
      <c r="A46" s="108"/>
      <c r="B46" s="732" t="s">
        <v>200</v>
      </c>
      <c r="C46" s="733"/>
      <c r="D46" s="734"/>
      <c r="E46" s="137">
        <f>H44</f>
        <v>1522940</v>
      </c>
      <c r="F46" s="735" t="s">
        <v>201</v>
      </c>
      <c r="G46" s="736"/>
      <c r="H46" s="737"/>
      <c r="I46" s="110"/>
      <c r="J46" s="110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 spans="1:26" s="112" customFormat="1" ht="15.95" customHeight="1">
      <c r="A47" s="108"/>
      <c r="B47" s="710" t="s">
        <v>202</v>
      </c>
      <c r="C47" s="711"/>
      <c r="D47" s="711"/>
      <c r="E47" s="711"/>
      <c r="F47" s="711"/>
      <c r="G47" s="711"/>
      <c r="H47" s="738"/>
      <c r="I47" s="110"/>
      <c r="J47" s="110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 spans="1:26" s="112" customFormat="1" ht="15.95" customHeight="1">
      <c r="A48" s="108"/>
      <c r="B48" s="739" t="s">
        <v>203</v>
      </c>
      <c r="C48" s="740"/>
      <c r="D48" s="740"/>
      <c r="E48" s="740"/>
      <c r="F48" s="740"/>
      <c r="G48" s="740"/>
      <c r="H48" s="741"/>
      <c r="I48" s="110"/>
      <c r="J48" s="110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 spans="1:26" s="112" customFormat="1" ht="15.95" customHeight="1">
      <c r="A49" s="108" t="s">
        <v>156</v>
      </c>
      <c r="B49" s="742" t="s">
        <v>204</v>
      </c>
      <c r="C49" s="743"/>
      <c r="D49" s="743"/>
      <c r="E49" s="743"/>
      <c r="F49" s="743"/>
      <c r="G49" s="743"/>
      <c r="H49" s="744"/>
      <c r="I49" s="110"/>
      <c r="J49" s="110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 spans="1:26" s="112" customFormat="1" ht="15.95" customHeight="1">
      <c r="A50" s="108"/>
      <c r="B50" s="745" t="s">
        <v>205</v>
      </c>
      <c r="C50" s="746"/>
      <c r="D50" s="746"/>
      <c r="E50" s="746"/>
      <c r="F50" s="746"/>
      <c r="G50" s="747"/>
      <c r="H50" s="118">
        <v>0</v>
      </c>
      <c r="I50" s="110"/>
      <c r="J50" s="138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 spans="1:26" s="112" customFormat="1" ht="15.95" customHeight="1">
      <c r="A51" s="108"/>
      <c r="B51" s="710" t="s">
        <v>206</v>
      </c>
      <c r="C51" s="711"/>
      <c r="D51" s="711"/>
      <c r="E51" s="711"/>
      <c r="F51" s="711"/>
      <c r="G51" s="712"/>
      <c r="H51" s="139">
        <f>IF(J51&lt;0,0,IF(J51&gt;250000,12500,J51/20))</f>
        <v>12500</v>
      </c>
      <c r="I51" s="140"/>
      <c r="J51" s="141">
        <f>E46-250000</f>
        <v>1272940</v>
      </c>
      <c r="K51" s="142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 spans="1:26" s="112" customFormat="1" ht="15.95" customHeight="1">
      <c r="A52" s="108"/>
      <c r="B52" s="710" t="s">
        <v>207</v>
      </c>
      <c r="C52" s="711"/>
      <c r="D52" s="711"/>
      <c r="E52" s="711"/>
      <c r="F52" s="711"/>
      <c r="G52" s="712"/>
      <c r="H52" s="139">
        <f>IF(J52&lt;0,0,IF(J52&gt;250000,25000,J52/10))</f>
        <v>25000</v>
      </c>
      <c r="I52" s="140"/>
      <c r="J52" s="141">
        <f>E46-500000</f>
        <v>1022940</v>
      </c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 spans="1:26" s="112" customFormat="1" ht="15.95" customHeight="1">
      <c r="A53" s="108"/>
      <c r="B53" s="710" t="s">
        <v>208</v>
      </c>
      <c r="C53" s="711"/>
      <c r="D53" s="711"/>
      <c r="E53" s="711"/>
      <c r="F53" s="711"/>
      <c r="G53" s="712"/>
      <c r="H53" s="139">
        <f>IF(J53&lt;0,0,IF(J53&gt;250000,37500,J53*15/100))</f>
        <v>37500</v>
      </c>
      <c r="I53" s="140"/>
      <c r="J53" s="141">
        <f>E46-750000</f>
        <v>772940</v>
      </c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 spans="1:26" s="112" customFormat="1" ht="15.95" customHeight="1">
      <c r="A54" s="108"/>
      <c r="B54" s="710" t="s">
        <v>209</v>
      </c>
      <c r="C54" s="711"/>
      <c r="D54" s="711"/>
      <c r="E54" s="711"/>
      <c r="F54" s="711"/>
      <c r="G54" s="712"/>
      <c r="H54" s="139">
        <f>IF(J54&lt;0,0,IF(J54&gt;250000,50000,J54/5))</f>
        <v>50000</v>
      </c>
      <c r="I54" s="140"/>
      <c r="J54" s="141">
        <f>E46-1000000</f>
        <v>522940</v>
      </c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 spans="1:26" s="112" customFormat="1" ht="15.95" customHeight="1">
      <c r="A55" s="108"/>
      <c r="B55" s="710" t="s">
        <v>210</v>
      </c>
      <c r="C55" s="711"/>
      <c r="D55" s="711"/>
      <c r="E55" s="711"/>
      <c r="F55" s="711"/>
      <c r="G55" s="712"/>
      <c r="H55" s="139">
        <f>IF(J55&lt;0,0,IF(J55&gt;250000,75000,J55/4))</f>
        <v>75000</v>
      </c>
      <c r="I55" s="140"/>
      <c r="J55" s="141">
        <f>E46-1250000</f>
        <v>272940</v>
      </c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 spans="1:26" s="112" customFormat="1" ht="15.95" customHeight="1">
      <c r="A56" s="108"/>
      <c r="B56" s="710" t="s">
        <v>211</v>
      </c>
      <c r="C56" s="711"/>
      <c r="D56" s="711"/>
      <c r="E56" s="711"/>
      <c r="F56" s="711"/>
      <c r="G56" s="712"/>
      <c r="H56" s="139">
        <f>IF(J56&lt;0,0,IF(J56&gt;1500000,150000,J56*30/100))</f>
        <v>6882</v>
      </c>
      <c r="I56" s="140"/>
      <c r="J56" s="141">
        <f>E46-1500000</f>
        <v>22940</v>
      </c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 spans="1:26" s="112" customFormat="1" ht="15.95" customHeight="1">
      <c r="A57" s="108"/>
      <c r="B57" s="710" t="s">
        <v>212</v>
      </c>
      <c r="C57" s="711"/>
      <c r="D57" s="711"/>
      <c r="E57" s="711"/>
      <c r="F57" s="711"/>
      <c r="G57" s="712"/>
      <c r="H57" s="139">
        <f>SUM(H50:H56)</f>
        <v>206882</v>
      </c>
      <c r="I57" s="143"/>
      <c r="J57" s="110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 spans="1:26" s="112" customFormat="1" ht="15.95" customHeight="1">
      <c r="A58" s="108"/>
      <c r="B58" s="710" t="s">
        <v>213</v>
      </c>
      <c r="C58" s="711"/>
      <c r="D58" s="711"/>
      <c r="E58" s="711"/>
      <c r="F58" s="711"/>
      <c r="G58" s="711"/>
      <c r="H58" s="144"/>
      <c r="I58" s="143"/>
      <c r="J58" s="110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 spans="1:26" s="112" customFormat="1" ht="15.95" customHeight="1">
      <c r="A59" s="108"/>
      <c r="B59" s="710" t="s">
        <v>214</v>
      </c>
      <c r="C59" s="711"/>
      <c r="D59" s="711"/>
      <c r="E59" s="711"/>
      <c r="F59" s="711"/>
      <c r="G59" s="712"/>
      <c r="H59" s="139">
        <f>IF(E46 &gt;= 500000,0,IF(H57&gt;12500,12500,H57))</f>
        <v>0</v>
      </c>
      <c r="I59" s="143"/>
      <c r="J59" s="110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 spans="1:26" s="112" customFormat="1" ht="15.95" customHeight="1" thickBot="1">
      <c r="A60" s="134"/>
      <c r="B60" s="751" t="s">
        <v>215</v>
      </c>
      <c r="C60" s="750"/>
      <c r="D60" s="750"/>
      <c r="E60" s="750"/>
      <c r="F60" s="750"/>
      <c r="G60" s="752"/>
      <c r="H60" s="145">
        <f>H57-H59</f>
        <v>206882</v>
      </c>
      <c r="I60" s="143"/>
      <c r="J60" s="110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 spans="1:26" ht="18.600000000000001" customHeight="1" thickBot="1">
      <c r="A61" s="714" t="s">
        <v>216</v>
      </c>
      <c r="B61" s="715"/>
      <c r="C61" s="716"/>
      <c r="D61" s="717" t="s">
        <v>217</v>
      </c>
      <c r="E61" s="718"/>
      <c r="F61" s="718"/>
      <c r="G61" s="718"/>
      <c r="H61" s="719"/>
      <c r="I61" s="754"/>
      <c r="J61" s="106"/>
    </row>
    <row r="62" spans="1:26" s="112" customFormat="1" ht="18.600000000000001" customHeight="1">
      <c r="A62" s="113" t="s">
        <v>156</v>
      </c>
      <c r="B62" s="711" t="s">
        <v>218</v>
      </c>
      <c r="C62" s="711"/>
      <c r="D62" s="711"/>
      <c r="E62" s="711"/>
      <c r="F62" s="711"/>
      <c r="G62" s="711"/>
      <c r="H62" s="133">
        <f>H60</f>
        <v>206882</v>
      </c>
      <c r="I62" s="754"/>
      <c r="J62" s="110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 spans="1:26" s="112" customFormat="1" ht="18.600000000000001" customHeight="1">
      <c r="A63" s="113" t="s">
        <v>158</v>
      </c>
      <c r="B63" s="711" t="s">
        <v>219</v>
      </c>
      <c r="C63" s="711"/>
      <c r="D63" s="711"/>
      <c r="E63" s="711"/>
      <c r="F63" s="711"/>
      <c r="G63" s="711"/>
      <c r="H63" s="118">
        <f>ROUND(H60*4/100,0)</f>
        <v>8275</v>
      </c>
      <c r="I63" s="754"/>
      <c r="J63" s="110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 spans="1:26" s="112" customFormat="1" ht="18.600000000000001" customHeight="1">
      <c r="A64" s="113"/>
      <c r="B64" s="711" t="s">
        <v>220</v>
      </c>
      <c r="C64" s="711"/>
      <c r="D64" s="711"/>
      <c r="E64" s="711"/>
      <c r="F64" s="711"/>
      <c r="G64" s="755"/>
      <c r="H64" s="146"/>
      <c r="I64" s="754"/>
      <c r="J64" s="110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 spans="1:26" s="112" customFormat="1" ht="18.600000000000001" customHeight="1">
      <c r="A65" s="113"/>
      <c r="B65" s="711" t="s">
        <v>221</v>
      </c>
      <c r="C65" s="711"/>
      <c r="D65" s="711"/>
      <c r="E65" s="711"/>
      <c r="F65" s="711"/>
      <c r="G65" s="711"/>
      <c r="H65" s="146"/>
      <c r="I65" s="754"/>
      <c r="J65" s="110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 spans="1:26" s="112" customFormat="1" ht="18.600000000000001" customHeight="1">
      <c r="A66" s="113"/>
      <c r="B66" s="711" t="s">
        <v>222</v>
      </c>
      <c r="C66" s="711"/>
      <c r="D66" s="711"/>
      <c r="E66" s="711"/>
      <c r="F66" s="711"/>
      <c r="G66" s="711"/>
      <c r="H66" s="146"/>
      <c r="I66" s="110"/>
      <c r="J66" s="110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 spans="1:26" s="112" customFormat="1" ht="18.600000000000001" customHeight="1">
      <c r="A67" s="113" t="s">
        <v>163</v>
      </c>
      <c r="B67" s="711" t="s">
        <v>223</v>
      </c>
      <c r="C67" s="711"/>
      <c r="D67" s="711"/>
      <c r="E67" s="711"/>
      <c r="F67" s="711"/>
      <c r="G67" s="711"/>
      <c r="H67" s="119">
        <f>SUM(H62:H63)</f>
        <v>215157</v>
      </c>
      <c r="I67" s="110"/>
      <c r="J67" s="110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 spans="1:26" s="112" customFormat="1" ht="18.600000000000001" customHeight="1">
      <c r="A68" s="147" t="s">
        <v>190</v>
      </c>
      <c r="B68" s="731" t="s">
        <v>224</v>
      </c>
      <c r="C68" s="711"/>
      <c r="D68" s="711"/>
      <c r="E68" s="711"/>
      <c r="F68" s="711"/>
      <c r="G68" s="712"/>
      <c r="H68" s="118">
        <f>ROUND(H67,0)</f>
        <v>215157</v>
      </c>
      <c r="I68" s="110"/>
      <c r="J68" s="110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 spans="1:26" s="112" customFormat="1" ht="18.600000000000001" customHeight="1">
      <c r="A69" s="113" t="s">
        <v>192</v>
      </c>
      <c r="B69" s="711" t="s">
        <v>225</v>
      </c>
      <c r="C69" s="711"/>
      <c r="D69" s="711"/>
      <c r="E69" s="711"/>
      <c r="F69" s="711"/>
      <c r="G69" s="711"/>
      <c r="H69" s="148">
        <f>'Self Declaration Form OLD.'!G47+'Self Declaration Form OLD.'!G49</f>
        <v>500000</v>
      </c>
      <c r="I69" s="110"/>
      <c r="J69" s="110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 spans="1:26" s="112" customFormat="1" ht="18.600000000000001" customHeight="1">
      <c r="A70" s="113"/>
      <c r="B70" s="711" t="s">
        <v>215</v>
      </c>
      <c r="C70" s="711"/>
      <c r="D70" s="711"/>
      <c r="E70" s="711"/>
      <c r="F70" s="711"/>
      <c r="G70" s="711"/>
      <c r="H70" s="149"/>
      <c r="I70" s="110"/>
      <c r="J70" s="110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 spans="1:26" s="112" customFormat="1" ht="18.600000000000001" customHeight="1">
      <c r="A71" s="150" t="s">
        <v>226</v>
      </c>
      <c r="B71" s="711" t="s">
        <v>227</v>
      </c>
      <c r="C71" s="711"/>
      <c r="D71" s="711"/>
      <c r="E71" s="711"/>
      <c r="F71" s="711"/>
      <c r="G71" s="711"/>
      <c r="H71" s="151">
        <f>IF(J71&lt;=0,0,IF(J51&gt;0,J71))</f>
        <v>0</v>
      </c>
      <c r="I71" s="110"/>
      <c r="J71" s="152">
        <f>H68-H69</f>
        <v>-284843</v>
      </c>
      <c r="K71" s="153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 spans="1:26" s="112" customFormat="1" ht="18.600000000000001" customHeight="1" thickBot="1">
      <c r="A72" s="113" t="s">
        <v>228</v>
      </c>
      <c r="B72" s="753" t="s">
        <v>229</v>
      </c>
      <c r="C72" s="753"/>
      <c r="D72" s="753"/>
      <c r="E72" s="753"/>
      <c r="F72" s="753"/>
      <c r="G72" s="745"/>
      <c r="H72" s="119">
        <f>ROUND(K72,0)</f>
        <v>284843</v>
      </c>
      <c r="I72" s="756"/>
      <c r="J72" s="141">
        <f>H69-H68</f>
        <v>284843</v>
      </c>
      <c r="K72" s="153">
        <f>IF(J72&lt;0,0,IF(J72&gt;0,J72))</f>
        <v>284843</v>
      </c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54"/>
    </row>
    <row r="73" spans="1:26" ht="18.75" customHeight="1" thickBot="1">
      <c r="A73" s="757" t="s">
        <v>230</v>
      </c>
      <c r="B73" s="758"/>
      <c r="C73" s="758"/>
      <c r="D73" s="758"/>
      <c r="E73" s="758"/>
      <c r="F73" s="758"/>
      <c r="G73" s="758"/>
      <c r="H73" s="759"/>
      <c r="I73" s="756"/>
      <c r="J73" s="155"/>
      <c r="Z73" s="156"/>
    </row>
    <row r="74" spans="1:26" s="127" customFormat="1" ht="18" customHeight="1">
      <c r="A74" s="124"/>
      <c r="B74" s="733" t="s">
        <v>231</v>
      </c>
      <c r="C74" s="733"/>
      <c r="D74" s="733"/>
      <c r="E74" s="733"/>
      <c r="F74" s="733"/>
      <c r="G74" s="733"/>
      <c r="H74" s="760"/>
      <c r="I74" s="756"/>
      <c r="J74" s="102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</row>
    <row r="75" spans="1:26" s="127" customFormat="1" ht="18.75" customHeight="1">
      <c r="A75" s="761"/>
      <c r="B75" s="762"/>
      <c r="C75" s="762"/>
      <c r="D75" s="762"/>
      <c r="E75" s="762"/>
      <c r="F75" s="762"/>
      <c r="G75" s="762"/>
      <c r="H75" s="763"/>
      <c r="I75" s="756"/>
      <c r="J75" s="102"/>
      <c r="K75" s="157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</row>
    <row r="76" spans="1:26" s="112" customFormat="1" ht="20.25" customHeight="1">
      <c r="A76" s="158" t="s">
        <v>232</v>
      </c>
      <c r="B76" s="159" t="s">
        <v>233</v>
      </c>
      <c r="C76" s="764" t="str">
        <f>DATA!H7</f>
        <v>FATSAR</v>
      </c>
      <c r="D76" s="765"/>
      <c r="E76" s="160" t="s">
        <v>234</v>
      </c>
      <c r="F76" s="766"/>
      <c r="G76" s="766"/>
      <c r="H76" s="161"/>
      <c r="I76" s="756"/>
      <c r="J76" s="110"/>
      <c r="K76" s="162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 spans="1:26" s="112" customFormat="1" ht="18" customHeight="1">
      <c r="A77" s="163"/>
      <c r="B77" s="164" t="s">
        <v>235</v>
      </c>
      <c r="C77" s="767">
        <f>DATA!H8</f>
        <v>44963</v>
      </c>
      <c r="D77" s="768"/>
      <c r="E77" s="160" t="s">
        <v>150</v>
      </c>
      <c r="F77" s="769" t="str">
        <f>DATA!B6</f>
        <v>Ass. Teacher</v>
      </c>
      <c r="G77" s="769"/>
      <c r="H77" s="122"/>
      <c r="I77" s="756"/>
      <c r="J77" s="110"/>
      <c r="K77" s="162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 spans="1:26" s="127" customFormat="1" ht="20.25" customHeight="1" thickBot="1">
      <c r="A78" s="770"/>
      <c r="B78" s="771"/>
      <c r="C78" s="771"/>
      <c r="D78" s="771"/>
      <c r="E78" s="771"/>
      <c r="F78" s="771"/>
      <c r="G78" s="771"/>
      <c r="H78" s="772"/>
      <c r="I78" s="756"/>
      <c r="J78" s="102"/>
      <c r="K78" s="157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</row>
    <row r="79" spans="1:26" ht="21" customHeight="1" thickBot="1">
      <c r="A79" s="773" t="s">
        <v>236</v>
      </c>
      <c r="B79" s="774"/>
      <c r="C79" s="774"/>
      <c r="D79" s="774"/>
      <c r="E79" s="774"/>
      <c r="F79" s="774"/>
      <c r="G79" s="774"/>
      <c r="H79" s="775"/>
      <c r="I79" s="756"/>
      <c r="J79" s="155"/>
      <c r="K79" s="165"/>
    </row>
    <row r="80" spans="1:26" s="112" customFormat="1" ht="18" customHeight="1">
      <c r="A80" s="163"/>
      <c r="B80" s="733" t="s">
        <v>237</v>
      </c>
      <c r="C80" s="733"/>
      <c r="D80" s="733"/>
      <c r="E80" s="733"/>
      <c r="F80" s="733"/>
      <c r="G80" s="733"/>
      <c r="H80" s="760"/>
      <c r="I80" s="756"/>
      <c r="J80" s="110"/>
      <c r="K80" s="162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 spans="1:26" s="112" customFormat="1" ht="18" customHeight="1">
      <c r="A81" s="163"/>
      <c r="B81" s="711" t="s">
        <v>238</v>
      </c>
      <c r="C81" s="711"/>
      <c r="D81" s="711"/>
      <c r="E81" s="711"/>
      <c r="F81" s="711"/>
      <c r="G81" s="711"/>
      <c r="H81" s="738"/>
      <c r="I81" s="756"/>
      <c r="J81" s="110"/>
      <c r="K81" s="162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 spans="1:26" s="112" customFormat="1" ht="34.5" customHeight="1">
      <c r="A82" s="788"/>
      <c r="B82" s="789"/>
      <c r="C82" s="789"/>
      <c r="D82" s="789"/>
      <c r="E82" s="789"/>
      <c r="F82" s="789"/>
      <c r="G82" s="789"/>
      <c r="H82" s="790"/>
      <c r="I82" s="756"/>
      <c r="J82" s="110"/>
      <c r="K82" s="162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 spans="1:26" s="112" customFormat="1" ht="23.25" customHeight="1">
      <c r="A83" s="147"/>
      <c r="B83" s="159" t="s">
        <v>233</v>
      </c>
      <c r="C83" s="791" t="str">
        <f>DATA!H5</f>
        <v>GIR GADHADA</v>
      </c>
      <c r="D83" s="791"/>
      <c r="E83" s="166" t="s">
        <v>239</v>
      </c>
      <c r="F83" s="792"/>
      <c r="G83" s="792"/>
      <c r="H83" s="793"/>
      <c r="I83" s="110"/>
      <c r="J83" s="110"/>
      <c r="K83" s="162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 spans="1:26" s="112" customFormat="1" ht="24.75" customHeight="1" thickBot="1">
      <c r="A84" s="167"/>
      <c r="B84" s="168" t="s">
        <v>235</v>
      </c>
      <c r="C84" s="794">
        <f>'Self Declaration Form OLD.'!D56</f>
        <v>44963</v>
      </c>
      <c r="D84" s="795"/>
      <c r="E84" s="169" t="s">
        <v>240</v>
      </c>
      <c r="F84" s="170"/>
      <c r="G84" s="796"/>
      <c r="H84" s="797"/>
      <c r="I84" s="110"/>
      <c r="J84" s="110"/>
      <c r="K84" s="162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 spans="1:26" s="174" customFormat="1" ht="14.25" customHeight="1">
      <c r="A85" s="776" t="s">
        <v>241</v>
      </c>
      <c r="B85" s="777"/>
      <c r="C85" s="777"/>
      <c r="D85" s="777"/>
      <c r="E85" s="777"/>
      <c r="F85" s="777"/>
      <c r="G85" s="777"/>
      <c r="H85" s="778"/>
      <c r="I85" s="171"/>
      <c r="J85" s="171"/>
      <c r="K85" s="172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</row>
    <row r="86" spans="1:26" s="174" customFormat="1" ht="14.25" customHeight="1">
      <c r="A86" s="779" t="s">
        <v>242</v>
      </c>
      <c r="B86" s="780"/>
      <c r="C86" s="780"/>
      <c r="D86" s="780"/>
      <c r="E86" s="780"/>
      <c r="F86" s="780"/>
      <c r="G86" s="780"/>
      <c r="H86" s="781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</row>
    <row r="87" spans="1:26" s="174" customFormat="1" ht="14.25" customHeight="1">
      <c r="A87" s="782" t="s">
        <v>243</v>
      </c>
      <c r="B87" s="783"/>
      <c r="C87" s="783"/>
      <c r="D87" s="783"/>
      <c r="E87" s="783"/>
      <c r="F87" s="783"/>
      <c r="G87" s="783"/>
      <c r="H87" s="784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</row>
    <row r="88" spans="1:26" s="174" customFormat="1" ht="14.25" customHeight="1" thickBot="1">
      <c r="A88" s="785" t="s">
        <v>244</v>
      </c>
      <c r="B88" s="786"/>
      <c r="C88" s="786"/>
      <c r="D88" s="786"/>
      <c r="E88" s="786"/>
      <c r="F88" s="786"/>
      <c r="G88" s="786"/>
      <c r="H88" s="787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</row>
    <row r="89" spans="1:26" s="103" customFormat="1">
      <c r="G89" s="126"/>
      <c r="H89" s="126"/>
    </row>
    <row r="90" spans="1:26" s="103" customFormat="1">
      <c r="G90" s="126"/>
      <c r="H90" s="126"/>
    </row>
    <row r="91" spans="1:26" s="103" customFormat="1">
      <c r="G91" s="126"/>
      <c r="H91" s="126"/>
    </row>
    <row r="92" spans="1:26" s="103" customFormat="1">
      <c r="G92" s="126"/>
      <c r="H92" s="126"/>
    </row>
    <row r="93" spans="1:26" s="103" customFormat="1">
      <c r="G93" s="126"/>
      <c r="H93" s="126"/>
    </row>
    <row r="94" spans="1:26" s="103" customFormat="1">
      <c r="G94" s="126"/>
      <c r="H94" s="126"/>
    </row>
    <row r="95" spans="1:26" s="103" customFormat="1">
      <c r="G95" s="126"/>
      <c r="H95" s="126"/>
    </row>
    <row r="96" spans="1:26" s="103" customFormat="1">
      <c r="G96" s="126"/>
      <c r="H96" s="126"/>
    </row>
    <row r="97" spans="7:8" s="103" customFormat="1">
      <c r="G97" s="126"/>
      <c r="H97" s="126"/>
    </row>
    <row r="98" spans="7:8" s="103" customFormat="1">
      <c r="G98" s="126"/>
      <c r="H98" s="126"/>
    </row>
    <row r="99" spans="7:8" s="103" customFormat="1">
      <c r="G99" s="126"/>
      <c r="H99" s="126"/>
    </row>
    <row r="100" spans="7:8" s="103" customFormat="1">
      <c r="G100" s="126"/>
      <c r="H100" s="126"/>
    </row>
    <row r="101" spans="7:8" s="103" customFormat="1">
      <c r="G101" s="126"/>
      <c r="H101" s="126"/>
    </row>
    <row r="102" spans="7:8" s="103" customFormat="1">
      <c r="G102" s="126"/>
      <c r="H102" s="126"/>
    </row>
    <row r="103" spans="7:8" s="103" customFormat="1">
      <c r="G103" s="126"/>
      <c r="H103" s="126"/>
    </row>
    <row r="104" spans="7:8" s="103" customFormat="1">
      <c r="G104" s="126"/>
      <c r="H104" s="126"/>
    </row>
    <row r="105" spans="7:8" s="103" customFormat="1">
      <c r="G105" s="126"/>
      <c r="H105" s="126"/>
    </row>
    <row r="106" spans="7:8" s="103" customFormat="1">
      <c r="G106" s="126"/>
      <c r="H106" s="126"/>
    </row>
    <row r="107" spans="7:8" s="103" customFormat="1">
      <c r="G107" s="126"/>
      <c r="H107" s="126"/>
    </row>
    <row r="108" spans="7:8" s="103" customFormat="1">
      <c r="G108" s="126"/>
      <c r="H108" s="126"/>
    </row>
    <row r="109" spans="7:8" s="103" customFormat="1">
      <c r="G109" s="126"/>
      <c r="H109" s="126"/>
    </row>
    <row r="110" spans="7:8" s="103" customFormat="1">
      <c r="G110" s="126"/>
      <c r="H110" s="126"/>
    </row>
    <row r="111" spans="7:8" s="103" customFormat="1">
      <c r="G111" s="126"/>
      <c r="H111" s="126"/>
    </row>
    <row r="112" spans="7:8" s="103" customFormat="1">
      <c r="G112" s="126"/>
      <c r="H112" s="126"/>
    </row>
    <row r="113" spans="7:8" s="103" customFormat="1">
      <c r="G113" s="126"/>
      <c r="H113" s="126"/>
    </row>
    <row r="114" spans="7:8" s="103" customFormat="1">
      <c r="G114" s="126"/>
      <c r="H114" s="126"/>
    </row>
    <row r="115" spans="7:8" s="103" customFormat="1">
      <c r="G115" s="126"/>
      <c r="H115" s="126"/>
    </row>
    <row r="116" spans="7:8" s="103" customFormat="1">
      <c r="G116" s="126"/>
      <c r="H116" s="126"/>
    </row>
    <row r="117" spans="7:8" s="103" customFormat="1">
      <c r="G117" s="126"/>
      <c r="H117" s="126"/>
    </row>
    <row r="118" spans="7:8" s="103" customFormat="1">
      <c r="G118" s="126"/>
      <c r="H118" s="126"/>
    </row>
    <row r="119" spans="7:8" s="103" customFormat="1">
      <c r="G119" s="126"/>
      <c r="H119" s="126"/>
    </row>
    <row r="120" spans="7:8" s="103" customFormat="1">
      <c r="G120" s="126"/>
      <c r="H120" s="126"/>
    </row>
    <row r="121" spans="7:8" s="103" customFormat="1">
      <c r="G121" s="126"/>
      <c r="H121" s="126"/>
    </row>
    <row r="122" spans="7:8" s="103" customFormat="1">
      <c r="G122" s="126"/>
      <c r="H122" s="126"/>
    </row>
    <row r="123" spans="7:8" s="103" customFormat="1">
      <c r="G123" s="126"/>
      <c r="H123" s="126"/>
    </row>
    <row r="124" spans="7:8" s="103" customFormat="1">
      <c r="G124" s="126"/>
      <c r="H124" s="126"/>
    </row>
    <row r="125" spans="7:8" s="103" customFormat="1">
      <c r="G125" s="126"/>
      <c r="H125" s="126"/>
    </row>
    <row r="126" spans="7:8" s="103" customFormat="1">
      <c r="G126" s="126"/>
      <c r="H126" s="126"/>
    </row>
    <row r="127" spans="7:8" s="103" customFormat="1">
      <c r="G127" s="126"/>
      <c r="H127" s="126"/>
    </row>
    <row r="128" spans="7:8" s="103" customFormat="1">
      <c r="G128" s="126"/>
      <c r="H128" s="126"/>
    </row>
    <row r="129" spans="7:8" s="103" customFormat="1">
      <c r="G129" s="126"/>
      <c r="H129" s="126"/>
    </row>
    <row r="130" spans="7:8" s="103" customFormat="1">
      <c r="G130" s="126"/>
      <c r="H130" s="126"/>
    </row>
    <row r="131" spans="7:8" s="103" customFormat="1">
      <c r="G131" s="126"/>
      <c r="H131" s="126"/>
    </row>
    <row r="132" spans="7:8" s="103" customFormat="1">
      <c r="G132" s="126"/>
      <c r="H132" s="126"/>
    </row>
    <row r="133" spans="7:8" s="103" customFormat="1">
      <c r="G133" s="126"/>
      <c r="H133" s="126"/>
    </row>
    <row r="134" spans="7:8" s="103" customFormat="1">
      <c r="G134" s="126"/>
      <c r="H134" s="126"/>
    </row>
    <row r="135" spans="7:8" s="103" customFormat="1">
      <c r="G135" s="126"/>
      <c r="H135" s="126"/>
    </row>
    <row r="136" spans="7:8" s="103" customFormat="1">
      <c r="G136" s="126"/>
      <c r="H136" s="126"/>
    </row>
    <row r="137" spans="7:8" s="103" customFormat="1">
      <c r="G137" s="126"/>
      <c r="H137" s="126"/>
    </row>
    <row r="138" spans="7:8" s="103" customFormat="1">
      <c r="G138" s="126"/>
      <c r="H138" s="126"/>
    </row>
    <row r="139" spans="7:8" s="103" customFormat="1">
      <c r="G139" s="126"/>
      <c r="H139" s="126"/>
    </row>
    <row r="140" spans="7:8" s="103" customFormat="1">
      <c r="G140" s="126"/>
      <c r="H140" s="126"/>
    </row>
    <row r="141" spans="7:8" s="103" customFormat="1">
      <c r="G141" s="126"/>
      <c r="H141" s="126"/>
    </row>
    <row r="142" spans="7:8" s="103" customFormat="1">
      <c r="G142" s="126"/>
      <c r="H142" s="126"/>
    </row>
    <row r="143" spans="7:8" s="103" customFormat="1">
      <c r="G143" s="126"/>
      <c r="H143" s="126"/>
    </row>
    <row r="144" spans="7:8" s="103" customFormat="1">
      <c r="G144" s="126"/>
      <c r="H144" s="126"/>
    </row>
    <row r="145" spans="7:8" s="103" customFormat="1">
      <c r="G145" s="126"/>
      <c r="H145" s="126"/>
    </row>
    <row r="146" spans="7:8" s="103" customFormat="1">
      <c r="G146" s="126"/>
      <c r="H146" s="126"/>
    </row>
    <row r="147" spans="7:8" s="103" customFormat="1">
      <c r="G147" s="126"/>
      <c r="H147" s="126"/>
    </row>
    <row r="148" spans="7:8" s="103" customFormat="1">
      <c r="G148" s="126"/>
      <c r="H148" s="126"/>
    </row>
    <row r="149" spans="7:8" s="103" customFormat="1">
      <c r="G149" s="126"/>
      <c r="H149" s="126"/>
    </row>
    <row r="150" spans="7:8" s="103" customFormat="1">
      <c r="G150" s="126"/>
      <c r="H150" s="126"/>
    </row>
    <row r="151" spans="7:8" s="103" customFormat="1">
      <c r="G151" s="126"/>
      <c r="H151" s="126"/>
    </row>
    <row r="152" spans="7:8" s="103" customFormat="1">
      <c r="G152" s="126"/>
      <c r="H152" s="126"/>
    </row>
    <row r="153" spans="7:8" s="103" customFormat="1">
      <c r="G153" s="126"/>
      <c r="H153" s="126"/>
    </row>
    <row r="154" spans="7:8" s="103" customFormat="1">
      <c r="G154" s="126"/>
      <c r="H154" s="126"/>
    </row>
    <row r="155" spans="7:8" s="103" customFormat="1">
      <c r="G155" s="126"/>
      <c r="H155" s="126"/>
    </row>
    <row r="156" spans="7:8" s="103" customFormat="1">
      <c r="G156" s="126"/>
      <c r="H156" s="126"/>
    </row>
    <row r="157" spans="7:8" s="103" customFormat="1">
      <c r="G157" s="126"/>
      <c r="H157" s="126"/>
    </row>
    <row r="158" spans="7:8" s="103" customFormat="1">
      <c r="G158" s="126"/>
      <c r="H158" s="126"/>
    </row>
    <row r="159" spans="7:8" s="103" customFormat="1">
      <c r="G159" s="126"/>
      <c r="H159" s="126"/>
    </row>
    <row r="160" spans="7:8" s="103" customFormat="1">
      <c r="G160" s="126"/>
      <c r="H160" s="126"/>
    </row>
    <row r="161" spans="7:8" s="103" customFormat="1">
      <c r="G161" s="126"/>
      <c r="H161" s="126"/>
    </row>
    <row r="162" spans="7:8" s="103" customFormat="1">
      <c r="G162" s="126"/>
      <c r="H162" s="126"/>
    </row>
    <row r="163" spans="7:8" s="103" customFormat="1">
      <c r="G163" s="126"/>
      <c r="H163" s="126"/>
    </row>
    <row r="164" spans="7:8" s="103" customFormat="1">
      <c r="G164" s="126"/>
      <c r="H164" s="126"/>
    </row>
    <row r="165" spans="7:8" s="103" customFormat="1">
      <c r="G165" s="126"/>
      <c r="H165" s="126"/>
    </row>
    <row r="166" spans="7:8" s="103" customFormat="1">
      <c r="G166" s="126"/>
      <c r="H166" s="126"/>
    </row>
    <row r="167" spans="7:8" s="103" customFormat="1">
      <c r="G167" s="126"/>
      <c r="H167" s="126"/>
    </row>
    <row r="168" spans="7:8" s="103" customFormat="1">
      <c r="G168" s="126"/>
      <c r="H168" s="126"/>
    </row>
    <row r="169" spans="7:8" s="103" customFormat="1">
      <c r="G169" s="126"/>
      <c r="H169" s="126"/>
    </row>
    <row r="170" spans="7:8" s="103" customFormat="1">
      <c r="G170" s="126"/>
      <c r="H170" s="126"/>
    </row>
    <row r="171" spans="7:8" s="103" customFormat="1">
      <c r="G171" s="126"/>
      <c r="H171" s="126"/>
    </row>
    <row r="172" spans="7:8" s="103" customFormat="1">
      <c r="G172" s="126"/>
      <c r="H172" s="126"/>
    </row>
    <row r="173" spans="7:8" s="103" customFormat="1">
      <c r="G173" s="126"/>
      <c r="H173" s="126"/>
    </row>
    <row r="174" spans="7:8" s="103" customFormat="1">
      <c r="G174" s="126"/>
      <c r="H174" s="126"/>
    </row>
    <row r="175" spans="7:8" s="103" customFormat="1">
      <c r="G175" s="126"/>
      <c r="H175" s="126"/>
    </row>
    <row r="176" spans="7:8" s="103" customFormat="1">
      <c r="G176" s="126"/>
      <c r="H176" s="126"/>
    </row>
    <row r="177" spans="7:8" s="103" customFormat="1">
      <c r="G177" s="126"/>
      <c r="H177" s="126"/>
    </row>
    <row r="178" spans="7:8" s="103" customFormat="1">
      <c r="G178" s="126"/>
      <c r="H178" s="126"/>
    </row>
    <row r="179" spans="7:8" s="103" customFormat="1">
      <c r="G179" s="126"/>
      <c r="H179" s="126"/>
    </row>
    <row r="180" spans="7:8" s="103" customFormat="1">
      <c r="G180" s="126"/>
      <c r="H180" s="126"/>
    </row>
    <row r="181" spans="7:8" s="103" customFormat="1">
      <c r="G181" s="126"/>
      <c r="H181" s="126"/>
    </row>
    <row r="182" spans="7:8" s="103" customFormat="1">
      <c r="G182" s="126"/>
      <c r="H182" s="126"/>
    </row>
    <row r="183" spans="7:8" s="103" customFormat="1">
      <c r="G183" s="126"/>
      <c r="H183" s="126"/>
    </row>
    <row r="184" spans="7:8" s="103" customFormat="1">
      <c r="G184" s="126"/>
      <c r="H184" s="126"/>
    </row>
    <row r="185" spans="7:8" s="103" customFormat="1">
      <c r="G185" s="126"/>
      <c r="H185" s="126"/>
    </row>
    <row r="186" spans="7:8" s="103" customFormat="1">
      <c r="G186" s="126"/>
      <c r="H186" s="126"/>
    </row>
    <row r="187" spans="7:8" s="103" customFormat="1">
      <c r="G187" s="126"/>
      <c r="H187" s="126"/>
    </row>
    <row r="188" spans="7:8" s="103" customFormat="1">
      <c r="G188" s="126"/>
      <c r="H188" s="126"/>
    </row>
    <row r="189" spans="7:8" s="103" customFormat="1">
      <c r="G189" s="126"/>
      <c r="H189" s="126"/>
    </row>
    <row r="190" spans="7:8" s="103" customFormat="1">
      <c r="G190" s="126"/>
      <c r="H190" s="126"/>
    </row>
    <row r="191" spans="7:8" s="103" customFormat="1">
      <c r="G191" s="126"/>
      <c r="H191" s="126"/>
    </row>
    <row r="192" spans="7:8" s="103" customFormat="1">
      <c r="G192" s="126"/>
      <c r="H192" s="126"/>
    </row>
    <row r="193" spans="7:8" s="103" customFormat="1">
      <c r="G193" s="126"/>
      <c r="H193" s="126"/>
    </row>
    <row r="194" spans="7:8" s="103" customFormat="1">
      <c r="G194" s="126"/>
      <c r="H194" s="126"/>
    </row>
    <row r="195" spans="7:8" s="103" customFormat="1">
      <c r="G195" s="126"/>
      <c r="H195" s="126"/>
    </row>
    <row r="196" spans="7:8" s="103" customFormat="1">
      <c r="G196" s="126"/>
      <c r="H196" s="126"/>
    </row>
    <row r="197" spans="7:8" s="103" customFormat="1">
      <c r="G197" s="126"/>
      <c r="H197" s="126"/>
    </row>
    <row r="198" spans="7:8" s="103" customFormat="1">
      <c r="G198" s="126"/>
      <c r="H198" s="126"/>
    </row>
    <row r="199" spans="7:8" s="103" customFormat="1">
      <c r="G199" s="126"/>
      <c r="H199" s="126"/>
    </row>
    <row r="200" spans="7:8" s="103" customFormat="1">
      <c r="G200" s="126"/>
      <c r="H200" s="126"/>
    </row>
    <row r="201" spans="7:8" s="103" customFormat="1">
      <c r="G201" s="126"/>
      <c r="H201" s="126"/>
    </row>
    <row r="202" spans="7:8" s="103" customFormat="1">
      <c r="G202" s="126"/>
      <c r="H202" s="126"/>
    </row>
    <row r="203" spans="7:8" s="103" customFormat="1">
      <c r="G203" s="126"/>
      <c r="H203" s="126"/>
    </row>
    <row r="204" spans="7:8" s="103" customFormat="1">
      <c r="G204" s="126"/>
      <c r="H204" s="126"/>
    </row>
    <row r="205" spans="7:8" s="103" customFormat="1">
      <c r="G205" s="126"/>
      <c r="H205" s="126"/>
    </row>
    <row r="206" spans="7:8" s="103" customFormat="1">
      <c r="G206" s="126"/>
      <c r="H206" s="126"/>
    </row>
    <row r="207" spans="7:8" s="103" customFormat="1">
      <c r="G207" s="126"/>
      <c r="H207" s="126"/>
    </row>
    <row r="208" spans="7:8" s="103" customFormat="1">
      <c r="G208" s="126"/>
      <c r="H208" s="126"/>
    </row>
    <row r="209" spans="7:8" s="103" customFormat="1">
      <c r="G209" s="126"/>
      <c r="H209" s="126"/>
    </row>
    <row r="210" spans="7:8" s="103" customFormat="1">
      <c r="G210" s="126"/>
      <c r="H210" s="126"/>
    </row>
    <row r="211" spans="7:8" s="103" customFormat="1">
      <c r="G211" s="126"/>
      <c r="H211" s="126"/>
    </row>
    <row r="212" spans="7:8" s="103" customFormat="1">
      <c r="G212" s="126"/>
      <c r="H212" s="126"/>
    </row>
    <row r="213" spans="7:8" s="103" customFormat="1">
      <c r="G213" s="126"/>
      <c r="H213" s="126"/>
    </row>
    <row r="214" spans="7:8" s="103" customFormat="1">
      <c r="G214" s="126"/>
      <c r="H214" s="126"/>
    </row>
    <row r="215" spans="7:8" s="103" customFormat="1">
      <c r="G215" s="126"/>
      <c r="H215" s="126"/>
    </row>
    <row r="216" spans="7:8" s="103" customFormat="1">
      <c r="G216" s="126"/>
      <c r="H216" s="126"/>
    </row>
    <row r="217" spans="7:8" s="103" customFormat="1">
      <c r="G217" s="126"/>
      <c r="H217" s="126"/>
    </row>
    <row r="218" spans="7:8" s="103" customFormat="1">
      <c r="G218" s="126"/>
      <c r="H218" s="126"/>
    </row>
    <row r="219" spans="7:8" s="103" customFormat="1">
      <c r="G219" s="126"/>
      <c r="H219" s="126"/>
    </row>
    <row r="220" spans="7:8" s="103" customFormat="1">
      <c r="G220" s="126"/>
      <c r="H220" s="126"/>
    </row>
    <row r="221" spans="7:8" s="103" customFormat="1">
      <c r="G221" s="126"/>
      <c r="H221" s="126"/>
    </row>
    <row r="222" spans="7:8" s="103" customFormat="1">
      <c r="G222" s="126"/>
      <c r="H222" s="126"/>
    </row>
    <row r="223" spans="7:8" s="103" customFormat="1">
      <c r="G223" s="126"/>
      <c r="H223" s="126"/>
    </row>
    <row r="224" spans="7:8" s="103" customFormat="1">
      <c r="G224" s="126"/>
      <c r="H224" s="126"/>
    </row>
    <row r="225" spans="7:8" s="103" customFormat="1">
      <c r="G225" s="126"/>
      <c r="H225" s="126"/>
    </row>
    <row r="226" spans="7:8" s="103" customFormat="1">
      <c r="G226" s="126"/>
      <c r="H226" s="126"/>
    </row>
    <row r="227" spans="7:8" s="103" customFormat="1">
      <c r="G227" s="126"/>
      <c r="H227" s="126"/>
    </row>
    <row r="228" spans="7:8" s="103" customFormat="1">
      <c r="G228" s="126"/>
      <c r="H228" s="126"/>
    </row>
    <row r="229" spans="7:8" s="103" customFormat="1">
      <c r="G229" s="126"/>
      <c r="H229" s="126"/>
    </row>
    <row r="230" spans="7:8" s="103" customFormat="1">
      <c r="G230" s="126"/>
      <c r="H230" s="126"/>
    </row>
    <row r="231" spans="7:8" s="103" customFormat="1">
      <c r="G231" s="126"/>
      <c r="H231" s="126"/>
    </row>
    <row r="232" spans="7:8" s="103" customFormat="1">
      <c r="G232" s="126"/>
      <c r="H232" s="126"/>
    </row>
    <row r="233" spans="7:8" s="103" customFormat="1">
      <c r="G233" s="126"/>
      <c r="H233" s="126"/>
    </row>
    <row r="234" spans="7:8" s="103" customFormat="1">
      <c r="G234" s="126"/>
      <c r="H234" s="126"/>
    </row>
    <row r="235" spans="7:8" s="103" customFormat="1">
      <c r="G235" s="126"/>
      <c r="H235" s="126"/>
    </row>
    <row r="236" spans="7:8" s="103" customFormat="1">
      <c r="G236" s="126"/>
      <c r="H236" s="126"/>
    </row>
    <row r="237" spans="7:8" s="103" customFormat="1">
      <c r="G237" s="126"/>
      <c r="H237" s="126"/>
    </row>
    <row r="238" spans="7:8" s="103" customFormat="1">
      <c r="G238" s="126"/>
      <c r="H238" s="126"/>
    </row>
    <row r="239" spans="7:8" s="103" customFormat="1">
      <c r="G239" s="126"/>
      <c r="H239" s="126"/>
    </row>
    <row r="240" spans="7:8" s="103" customFormat="1">
      <c r="G240" s="126"/>
      <c r="H240" s="126"/>
    </row>
    <row r="241" spans="7:8" s="103" customFormat="1">
      <c r="G241" s="126"/>
      <c r="H241" s="126"/>
    </row>
    <row r="242" spans="7:8" s="103" customFormat="1">
      <c r="G242" s="126"/>
      <c r="H242" s="126"/>
    </row>
    <row r="243" spans="7:8" s="103" customFormat="1">
      <c r="G243" s="126"/>
      <c r="H243" s="126"/>
    </row>
    <row r="244" spans="7:8" s="103" customFormat="1">
      <c r="G244" s="126"/>
      <c r="H244" s="126"/>
    </row>
    <row r="245" spans="7:8" s="103" customFormat="1">
      <c r="G245" s="126"/>
      <c r="H245" s="126"/>
    </row>
    <row r="246" spans="7:8" s="103" customFormat="1">
      <c r="G246" s="126"/>
      <c r="H246" s="126"/>
    </row>
    <row r="247" spans="7:8" s="103" customFormat="1">
      <c r="G247" s="126"/>
      <c r="H247" s="126"/>
    </row>
    <row r="248" spans="7:8" s="103" customFormat="1">
      <c r="G248" s="126"/>
      <c r="H248" s="126"/>
    </row>
    <row r="249" spans="7:8" s="103" customFormat="1">
      <c r="G249" s="126"/>
      <c r="H249" s="126"/>
    </row>
    <row r="250" spans="7:8" s="103" customFormat="1">
      <c r="G250" s="126"/>
      <c r="H250" s="126"/>
    </row>
    <row r="251" spans="7:8" s="103" customFormat="1">
      <c r="G251" s="126"/>
      <c r="H251" s="126"/>
    </row>
    <row r="252" spans="7:8" s="103" customFormat="1">
      <c r="G252" s="126"/>
      <c r="H252" s="126"/>
    </row>
    <row r="253" spans="7:8" s="103" customFormat="1">
      <c r="G253" s="126"/>
      <c r="H253" s="126"/>
    </row>
    <row r="254" spans="7:8" s="103" customFormat="1">
      <c r="G254" s="126"/>
      <c r="H254" s="126"/>
    </row>
    <row r="255" spans="7:8" s="103" customFormat="1">
      <c r="G255" s="126"/>
      <c r="H255" s="126"/>
    </row>
    <row r="256" spans="7:8" s="103" customFormat="1">
      <c r="G256" s="126"/>
      <c r="H256" s="126"/>
    </row>
    <row r="257" spans="7:8" s="103" customFormat="1">
      <c r="G257" s="126"/>
      <c r="H257" s="126"/>
    </row>
    <row r="258" spans="7:8" s="103" customFormat="1">
      <c r="G258" s="126"/>
      <c r="H258" s="126"/>
    </row>
    <row r="259" spans="7:8" s="103" customFormat="1">
      <c r="G259" s="126"/>
      <c r="H259" s="126"/>
    </row>
    <row r="403" spans="5:5">
      <c r="E403" s="175"/>
    </row>
    <row r="404" spans="5:5">
      <c r="E404" s="175"/>
    </row>
    <row r="405" spans="5:5">
      <c r="E405" s="175"/>
    </row>
  </sheetData>
  <sheetProtection algorithmName="SHA-512" hashValue="7ZgdJAp95IlPz1dOt/AL9bhOYSXa7vHYjmGwD14a7cucVTCr2pY/tLL78F18j4vjggmxAWN973bOvHcIf6nj1w==" saltValue="g6vH04UEG2TasD9C1lgmhw==" spinCount="100000" sheet="1" objects="1" scenarios="1"/>
  <mergeCells count="112">
    <mergeCell ref="A85:H85"/>
    <mergeCell ref="A86:H86"/>
    <mergeCell ref="A87:H87"/>
    <mergeCell ref="A88:H88"/>
    <mergeCell ref="B80:H80"/>
    <mergeCell ref="B81:H81"/>
    <mergeCell ref="A82:H82"/>
    <mergeCell ref="C83:D83"/>
    <mergeCell ref="F83:H83"/>
    <mergeCell ref="C84:D84"/>
    <mergeCell ref="G84:H84"/>
    <mergeCell ref="B67:G67"/>
    <mergeCell ref="B68:G68"/>
    <mergeCell ref="B69:G69"/>
    <mergeCell ref="B70:G70"/>
    <mergeCell ref="B71:G71"/>
    <mergeCell ref="B72:G72"/>
    <mergeCell ref="I61:I65"/>
    <mergeCell ref="B62:G62"/>
    <mergeCell ref="B63:G63"/>
    <mergeCell ref="B64:G64"/>
    <mergeCell ref="B65:G65"/>
    <mergeCell ref="B66:G66"/>
    <mergeCell ref="I72:I82"/>
    <mergeCell ref="A73:H73"/>
    <mergeCell ref="B74:H74"/>
    <mergeCell ref="A75:H75"/>
    <mergeCell ref="C76:D76"/>
    <mergeCell ref="F76:G76"/>
    <mergeCell ref="C77:D77"/>
    <mergeCell ref="F77:G77"/>
    <mergeCell ref="A78:H78"/>
    <mergeCell ref="A79:H79"/>
    <mergeCell ref="B57:G57"/>
    <mergeCell ref="B58:G58"/>
    <mergeCell ref="B59:G59"/>
    <mergeCell ref="B60:G60"/>
    <mergeCell ref="A61:C61"/>
    <mergeCell ref="D61:H61"/>
    <mergeCell ref="B51:G51"/>
    <mergeCell ref="B52:G52"/>
    <mergeCell ref="B53:G53"/>
    <mergeCell ref="B54:G54"/>
    <mergeCell ref="B55:G55"/>
    <mergeCell ref="B56:G56"/>
    <mergeCell ref="B46:D46"/>
    <mergeCell ref="F46:H46"/>
    <mergeCell ref="B47:H47"/>
    <mergeCell ref="B48:H48"/>
    <mergeCell ref="B49:H49"/>
    <mergeCell ref="B50:G50"/>
    <mergeCell ref="A42:C42"/>
    <mergeCell ref="D42:H42"/>
    <mergeCell ref="I42:I44"/>
    <mergeCell ref="B43:F43"/>
    <mergeCell ref="B44:F44"/>
    <mergeCell ref="A45:C45"/>
    <mergeCell ref="D45:H45"/>
    <mergeCell ref="B36:F36"/>
    <mergeCell ref="B37:F37"/>
    <mergeCell ref="B38:F38"/>
    <mergeCell ref="B39:F39"/>
    <mergeCell ref="B40:F40"/>
    <mergeCell ref="B41:F41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18:F18"/>
    <mergeCell ref="B19:F19"/>
    <mergeCell ref="B20:F20"/>
    <mergeCell ref="B21:F21"/>
    <mergeCell ref="B22:F22"/>
    <mergeCell ref="B23:F23"/>
    <mergeCell ref="B10:G10"/>
    <mergeCell ref="B11:F11"/>
    <mergeCell ref="B12:F12"/>
    <mergeCell ref="B13:F13"/>
    <mergeCell ref="B14:G14"/>
    <mergeCell ref="I14:I22"/>
    <mergeCell ref="B15:G15"/>
    <mergeCell ref="A16:C16"/>
    <mergeCell ref="D16:H16"/>
    <mergeCell ref="B17:G17"/>
    <mergeCell ref="I2:I11"/>
    <mergeCell ref="D6:F6"/>
    <mergeCell ref="G6:H6"/>
    <mergeCell ref="B7:C7"/>
    <mergeCell ref="D7:F7"/>
    <mergeCell ref="G7:H7"/>
    <mergeCell ref="A9:C9"/>
    <mergeCell ref="D9:H9"/>
    <mergeCell ref="B8:C8"/>
    <mergeCell ref="D8:E8"/>
    <mergeCell ref="G8:H8"/>
    <mergeCell ref="A1:H1"/>
    <mergeCell ref="A2:H2"/>
    <mergeCell ref="B4:C4"/>
    <mergeCell ref="D4:F4"/>
    <mergeCell ref="G4:H4"/>
    <mergeCell ref="B5:C5"/>
    <mergeCell ref="D5:F5"/>
    <mergeCell ref="G5:H5"/>
    <mergeCell ref="B6:C6"/>
  </mergeCells>
  <pageMargins left="0.51181102362204722" right="0.23622047244094491" top="0.51181102362204722" bottom="0" header="0.15748031496062992" footer="0"/>
  <pageSetup paperSize="9" orientation="portrait" verticalDpi="300" r:id="rId1"/>
  <headerFooter scaleWithDoc="0" alignWithMargins="0">
    <oddHeader>Page &amp;P of &amp;N</oddHeader>
    <oddFooter>&amp;Cwww.pratikardeshana.blogspot.com</oddFooter>
  </headerFooter>
  <rowBreaks count="1" manualBreakCount="1">
    <brk id="44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HOME</vt:lpstr>
      <vt:lpstr>DATA</vt:lpstr>
      <vt:lpstr>CALCULATION</vt:lpstr>
      <vt:lpstr>Self Declaration Form OLD.</vt:lpstr>
      <vt:lpstr>FORM-16 OLD</vt:lpstr>
      <vt:lpstr>Self Dec.Form NEW</vt:lpstr>
      <vt:lpstr>'FORM-16 OLD'!Print_Area</vt:lpstr>
      <vt:lpstr>'Self Dec.Form NEW'!Print_Area</vt:lpstr>
      <vt:lpstr>'Self Declaration Form OLD.'!Print_Area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</dc:creator>
  <cp:lastModifiedBy>Pratik Patel</cp:lastModifiedBy>
  <cp:lastPrinted>2022-02-06T03:21:21Z</cp:lastPrinted>
  <dcterms:created xsi:type="dcterms:W3CDTF">2014-02-14T05:42:07Z</dcterms:created>
  <dcterms:modified xsi:type="dcterms:W3CDTF">2023-02-02T06:48:35Z</dcterms:modified>
</cp:coreProperties>
</file>