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 sheetId="1" r:id="rId4"/>
  </sheets>
  <definedNames/>
  <calcPr/>
  <extLst>
    <ext uri="GoogleSheetsCustomDataVersion2">
      <go:sheetsCustomData xmlns:go="http://customooxmlschemas.google.com/" r:id="rId5" roundtripDataChecksum="IN7LH9J+Rvu1fkFSq5PaQZ6EinoENUz1BPpGojH8Eu8="/>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J256">
      <text>
        <t xml:space="preserve">======
ID#AAABm5-8ANg
Noely Dhalton Diokila Mendez    (2025-07-03 13:41:51)
lo ideal sería gastar la caja, segun mis estimaciones va a tener demasiada caja no, lo siguiente. Deberían de o aumentar dividendos o hacer más adquisicioenes, y si hay más adquisiciones hay más crecimiento.</t>
      </text>
    </comment>
    <comment authorId="0" ref="J266">
      <text>
        <t xml:space="preserve">======
ID#AAABm5-8ANc
Noely Dhalton Diokila Mendez    (2025-07-03 13:41:45)
lo ideal sería gastar la caja, segun mis estimaciones va a tener demasiada caja no, lo siguiente. Deberían de o aumentar dividendos o hacer más adquisicioenes, y si hay más adquisiciones hay más crecimiento.</t>
      </text>
    </comment>
    <comment authorId="0" ref="Q201">
      <text>
        <t xml:space="preserve">======
ID#AAABm5-8ANU
Noely Dhalton Diokila Mendez    (2025-07-03 13:27:26)
No tengo forma de proyectarlo y normalizo a 0.</t>
      </text>
    </comment>
    <comment authorId="0" ref="Q199">
      <text>
        <t xml:space="preserve">======
ID#AAABm5-8ANQ
Noely Dhalton Diokila Mendez    (2025-07-03 13:26:02)
Estimamos 0 millones en recompras anuales, esta gente ya tiene el dividendo con bastante presión y además son europeos. Raro (y bueno) si es que hacen alguna recompra.</t>
      </text>
    </comment>
    <comment authorId="0" ref="Q188">
      <text>
        <t xml:space="preserve">======
ID#AAABm5-8AM4
Noely Dhalton Diokila Mendez    (2025-07-03 13:23:31)
Continuarán con su programa de adquisiciones (básicamente carteras de servicios) lo que estimo en 110 a 130 millones anuales.</t>
      </text>
    </comment>
    <comment authorId="0" ref="Q185">
      <text>
        <t xml:space="preserve">======
ID#AAABm5-8AM0
Noely Dhalton Diokila Mendez    (2025-07-03 13:22:19)
Proyectamos que se mantenga estable como % de las ventas</t>
      </text>
    </comment>
    <comment authorId="0" ref="Q119">
      <text>
        <t xml:space="preserve">======
ID#AAABm5-8AMk
Noely Dhalton Diokila Mendez    (2025-07-03 13:10:14)
Está en niveles de 2019 y no espero grandes mejoras. Cuando se estabilice el mercado de NE debeeríamos ver a partir de 2027 mejor circulante por los anticipos principalmente</t>
      </text>
    </comment>
    <comment authorId="0" ref="P117">
      <text>
        <t xml:space="preserve">======
ID#AAABm5-8AMc
Noely Dhalton Diokila Mendez    (2025-07-03 13:02:50)
Advance payments + Accruals</t>
      </text>
    </comment>
    <comment authorId="0" ref="Q65">
      <text>
        <t xml:space="preserve">======
ID#AAABm5-8AMI
Noely Dhalton Diokila Mendez    (2025-07-03 12:46:21)
Estoy proyectando 50 millones más de costes de reestructuración relacionados con el plan de la empresa, de ahí en adelante no estoy modelando más efectos extraordinarios, por que si son extraordinarios, no deberían repetirse en un contexto donde estamos proyectando el fin de la crisis de NE que es la que está presionando en ese sentido.</t>
      </text>
    </comment>
    <comment authorId="0" ref="P65">
      <text>
        <t xml:space="preserve">======
ID#AAABm5-8AMA
Noely Dhalton Diokila Mendez    (2025-07-03 12:41:51)
"In 2024, items
affecting comparability amounted to EUR 54 million including EUR 36 million restructuring costs and EUR 18 million expensed development costs as a result of redirecting
development activities in alignment with KONE's new strategy." -  nota en la pg 4 del informe annual 2024. Detalles de los costes no recurrentes en la página 91 del informe anual 2024.</t>
      </text>
    </comment>
    <comment authorId="0" ref="S56">
      <text>
        <t xml:space="preserve">======
ID#AAABm5-8ALo
Noely Dhalton Diokila Mendez    (2025-07-03 12:36:27)
Implica situarnos en el rango bajo de su orientación de 13 a 14% de margen. Orientación que me parece realista, por cierto.</t>
      </text>
    </comment>
    <comment authorId="0" ref="Q94">
      <text>
        <t xml:space="preserve">======
ID#AAABm5-8ALk
Noely Dhalton Diokila Mendez    (2025-07-03 12:35:33)
Este primer año, con aún nuevos equipos bajo presión, no espero mejoras de margen bruto y espero aún que estén tensionadas.</t>
      </text>
    </comment>
    <comment authorId="0" ref="U56">
      <text>
        <t xml:space="preserve">======
ID#AAABm5-8ALc
Noely Dhalton Diokila Mendez    (2025-07-03 12:33:39)
Su objetivo es un 16% de margen EBIT para 2030, pero yo aún lo veo dificil . Necesito proyectar muchos aspectos optimistas simultaneos para que eso se de. No lo veo probable (tampoco imposible) y me quedo con mis proyecciones de mejora de unos 40 pbs anuales.</t>
      </text>
    </comment>
    <comment authorId="0" ref="Q95">
      <text>
        <t xml:space="preserve">======
ID#AAABm5-8ALQ
Noely Dhalton Diokila Mendez    (2025-07-03 12:27:41)
Estamos proyectando mejoras de 20 a 30 puntos básicos anuales impulsadas por: 
- Reducción de costes de NE a medida que se estabilizan los volúmenes 
- Paquetes de estandarización industrial en modernización y ventajas de escala en modernización. 
- Ventajas de escala al aumentar la cartera de mantenimiento, principalmente mejoras en la densidad de ruta y la tecnología IoT
- Aumento de margen por la red de ascensores conectados que ofrecen mejor ingresos y mayor margen. Básicamente mejor densidad de ruta, una mayor asignación de unidades/técnico y reducción de costes por el acceso a datos en tiempo real. 
- Los nuevos ascensores DX 24/7 connected tienen mejores márgenes, por lo que también debería mejorar el míx de margen.
------
ID#AAABm5-8ALg
Noely Dhalton Diokila Mendez    (2025-07-03 12:34:42)
El primer año solo cuento con 10 pbs de mejora d margen.</t>
      </text>
    </comment>
    <comment authorId="0" ref="P45">
      <text>
        <t xml:space="preserve">======
ID#AAABm5-8ALE
Noely Dhalton Diokila Mendez    (2025-07-03 12:21:18)
le descontamos a la partida que reporta la empresa el gasto en I+D que reporta la empresa por separado para tener las dos partidas por separado.</t>
      </text>
    </comment>
    <comment authorId="0" ref="P47">
      <text>
        <t xml:space="preserve">======
ID#AAABm5-8ALA
Noely Dhalton Diokila Mendez    (2025-07-03 12:16:32)
Se sitúa históricamente entre el 1,6 y el 1,8% de las ventas. proyectamos que se mantengan en los próximos años en el centro del rango (1,7% sobre ventas).</t>
      </text>
    </comment>
    <comment authorId="0" ref="Q43">
      <text>
        <t xml:space="preserve">======
ID#AAABm5-8AK4
Noely Dhalton Diokila Mendez    (2025-07-03 12:13:59)
Estamos proyectando mejoras de 10 a 15 puntos básicos anuales impulsadas por: 
- Reducción de costes de NE a medida que se estabilizan los volúmenes 
- Paquetes de estandarización industrial en modernización 
- Ventajas de escala al aumentar la cartera de mantenimiento, principalmente mejoras en la densidad de ruta 
- Aumento de margen por la red de ascensores conectados que ofrecen mejor ingresos y mayor margen.</t>
      </text>
    </comment>
    <comment authorId="0" ref="P43">
      <text>
        <t xml:space="preserve">======
ID#AAABm5-8AKs
Noely Dhalton Diokila Mendez    (2025-07-03 12:07:04)
Los margenes brutos se han trabajado muy bien en la empresa y aunque parezcan que son muy buenos, en realidad están en niveles de 2008. La mejora viene pror que en la expansión en China en los últimos años, el margen bruto allí era menor, y además han sido muy competitivos en precio a nivel internacional para robar cuota y aumentar su cartera de mantenimiento, conforme China reduce su peso sobre ventas y los precios también se han adaptado a la inflación, la compañía ha logrado expandir el margen. No espero ninguna mejora de margen agresiva a partir de aquí. Espero una mejora de apenas 10 puntos básicos anuales que vendrá principalmente de la estandarización de paquetes de modernización y la mejora del coste bruto de mantenimiento conforme ganan escala
------
ID#AAABm5-8AKw
Noely Dhalton Diokila Mendez    (2025-07-03 12:10:29)
Aclaro que no es que tengan mejores márgenes que Otis, pero en Otis como no desglosa tan bien la estructura de costes,en otis no se sabe que parte del coste es bruto y que parte operativo, por eso se mete todo como bruto y parece que tiene peores márgenes que Kone. Aquí lo relevante es el margen operativo que es el que podemos comparar.</t>
      </text>
    </comment>
    <comment authorId="0" ref="P41">
      <text>
        <t xml:space="preserve">======
ID#AAABm5-8AKk
Noely Dhalton Diokila Mendez    (2025-07-03 12:01:29)
Surge de sumar los costes directos de venta (3947 mill) y los otros costes de producción (882 millones). se desglosa la estructura de costes en la página 91 del informe anual 2024.</t>
      </text>
    </comment>
    <comment authorId="0" ref="Q36">
      <text>
        <t xml:space="preserve">======
ID#AAABm46IwlM
Noely Dhalton Diokila Mendez    (2025-07-02 13:23:39)
En el Q1 estaba creciendo al 19% nada menos, creo que estoy siendo bastante conservador .</t>
      </text>
    </comment>
    <comment authorId="0" ref="Q33">
      <text>
        <t xml:space="preserve">======
ID#AAABm46IwlI
Noely Dhalton Diokila Mendez    (2025-07-02 13:23:10)
ya en el Q1 estaba cereciendo al 8,5% que me parece sostenible.</t>
      </text>
    </comment>
    <comment authorId="0" ref="Q22">
      <text>
        <t xml:space="preserve">======
ID#AAABm46IwlE
Noely Dhalton Diokila Mendez    (2025-07-02 13:19:48)
En el Q1 ya caía al 10,7% las ventas de nuevos equipos, por China que caía al +15%. Se supone que Kone espera que se suavice China para el H2 aunque lo siguen viendo bajo presion. Por no ser optimista, voy a contar con que no mejore la situación en todo el año.</t>
      </text>
    </comment>
    <comment authorId="0" ref="R36">
      <text>
        <t xml:space="preserve">======
ID#AAABm46IwlA
Noely Dhalton Diokila Mendez    (2025-07-02 13:04:39)
Creo que el boom de la modernización está ya aquí.y que además Kone se ha preparado para ello con más previsión que Otis y por ende creo que crecerá más rápido y en ambos casos a doble dígito.</t>
      </text>
    </comment>
    <comment authorId="0" ref="Q27">
      <text>
        <t xml:space="preserve">======
ID#AAABm46Iwk8
Noely Dhalton Diokila Mendez    (2025-07-02 13:02:00)
Hay un punto porcentual mas que se gana por las adquisiones, inorganico, anualizado los 5 años proyectados por eso la tasa de recaptura supera junto a la retención el 100%. También por el efecto de recaptura gracias a la modernización.</t>
      </text>
    </comment>
    <comment authorId="0" ref="Q31">
      <text>
        <t xml:space="preserve">======
ID#AAABm46Iwk0
Noely Dhalton Diokila Mendez    (2025-07-02 12:47:57)
Exactamente mismas proyecciones del 1,7% anual que, mas que por subidas de precio es por la mejora del mix ya que las unidades conectadas ofrecen un 20% mejor precio que las que no, lo que, conforme la compañía siga conectando unidades, debería aumentar el ingreso medio/unidad.
Si consiguen con ello un aumento medio del mix de unidades de mantenimiento de un 3% por prcio o más, podrían acercarse a ese objetivo de crecimiento cercano al 10% anual. Yo soy algo más conservador.</t>
      </text>
    </comment>
    <comment authorId="0" ref="U26">
      <text>
        <t xml:space="preserve">======
ID#AAABm46Iwko
Noely Dhalton Diokila Mendez    (2025-07-02 12:38:40)
vs 94% de Otis</t>
      </text>
    </comment>
    <comment authorId="0" ref="N28">
      <text>
        <t xml:space="preserve">======
ID#AAABm46Iwjw
Noely Dhalton Diokila Mendez    (2025-07-02 12:26:59)
indican +1,5, yo creo que estaban creciendo a 75-80k unidades anuales</t>
      </text>
    </comment>
    <comment authorId="0" ref="M28">
      <text>
        <t xml:space="preserve">======
ID#AAABm46Iwjs
Noely Dhalton Diokila Mendez    (2025-07-02 12:26:21)
indican -1,5 millones</t>
      </text>
    </comment>
    <comment authorId="0" ref="L28">
      <text>
        <t xml:space="preserve">======
ID#AAABm46Iwjk
Noely Dhalton Diokila Mendez    (2025-07-02 12:26:15)
Indican +1,4 millones</t>
      </text>
    </comment>
    <comment authorId="0" ref="J262">
      <text>
        <t xml:space="preserve">======
ID#AAABmNtn1TI
Noely Dhalton Diokila Mendez    (2025-06-19 13:16:33)
1. Compra Fuerte (Strong Buy) o Recomendación de Compra Altamente Convincente: si Si rendimiento es del +20%
2. Compra (Buy): Si rendimiento es del 15-20%
3. Sobreponderar (Overweight): Si rendimiento es del 10-15%
4. Mantener (Hold) o Neutral: Si IRR es del 7-10%
5. Infraponderar (Underweight): Si rendimiento es del 3-7%
6. Venta (Sell): Si irr es del &lt;3%
7. Venta Fuerte (Strong Sell) o Recomendación de Venta Convincente: Si IRR es del &lt;10%</t>
      </text>
    </comment>
    <comment authorId="0" ref="P197">
      <text>
        <t xml:space="preserve">======
ID#AAABmNtn1TA
Noely Dhalton Diokila Mendez    (2025-06-19 12:47:18)
Yo me pregunto ¿para que han emitido repentinamente 1500 millones que a priori no necesitan?</t>
      </text>
    </comment>
    <comment authorId="0" ref="Q197">
      <text>
        <t xml:space="preserve">======
ID#AAABmNtn1S4
Noely Dhalton Diokila Mendez    (2025-06-19 12:44:48)
Han dicho que no tienen intención de reducir la deuda así que la irán rolando. El efecto neutral son 0€ reembolsados.</t>
      </text>
    </comment>
    <comment authorId="0" ref="Q178">
      <text>
        <t xml:space="preserve">======
ID#AAABmNtn1Sw
Noely Dhalton Diokila Mendez    (2025-06-19 12:40:01)
normalizo a 0</t>
      </text>
    </comment>
    <comment authorId="0" ref="M118">
      <text>
        <t xml:space="preserve">======
ID#AAABmNtn1So
Noely Dhalton Diokila Mendez    (2025-06-19 12:22:19)
Solo tengo datos correctos desde el 2019, los anteriores no tenerlos en cuenta por que no están bien ajustados el circulante).</t>
      </text>
    </comment>
    <comment authorId="0" ref="P118">
      <text>
        <t xml:space="preserve">======
ID#AAABmNtn1Sg
Noely Dhalton Diokila Mendez    (2025-06-19 12:14:48)
Al igual que Kone, con la caída de nuevos equipos que son los clientes que pagan con anticipos, el circulante se ve más presionado. Pero sigue siendo negativo, lo cual es bueno.</t>
      </text>
    </comment>
    <comment authorId="0" ref="P113">
      <text>
        <t xml:space="preserve">======
ID#AAABmNtn1Sc
Noely Dhalton Diokila Mendez    (2025-06-19 12:11:53)
Extraido directamente del informe anual, página 83</t>
      </text>
    </comment>
    <comment authorId="0" ref="B115">
      <text>
        <t xml:space="preserve">======
ID#AAABmNtn1SY
Noely Dhalton Diokila Mendez    (2025-06-19 12:08:12)
Normalmente ingresos devengados</t>
      </text>
    </comment>
    <comment authorId="0" ref="Q61">
      <text>
        <t xml:space="preserve">======
ID#AAABmNtn1R0
Noely Dhalton Diokila Mendez    (2025-06-19 11:49:00)
normalizo a 0</t>
      </text>
    </comment>
    <comment authorId="0" ref="R98">
      <text>
        <t xml:space="preserve">======
ID#AAABmNtn1RE
Noely Dhalton Diokila Mendez    (2025-06-19 11:32:54)
eventualmente no veo motivos para que no regrese a niveles históricos.</t>
      </text>
    </comment>
    <comment authorId="0" ref="Q26">
      <text>
        <t xml:space="preserve">======
ID#AAABmNtn1Qs
Noely Dhalton Diokila Mendez    (2025-06-19 11:23:29)
Nuestras estimaciones es que la compañía mejore las tasas de retención unos 25 puntos básicos anuales lo que ayudaría a, progresivamente a acercarse al 94% de retención de 2022 que logró Otis (Kone no lo sabemos, pero intuyo que era peor).</t>
      </text>
    </comment>
    <comment authorId="0" ref="U25">
      <text>
        <t xml:space="preserve">======
ID#AAABmNtn1QI
Noely Dhalton Diokila Mendez    (2025-06-19 11:01:33)
Si llevan a China al 60% pueden alcanzar el 72%
------
ID#AAABm46Iwkg
Noely Dhalton Diokila Mendez    (2025-07-02 12:37:33)
Van muy cerca de Otis, por eso tengo las mismas proyecciones</t>
      </text>
    </comment>
    <comment authorId="0" ref="Q19">
      <text>
        <t xml:space="preserve">======
ID#AAABmNtn1Pw
Noely Dhalton Diokila Mendez    (2025-06-19 10:50:17)
alrededor de 35k€ promedio por nuevo equipo.</t>
      </text>
    </comment>
    <comment authorId="0" ref="S18">
      <text>
        <t xml:space="preserve">======
ID#AAABmNtn1Po
Noely Dhalton Diokila Mendez    (2025-06-19 10:49:01)
Estimamos crecimientos moderados al 1-2% anual.
------
ID#AAABm46Iwkc
Noely Dhalton Diokila Mendez    (2025-07-02 12:36:48)
Exactamente igual que en otis</t>
      </text>
    </comment>
    <comment authorId="0" ref="R18">
      <text>
        <t xml:space="preserve">======
ID#AAABmNtn1Pk
Noely Dhalton Diokila Mendez    (2025-06-19 10:48:46)
Año de estabilización.</t>
      </text>
    </comment>
    <comment authorId="0" ref="R29">
      <text>
        <t xml:space="preserve">======
ID#AAABmNtn1N0
Noely Dhalton Diokila Mendez    (2025-06-19 10:29:55)
Estimo que con el enfriamiento de CHina y 850k a 900k unidades nuevas anuales vendidas a nivel de mercado, la flota de unidades de mantenimiento va a crecer al 3,75% a 4%, por lo que Kone en realidad a pesar de no acelerar el crecimiento en este escenario, estaría aumentando su cuota de mercado en mantenimiento. En cuanto al calculo de las unidades, nuestras estimaciones son las incorporadas en la formula, solo estamos cogiendo el número de unidades anuales de nuevos equipos, multiplicándolo por la retención, sumando la recuperación de equipos y aplicando la tasa de retención. 
Además, cuanto más crezca esta base de unidades bajo mantenimiento, más eficiencia operativa podrá conseguir la compañía: mayor densidad de rutas, mejor apalancamiento operativo, mayor capacidad de negociación con proveedores y mayor número de unidades mantenidas por técnico. Con una plantilla de más de 60.000 empleados, de los cuales más del 85% son técnicos, esta eficiencia adicional es un margen real de mejora
------
ID#AAABmNtn1N4
Noely Dhalton Diokila Mendez    (2025-06-19 10:30:19)
Y eso sin tener en cuenta potenciales mejoras en la tasa de retención por tecnología, o en la tasa de conversión (el objetivo es subirla del 66% al 72%), lo que aceleraría aún más el crecimiento de unidades y, por tanto, también el crecimiento del beneficio operativo.</t>
      </text>
    </comment>
    <comment authorId="0" ref="P192">
      <text>
        <t xml:space="preserve">======
ID#AAABRyfSb1E
The Phoenix Capital    (2024-07-19 11:41:54)
normalizo a 0 ya que no es estable</t>
      </text>
    </comment>
    <comment authorId="0" ref="P130">
      <text>
        <t xml:space="preserve">======
ID#AAABRyfSb0s
The Phoenix Capital    (2024-07-19 11:17:34)
no util por que el equity es negativo</t>
      </text>
    </comment>
    <comment authorId="0" ref="C35">
      <text>
        <t xml:space="preserve">======
ID#AAABRyfSbz8
The Phoenix Capital    (2024-07-19 09:59:52)
datos segmentados en la página 108</t>
      </text>
    </comment>
    <comment authorId="0" ref="C21">
      <text>
        <t xml:space="preserve">======
ID#AAABRyfSbz0
The Phoenix Capital    (2024-07-19 09:57:07)
datos en la pg 47 informe anua l2023</t>
      </text>
    </comment>
    <comment authorId="0" ref="B61">
      <text>
        <t xml:space="preserve">======
ID#AAABRyfSbzw
The Phoenix Capital    (2024-07-19 09:41:56)
Perdidas cambiarias e ingresos/perdidas sobre capital invertido</t>
      </text>
    </comment>
    <comment authorId="0" ref="O59">
      <text>
        <t xml:space="preserve">======
ID#AAABRyfSbzc
The Phoenix Capital    (2024-07-19 09:35:15)
tienen un interes medio del 2,1%
------
ID#AAABRyfSbzk
The Phoenix Capital    (2024-07-19 09:40:08)
Deuda tota la largo plazo, 6,866 pagina 85 del informe anua l2023
------
ID#AAABRyfSbzo
The Phoenix Capital    (2024-07-19 09:41:33)
Lo raro es que reciben 0% de intereses de su caja.</t>
      </text>
    </comment>
    <comment authorId="0" ref="P191">
      <text>
        <t xml:space="preserve">======
ID#AAABRCk7sLU
The Phoenix Capital    (2024-07-11 16:09:22)
no tiene sentido proyectarlo por que para mi todo es efectivo y equivalentes y ya lo recojo así.</t>
      </text>
    </comment>
    <comment authorId="0" ref="P153">
      <text>
        <t xml:space="preserve">======
ID#AAABRCk7sLE
The Phoenix Capital    (2024-07-11 16:03:32)
se supone que ellos quieren empezar a reducir el inventzrio acumulado en 2022 ahora, asi que debería reducir como % de las ventas
------
ID#AAABRCk7sLI
The Phoenix Capital    (2024-07-11 16:03:57)
proyectamos que vuelva a niveles semejantes a pre-2022</t>
      </text>
    </comment>
    <comment authorId="0" ref="Q14">
      <text>
        <t xml:space="preserve">======
ID#AAABRCk7sKw
The Phoenix Capital    (2024-07-11 15:36:57)
Proyectamos crecimientos del 1,5% en volumen y el 2,5% en precio</t>
      </text>
    </comment>
    <comment authorId="0" ref="P14">
      <text>
        <t xml:space="preserve">======
ID#AAABRCk7sKk
The Phoenix Capital    (2024-07-11 15:33:25)
Estamos descontando un crecimiento del 2% para el año fiscal 2024, como consecuencia de la desaceleración general económica en Europa e internacional. Los resultados del primer trimestre ya auguran un enfriamiento claro, con Francia desacelerando al 4.7% orgánico, Europa resistiendo ligeramente en su conjunto, pero lo que está claro es que el crecimiento no va a ser muy fuerte este año.
Si revisamos también las estimaciones de sus pares analizados, todos ellos proyectan debilidad en el primer y segundo trimestre y algo más de estabilidad en el tercer y cuarto trimestre, si el entorno económico lo permite. Si esto es así, que es un poco lo que estamos modelando, un reflejo del enfriamiento de la situación económica todavía en 2024 y como consecuencia proyectamos un crecimiento del 2% frente a la media histórica de crecimiento de la compañía, que es del 6%, que es un punto porcentual por encima de la media del sector.
A largo plazo, el crecimiento que estamos proyectando es del 4% orgánico, es un crecimiento moderado, conservador, no estamos proyectando adquisiciones que podrían dar un plus adicional de un 1 o un 2% extra anual y bueno, como hemos analizado, el mercado espera crecer un 5.2% en su conjunto.
Creemos que la empresa podría hacerlo mejor que el mercado, al menos al mismo ritmo, pero ante unas expectativas económicas débiles preferimos enfocarnos en un escenario conservador fieles a nuestra filosofía habitual, de manera que nos aseguremos de que si el precio de compra resultante del análisis es atractivo sea porque realmente estemos comprando con descuento.
------
ID#AAABRCk7sKs
The Phoenix Capital    (2024-07-11 15:36:38)
Proyecto crecimientos del -1% en volumen y del +3% en precio.</t>
      </text>
    </comment>
    <comment authorId="0" ref="J277">
      <text>
        <t xml:space="preserve">======
ID#AAABQMrqt3s
The Phoenix Capital    (2024-06-23 08:39:28)
- Si IRR rango alto es superior al 15% y IRR rango alto es superior al 10% entonces comprar. 
- Si IRR Rango Alto es superior al 20% e IRR bajo superior al 15%, comprar fuerte y convertir en Top Holding. // Vender Opciones PUT hasta ejecutar. 
- SI IRR alto está entre 10-15%, mantener/esperar.
- Si IRR alto es inferior al 10%, reducir 50%/no comprar. 
- Si IRR alto es 5-8% no comprar/vender. 
- Si IRR alto es negativo, vender calls.</t>
      </text>
    </comment>
    <comment authorId="0" ref="W7">
      <text>
        <t xml:space="preserve">======
ID#AAABOLMUGRw
The Phoenix Capital    (2024-06-16 07:29:48)
La mejora vendría post 2027 por expansión de ingresos y márgenes</t>
      </text>
    </comment>
    <comment authorId="0" ref="J264">
      <text>
        <t xml:space="preserve">======
ID#AAABOIvaQM4
The Phoenix Capital    (2024-06-14 14:47:55)
Sale de la tabla del final, donde se calcula el dividendo medio anual sobre el precio actual y se suma.</t>
      </text>
    </comment>
    <comment authorId="0" ref="C211">
      <text>
        <t xml:space="preserve">======
ID#AAABPsvxT6g
The Phoenix Capital    (2024-06-08 21:26:05)
EBIT - impuestos + dya - capex (incluyendo compra de intangibles) - arrendamientos (en europa)</t>
      </text>
    </comment>
    <comment authorId="0" ref="R287">
      <text>
        <t xml:space="preserve">======
ID#AAABN7aq49c
The Phoenix Capital    (2024-05-23 19:42:46)
SIn descuento</t>
      </text>
    </comment>
    <comment authorId="0" ref="R293">
      <text>
        <t xml:space="preserve">======
ID#AAABNFmu-mM
The Phoenix Capital    (2024-05-12 18:56:56)
Atentos a los ajustes de los ciclos de CAGR</t>
      </text>
    </comment>
    <comment authorId="0" ref="C197">
      <text>
        <t xml:space="preserve">======
ID#AAABNFmu-lM
The Phoenix Capital    (2024-05-12 17:29:45)
Partida externa, cuidado de no meterla en el sumatorio del cash flow normalizado</t>
      </text>
    </comment>
    <comment authorId="0" ref="B139">
      <text>
        <t xml:space="preserve">======
ID#AAABNcwXVag
The Phoenix Capital    (2024-05-11 19:41:07)
Excluyendo minoritarios</t>
      </text>
    </comment>
    <comment authorId="0" ref="B213">
      <text>
        <t xml:space="preserve">======
ID#AAABKnaYmjs
The Phoenix Capital    (2024-04-13 20:50:56)
Siempre que la conversión Beneficio Neto/FCF sea mayor del 85% es fiable el Sistema ABYA. Cuanto más, más fiable y menos descuento es necesario.</t>
      </text>
    </comment>
    <comment authorId="0" ref="B180">
      <text>
        <t xml:space="preserve">======
ID#AAABKnaYmjc
The Phoenix Capital    (2024-04-13 20:12:37)
seguridad social, pensiones, etc.</t>
      </text>
    </comment>
  </commentList>
  <extLst>
    <ext uri="GoogleSheetsCustomDataVersion2">
      <go:sheetsCustomData xmlns:go="http://customooxmlschemas.google.com/" r:id="rId1" roundtripDataSignature="AMtx7mjgh/ASWaIpAxjfBTqQ89SHTudQZQ=="/>
    </ext>
  </extLst>
</comments>
</file>

<file path=xl/sharedStrings.xml><?xml version="1.0" encoding="utf-8"?>
<sst xmlns="http://schemas.openxmlformats.org/spreadsheetml/2006/main" count="377" uniqueCount="261">
  <si>
    <t>EUR</t>
  </si>
  <si>
    <t>Valoración By The Vanguard Research</t>
  </si>
  <si>
    <t>Noely D. Diokila Mendez</t>
  </si>
  <si>
    <t>Cuenta de Resultados de KONE</t>
  </si>
  <si>
    <t>En MM€</t>
  </si>
  <si>
    <t>2025E</t>
  </si>
  <si>
    <t>2026E</t>
  </si>
  <si>
    <t>2027E</t>
  </si>
  <si>
    <t>2028E</t>
  </si>
  <si>
    <t>2029E</t>
  </si>
  <si>
    <t>CAGR 2024-2029</t>
  </si>
  <si>
    <t>CAGR 2025-2029</t>
  </si>
  <si>
    <t>Ingresos Totales</t>
  </si>
  <si>
    <t>% Crecimiento</t>
  </si>
  <si>
    <t>Desglose de Ingresos (Desplegable)</t>
  </si>
  <si>
    <t xml:space="preserve">Ingresos totales </t>
  </si>
  <si>
    <t xml:space="preserve">Orgánico </t>
  </si>
  <si>
    <t xml:space="preserve">Desglose de ingresos: </t>
  </si>
  <si>
    <t>Nuevos Equipos</t>
  </si>
  <si>
    <t xml:space="preserve">Variación </t>
  </si>
  <si>
    <t>Ingresos por unidades</t>
  </si>
  <si>
    <t xml:space="preserve">Ingresos totales Nuevos Equipos </t>
  </si>
  <si>
    <t>Servicios Manteinimiento y reparación</t>
  </si>
  <si>
    <t>Conversión</t>
  </si>
  <si>
    <t>Tasa de retención</t>
  </si>
  <si>
    <t>Tasa de recaptura</t>
  </si>
  <si>
    <t>Unidades bajo mantenimiento (prox)</t>
  </si>
  <si>
    <t>Ingreso medio/unidad</t>
  </si>
  <si>
    <t>Aumentos de precio</t>
  </si>
  <si>
    <t>Ingresos totales Mantenimiento y reparación</t>
  </si>
  <si>
    <t>Modernización</t>
  </si>
  <si>
    <t>Total Ingresos por servicios</t>
  </si>
  <si>
    <t>Total</t>
  </si>
  <si>
    <t>Coste de los bienes vendidos</t>
  </si>
  <si>
    <t>Ingresos Brutos</t>
  </si>
  <si>
    <t>Gross Margin</t>
  </si>
  <si>
    <t xml:space="preserve">Gastos de venta, generales y administrativos </t>
  </si>
  <si>
    <t>Gastos de Retribución variable a largo plazo de Personal</t>
  </si>
  <si>
    <t>Gastos de I+D</t>
  </si>
  <si>
    <t>Depreciación y Amortización</t>
  </si>
  <si>
    <t>Otros Ingresos (gastos) operativos</t>
  </si>
  <si>
    <t>Beneficio Operativo</t>
  </si>
  <si>
    <t>EBITDA</t>
  </si>
  <si>
    <t>% Margin</t>
  </si>
  <si>
    <t>EBIT ajustado</t>
  </si>
  <si>
    <t>Variación</t>
  </si>
  <si>
    <t>Intereses Netos pagados</t>
  </si>
  <si>
    <t xml:space="preserve">Intereses Arrendamientos </t>
  </si>
  <si>
    <t>Otros, Netos</t>
  </si>
  <si>
    <t>Intereses recibidos</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</si>
  <si>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</si>
  <si>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</si>
  <si>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</si>
  <si>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</si>
  <si>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</si>
  <si>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</si>
  <si>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</si>
  <si>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</si>
  <si>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Intereses minoritarios</t>
  </si>
  <si>
    <t>Beneficios netos totales</t>
  </si>
  <si>
    <t xml:space="preserve">Márgenes Netos </t>
  </si>
  <si>
    <t>basic EPS</t>
  </si>
  <si>
    <t>Diluited EPS</t>
  </si>
  <si>
    <t>Acciones basicas en Circulación</t>
  </si>
  <si>
    <t>Acciones Diluidas en circulación</t>
  </si>
  <si>
    <t>Beneficios netos Ajustados</t>
  </si>
  <si>
    <t>EPS Ajustado</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</si>
  <si>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</si>
  <si>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</si>
  <si>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</si>
  <si>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</si>
  <si>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</si>
  <si>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</si>
  <si>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Costos de I+D como % ventas</t>
  </si>
  <si>
    <t>Depreciación y Amortización % de ventas</t>
  </si>
  <si>
    <t>Otros Ingresos (gastos) operativos % porcentaje de ventas</t>
  </si>
  <si>
    <t xml:space="preserve">Artículos inusuales %ventas </t>
  </si>
  <si>
    <t>Tasa Impositiva</t>
  </si>
  <si>
    <t>Intereses Arrendamientos como % sobre arrendamientos totales</t>
  </si>
  <si>
    <t xml:space="preserve">Intereses Minoritarios % beneficios netos </t>
  </si>
  <si>
    <t>Margen EBIT</t>
  </si>
  <si>
    <t>Dilución de acciones</t>
  </si>
  <si>
    <t>Interest rate</t>
  </si>
  <si>
    <t xml:space="preserve">Intereses Recibidos </t>
  </si>
  <si>
    <t>Balance de KONE</t>
  </si>
  <si>
    <t>Efectivo y equivalentes</t>
  </si>
  <si>
    <t>Total Cuentas por Cobrar + Contract Assrts</t>
  </si>
  <si>
    <t>Inventarios</t>
  </si>
  <si>
    <t>Otro activo corriente</t>
  </si>
  <si>
    <t xml:space="preserve">Cuentas por pagar </t>
  </si>
  <si>
    <t>Gastos devengados + Contract liabilities</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</si>
  <si>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</si>
  <si>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</si>
  <si>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</si>
  <si>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</si>
  <si>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</si>
  <si>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</si>
  <si>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</si>
  <si>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</si>
  <si>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Leases</t>
  </si>
  <si>
    <t>Deuda Neta excl. leases</t>
  </si>
  <si>
    <t>Deuda Neta ex. leases/EBITDA ajustado</t>
  </si>
  <si>
    <t>Deuda Neta/EBITDA</t>
  </si>
  <si>
    <t>ROIC medio (Ajustado)</t>
  </si>
  <si>
    <t>Capital invertido</t>
  </si>
  <si>
    <t>Capital invertido/Acción</t>
  </si>
  <si>
    <t>ROE medio normalizado</t>
  </si>
  <si>
    <t>Valor en Libros/Acción</t>
  </si>
  <si>
    <t>Tasa de reinversión neta Equity/acción</t>
  </si>
  <si>
    <t>Tasa de reinversión bruta en el Equity</t>
  </si>
  <si>
    <t>Tasa de reinversión neta Capital Invertido/acción</t>
  </si>
  <si>
    <t>Tasa de reinversión bruta en el capital invertido</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</si>
  <si>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</si>
  <si>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</si>
  <si>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</si>
  <si>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</si>
  <si>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</si>
  <si>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</si>
  <si>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</si>
  <si>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</si>
  <si>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</si>
  <si>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</si>
  <si>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</si>
  <si>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</si>
  <si>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 xml:space="preserve">Estados de Flujos De Caja de KONE </t>
  </si>
  <si>
    <t>CAGR desde 03/2024</t>
  </si>
  <si>
    <t>Beneficios Netos</t>
  </si>
  <si>
    <t>Depreciación y amortización</t>
  </si>
  <si>
    <t>Amortización de cargos diferidos</t>
  </si>
  <si>
    <t>(ganancia) Pérdida por venta de activos</t>
  </si>
  <si>
    <t xml:space="preserve">Deterioro de activos y costes de reestructuración </t>
  </si>
  <si>
    <t>(Ingresos) Pérdida en inversiones de capital</t>
  </si>
  <si>
    <t>Compensación basada en acciones</t>
  </si>
  <si>
    <t>Otras actividades operativas</t>
  </si>
  <si>
    <t>Variación Capital de trabajo circulante</t>
  </si>
  <si>
    <t xml:space="preserve">Taxes y otras obligaciones </t>
  </si>
  <si>
    <t>Provisiones para Long term plan de Empleados</t>
  </si>
  <si>
    <t>Cash Flow from Operations</t>
  </si>
  <si>
    <t>Cash FLow excluyendo variación del circulante neto.</t>
  </si>
  <si>
    <t>Capex</t>
  </si>
  <si>
    <t>Venta (compra) de activos intangibles</t>
  </si>
  <si>
    <t xml:space="preserve">Capex total </t>
  </si>
  <si>
    <t>Adquisiciones con efectivo</t>
  </si>
  <si>
    <t>(compra)de inmobilizado material</t>
  </si>
  <si>
    <t>Desinversiones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</si>
  <si>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</si>
  <si>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</si>
  <si>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</si>
  <si>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</si>
  <si>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</si>
  <si>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</si>
  <si>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</si>
  <si>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</si>
  <si>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</si>
  <si>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 xml:space="preserve">Otros </t>
  </si>
  <si>
    <t>Cash Flow From Financing Activities</t>
  </si>
  <si>
    <t>Ajuste del tipo de cambi de divisas</t>
  </si>
  <si>
    <t>Beginning Cash and Equivalents</t>
  </si>
  <si>
    <t xml:space="preserve">Change in Cash </t>
  </si>
  <si>
    <t>Ending Cash and Equivalents</t>
  </si>
  <si>
    <t xml:space="preserve">Free Cash Flow to the Firm </t>
  </si>
  <si>
    <t>Evolución</t>
  </si>
  <si>
    <t>Conversión Beneficio Neto a FCF</t>
  </si>
  <si>
    <t>Free Cash Flow Básico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</si>
  <si>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</si>
  <si>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</si>
  <si>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</si>
  <si>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</si>
  <si>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SBC como % de ingresos</t>
  </si>
  <si>
    <t xml:space="preserve">Otras actividades operativas como % de las ventas </t>
  </si>
  <si>
    <t xml:space="preserve">Taxes y otras obligaciones % ventas </t>
  </si>
  <si>
    <t>CapEx as % of revenue</t>
  </si>
  <si>
    <t xml:space="preserve">Venta (compra) de intangibles como % de las ventas </t>
  </si>
  <si>
    <t xml:space="preserve">Inversión en valores negociables como % del cash flow  from operations </t>
  </si>
  <si>
    <t>Otras actividades de inversion</t>
  </si>
  <si>
    <t xml:space="preserve">Venta de inmobilizado material como % de ventas </t>
  </si>
  <si>
    <t xml:space="preserve">Deuda neta reembolsada como % del FCFF normalizado </t>
  </si>
  <si>
    <t xml:space="preserve">Arrendamientos como % de los arrendamientos totales  </t>
  </si>
  <si>
    <t>Payout(%)</t>
  </si>
  <si>
    <t>Otros</t>
  </si>
  <si>
    <t>Otras actividades de inversión % ventas</t>
  </si>
  <si>
    <t>Número de acciones recompradas</t>
  </si>
  <si>
    <t xml:space="preserve"> </t>
  </si>
  <si>
    <t xml:space="preserve">VALORACIÓN FINAL KONE </t>
  </si>
  <si>
    <t>VALORACIÓN POR MÚLTIPLOS</t>
  </si>
  <si>
    <t>PER</t>
  </si>
  <si>
    <t>EV/EBIT</t>
  </si>
  <si>
    <t xml:space="preserve">Valoración ABYA </t>
  </si>
  <si>
    <t>Múltiplo utilizado</t>
  </si>
  <si>
    <t>Múltiplo maximo</t>
  </si>
  <si>
    <t>Múltiplo minimo</t>
  </si>
  <si>
    <t>Múltiplo medio</t>
  </si>
  <si>
    <t>Último</t>
  </si>
  <si>
    <t>Net (cash) debt per share</t>
  </si>
  <si>
    <t>Precio Actual</t>
  </si>
  <si>
    <t xml:space="preserve">Precio Objetivo </t>
  </si>
  <si>
    <t xml:space="preserve">Dividendo Anualizado </t>
  </si>
  <si>
    <t>Retorno total Neto</t>
  </si>
  <si>
    <t>IRR a diciembre 2028</t>
  </si>
  <si>
    <t xml:space="preserve">Retorno Total dividendos </t>
  </si>
  <si>
    <t xml:space="preserve">Precio Medio Recompras </t>
  </si>
  <si>
    <t>Precio Objetivo de Entrada</t>
  </si>
  <si>
    <t>Variación de precio necesaria</t>
  </si>
  <si>
    <t>Decisión a precio Actual</t>
  </si>
  <si>
    <t>SOBREPONDERAR</t>
  </si>
  <si>
    <t>Si la conversión es INFERIOR al 85%, se cojerá como precio objetivo el rango Seg. Total - Seg. Absoluta</t>
  </si>
  <si>
    <t>Book Value</t>
  </si>
  <si>
    <t>Invested capital/share</t>
  </si>
  <si>
    <t>Numero de periodos (CAGR)</t>
  </si>
  <si>
    <t>ABYA Multiplo Calculation</t>
  </si>
  <si>
    <t>ROE</t>
  </si>
  <si>
    <t>ROIC</t>
  </si>
  <si>
    <t>g1</t>
  </si>
  <si>
    <t>g2</t>
  </si>
  <si>
    <t>Kc</t>
  </si>
  <si>
    <t>נ</t>
  </si>
  <si>
    <t>Conversion Net Profit to average FCFE in the period</t>
  </si>
  <si>
    <t>Intrinsic Natural Multiplo</t>
  </si>
  <si>
    <t>ABYA Safety Multiplo</t>
  </si>
  <si>
    <t xml:space="preserve">Multiplo ABYA lower conversion 85%. </t>
  </si>
  <si>
    <t xml:space="preserve">Intrinsic Valuation ABYA/share at 06/2029        </t>
  </si>
  <si>
    <t>Total return from current price</t>
  </si>
  <si>
    <t xml:space="preserve">CAGR </t>
  </si>
  <si>
    <t>Annual dividends</t>
  </si>
  <si>
    <t>IRR with dividends</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</si>
  <si>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</si>
  <si>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</si>
  <si>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</si>
  <si>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CAGR</t>
  </si>
  <si>
    <t xml:space="preserve">Total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</si>
  <si>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</si>
  <si>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</si>
  <si>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</si>
  <si>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 xml:space="preserve">Absolute Intrinsic Safety Valuation 				</t>
  </si>
  <si>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</si>
  <si>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</si>
  <si>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r>
      <rPr>
        <rFont val="Arial"/>
        <color theme="1"/>
      </rPr>
      <t xml:space="preserve">Total Return on </t>
    </r>
    <r>
      <rPr>
        <rFont val="Arial"/>
        <b/>
        <color theme="1"/>
      </rPr>
      <t>Target Price</t>
    </r>
  </si>
  <si>
    <t>2024E</t>
  </si>
  <si>
    <t>12/2024E</t>
  </si>
  <si>
    <t>12/2025E</t>
  </si>
  <si>
    <t>12/2026E</t>
  </si>
  <si>
    <t>12/2027E</t>
  </si>
  <si>
    <t>12/2028E</t>
  </si>
  <si>
    <t>05/2025E</t>
  </si>
  <si>
    <t>05/2026E</t>
  </si>
  <si>
    <t>05/2027E</t>
  </si>
  <si>
    <t>05/2028E</t>
  </si>
  <si>
    <t>05/2029E</t>
  </si>
  <si>
    <t xml:space="preserve">ROE VALUATION </t>
  </si>
  <si>
    <t>ROIC VALUATION</t>
  </si>
  <si>
    <t>AVERAGE TOTAL VALUE</t>
  </si>
  <si>
    <t xml:space="preserve">Target Price  	</t>
  </si>
  <si>
    <t xml:space="preserve">Precio Objetivo  </t>
  </si>
  <si>
    <t xml:space="preserve">Target Price (Low Range) </t>
  </si>
  <si>
    <t xml:space="preserve">Precio Objetivo Rango Bajo </t>
  </si>
  <si>
    <t xml:space="preserve">Conversion  &lt;85% Target Price. </t>
  </si>
  <si>
    <t xml:space="preserve">Precio Objetivo conversión &lt;85% </t>
  </si>
  <si>
    <t>Annual Dividends</t>
  </si>
  <si>
    <t>Dividendos Anuales</t>
  </si>
  <si>
    <t xml:space="preserve">Precio objetivo por múltiplos </t>
  </si>
  <si>
    <t>Precio Objetivo/Acción</t>
  </si>
</sst>
</file>

<file path=xl/styles.xml><?xml version="1.0" encoding="utf-8"?>
<styleSheet xmlns="http://schemas.openxmlformats.org/spreadsheetml/2006/main" xmlns:x14ac="http://schemas.microsoft.com/office/spreadsheetml/2009/9/ac" xmlns:mc="http://schemas.openxmlformats.org/markup-compatibility/2006">
  <numFmts count="15">
    <numFmt numFmtId="164" formatCode="#,##0.00;(#,##0.00)"/>
    <numFmt numFmtId="165" formatCode="_ * #,##0.00_ \ [$$-C0C]_ ;_ * \-#,##0.00\ \ [$$-C0C]_ ;_ * &quot;-&quot;??_ \ [$$-C0C]_ ;_ @_ "/>
    <numFmt numFmtId="166" formatCode="_-[$$-409]* #,##0.00_ ;_-[$$-409]* \-#,##0.00\ ;_-[$$-409]* &quot;-&quot;??_ ;_-@_ "/>
    <numFmt numFmtId="167" formatCode="#,##0.0000;(#,##0.0000)"/>
    <numFmt numFmtId="168" formatCode="0.0%"/>
    <numFmt numFmtId="169" formatCode="[$£]#,##0.00"/>
    <numFmt numFmtId="170" formatCode="#,##0.00\ [$$-C0C];[Red]#,##0.00\ [$$-C0C]"/>
    <numFmt numFmtId="171" formatCode="_-* #,##0.00\ [$€-C0A]_-;\-* #,##0.00\ [$€-C0A]_-;_-* &quot;-&quot;??\ [$€-C0A]_-;_-@"/>
    <numFmt numFmtId="172" formatCode="#,##0.00\ [$€-1]"/>
    <numFmt numFmtId="173" formatCode="_-* #,##0.00\ &quot;€&quot;_-;\-* #,##0.00\ &quot;€&quot;_-;_-* &quot;-&quot;??\ &quot;€&quot;_-;_-@"/>
    <numFmt numFmtId="174" formatCode="#,##0.0\ [$€-1]"/>
    <numFmt numFmtId="175" formatCode="0.0"/>
    <numFmt numFmtId="176" formatCode="[$$]#,##0.00"/>
    <numFmt numFmtId="177" formatCode="[$US$]#,##0.00"/>
    <numFmt numFmtId="178" formatCode="#,##0[$US$]"/>
  </numFmts>
  <fonts count="65">
    <font>
      <sz val="10.0"/>
      <color rgb="FF000000"/>
      <name val="Arial"/>
      <scheme val="minor"/>
    </font>
    <font>
      <sz val="10.0"/>
      <color theme="1"/>
      <name val="Arial"/>
    </font>
    <font>
      <b/>
      <sz val="10.0"/>
      <color rgb="FF4A86E8"/>
      <name val="Arial"/>
    </font>
    <font>
      <b/>
      <sz val="10.0"/>
      <color rgb="FF277E3E"/>
      <name val="Arial"/>
    </font>
    <font>
      <b/>
      <sz val="11.0"/>
      <color rgb="FF277E3E"/>
      <name val="Arial"/>
    </font>
    <font>
      <sz val="10.0"/>
      <color rgb="FF000000"/>
      <name val="Arial"/>
    </font>
    <font>
      <b/>
      <sz val="10.0"/>
      <color rgb="FF000000"/>
      <name val="Arial"/>
    </font>
    <font>
      <b/>
      <sz val="13.0"/>
      <color theme="1"/>
      <name val="Arial"/>
    </font>
    <font>
      <b/>
      <sz val="10.0"/>
      <color theme="1"/>
      <name val="Arial"/>
    </font>
    <font/>
    <font>
      <b/>
      <sz val="10.0"/>
      <color rgb="FF38761D"/>
      <name val="Arial"/>
    </font>
    <font>
      <b/>
      <color rgb="FF38761D"/>
      <name val="Arial"/>
    </font>
    <font>
      <b/>
      <sz val="10.0"/>
      <color rgb="FFBF9000"/>
      <name val="Arial"/>
    </font>
    <font>
      <b/>
      <color rgb="FFBF9000"/>
      <name val="Arial"/>
    </font>
    <font>
      <b/>
      <color rgb="FF9900FF"/>
      <name val="Arial"/>
    </font>
    <font>
      <color theme="1"/>
      <name val="Arial"/>
    </font>
    <font>
      <b/>
      <sz val="10.0"/>
      <color rgb="FF0C5ADB"/>
      <name val="Arial"/>
    </font>
    <font>
      <sz val="10.0"/>
      <color rgb="FF0C5ADB"/>
      <name val="Arial"/>
    </font>
    <font>
      <sz val="10.0"/>
      <color theme="4"/>
      <name val="Arial"/>
    </font>
    <font>
      <b/>
      <sz val="11.0"/>
      <color theme="1"/>
      <name val="Roboto"/>
    </font>
    <font>
      <sz val="10.0"/>
      <color rgb="FFBF9000"/>
      <name val="Arial"/>
    </font>
    <font>
      <b/>
      <sz val="10.0"/>
      <color rgb="FF980000"/>
      <name val="Arial"/>
    </font>
    <font>
      <sz val="10.0"/>
      <color rgb="FF4285F4"/>
      <name val="Arial"/>
    </font>
    <font>
      <b/>
      <sz val="10.0"/>
      <color rgb="FFFF00FF"/>
      <name val="Arial"/>
    </font>
    <font>
      <b/>
      <sz val="11.0"/>
      <color rgb="FFFF00FF"/>
      <name val="Roboto"/>
    </font>
    <font>
      <sz val="10.0"/>
      <color rgb="FF4A86E8"/>
      <name val="Arial"/>
    </font>
    <font>
      <b/>
      <sz val="10.0"/>
      <color rgb="FF9900FF"/>
      <name val="Arial"/>
    </font>
    <font>
      <b/>
      <sz val="10.0"/>
      <color rgb="FF1155CC"/>
      <name val="Arial"/>
    </font>
    <font>
      <b/>
      <sz val="10.0"/>
      <color rgb="FFBC8D03"/>
      <name val="Arial"/>
    </font>
    <font>
      <sz val="10.0"/>
      <color theme="1"/>
      <name val="Roboto"/>
    </font>
    <font>
      <b/>
      <sz val="10.0"/>
      <color rgb="FF38761D"/>
      <name val="Roboto"/>
    </font>
    <font>
      <sz val="10.0"/>
      <color rgb="FF000000"/>
      <name val="Roboto"/>
    </font>
    <font>
      <sz val="10.0"/>
      <color rgb="FFF44336"/>
      <name val="Arial"/>
    </font>
    <font>
      <sz val="11.0"/>
      <color theme="1"/>
      <name val="Roboto"/>
    </font>
    <font>
      <sz val="10.0"/>
      <color rgb="FF9900FF"/>
      <name val="Arial"/>
    </font>
    <font>
      <b/>
      <color theme="1"/>
      <name val="Arial"/>
    </font>
    <font>
      <b/>
      <color theme="1"/>
      <name val="Roboto"/>
    </font>
    <font>
      <i/>
      <sz val="13.0"/>
      <color theme="1"/>
      <name val="Impact"/>
    </font>
    <font>
      <i/>
      <sz val="10.0"/>
      <color theme="1"/>
      <name val="Impact"/>
    </font>
    <font>
      <b/>
      <sz val="14.0"/>
      <color rgb="FF000000"/>
      <name val="Arial"/>
    </font>
    <font>
      <b/>
      <sz val="10.0"/>
      <color rgb="FF7F6000"/>
      <name val="Arial"/>
    </font>
    <font>
      <b/>
      <color rgb="FF7F6000"/>
      <name val="Arial"/>
    </font>
    <font>
      <b/>
      <sz val="10.0"/>
      <color rgb="FF000000"/>
      <name val="Roboto"/>
    </font>
    <font>
      <b/>
      <sz val="10.0"/>
      <color rgb="FFBC8D03"/>
      <name val="Roboto"/>
    </font>
    <font>
      <b/>
      <color rgb="FF4A86E8"/>
      <name val="Arial"/>
    </font>
    <font>
      <b/>
      <sz val="14.0"/>
      <color theme="1"/>
      <name val="Arial"/>
    </font>
    <font>
      <color rgb="FF000000"/>
      <name val="Arial"/>
    </font>
    <font>
      <i/>
      <sz val="10.0"/>
      <color rgb="FF000000"/>
      <name val="Roboto"/>
    </font>
    <font>
      <sz val="10.0"/>
      <color rgb="FFBC8D03"/>
      <name val="Arial"/>
    </font>
    <font>
      <b/>
      <sz val="11.0"/>
      <color rgb="FF000000"/>
      <name val="Arial"/>
    </font>
    <font>
      <b/>
      <color rgb="FF000000"/>
      <name val="Arial"/>
    </font>
    <font>
      <sz val="13.0"/>
      <color theme="1"/>
      <name val="Impact"/>
    </font>
    <font>
      <sz val="10.0"/>
      <color theme="1"/>
      <name val="Impact"/>
    </font>
    <font>
      <b/>
      <i/>
      <color theme="1"/>
      <name val="Arial"/>
    </font>
    <font>
      <b/>
      <sz val="11.0"/>
      <color theme="1"/>
      <name val="Arial"/>
    </font>
    <font>
      <b/>
      <sz val="7.0"/>
      <color theme="1"/>
      <name val="Arial"/>
    </font>
    <font>
      <b/>
      <sz val="8.0"/>
      <color theme="1"/>
      <name val="Arial"/>
    </font>
    <font>
      <b/>
      <color theme="7"/>
      <name val="Arial"/>
    </font>
    <font>
      <sz val="11.0"/>
      <color theme="1"/>
      <name val="Arial"/>
    </font>
    <font>
      <i/>
      <color rgb="FF4285F4"/>
      <name val="Arial"/>
    </font>
    <font>
      <b/>
      <i/>
      <color rgb="FF38761D"/>
      <name val="Arial"/>
    </font>
    <font>
      <b/>
      <sz val="9.0"/>
      <color rgb="FFBF9000"/>
      <name val="Arial"/>
    </font>
    <font>
      <b/>
      <sz val="9.0"/>
      <color theme="1"/>
      <name val="Arial"/>
    </font>
    <font>
      <b/>
      <sz val="9.0"/>
      <color rgb="FFBC8D03"/>
      <name val="Arial"/>
    </font>
    <font>
      <sz val="9.0"/>
      <color theme="1"/>
      <name val="Arial"/>
    </font>
  </fonts>
  <fills count="24">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rgb="FF4285F4"/>
        <bgColor rgb="FF4285F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rgb="FFF1C232"/>
        <bgColor rgb="FFF1C232"/>
      </patternFill>
    </fill>
    <fill>
      <patternFill patternType="solid">
        <fgColor rgb="FFEA9999"/>
        <bgColor rgb="FFEA9999"/>
      </patternFill>
    </fill>
    <fill>
      <patternFill patternType="solid">
        <fgColor rgb="FFA4C2F4"/>
        <bgColor rgb="FFA4C2F4"/>
      </patternFill>
    </fill>
    <fill>
      <patternFill patternType="solid">
        <fgColor rgb="FF34A853"/>
        <bgColor rgb="FF34A853"/>
      </patternFill>
    </fill>
    <fill>
      <patternFill patternType="solid">
        <fgColor rgb="FFD9EAD3"/>
        <bgColor rgb="FFD9EAD3"/>
      </patternFill>
    </fill>
    <fill>
      <patternFill patternType="solid">
        <fgColor rgb="FFD9D2E9"/>
        <bgColor rgb="FFD9D2E9"/>
      </patternFill>
    </fill>
  </fills>
  <borders count="55">
    <border/>
    <border>
      <left/>
      <right/>
      <top/>
      <bottom/>
    </border>
    <border>
      <left/>
      <top/>
      <bottom/>
    </border>
    <border>
      <top/>
      <bottom/>
    </border>
    <border>
      <left/>
      <right/>
      <top/>
    </border>
    <border>
      <left style="thick">
        <color rgb="FF34A853"/>
      </left>
      <top style="thick">
        <color rgb="FF34A853"/>
      </top>
    </border>
    <border>
      <right style="thick">
        <color rgb="FF34A853"/>
      </right>
      <top style="thick">
        <color rgb="FF34A853"/>
      </top>
    </border>
    <border>
      <top style="thin">
        <color rgb="FF000000"/>
      </top>
    </border>
    <border>
      <bottom style="thin">
        <color rgb="FF000000"/>
      </bottom>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top style="thick">
        <color rgb="FFBF9000"/>
      </top>
      <bottom style="thick">
        <color rgb="FFBF9000"/>
      </bottom>
    </border>
    <border>
      <right style="thick">
        <color rgb="FFBC8D03"/>
      </right>
      <top style="thick">
        <color rgb="FFBC8D03"/>
      </top>
      <bottom style="thick">
        <color rgb="FFBC8D03"/>
      </bottom>
    </border>
    <border>
      <left style="thick">
        <color rgb="FFBF9000"/>
      </left>
      <top style="thick">
        <color rgb="FFBF9000"/>
      </top>
    </border>
    <border>
      <top style="thick">
        <color rgb="FFBF9000"/>
      </top>
    </border>
    <border>
      <right style="thick">
        <color rgb="FFBF9000"/>
      </right>
      <top style="thick">
        <color rgb="FFBF9000"/>
      </top>
    </border>
    <border>
      <left style="thick">
        <color rgb="FFBF9000"/>
      </left>
      <bottom style="thick">
        <color rgb="FFBF9000"/>
      </bottom>
    </border>
    <border>
      <bottom style="thick">
        <color rgb="FFBF9000"/>
      </bottom>
    </border>
    <border>
      <right style="thick">
        <color rgb="FFBF9000"/>
      </right>
    </border>
    <border>
      <right style="thick">
        <color rgb="FFBF9000"/>
      </right>
      <top style="thick">
        <color rgb="FFBF9000"/>
      </top>
      <bottom style="thick">
        <color rgb="FFBF9000"/>
      </bottom>
    </border>
    <border>
      <left/>
      <right/>
      <top style="thick">
        <color rgb="FFBF9000"/>
      </top>
    </border>
    <border>
      <left/>
      <top style="thick">
        <color rgb="FFBF9000"/>
      </top>
    </border>
    <border>
      <left style="thick">
        <color rgb="FFBF9000"/>
      </left>
    </border>
    <border>
      <right style="thick">
        <color rgb="FFBF9000"/>
      </right>
      <bottom style="thick">
        <color rgb="FFBF9000"/>
      </bottom>
    </border>
    <border>
      <left style="thick">
        <color rgb="FF34A853"/>
      </left>
    </border>
    <border>
      <right style="thick">
        <color rgb="FF34A853"/>
      </right>
    </border>
    <border>
      <left style="thick">
        <color rgb="FFBC8D03"/>
      </left>
      <top style="thick">
        <color rgb="FFBC8D03"/>
      </top>
    </border>
    <border>
      <right style="thick">
        <color rgb="FFBC8D03"/>
      </right>
      <top style="thick">
        <color rgb="FFBC8D03"/>
      </top>
    </border>
    <border>
      <top style="medium">
        <color rgb="FFBC8D03"/>
      </top>
    </border>
    <border>
      <left/>
      <right/>
      <bottom/>
    </border>
    <border>
      <left/>
      <right/>
      <top style="medium">
        <color rgb="FFBC8D03"/>
      </top>
      <bottom/>
    </border>
    <border>
      <top style="thick">
        <color rgb="FFBF9000"/>
      </top>
      <bottom/>
    </border>
    <border>
      <right style="thick">
        <color rgb="FFBF9000"/>
      </right>
      <top style="thick">
        <color rgb="FFBF9000"/>
      </top>
      <bottom/>
    </border>
    <border>
      <bottom/>
    </border>
    <border>
      <right style="thick">
        <color rgb="FFBC8D03"/>
      </right>
    </border>
    <border>
      <bottom style="thick">
        <color rgb="FFBC8D03"/>
      </bottom>
    </border>
    <border>
      <right style="thick">
        <color rgb="FFBC8D03"/>
      </right>
      <bottom style="thick">
        <color rgb="FFBC8D03"/>
      </bottom>
    </border>
    <border>
      <top style="thick">
        <color rgb="FFBC8D03"/>
      </top>
    </border>
    <border>
      <right style="thick">
        <color rgb="FFBC8D03"/>
      </right>
      <bottom style="thick">
        <color rgb="FFBF9000"/>
      </bottom>
    </border>
    <border>
      <top style="thick">
        <color rgb="FF34A853"/>
      </top>
    </border>
    <border>
      <left style="thick">
        <color rgb="FFBF9000"/>
      </left>
      <right style="thick">
        <color rgb="FFBF9000"/>
      </right>
      <top style="thick">
        <color rgb="FFBF9000"/>
      </top>
    </border>
    <border>
      <left style="thick">
        <color rgb="FF9900FF"/>
      </left>
      <right style="thick">
        <color rgb="FF9900FF"/>
      </right>
      <top style="thick">
        <color rgb="FF9900FF"/>
      </top>
      <bottom style="thick">
        <color rgb="FF9900FF"/>
      </bottom>
    </border>
    <border>
      <left style="thick">
        <color rgb="FFBF9000"/>
      </left>
      <right style="thick">
        <color rgb="FFBF9000"/>
      </right>
    </border>
    <border>
      <left style="thick">
        <color rgb="FFBF9000"/>
      </left>
      <right style="thick">
        <color rgb="FFBF9000"/>
      </right>
      <bottom style="thick">
        <color rgb="FFBF9000"/>
      </bottom>
    </border>
    <border>
      <left style="thick">
        <color rgb="FF34A853"/>
      </left>
      <bottom style="thick">
        <color rgb="FF34A853"/>
      </bottom>
    </border>
    <border>
      <bottom style="thick">
        <color rgb="FF34A853"/>
      </bottom>
    </border>
    <border>
      <right style="thick">
        <color rgb="FF34A853"/>
      </right>
      <bottom style="thick">
        <color rgb="FF34A853"/>
      </bottom>
    </border>
    <border>
      <left style="thick">
        <color rgb="FF00B050"/>
      </left>
      <top style="thick">
        <color rgb="FF00B050"/>
      </top>
    </border>
    <border>
      <top style="thick">
        <color rgb="FF00B050"/>
      </top>
    </border>
    <border>
      <right style="thick">
        <color rgb="FF00B050"/>
      </right>
      <top style="thick">
        <color rgb="FF00B050"/>
      </top>
    </border>
    <border>
      <left style="thick">
        <color rgb="FF00B050"/>
      </left>
    </border>
    <border>
      <left style="thick">
        <color rgb="FF00B050"/>
      </left>
      <bottom style="thick">
        <color rgb="FF00B050"/>
      </bottom>
    </border>
    <border>
      <bottom style="thick">
        <color rgb="FF00B050"/>
      </bottom>
    </border>
    <border>
      <right style="thick">
        <color rgb="FF00B050"/>
      </right>
      <bottom style="thick">
        <color rgb="FF00B050"/>
      </bottom>
    </border>
  </borders>
  <cellStyleXfs count="1">
    <xf borderId="0" fillId="0" fontId="0" numFmtId="0" applyAlignment="1" applyFont="1"/>
  </cellStyleXfs>
  <cellXfs count="586">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Border="1" applyFont="1"/>
    <xf borderId="1" fillId="2" fontId="4" numFmtId="0" xfId="0" applyBorder="1" applyFont="1"/>
    <xf borderId="0" fillId="0" fontId="3" numFmtId="0" xfId="0" applyAlignment="1" applyFont="1">
      <alignment horizontal="center"/>
    </xf>
    <xf borderId="0" fillId="0" fontId="1" numFmtId="0" xfId="0" applyFont="1"/>
    <xf borderId="0" fillId="0" fontId="5" numFmtId="0" xfId="0" applyFont="1"/>
    <xf borderId="0" fillId="0" fontId="6" numFmtId="0" xfId="0" applyAlignment="1" applyFont="1">
      <alignment horizontal="center"/>
    </xf>
    <xf borderId="0" fillId="3" fontId="7" numFmtId="0" xfId="0" applyAlignment="1" applyFill="1" applyFont="1">
      <alignment horizontal="center"/>
    </xf>
    <xf borderId="2" fillId="3" fontId="8" numFmtId="0" xfId="0" applyAlignment="1" applyBorder="1" applyFont="1">
      <alignment horizontal="center" readingOrder="0"/>
    </xf>
    <xf borderId="3" fillId="0" fontId="9" numFmtId="0" xfId="0" applyBorder="1" applyFont="1"/>
    <xf borderId="0" fillId="3" fontId="8" numFmtId="0" xfId="0" applyAlignment="1" applyFont="1">
      <alignment horizontal="center"/>
    </xf>
    <xf borderId="0" fillId="0" fontId="1" numFmtId="0" xfId="0" applyAlignment="1" applyFont="1">
      <alignment horizontal="left"/>
    </xf>
    <xf borderId="0" fillId="0" fontId="1" numFmtId="0" xfId="0" applyAlignment="1" applyFont="1">
      <alignment horizontal="right"/>
    </xf>
    <xf borderId="4" fillId="2" fontId="1" numFmtId="0" xfId="0" applyAlignment="1" applyBorder="1" applyFont="1">
      <alignment horizontal="left"/>
    </xf>
    <xf borderId="4" fillId="2" fontId="1" numFmtId="0" xfId="0" applyBorder="1" applyFont="1"/>
    <xf borderId="4" fillId="2" fontId="2" numFmtId="0" xfId="0" applyBorder="1" applyFont="1"/>
    <xf borderId="0" fillId="2" fontId="2" numFmtId="0" xfId="0" applyAlignment="1" applyFont="1">
      <alignment horizontal="right" vertical="bottom"/>
    </xf>
    <xf borderId="0" fillId="2" fontId="10" numFmtId="0" xfId="0" applyAlignment="1" applyFont="1">
      <alignment horizontal="right" vertical="bottom"/>
    </xf>
    <xf borderId="0" fillId="2" fontId="11" numFmtId="0" xfId="0" applyAlignment="1" applyFont="1">
      <alignment horizontal="right" vertical="bottom"/>
    </xf>
    <xf borderId="5" fillId="4" fontId="4" numFmtId="0" xfId="0" applyAlignment="1" applyBorder="1" applyFill="1" applyFont="1">
      <alignment horizontal="center" vertical="bottom"/>
    </xf>
    <xf borderId="6" fillId="0" fontId="9" numFmtId="0" xfId="0" applyBorder="1" applyFont="1"/>
    <xf borderId="0" fillId="0" fontId="12" numFmtId="164" xfId="0" applyAlignment="1" applyFont="1" applyNumberFormat="1">
      <alignment horizontal="left"/>
    </xf>
    <xf borderId="0" fillId="0" fontId="12" numFmtId="164" xfId="0" applyAlignment="1" applyFont="1" applyNumberFormat="1">
      <alignment horizontal="center"/>
    </xf>
    <xf borderId="0" fillId="0" fontId="12" numFmtId="164" xfId="0" applyAlignment="1" applyFont="1" applyNumberFormat="1">
      <alignment horizontal="right" vertical="bottom"/>
    </xf>
    <xf borderId="0" fillId="0" fontId="12" numFmtId="164" xfId="0" applyFont="1" applyNumberFormat="1"/>
    <xf borderId="0" fillId="0" fontId="13" numFmtId="10" xfId="0" applyAlignment="1" applyFont="1" applyNumberFormat="1">
      <alignment horizontal="center" vertical="bottom"/>
    </xf>
    <xf borderId="0" fillId="0" fontId="14" numFmtId="10" xfId="0" applyAlignment="1" applyFont="1" applyNumberFormat="1">
      <alignment horizontal="center" vertical="bottom"/>
    </xf>
    <xf borderId="0" fillId="0" fontId="1" numFmtId="0" xfId="0" applyAlignment="1" applyFont="1">
      <alignment horizontal="center"/>
    </xf>
    <xf borderId="0" fillId="0" fontId="1" numFmtId="10" xfId="0" applyAlignment="1" applyFont="1" applyNumberFormat="1">
      <alignment horizontal="right"/>
    </xf>
    <xf borderId="0" fillId="0" fontId="15" numFmtId="0" xfId="0" applyAlignment="1" applyFont="1">
      <alignment horizontal="center"/>
    </xf>
    <xf borderId="0" fillId="0" fontId="12" numFmtId="10" xfId="0" applyAlignment="1" applyFont="1" applyNumberFormat="1">
      <alignment horizontal="center"/>
    </xf>
    <xf borderId="0" fillId="0" fontId="16" numFmtId="0" xfId="0" applyAlignment="1" applyFont="1">
      <alignment horizontal="left"/>
    </xf>
    <xf borderId="0" fillId="0" fontId="1" numFmtId="0" xfId="0" applyAlignment="1" applyFont="1">
      <alignment vertical="bottom"/>
    </xf>
    <xf borderId="0" fillId="0" fontId="1" numFmtId="0" xfId="0" applyAlignment="1" applyFont="1">
      <alignment horizontal="right" vertical="bottom"/>
    </xf>
    <xf borderId="0" fillId="0" fontId="1" numFmtId="4" xfId="0" applyAlignment="1" applyFont="1" applyNumberFormat="1">
      <alignment horizontal="right" vertical="bottom"/>
    </xf>
    <xf borderId="0" fillId="0" fontId="1" numFmtId="2" xfId="0" applyAlignment="1" applyFont="1" applyNumberFormat="1">
      <alignment horizontal="right" vertical="bottom"/>
    </xf>
    <xf borderId="0" fillId="0" fontId="16" numFmtId="165" xfId="0" applyAlignment="1" applyFont="1" applyNumberFormat="1">
      <alignment horizontal="center"/>
    </xf>
    <xf borderId="0" fillId="0" fontId="17" numFmtId="0" xfId="0" applyFont="1"/>
    <xf borderId="0" fillId="0" fontId="16" numFmtId="0" xfId="0" applyFont="1"/>
    <xf borderId="0" fillId="0" fontId="6" numFmtId="10" xfId="0" applyAlignment="1" applyFont="1" applyNumberFormat="1">
      <alignment horizontal="center"/>
    </xf>
    <xf borderId="0" fillId="0" fontId="1" numFmtId="166" xfId="0" applyAlignment="1" applyFont="1" applyNumberFormat="1">
      <alignment horizontal="right" vertical="bottom"/>
    </xf>
    <xf borderId="0" fillId="0" fontId="6" numFmtId="0" xfId="0" applyAlignment="1" applyFont="1">
      <alignment horizontal="left"/>
    </xf>
    <xf borderId="0" fillId="0" fontId="5" numFmtId="0" xfId="0" applyAlignment="1" applyFont="1">
      <alignment vertical="bottom"/>
    </xf>
    <xf borderId="0" fillId="0" fontId="6" numFmtId="0" xfId="0" applyAlignment="1" applyFont="1">
      <alignment horizontal="right" vertical="bottom"/>
    </xf>
    <xf borderId="0" fillId="0" fontId="6" numFmtId="4" xfId="0" applyAlignment="1" applyFont="1" applyNumberFormat="1">
      <alignment horizontal="right" vertical="bottom"/>
    </xf>
    <xf borderId="0" fillId="0" fontId="1" numFmtId="10" xfId="0" applyAlignment="1" applyFont="1" applyNumberFormat="1">
      <alignment horizontal="right" vertical="bottom"/>
    </xf>
    <xf borderId="0" fillId="0" fontId="6" numFmtId="165" xfId="0" applyAlignment="1" applyFont="1" applyNumberFormat="1">
      <alignment horizontal="center"/>
    </xf>
    <xf borderId="0" fillId="0" fontId="6" numFmtId="0" xfId="0" applyFont="1"/>
    <xf borderId="0" fillId="0" fontId="18" numFmtId="0" xfId="0" applyAlignment="1" applyFont="1">
      <alignment horizontal="left"/>
    </xf>
    <xf borderId="0" fillId="0" fontId="8" numFmtId="0" xfId="0" applyAlignment="1" applyFont="1">
      <alignment vertical="bottom"/>
    </xf>
    <xf borderId="0" fillId="0" fontId="18" numFmtId="0" xfId="0" applyAlignment="1" applyFont="1">
      <alignment vertical="bottom"/>
    </xf>
    <xf borderId="0" fillId="5" fontId="19" numFmtId="4" xfId="0" applyAlignment="1" applyFill="1" applyFont="1" applyNumberFormat="1">
      <alignment horizontal="right" readingOrder="0" vertical="bottom"/>
    </xf>
    <xf borderId="0" fillId="5" fontId="19" numFmtId="164" xfId="0" applyAlignment="1" applyFont="1" applyNumberFormat="1">
      <alignment horizontal="right" readingOrder="0" vertical="bottom"/>
    </xf>
    <xf borderId="0" fillId="5" fontId="19" numFmtId="164" xfId="0" applyAlignment="1" applyFont="1" applyNumberFormat="1">
      <alignment horizontal="right" vertical="bottom"/>
    </xf>
    <xf borderId="0" fillId="0" fontId="18" numFmtId="4" xfId="0" applyAlignment="1" applyFont="1" applyNumberFormat="1">
      <alignment horizontal="right"/>
    </xf>
    <xf borderId="0" fillId="0" fontId="18" numFmtId="0" xfId="0" applyFont="1"/>
    <xf borderId="0" fillId="0" fontId="5" numFmtId="0" xfId="0" applyAlignment="1" applyFont="1">
      <alignment horizontal="left"/>
    </xf>
    <xf borderId="0" fillId="0" fontId="5" numFmtId="4" xfId="0" applyAlignment="1" applyFont="1" applyNumberFormat="1">
      <alignment horizontal="right"/>
    </xf>
    <xf borderId="0" fillId="0" fontId="20" numFmtId="10" xfId="0" applyAlignment="1" applyFont="1" applyNumberFormat="1">
      <alignment horizontal="center"/>
    </xf>
    <xf borderId="0" fillId="0" fontId="18" numFmtId="0" xfId="0" applyAlignment="1" applyFont="1">
      <alignment horizontal="right" vertical="bottom"/>
    </xf>
    <xf borderId="0" fillId="0" fontId="18" numFmtId="4" xfId="0" applyAlignment="1" applyFont="1" applyNumberFormat="1">
      <alignment horizontal="right" vertical="bottom"/>
    </xf>
    <xf borderId="0" fillId="0" fontId="18" numFmtId="165" xfId="0" applyAlignment="1" applyFont="1" applyNumberFormat="1">
      <alignment horizontal="center"/>
    </xf>
    <xf borderId="0" fillId="0" fontId="6" numFmtId="0" xfId="0" applyAlignment="1" applyFont="1">
      <alignment vertical="bottom"/>
    </xf>
    <xf borderId="0" fillId="0" fontId="21" numFmtId="0" xfId="0" applyAlignment="1" applyFont="1">
      <alignment horizontal="left"/>
    </xf>
    <xf borderId="0" fillId="0" fontId="21" numFmtId="0" xfId="0" applyAlignment="1" applyFont="1">
      <alignment vertical="bottom"/>
    </xf>
    <xf borderId="0" fillId="0" fontId="21" numFmtId="0" xfId="0" applyAlignment="1" applyFont="1">
      <alignment horizontal="center"/>
    </xf>
    <xf borderId="0" fillId="0" fontId="21" numFmtId="0" xfId="0" applyAlignment="1" applyFont="1">
      <alignment horizontal="right"/>
    </xf>
    <xf borderId="0" fillId="0" fontId="21" numFmtId="164" xfId="0" applyAlignment="1" applyFont="1" applyNumberFormat="1">
      <alignment horizontal="right" readingOrder="0" vertical="bottom"/>
    </xf>
    <xf borderId="0" fillId="0" fontId="21" numFmtId="164" xfId="0" applyAlignment="1" applyFont="1" applyNumberFormat="1">
      <alignment horizontal="right" vertical="bottom"/>
    </xf>
    <xf borderId="0" fillId="0" fontId="21" numFmtId="0" xfId="0" applyFont="1"/>
    <xf borderId="0" fillId="0" fontId="18" numFmtId="0" xfId="0" applyAlignment="1" applyFont="1">
      <alignment horizontal="center"/>
    </xf>
    <xf borderId="0" fillId="0" fontId="18" numFmtId="0" xfId="0" applyAlignment="1" applyFont="1">
      <alignment horizontal="right"/>
    </xf>
    <xf borderId="0" fillId="0" fontId="22" numFmtId="0" xfId="0" applyAlignment="1" applyFont="1">
      <alignment horizontal="right" readingOrder="0"/>
    </xf>
    <xf borderId="0" fillId="0" fontId="18" numFmtId="10" xfId="0" applyAlignment="1" applyFont="1" applyNumberFormat="1">
      <alignment horizontal="right"/>
    </xf>
    <xf borderId="0" fillId="0" fontId="22" numFmtId="10" xfId="0" applyAlignment="1" applyFont="1" applyNumberFormat="1">
      <alignment horizontal="right"/>
    </xf>
    <xf borderId="0" fillId="0" fontId="18" numFmtId="10" xfId="0" applyAlignment="1" applyFont="1" applyNumberFormat="1">
      <alignment horizontal="center"/>
    </xf>
    <xf borderId="0" fillId="0" fontId="21" numFmtId="167" xfId="0" applyAlignment="1" applyFont="1" applyNumberFormat="1">
      <alignment horizontal="right" vertical="bottom"/>
    </xf>
    <xf borderId="0" fillId="0" fontId="21" numFmtId="10" xfId="0" applyAlignment="1" applyFont="1" applyNumberFormat="1">
      <alignment horizontal="center"/>
    </xf>
    <xf borderId="0" fillId="0" fontId="22" numFmtId="10" xfId="0" applyAlignment="1" applyFont="1" applyNumberFormat="1">
      <alignment horizontal="right" readingOrder="0"/>
    </xf>
    <xf borderId="0" fillId="0" fontId="23" numFmtId="0" xfId="0" applyAlignment="1" applyFont="1">
      <alignment horizontal="left"/>
    </xf>
    <xf borderId="0" fillId="0" fontId="23" numFmtId="0" xfId="0" applyAlignment="1" applyFont="1">
      <alignment vertical="bottom"/>
    </xf>
    <xf borderId="0" fillId="0" fontId="23" numFmtId="0" xfId="0" applyAlignment="1" applyFont="1">
      <alignment horizontal="right" vertical="bottom"/>
    </xf>
    <xf borderId="0" fillId="0" fontId="23" numFmtId="4" xfId="0" applyAlignment="1" applyFont="1" applyNumberFormat="1">
      <alignment horizontal="right" vertical="bottom"/>
    </xf>
    <xf borderId="0" fillId="0" fontId="23" numFmtId="4" xfId="0" applyAlignment="1" applyFont="1" applyNumberFormat="1">
      <alignment horizontal="right" readingOrder="0" vertical="bottom"/>
    </xf>
    <xf borderId="0" fillId="5" fontId="24" numFmtId="164" xfId="0" applyAlignment="1" applyFont="1" applyNumberFormat="1">
      <alignment horizontal="right" readingOrder="0" vertical="bottom"/>
    </xf>
    <xf borderId="0" fillId="5" fontId="24" numFmtId="164" xfId="0" applyAlignment="1" applyFont="1" applyNumberFormat="1">
      <alignment horizontal="right" vertical="bottom"/>
    </xf>
    <xf borderId="0" fillId="0" fontId="23" numFmtId="0" xfId="0" applyFont="1"/>
    <xf borderId="0" fillId="0" fontId="17" numFmtId="0" xfId="0" applyAlignment="1" applyFont="1">
      <alignment horizontal="left"/>
    </xf>
    <xf borderId="0" fillId="0" fontId="25" numFmtId="10" xfId="0" applyAlignment="1" applyFont="1" applyNumberFormat="1">
      <alignment horizontal="right" vertical="bottom"/>
    </xf>
    <xf borderId="0" fillId="0" fontId="15" numFmtId="2" xfId="0" applyAlignment="1" applyFont="1" applyNumberFormat="1">
      <alignment horizontal="right" vertical="bottom"/>
    </xf>
    <xf borderId="0" fillId="0" fontId="1" numFmtId="10" xfId="0" applyAlignment="1" applyFont="1" applyNumberFormat="1">
      <alignment vertical="bottom"/>
    </xf>
    <xf borderId="0" fillId="0" fontId="1" numFmtId="164" xfId="0" applyAlignment="1" applyFont="1" applyNumberFormat="1">
      <alignment horizontal="right" vertical="bottom"/>
    </xf>
    <xf borderId="0" fillId="0" fontId="17" numFmtId="165" xfId="0" applyAlignment="1" applyFont="1" applyNumberFormat="1">
      <alignment horizontal="center"/>
    </xf>
    <xf borderId="0" fillId="0" fontId="21" numFmtId="164" xfId="0" applyAlignment="1" applyFont="1" applyNumberFormat="1">
      <alignment horizontal="right"/>
    </xf>
    <xf borderId="0" fillId="0" fontId="21" numFmtId="168" xfId="0" applyAlignment="1" applyFont="1" applyNumberFormat="1">
      <alignment horizontal="right" readingOrder="0" vertical="bottom"/>
    </xf>
    <xf borderId="0" fillId="0" fontId="21" numFmtId="168" xfId="0" applyAlignment="1" applyFont="1" applyNumberFormat="1">
      <alignment horizontal="right" vertical="bottom"/>
    </xf>
    <xf borderId="0" fillId="0" fontId="21" numFmtId="10" xfId="0" applyAlignment="1" applyFont="1" applyNumberFormat="1">
      <alignment horizontal="right" readingOrder="0" vertical="bottom"/>
    </xf>
    <xf borderId="0" fillId="0" fontId="21" numFmtId="10" xfId="0" applyAlignment="1" applyFont="1" applyNumberFormat="1">
      <alignment horizontal="right" vertical="bottom"/>
    </xf>
    <xf borderId="0" fillId="0" fontId="22" numFmtId="0" xfId="0" applyAlignment="1" applyFont="1">
      <alignment vertical="bottom"/>
    </xf>
    <xf borderId="0" fillId="0" fontId="18" numFmtId="164" xfId="0" applyAlignment="1" applyFont="1" applyNumberFormat="1">
      <alignment horizontal="right"/>
    </xf>
    <xf borderId="0" fillId="0" fontId="18" numFmtId="164" xfId="0" applyAlignment="1" applyFont="1" applyNumberFormat="1">
      <alignment horizontal="right" vertical="bottom"/>
    </xf>
    <xf borderId="0" fillId="0" fontId="22" numFmtId="10" xfId="0" applyAlignment="1" applyFont="1" applyNumberFormat="1">
      <alignment horizontal="right" readingOrder="0" vertical="bottom"/>
    </xf>
    <xf borderId="0" fillId="0" fontId="21" numFmtId="164" xfId="0" applyAlignment="1" applyFont="1" applyNumberFormat="1">
      <alignment horizontal="right" readingOrder="0"/>
    </xf>
    <xf borderId="0" fillId="0" fontId="17" numFmtId="0" xfId="0" applyAlignment="1" applyFont="1">
      <alignment horizontal="center"/>
    </xf>
    <xf borderId="0" fillId="0" fontId="17" numFmtId="0" xfId="0" applyAlignment="1" applyFont="1">
      <alignment horizontal="right"/>
    </xf>
    <xf borderId="0" fillId="0" fontId="17" numFmtId="165" xfId="0" applyAlignment="1" applyFont="1" applyNumberFormat="1">
      <alignment horizontal="right"/>
    </xf>
    <xf borderId="0" fillId="0" fontId="26" numFmtId="0" xfId="0" applyAlignment="1" applyFont="1">
      <alignment horizontal="left"/>
    </xf>
    <xf borderId="0" fillId="0" fontId="26" numFmtId="0" xfId="0" applyAlignment="1" applyFont="1">
      <alignment vertical="bottom"/>
    </xf>
    <xf borderId="0" fillId="0" fontId="26" numFmtId="0" xfId="0" applyAlignment="1" applyFont="1">
      <alignment horizontal="center"/>
    </xf>
    <xf borderId="0" fillId="0" fontId="26" numFmtId="0" xfId="0" applyAlignment="1" applyFont="1">
      <alignment horizontal="right"/>
    </xf>
    <xf borderId="0" fillId="0" fontId="26" numFmtId="0" xfId="0" applyAlignment="1" applyFont="1">
      <alignment horizontal="right" readingOrder="0"/>
    </xf>
    <xf borderId="0" fillId="0" fontId="26" numFmtId="164" xfId="0" applyAlignment="1" applyFont="1" applyNumberFormat="1">
      <alignment horizontal="right" readingOrder="0" vertical="bottom"/>
    </xf>
    <xf borderId="0" fillId="0" fontId="26" numFmtId="164" xfId="0" applyAlignment="1" applyFont="1" applyNumberFormat="1">
      <alignment horizontal="right" vertical="bottom"/>
    </xf>
    <xf borderId="0" fillId="0" fontId="26" numFmtId="0" xfId="0" applyFont="1"/>
    <xf borderId="0" fillId="0" fontId="5" numFmtId="164" xfId="0" applyAlignment="1" applyFont="1" applyNumberFormat="1">
      <alignment horizontal="right"/>
    </xf>
    <xf borderId="0" fillId="0" fontId="5" numFmtId="164" xfId="0" applyAlignment="1" applyFont="1" applyNumberFormat="1">
      <alignment horizontal="right" vertical="bottom"/>
    </xf>
    <xf borderId="0" fillId="0" fontId="26" numFmtId="164" xfId="0" applyAlignment="1" applyFont="1" applyNumberFormat="1">
      <alignment horizontal="right" readingOrder="0"/>
    </xf>
    <xf borderId="0" fillId="0" fontId="26" numFmtId="2" xfId="0" applyAlignment="1" applyFont="1" applyNumberFormat="1">
      <alignment horizontal="right" readingOrder="0" vertical="bottom"/>
    </xf>
    <xf borderId="0" fillId="0" fontId="26" numFmtId="2" xfId="0" applyAlignment="1" applyFont="1" applyNumberFormat="1">
      <alignment horizontal="right" vertical="bottom"/>
    </xf>
    <xf borderId="0" fillId="0" fontId="17" numFmtId="0" xfId="0" applyAlignment="1" applyFont="1">
      <alignment vertical="bottom"/>
    </xf>
    <xf borderId="0" fillId="0" fontId="17" numFmtId="10" xfId="0" applyAlignment="1" applyFont="1" applyNumberFormat="1">
      <alignment horizontal="right" readingOrder="0"/>
    </xf>
    <xf borderId="0" fillId="0" fontId="17" numFmtId="10" xfId="0" applyAlignment="1" applyFont="1" applyNumberFormat="1">
      <alignment horizontal="center"/>
    </xf>
    <xf borderId="0" fillId="0" fontId="23" numFmtId="0" xfId="0" applyAlignment="1" applyFont="1">
      <alignment horizontal="center"/>
    </xf>
    <xf borderId="0" fillId="0" fontId="23" numFmtId="0" xfId="0" applyAlignment="1" applyFont="1">
      <alignment horizontal="right"/>
    </xf>
    <xf borderId="0" fillId="0" fontId="23" numFmtId="164" xfId="0" applyAlignment="1" applyFont="1" applyNumberFormat="1">
      <alignment horizontal="right" vertical="bottom"/>
    </xf>
    <xf borderId="0" fillId="0" fontId="16" numFmtId="0" xfId="0" applyAlignment="1" applyFont="1">
      <alignment horizontal="center"/>
    </xf>
    <xf borderId="0" fillId="0" fontId="16" numFmtId="0" xfId="0" applyAlignment="1" applyFont="1">
      <alignment horizontal="right"/>
    </xf>
    <xf borderId="0" fillId="0" fontId="8" numFmtId="164" xfId="0" applyAlignment="1" applyFont="1" applyNumberFormat="1">
      <alignment horizontal="right" vertical="bottom"/>
    </xf>
    <xf borderId="0" fillId="0" fontId="16" numFmtId="165" xfId="0" applyAlignment="1" applyFont="1" applyNumberFormat="1">
      <alignment horizontal="right"/>
    </xf>
    <xf borderId="0" fillId="0" fontId="8" numFmtId="4" xfId="0" applyAlignment="1" applyFont="1" applyNumberFormat="1">
      <alignment horizontal="right" vertical="bottom"/>
    </xf>
    <xf borderId="0" fillId="0" fontId="8" numFmtId="166" xfId="0" applyAlignment="1" applyFont="1" applyNumberFormat="1">
      <alignment horizontal="right" vertical="bottom"/>
    </xf>
    <xf borderId="0" fillId="0" fontId="1" numFmtId="164" xfId="0" applyAlignment="1" applyFont="1" applyNumberFormat="1">
      <alignment horizontal="left"/>
    </xf>
    <xf borderId="0" fillId="0" fontId="1" numFmtId="164" xfId="0" applyAlignment="1" applyFont="1" applyNumberFormat="1">
      <alignment horizontal="center"/>
    </xf>
    <xf borderId="0" fillId="0" fontId="1" numFmtId="164" xfId="0" applyAlignment="1" applyFont="1" applyNumberFormat="1">
      <alignment horizontal="right" readingOrder="0" vertical="bottom"/>
    </xf>
    <xf borderId="0" fillId="0" fontId="1" numFmtId="164" xfId="0" applyAlignment="1" applyFont="1" applyNumberFormat="1">
      <alignment horizontal="right" readingOrder="0"/>
    </xf>
    <xf borderId="0" fillId="0" fontId="1" numFmtId="164" xfId="0" applyAlignment="1" applyFont="1" applyNumberFormat="1">
      <alignment horizontal="right"/>
    </xf>
    <xf borderId="0" fillId="0" fontId="15" numFmtId="164" xfId="0" applyFont="1" applyNumberFormat="1"/>
    <xf borderId="0" fillId="0" fontId="8" numFmtId="164" xfId="0" applyAlignment="1" applyFont="1" applyNumberFormat="1">
      <alignment horizontal="center"/>
    </xf>
    <xf borderId="0" fillId="0" fontId="8" numFmtId="164" xfId="0" applyAlignment="1" applyFont="1" applyNumberFormat="1">
      <alignment horizontal="left" vertical="center"/>
    </xf>
    <xf borderId="0" fillId="0" fontId="27" numFmtId="164" xfId="0" applyAlignment="1" applyFont="1" applyNumberFormat="1">
      <alignment horizontal="center" vertical="center"/>
    </xf>
    <xf borderId="0" fillId="0" fontId="8" numFmtId="164" xfId="0" applyAlignment="1" applyFont="1" applyNumberFormat="1">
      <alignment horizontal="right" vertical="center"/>
    </xf>
    <xf borderId="0" fillId="0" fontId="5" numFmtId="164" xfId="0" applyAlignment="1" applyFont="1" applyNumberFormat="1">
      <alignment horizontal="center" vertical="center"/>
    </xf>
    <xf borderId="0" fillId="0" fontId="6" numFmtId="164" xfId="0" applyAlignment="1" applyFont="1" applyNumberFormat="1">
      <alignment horizontal="center"/>
    </xf>
    <xf borderId="0" fillId="0" fontId="8" numFmtId="0" xfId="0" applyAlignment="1" applyFont="1">
      <alignment horizontal="left"/>
    </xf>
    <xf borderId="0" fillId="0" fontId="28" numFmtId="0" xfId="0" applyAlignment="1" applyFont="1">
      <alignment horizontal="left"/>
    </xf>
    <xf borderId="0" fillId="0" fontId="8" numFmtId="0" xfId="0" applyAlignment="1" applyFont="1">
      <alignment horizontal="center"/>
    </xf>
    <xf borderId="0" fillId="0" fontId="28" numFmtId="10" xfId="0" applyAlignment="1" applyFont="1" applyNumberFormat="1">
      <alignment horizontal="right"/>
    </xf>
    <xf borderId="0" fillId="0" fontId="1" numFmtId="169" xfId="0" applyAlignment="1" applyFont="1" applyNumberFormat="1">
      <alignment horizontal="right"/>
    </xf>
    <xf borderId="0" fillId="0" fontId="1" numFmtId="165" xfId="0" applyAlignment="1" applyFont="1" applyNumberFormat="1">
      <alignment horizontal="left"/>
    </xf>
    <xf borderId="0" fillId="0" fontId="1" numFmtId="165" xfId="0" applyAlignment="1" applyFont="1" applyNumberFormat="1">
      <alignment horizontal="center"/>
    </xf>
    <xf borderId="0" fillId="5" fontId="29" numFmtId="164" xfId="0" applyAlignment="1" applyFont="1" applyNumberFormat="1">
      <alignment horizontal="right" readingOrder="0" shrinkToFit="0" wrapText="0"/>
    </xf>
    <xf borderId="0" fillId="0" fontId="29" numFmtId="164" xfId="0" applyAlignment="1" applyFont="1" applyNumberFormat="1">
      <alignment horizontal="right" readingOrder="0"/>
    </xf>
    <xf borderId="0" fillId="0" fontId="29" numFmtId="164" xfId="0" applyAlignment="1" applyFont="1" applyNumberFormat="1">
      <alignment horizontal="right"/>
    </xf>
    <xf borderId="0" fillId="0" fontId="29" numFmtId="4" xfId="0" applyAlignment="1" applyFont="1" applyNumberFormat="1">
      <alignment horizontal="right"/>
    </xf>
    <xf borderId="0" fillId="0" fontId="8" numFmtId="10" xfId="0" applyAlignment="1" applyFont="1" applyNumberFormat="1">
      <alignment horizontal="center"/>
    </xf>
    <xf borderId="0" fillId="0" fontId="1" numFmtId="165" xfId="0" applyFont="1" applyNumberFormat="1"/>
    <xf borderId="0" fillId="5" fontId="29" numFmtId="164" xfId="0" applyAlignment="1" applyFont="1" applyNumberFormat="1">
      <alignment horizontal="right" shrinkToFit="0" wrapText="0"/>
    </xf>
    <xf borderId="0" fillId="0" fontId="29" numFmtId="170" xfId="0" applyAlignment="1" applyFont="1" applyNumberFormat="1">
      <alignment horizontal="center"/>
    </xf>
    <xf borderId="0" fillId="0" fontId="29" numFmtId="0" xfId="0" applyAlignment="1" applyFont="1">
      <alignment horizontal="right" readingOrder="0"/>
    </xf>
    <xf borderId="0" fillId="0" fontId="6" numFmtId="164" xfId="0" applyAlignment="1" applyFont="1" applyNumberFormat="1">
      <alignment horizontal="left"/>
    </xf>
    <xf borderId="0" fillId="0" fontId="6" numFmtId="164" xfId="0" applyAlignment="1" applyFont="1" applyNumberFormat="1">
      <alignment horizontal="right"/>
    </xf>
    <xf borderId="0" fillId="0" fontId="1" numFmtId="171" xfId="0" applyAlignment="1" applyFont="1" applyNumberFormat="1">
      <alignment horizontal="right"/>
    </xf>
    <xf borderId="0" fillId="0" fontId="28" numFmtId="164" xfId="0" applyAlignment="1" applyFont="1" applyNumberFormat="1">
      <alignment horizontal="left"/>
    </xf>
    <xf borderId="7" fillId="0" fontId="28" numFmtId="164" xfId="0" applyAlignment="1" applyBorder="1" applyFont="1" applyNumberFormat="1">
      <alignment horizontal="left"/>
    </xf>
    <xf borderId="7" fillId="0" fontId="10" numFmtId="164" xfId="0" applyAlignment="1" applyBorder="1" applyFont="1" applyNumberFormat="1">
      <alignment horizontal="left"/>
    </xf>
    <xf borderId="7" fillId="0" fontId="10" numFmtId="164" xfId="0" applyAlignment="1" applyBorder="1" applyFont="1" applyNumberFormat="1">
      <alignment horizontal="center"/>
    </xf>
    <xf borderId="7" fillId="0" fontId="30" numFmtId="164" xfId="0" applyAlignment="1" applyBorder="1" applyFont="1" applyNumberFormat="1">
      <alignment horizontal="right"/>
    </xf>
    <xf borderId="0" fillId="0" fontId="8" numFmtId="10" xfId="0" applyAlignment="1" applyFont="1" applyNumberFormat="1">
      <alignment horizontal="right"/>
    </xf>
    <xf borderId="0" fillId="0" fontId="28" numFmtId="164" xfId="0" applyAlignment="1" applyFont="1" applyNumberFormat="1">
      <alignment horizontal="left" readingOrder="0"/>
    </xf>
    <xf borderId="0" fillId="0" fontId="10" numFmtId="164" xfId="0" applyAlignment="1" applyFont="1" applyNumberFormat="1">
      <alignment horizontal="left"/>
    </xf>
    <xf borderId="0" fillId="0" fontId="10" numFmtId="164" xfId="0" applyAlignment="1" applyFont="1" applyNumberFormat="1">
      <alignment horizontal="center"/>
    </xf>
    <xf borderId="0" fillId="0" fontId="10" numFmtId="164" xfId="0" applyAlignment="1" applyFont="1" applyNumberFormat="1">
      <alignment horizontal="right"/>
    </xf>
    <xf borderId="8" fillId="0" fontId="8" numFmtId="0" xfId="0" applyAlignment="1" applyBorder="1" applyFont="1">
      <alignment horizontal="left"/>
    </xf>
    <xf borderId="8" fillId="0" fontId="8" numFmtId="0" xfId="0" applyBorder="1" applyFont="1"/>
    <xf borderId="8" fillId="0" fontId="8" numFmtId="0" xfId="0" applyAlignment="1" applyBorder="1" applyFont="1">
      <alignment horizontal="center"/>
    </xf>
    <xf borderId="8" fillId="0" fontId="8" numFmtId="10" xfId="0" applyAlignment="1" applyBorder="1" applyFont="1" applyNumberFormat="1">
      <alignment horizontal="right"/>
    </xf>
    <xf borderId="0" fillId="0" fontId="31" numFmtId="170" xfId="0" applyAlignment="1" applyFont="1" applyNumberFormat="1">
      <alignment horizontal="right"/>
    </xf>
    <xf borderId="0" fillId="0" fontId="31" numFmtId="172" xfId="0" applyAlignment="1" applyFont="1" applyNumberFormat="1">
      <alignment horizontal="right" vertical="center"/>
    </xf>
    <xf borderId="0" fillId="0" fontId="31" numFmtId="172" xfId="0" applyAlignment="1" applyFont="1" applyNumberFormat="1">
      <alignment horizontal="right"/>
    </xf>
    <xf borderId="0" fillId="0" fontId="29" numFmtId="172" xfId="0" applyAlignment="1" applyFont="1" applyNumberFormat="1">
      <alignment horizontal="right"/>
    </xf>
    <xf borderId="0" fillId="6" fontId="29" numFmtId="164" xfId="0" applyAlignment="1" applyFill="1" applyFont="1" applyNumberFormat="1">
      <alignment horizontal="right"/>
    </xf>
    <xf borderId="0" fillId="0" fontId="1" numFmtId="164" xfId="0" applyFont="1" applyNumberFormat="1"/>
    <xf borderId="0" fillId="0" fontId="1" numFmtId="164" xfId="0" applyAlignment="1" applyFont="1" applyNumberFormat="1">
      <alignment readingOrder="0"/>
    </xf>
    <xf borderId="0" fillId="0" fontId="8" numFmtId="164" xfId="0" applyAlignment="1" applyFont="1" applyNumberFormat="1">
      <alignment horizontal="left"/>
    </xf>
    <xf borderId="0" fillId="0" fontId="8" numFmtId="164" xfId="0" applyAlignment="1" applyFont="1" applyNumberFormat="1">
      <alignment horizontal="right"/>
    </xf>
    <xf borderId="0" fillId="0" fontId="29" numFmtId="164" xfId="0" applyAlignment="1" applyFont="1" applyNumberFormat="1">
      <alignment horizontal="right" readingOrder="0" vertical="bottom"/>
    </xf>
    <xf borderId="0" fillId="0" fontId="31" numFmtId="164" xfId="0" applyAlignment="1" applyFont="1" applyNumberFormat="1">
      <alignment horizontal="right" readingOrder="0"/>
    </xf>
    <xf borderId="0" fillId="0" fontId="31" numFmtId="164" xfId="0" applyAlignment="1" applyFont="1" applyNumberFormat="1">
      <alignment horizontal="right"/>
    </xf>
    <xf borderId="0" fillId="0" fontId="5" numFmtId="164" xfId="0" applyAlignment="1" applyFont="1" applyNumberFormat="1">
      <alignment horizontal="left"/>
    </xf>
    <xf borderId="0" fillId="0" fontId="5" numFmtId="164" xfId="0" applyAlignment="1" applyFont="1" applyNumberFormat="1">
      <alignment horizontal="center"/>
    </xf>
    <xf borderId="0" fillId="0" fontId="32" numFmtId="164" xfId="0" applyAlignment="1" applyFont="1" applyNumberFormat="1">
      <alignment horizontal="right" readingOrder="0" vertical="bottom"/>
    </xf>
    <xf borderId="0" fillId="5" fontId="31" numFmtId="164" xfId="0" applyAlignment="1" applyFont="1" applyNumberFormat="1">
      <alignment horizontal="right" readingOrder="0" shrinkToFit="0" wrapText="0"/>
    </xf>
    <xf borderId="0" fillId="0" fontId="31" numFmtId="169" xfId="0" applyAlignment="1" applyFont="1" applyNumberFormat="1">
      <alignment horizontal="right"/>
    </xf>
    <xf borderId="0" fillId="0" fontId="5" numFmtId="164" xfId="0" applyFont="1" applyNumberFormat="1"/>
    <xf borderId="0" fillId="0" fontId="12" numFmtId="164" xfId="0" applyAlignment="1" applyFont="1" applyNumberFormat="1">
      <alignment horizontal="right"/>
    </xf>
    <xf borderId="0" fillId="0" fontId="20" numFmtId="164" xfId="0" applyFont="1" applyNumberFormat="1"/>
    <xf borderId="0" fillId="5" fontId="33" numFmtId="0" xfId="0" applyAlignment="1" applyFont="1">
      <alignment horizontal="right" readingOrder="0" vertical="bottom"/>
    </xf>
    <xf borderId="0" fillId="0" fontId="1" numFmtId="4" xfId="0" applyAlignment="1" applyFont="1" applyNumberFormat="1">
      <alignment readingOrder="0"/>
    </xf>
    <xf borderId="0" fillId="0" fontId="1" numFmtId="4" xfId="0" applyFont="1" applyNumberFormat="1"/>
    <xf borderId="0" fillId="0" fontId="26" numFmtId="164" xfId="0" applyAlignment="1" applyFont="1" applyNumberFormat="1">
      <alignment horizontal="left"/>
    </xf>
    <xf borderId="0" fillId="0" fontId="26" numFmtId="164" xfId="0" applyAlignment="1" applyFont="1" applyNumberFormat="1">
      <alignment horizontal="center"/>
    </xf>
    <xf borderId="0" fillId="0" fontId="26" numFmtId="164" xfId="0" applyAlignment="1" applyFont="1" applyNumberFormat="1">
      <alignment horizontal="right"/>
    </xf>
    <xf borderId="0" fillId="0" fontId="34" numFmtId="164" xfId="0" applyFont="1" applyNumberFormat="1"/>
    <xf borderId="0" fillId="0" fontId="35" numFmtId="10" xfId="0" applyAlignment="1" applyFont="1" applyNumberFormat="1">
      <alignment horizontal="right" vertical="bottom"/>
    </xf>
    <xf borderId="0" fillId="0" fontId="35" numFmtId="0" xfId="0" applyFont="1"/>
    <xf borderId="0" fillId="0" fontId="35" numFmtId="10" xfId="0" applyAlignment="1" applyFont="1" applyNumberFormat="1">
      <alignment horizontal="right" readingOrder="0" vertical="bottom"/>
    </xf>
    <xf borderId="0" fillId="0" fontId="36" numFmtId="164" xfId="0" applyAlignment="1" applyFont="1" applyNumberFormat="1">
      <alignment horizontal="right" readingOrder="0" vertical="bottom"/>
    </xf>
    <xf borderId="0" fillId="0" fontId="15" numFmtId="164" xfId="0" applyAlignment="1" applyFont="1" applyNumberFormat="1">
      <alignment readingOrder="0" vertical="bottom"/>
    </xf>
    <xf borderId="0" fillId="0" fontId="35" numFmtId="164" xfId="0" applyAlignment="1" applyFont="1" applyNumberFormat="1">
      <alignment horizontal="right" readingOrder="0" vertical="bottom"/>
    </xf>
    <xf borderId="0" fillId="0" fontId="35" numFmtId="164" xfId="0" applyAlignment="1" applyFont="1" applyNumberFormat="1">
      <alignment horizontal="right" vertical="bottom"/>
    </xf>
    <xf borderId="0" fillId="0" fontId="35" numFmtId="164" xfId="0" applyFont="1" applyNumberFormat="1"/>
    <xf borderId="0" fillId="7" fontId="37" numFmtId="0" xfId="0" applyAlignment="1" applyFill="1" applyFont="1">
      <alignment horizontal="left"/>
    </xf>
    <xf borderId="1" fillId="7" fontId="38" numFmtId="0" xfId="0" applyAlignment="1" applyBorder="1" applyFont="1">
      <alignment horizontal="left"/>
    </xf>
    <xf borderId="1" fillId="7" fontId="1" numFmtId="0" xfId="0" applyAlignment="1" applyBorder="1" applyFont="1">
      <alignment horizontal="left"/>
    </xf>
    <xf borderId="1" fillId="7" fontId="1" numFmtId="0" xfId="0" applyAlignment="1" applyBorder="1" applyFont="1">
      <alignment horizontal="center"/>
    </xf>
    <xf borderId="0" fillId="0" fontId="5" numFmtId="165" xfId="0" applyAlignment="1" applyFont="1" applyNumberFormat="1">
      <alignment horizontal="left"/>
    </xf>
    <xf borderId="0" fillId="0" fontId="1" numFmtId="10" xfId="0" applyAlignment="1" applyFont="1" applyNumberFormat="1">
      <alignment horizontal="right" readingOrder="0"/>
    </xf>
    <xf borderId="0" fillId="0" fontId="1" numFmtId="10" xfId="0" applyAlignment="1" applyFont="1" applyNumberFormat="1">
      <alignment horizontal="center"/>
    </xf>
    <xf borderId="0" fillId="2" fontId="1" numFmtId="10" xfId="0" applyAlignment="1" applyFont="1" applyNumberFormat="1">
      <alignment horizontal="right"/>
    </xf>
    <xf borderId="0" fillId="0" fontId="1" numFmtId="9" xfId="0" applyAlignment="1" applyFont="1" applyNumberFormat="1">
      <alignment horizontal="right"/>
    </xf>
    <xf borderId="0" fillId="0" fontId="39" numFmtId="0" xfId="0" applyAlignment="1" applyFont="1">
      <alignment horizontal="center"/>
    </xf>
    <xf borderId="0" fillId="0" fontId="6" numFmtId="10" xfId="0" applyAlignment="1" applyFont="1" applyNumberFormat="1">
      <alignment horizontal="right"/>
    </xf>
    <xf borderId="0" fillId="0" fontId="6" numFmtId="10" xfId="0" applyAlignment="1" applyFont="1" applyNumberFormat="1">
      <alignment horizontal="right" readingOrder="0"/>
    </xf>
    <xf borderId="0" fillId="3" fontId="39" numFmtId="0" xfId="0" applyAlignment="1" applyFont="1">
      <alignment horizontal="center"/>
    </xf>
    <xf borderId="2" fillId="3" fontId="6" numFmtId="0" xfId="0" applyAlignment="1" applyBorder="1" applyFont="1">
      <alignment horizontal="center" readingOrder="0"/>
    </xf>
    <xf borderId="0" fillId="3" fontId="6" numFmtId="0" xfId="0" applyAlignment="1" applyFont="1">
      <alignment horizontal="center"/>
    </xf>
    <xf borderId="9" fillId="0" fontId="1" numFmtId="164" xfId="0" applyAlignment="1" applyBorder="1" applyFont="1" applyNumberFormat="1">
      <alignment horizontal="left"/>
    </xf>
    <xf borderId="10" fillId="0" fontId="1" numFmtId="164" xfId="0" applyAlignment="1" applyBorder="1" applyFont="1" applyNumberFormat="1">
      <alignment horizontal="left"/>
    </xf>
    <xf borderId="10" fillId="0" fontId="1" numFmtId="164" xfId="0" applyAlignment="1" applyBorder="1" applyFont="1" applyNumberFormat="1">
      <alignment horizontal="center"/>
    </xf>
    <xf borderId="10" fillId="0" fontId="31" numFmtId="164" xfId="0" applyAlignment="1" applyBorder="1" applyFont="1" applyNumberFormat="1">
      <alignment horizontal="right" readingOrder="0"/>
    </xf>
    <xf borderId="10" fillId="0" fontId="1" numFmtId="164" xfId="0" applyAlignment="1" applyBorder="1" applyFont="1" applyNumberFormat="1">
      <alignment horizontal="right" readingOrder="0"/>
    </xf>
    <xf borderId="11" fillId="8" fontId="1" numFmtId="4" xfId="0" applyAlignment="1" applyBorder="1" applyFill="1" applyFont="1" applyNumberFormat="1">
      <alignment horizontal="right" readingOrder="0"/>
    </xf>
    <xf borderId="12" fillId="8" fontId="1" numFmtId="164" xfId="0" applyAlignment="1" applyBorder="1" applyFont="1" applyNumberFormat="1">
      <alignment horizontal="right"/>
    </xf>
    <xf borderId="10" fillId="8" fontId="1" numFmtId="164" xfId="0" applyAlignment="1" applyBorder="1" applyFont="1" applyNumberFormat="1">
      <alignment horizontal="right"/>
    </xf>
    <xf borderId="13" fillId="8" fontId="1" numFmtId="164" xfId="0" applyAlignment="1" applyBorder="1" applyFont="1" applyNumberFormat="1">
      <alignment horizontal="right"/>
    </xf>
    <xf borderId="0" fillId="0" fontId="2" numFmtId="164" xfId="0" applyAlignment="1" applyFont="1" applyNumberFormat="1">
      <alignment horizontal="left"/>
    </xf>
    <xf borderId="0" fillId="0" fontId="2" numFmtId="164" xfId="0" applyAlignment="1" applyFont="1" applyNumberFormat="1">
      <alignment horizontal="center"/>
    </xf>
    <xf borderId="1" fillId="6" fontId="31" numFmtId="164" xfId="0" applyAlignment="1" applyBorder="1" applyFont="1" applyNumberFormat="1">
      <alignment horizontal="right"/>
    </xf>
    <xf borderId="0" fillId="6" fontId="31" numFmtId="164" xfId="0" applyAlignment="1" applyFont="1" applyNumberFormat="1">
      <alignment horizontal="right" readingOrder="0" shrinkToFit="0" wrapText="0"/>
    </xf>
    <xf borderId="0" fillId="0" fontId="31" numFmtId="164" xfId="0" applyAlignment="1" applyFont="1" applyNumberFormat="1">
      <alignment horizontal="right" readingOrder="0" shrinkToFit="0" wrapText="0"/>
    </xf>
    <xf borderId="0" fillId="0" fontId="5" numFmtId="0" xfId="0" applyAlignment="1" applyFont="1">
      <alignment horizontal="right" readingOrder="0"/>
    </xf>
    <xf borderId="0" fillId="5" fontId="2" numFmtId="164" xfId="0" applyAlignment="1" applyFont="1" applyNumberFormat="1">
      <alignment horizontal="left"/>
    </xf>
    <xf borderId="1" fillId="5" fontId="2" numFmtId="164" xfId="0" applyAlignment="1" applyBorder="1" applyFont="1" applyNumberFormat="1">
      <alignment horizontal="left"/>
    </xf>
    <xf borderId="1" fillId="5" fontId="2" numFmtId="164" xfId="0" applyAlignment="1" applyBorder="1" applyFont="1" applyNumberFormat="1">
      <alignment horizontal="center"/>
    </xf>
    <xf borderId="1" fillId="5" fontId="31" numFmtId="164" xfId="0" applyAlignment="1" applyBorder="1" applyFont="1" applyNumberFormat="1">
      <alignment horizontal="right" readingOrder="0"/>
    </xf>
    <xf borderId="1" fillId="0" fontId="31" numFmtId="0" xfId="0" applyAlignment="1" applyBorder="1" applyFont="1">
      <alignment horizontal="right" readingOrder="0"/>
    </xf>
    <xf borderId="1" fillId="5" fontId="31" numFmtId="164" xfId="0" applyAlignment="1" applyBorder="1" applyFont="1" applyNumberFormat="1">
      <alignment horizontal="right"/>
    </xf>
    <xf borderId="1" fillId="5" fontId="5" numFmtId="164" xfId="0" applyBorder="1" applyFont="1" applyNumberFormat="1"/>
    <xf borderId="0" fillId="5" fontId="31" numFmtId="164" xfId="0" applyAlignment="1" applyFont="1" applyNumberFormat="1">
      <alignment horizontal="left" shrinkToFit="0" wrapText="0"/>
    </xf>
    <xf borderId="0" fillId="6" fontId="5" numFmtId="164" xfId="0" applyAlignment="1" applyFont="1" applyNumberFormat="1">
      <alignment horizontal="right"/>
    </xf>
    <xf borderId="0" fillId="6" fontId="1" numFmtId="164" xfId="0" applyAlignment="1" applyFont="1" applyNumberFormat="1">
      <alignment horizontal="right" readingOrder="0"/>
    </xf>
    <xf borderId="0" fillId="0" fontId="1" numFmtId="0" xfId="0" applyAlignment="1" applyFont="1">
      <alignment horizontal="right" readingOrder="0"/>
    </xf>
    <xf borderId="0" fillId="0" fontId="2" numFmtId="164" xfId="0" applyFont="1" applyNumberFormat="1"/>
    <xf borderId="0" fillId="0" fontId="8" numFmtId="164" xfId="0" applyFont="1" applyNumberFormat="1"/>
    <xf borderId="0" fillId="0" fontId="40" numFmtId="0" xfId="0" applyAlignment="1" applyFont="1">
      <alignment horizontal="left"/>
    </xf>
    <xf borderId="0" fillId="0" fontId="40" numFmtId="0" xfId="0" applyAlignment="1" applyFont="1">
      <alignment horizontal="center"/>
    </xf>
    <xf borderId="0" fillId="0" fontId="40" numFmtId="10" xfId="0" applyAlignment="1" applyFont="1" applyNumberFormat="1">
      <alignment horizontal="right"/>
    </xf>
    <xf borderId="0" fillId="0" fontId="41" numFmtId="0" xfId="0" applyFont="1"/>
    <xf borderId="0" fillId="0" fontId="1" numFmtId="173" xfId="0" applyAlignment="1" applyFont="1" applyNumberFormat="1">
      <alignment horizontal="right"/>
    </xf>
    <xf borderId="14" fillId="0" fontId="1" numFmtId="164" xfId="0" applyAlignment="1" applyBorder="1" applyFont="1" applyNumberFormat="1">
      <alignment horizontal="left"/>
    </xf>
    <xf borderId="15" fillId="0" fontId="1" numFmtId="164" xfId="0" applyAlignment="1" applyBorder="1" applyFont="1" applyNumberFormat="1">
      <alignment horizontal="left"/>
    </xf>
    <xf borderId="15" fillId="0" fontId="1" numFmtId="164" xfId="0" applyAlignment="1" applyBorder="1" applyFont="1" applyNumberFormat="1">
      <alignment horizontal="center"/>
    </xf>
    <xf borderId="15" fillId="0" fontId="1" numFmtId="164" xfId="0" applyAlignment="1" applyBorder="1" applyFont="1" applyNumberFormat="1">
      <alignment horizontal="right" readingOrder="0"/>
    </xf>
    <xf borderId="15" fillId="0" fontId="1" numFmtId="0" xfId="0" applyAlignment="1" applyBorder="1" applyFont="1">
      <alignment horizontal="right" readingOrder="0"/>
    </xf>
    <xf borderId="15" fillId="0" fontId="1" numFmtId="164" xfId="0" applyAlignment="1" applyBorder="1" applyFont="1" applyNumberFormat="1">
      <alignment horizontal="right"/>
    </xf>
    <xf borderId="16" fillId="0" fontId="1" numFmtId="164" xfId="0" applyAlignment="1" applyBorder="1" applyFont="1" applyNumberFormat="1">
      <alignment horizontal="right"/>
    </xf>
    <xf borderId="17" fillId="0" fontId="1" numFmtId="164" xfId="0" applyAlignment="1" applyBorder="1" applyFont="1" applyNumberFormat="1">
      <alignment horizontal="left"/>
    </xf>
    <xf borderId="18" fillId="0" fontId="1" numFmtId="164" xfId="0" applyAlignment="1" applyBorder="1" applyFont="1" applyNumberFormat="1">
      <alignment horizontal="left"/>
    </xf>
    <xf borderId="18" fillId="0" fontId="1" numFmtId="164" xfId="0" applyAlignment="1" applyBorder="1" applyFont="1" applyNumberFormat="1">
      <alignment horizontal="center"/>
    </xf>
    <xf borderId="18" fillId="0" fontId="1" numFmtId="164" xfId="0" applyAlignment="1" applyBorder="1" applyFont="1" applyNumberFormat="1">
      <alignment horizontal="right" readingOrder="0"/>
    </xf>
    <xf borderId="0" fillId="9" fontId="1" numFmtId="164" xfId="0" applyAlignment="1" applyFill="1" applyFont="1" applyNumberFormat="1">
      <alignment horizontal="right"/>
    </xf>
    <xf borderId="19" fillId="9" fontId="1" numFmtId="164" xfId="0" applyAlignment="1" applyBorder="1" applyFont="1" applyNumberFormat="1">
      <alignment horizontal="right"/>
    </xf>
    <xf borderId="18" fillId="0" fontId="1" numFmtId="164" xfId="0" applyAlignment="1" applyBorder="1" applyFont="1" applyNumberFormat="1">
      <alignment horizontal="right"/>
    </xf>
    <xf borderId="10" fillId="0" fontId="1" numFmtId="164" xfId="0" applyAlignment="1" applyBorder="1" applyFont="1" applyNumberFormat="1">
      <alignment horizontal="right"/>
    </xf>
    <xf borderId="10" fillId="9" fontId="1" numFmtId="164" xfId="0" applyAlignment="1" applyBorder="1" applyFont="1" applyNumberFormat="1">
      <alignment horizontal="right"/>
    </xf>
    <xf borderId="20" fillId="9" fontId="1" numFmtId="164" xfId="0" applyAlignment="1" applyBorder="1" applyFont="1" applyNumberFormat="1">
      <alignment horizontal="right"/>
    </xf>
    <xf borderId="14" fillId="0" fontId="8" numFmtId="164" xfId="0" applyAlignment="1" applyBorder="1" applyFont="1" applyNumberFormat="1">
      <alignment horizontal="left"/>
    </xf>
    <xf borderId="15" fillId="0" fontId="8" numFmtId="164" xfId="0" applyAlignment="1" applyBorder="1" applyFont="1" applyNumberFormat="1">
      <alignment horizontal="left"/>
    </xf>
    <xf borderId="15" fillId="0" fontId="8" numFmtId="164" xfId="0" applyAlignment="1" applyBorder="1" applyFont="1" applyNumberFormat="1">
      <alignment horizontal="center"/>
    </xf>
    <xf borderId="21" fillId="5" fontId="42" numFmtId="164" xfId="0" applyAlignment="1" applyBorder="1" applyFont="1" applyNumberFormat="1">
      <alignment horizontal="right" readingOrder="0"/>
    </xf>
    <xf borderId="22" fillId="5" fontId="42" numFmtId="164" xfId="0" applyAlignment="1" applyBorder="1" applyFont="1" applyNumberFormat="1">
      <alignment horizontal="right" readingOrder="0"/>
    </xf>
    <xf borderId="15" fillId="5" fontId="42" numFmtId="164" xfId="0" applyAlignment="1" applyBorder="1" applyFont="1" applyNumberFormat="1">
      <alignment horizontal="right" readingOrder="0"/>
    </xf>
    <xf borderId="15" fillId="5" fontId="42" numFmtId="164" xfId="0" applyAlignment="1" applyBorder="1" applyFont="1" applyNumberFormat="1">
      <alignment horizontal="right"/>
    </xf>
    <xf borderId="16" fillId="5" fontId="42" numFmtId="164" xfId="0" applyAlignment="1" applyBorder="1" applyFont="1" applyNumberFormat="1">
      <alignment horizontal="right"/>
    </xf>
    <xf borderId="23" fillId="0" fontId="8" numFmtId="0" xfId="0" applyAlignment="1" applyBorder="1" applyFont="1">
      <alignment horizontal="left"/>
    </xf>
    <xf borderId="0" fillId="0" fontId="8" numFmtId="173" xfId="0" applyAlignment="1" applyFont="1" applyNumberFormat="1">
      <alignment horizontal="right"/>
    </xf>
    <xf borderId="19" fillId="0" fontId="8" numFmtId="10" xfId="0" applyAlignment="1" applyBorder="1" applyFont="1" applyNumberFormat="1">
      <alignment horizontal="right"/>
    </xf>
    <xf borderId="23" fillId="0" fontId="1" numFmtId="164" xfId="0" applyAlignment="1" applyBorder="1" applyFont="1" applyNumberFormat="1">
      <alignment horizontal="left"/>
    </xf>
    <xf borderId="19" fillId="0" fontId="29" numFmtId="164" xfId="0" applyAlignment="1" applyBorder="1" applyFont="1" applyNumberFormat="1">
      <alignment horizontal="right"/>
    </xf>
    <xf borderId="17" fillId="0" fontId="28" numFmtId="164" xfId="0" applyAlignment="1" applyBorder="1" applyFont="1" applyNumberFormat="1">
      <alignment horizontal="left"/>
    </xf>
    <xf borderId="18" fillId="0" fontId="28" numFmtId="164" xfId="0" applyAlignment="1" applyBorder="1" applyFont="1" applyNumberFormat="1">
      <alignment horizontal="left"/>
    </xf>
    <xf borderId="18" fillId="0" fontId="28" numFmtId="164" xfId="0" applyAlignment="1" applyBorder="1" applyFont="1" applyNumberFormat="1">
      <alignment horizontal="center"/>
    </xf>
    <xf borderId="18" fillId="0" fontId="43" numFmtId="164" xfId="0" applyAlignment="1" applyBorder="1" applyFont="1" applyNumberFormat="1">
      <alignment horizontal="right"/>
    </xf>
    <xf borderId="24" fillId="0" fontId="43" numFmtId="164" xfId="0" applyAlignment="1" applyBorder="1" applyFont="1" applyNumberFormat="1">
      <alignment horizontal="right"/>
    </xf>
    <xf borderId="0" fillId="0" fontId="28" numFmtId="164" xfId="0" applyFont="1" applyNumberFormat="1"/>
    <xf borderId="0" fillId="0" fontId="15" numFmtId="164" xfId="0" applyAlignment="1" applyFont="1" applyNumberFormat="1">
      <alignment vertical="bottom"/>
    </xf>
    <xf borderId="14" fillId="0" fontId="35" numFmtId="164" xfId="0" applyAlignment="1" applyBorder="1" applyFont="1" applyNumberFormat="1">
      <alignment vertical="bottom"/>
    </xf>
    <xf borderId="15" fillId="0" fontId="15" numFmtId="164" xfId="0" applyAlignment="1" applyBorder="1" applyFont="1" applyNumberFormat="1">
      <alignment vertical="bottom"/>
    </xf>
    <xf borderId="15" fillId="0" fontId="35" numFmtId="164" xfId="0" applyAlignment="1" applyBorder="1" applyFont="1" applyNumberFormat="1">
      <alignment horizontal="right" vertical="bottom"/>
    </xf>
    <xf borderId="15" fillId="9" fontId="35" numFmtId="164" xfId="0" applyAlignment="1" applyBorder="1" applyFont="1" applyNumberFormat="1">
      <alignment horizontal="right" vertical="bottom"/>
    </xf>
    <xf borderId="16" fillId="9" fontId="35" numFmtId="164" xfId="0" applyAlignment="1" applyBorder="1" applyFont="1" applyNumberFormat="1">
      <alignment horizontal="right" vertical="bottom"/>
    </xf>
    <xf borderId="23" fillId="0" fontId="35" numFmtId="164" xfId="0" applyAlignment="1" applyBorder="1" applyFont="1" applyNumberFormat="1">
      <alignment vertical="bottom"/>
    </xf>
    <xf borderId="0" fillId="9" fontId="35" numFmtId="164" xfId="0" applyAlignment="1" applyFont="1" applyNumberFormat="1">
      <alignment horizontal="right" vertical="bottom"/>
    </xf>
    <xf borderId="19" fillId="9" fontId="35" numFmtId="164" xfId="0" applyAlignment="1" applyBorder="1" applyFont="1" applyNumberFormat="1">
      <alignment horizontal="right" vertical="bottom"/>
    </xf>
    <xf borderId="23" fillId="0" fontId="14" numFmtId="164" xfId="0" applyAlignment="1" applyBorder="1" applyFont="1" applyNumberFormat="1">
      <alignment vertical="bottom"/>
    </xf>
    <xf borderId="0" fillId="0" fontId="15" numFmtId="173" xfId="0" applyAlignment="1" applyFont="1" applyNumberFormat="1">
      <alignment vertical="bottom"/>
    </xf>
    <xf borderId="0" fillId="0" fontId="14" numFmtId="10" xfId="0" applyAlignment="1" applyFont="1" applyNumberFormat="1">
      <alignment horizontal="right" vertical="bottom"/>
    </xf>
    <xf borderId="23" fillId="0" fontId="44" numFmtId="164" xfId="0" applyAlignment="1" applyBorder="1" applyFont="1" applyNumberFormat="1">
      <alignment vertical="bottom"/>
    </xf>
    <xf borderId="0" fillId="0" fontId="44" numFmtId="164" xfId="0" applyAlignment="1" applyFont="1" applyNumberFormat="1">
      <alignment horizontal="right" vertical="bottom"/>
    </xf>
    <xf borderId="19" fillId="0" fontId="44" numFmtId="164" xfId="0" applyAlignment="1" applyBorder="1" applyFont="1" applyNumberFormat="1">
      <alignment horizontal="right" vertical="bottom"/>
    </xf>
    <xf borderId="25" fillId="0" fontId="13" numFmtId="10" xfId="0" applyAlignment="1" applyBorder="1" applyFont="1" applyNumberFormat="1">
      <alignment horizontal="center" vertical="bottom"/>
    </xf>
    <xf borderId="26" fillId="0" fontId="9" numFmtId="0" xfId="0" applyBorder="1" applyFont="1"/>
    <xf borderId="25" fillId="0" fontId="14" numFmtId="10" xfId="0" applyAlignment="1" applyBorder="1" applyFont="1" applyNumberFormat="1">
      <alignment horizontal="center" vertical="bottom"/>
    </xf>
    <xf borderId="0" fillId="0" fontId="15" numFmtId="0" xfId="0" applyAlignment="1" applyFont="1">
      <alignment vertical="bottom"/>
    </xf>
    <xf borderId="23" fillId="0" fontId="15" numFmtId="0" xfId="0" applyAlignment="1" applyBorder="1" applyFont="1">
      <alignment vertical="bottom"/>
    </xf>
    <xf borderId="0" fillId="0" fontId="15" numFmtId="10" xfId="0" applyAlignment="1" applyFont="1" applyNumberFormat="1">
      <alignment vertical="bottom"/>
    </xf>
    <xf borderId="0" fillId="0" fontId="15" numFmtId="10" xfId="0" applyAlignment="1" applyFont="1" applyNumberFormat="1">
      <alignment horizontal="right" vertical="bottom"/>
    </xf>
    <xf borderId="19" fillId="0" fontId="15" numFmtId="10" xfId="0" applyAlignment="1" applyBorder="1" applyFont="1" applyNumberFormat="1">
      <alignment horizontal="right" vertical="bottom"/>
    </xf>
    <xf borderId="23" fillId="0" fontId="15" numFmtId="164" xfId="0" applyAlignment="1" applyBorder="1" applyFont="1" applyNumberFormat="1">
      <alignment vertical="bottom"/>
    </xf>
    <xf borderId="23" fillId="0" fontId="13" numFmtId="164" xfId="0" applyAlignment="1" applyBorder="1" applyFont="1" applyNumberFormat="1">
      <alignment vertical="bottom"/>
    </xf>
    <xf borderId="0" fillId="0" fontId="13" numFmtId="164" xfId="0" applyAlignment="1" applyFont="1" applyNumberFormat="1">
      <alignment horizontal="right" vertical="bottom"/>
    </xf>
    <xf borderId="17" fillId="0" fontId="15" numFmtId="164" xfId="0" applyAlignment="1" applyBorder="1" applyFont="1" applyNumberFormat="1">
      <alignment vertical="bottom"/>
    </xf>
    <xf borderId="18" fillId="0" fontId="15" numFmtId="164" xfId="0" applyAlignment="1" applyBorder="1" applyFont="1" applyNumberFormat="1">
      <alignment vertical="bottom"/>
    </xf>
    <xf borderId="18" fillId="0" fontId="15" numFmtId="173" xfId="0" applyAlignment="1" applyBorder="1" applyFont="1" applyNumberFormat="1">
      <alignment vertical="bottom"/>
    </xf>
    <xf borderId="18" fillId="0" fontId="15" numFmtId="10" xfId="0" applyAlignment="1" applyBorder="1" applyFont="1" applyNumberFormat="1">
      <alignment vertical="bottom"/>
    </xf>
    <xf borderId="18" fillId="0" fontId="15" numFmtId="10" xfId="0" applyAlignment="1" applyBorder="1" applyFont="1" applyNumberFormat="1">
      <alignment horizontal="right" vertical="bottom"/>
    </xf>
    <xf borderId="24" fillId="0" fontId="15" numFmtId="10" xfId="0" applyAlignment="1" applyBorder="1" applyFont="1" applyNumberFormat="1">
      <alignment horizontal="right" vertical="bottom"/>
    </xf>
    <xf borderId="0" fillId="0" fontId="35" numFmtId="164" xfId="0" applyAlignment="1" applyFont="1" applyNumberFormat="1">
      <alignment vertical="bottom"/>
    </xf>
    <xf borderId="0" fillId="0" fontId="13" numFmtId="164" xfId="0" applyAlignment="1" applyFont="1" applyNumberFormat="1">
      <alignment vertical="bottom"/>
    </xf>
    <xf borderId="0" fillId="0" fontId="13" numFmtId="10" xfId="0" applyAlignment="1" applyFont="1" applyNumberFormat="1">
      <alignment horizontal="right" vertical="bottom"/>
    </xf>
    <xf borderId="0" fillId="0" fontId="44" numFmtId="164" xfId="0" applyAlignment="1" applyFont="1" applyNumberFormat="1">
      <alignment vertical="bottom"/>
    </xf>
    <xf borderId="0" fillId="0" fontId="44" numFmtId="10" xfId="0" applyAlignment="1" applyFont="1" applyNumberFormat="1">
      <alignment horizontal="right" vertical="bottom"/>
    </xf>
    <xf borderId="0" fillId="0" fontId="13" numFmtId="164" xfId="0" applyFont="1" applyNumberFormat="1"/>
    <xf borderId="1" fillId="7" fontId="1" numFmtId="0" xfId="0" applyAlignment="1" applyBorder="1" applyFont="1">
      <alignment horizontal="right"/>
    </xf>
    <xf borderId="0" fillId="10" fontId="1" numFmtId="0" xfId="0" applyAlignment="1" applyFill="1" applyFont="1">
      <alignment horizontal="left"/>
    </xf>
    <xf borderId="1" fillId="10" fontId="1" numFmtId="0" xfId="0" applyAlignment="1" applyBorder="1" applyFont="1">
      <alignment horizontal="left"/>
    </xf>
    <xf borderId="1" fillId="10" fontId="1" numFmtId="0" xfId="0" applyAlignment="1" applyBorder="1" applyFont="1">
      <alignment horizontal="center"/>
    </xf>
    <xf borderId="1" fillId="10" fontId="1" numFmtId="168" xfId="0" applyAlignment="1" applyBorder="1" applyFont="1" applyNumberFormat="1">
      <alignment horizontal="right"/>
    </xf>
    <xf borderId="1" fillId="10" fontId="1" numFmtId="10" xfId="0" applyAlignment="1" applyBorder="1" applyFont="1" applyNumberFormat="1">
      <alignment horizontal="right"/>
    </xf>
    <xf borderId="0" fillId="8" fontId="1" numFmtId="0" xfId="0" applyAlignment="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1" fillId="8" fontId="1" numFmtId="168" xfId="0" applyAlignment="1" applyBorder="1" applyFont="1" applyNumberFormat="1">
      <alignment horizontal="right"/>
    </xf>
    <xf borderId="0" fillId="0" fontId="1" numFmtId="168" xfId="0" applyAlignment="1" applyFont="1" applyNumberFormat="1">
      <alignment horizontal="right"/>
    </xf>
    <xf borderId="0" fillId="11" fontId="8" numFmtId="0" xfId="0" applyAlignment="1" applyFill="1" applyFont="1">
      <alignment horizontal="left"/>
    </xf>
    <xf borderId="1" fillId="11" fontId="8" numFmtId="0" xfId="0" applyAlignment="1" applyBorder="1" applyFont="1">
      <alignment horizontal="left"/>
    </xf>
    <xf borderId="1" fillId="11" fontId="8" numFmtId="0" xfId="0" applyAlignment="1" applyBorder="1" applyFont="1">
      <alignment horizontal="center"/>
    </xf>
    <xf borderId="1" fillId="11" fontId="8" numFmtId="174" xfId="0" applyAlignment="1" applyBorder="1" applyFont="1" applyNumberFormat="1">
      <alignment horizontal="right"/>
    </xf>
    <xf borderId="0" fillId="0" fontId="8" numFmtId="174" xfId="0" applyAlignment="1" applyFont="1" applyNumberFormat="1">
      <alignment horizontal="right"/>
    </xf>
    <xf borderId="0" fillId="0" fontId="8" numFmtId="175" xfId="0" applyAlignment="1" applyFont="1" applyNumberFormat="1">
      <alignment horizontal="right"/>
    </xf>
    <xf borderId="1" fillId="11" fontId="8" numFmtId="175" xfId="0" applyAlignment="1" applyBorder="1" applyFont="1" applyNumberFormat="1">
      <alignment horizontal="right"/>
    </xf>
    <xf borderId="0" fillId="0" fontId="45" numFmtId="0" xfId="0" applyAlignment="1" applyFont="1">
      <alignment horizontal="center"/>
    </xf>
    <xf borderId="0" fillId="3" fontId="45" numFmtId="0" xfId="0" applyAlignment="1" applyFont="1">
      <alignment horizontal="center"/>
    </xf>
    <xf borderId="4" fillId="2" fontId="2" numFmtId="0" xfId="0" applyAlignment="1" applyBorder="1" applyFont="1">
      <alignment horizontal="right"/>
    </xf>
    <xf borderId="27" fillId="4" fontId="3" numFmtId="0" xfId="0" applyAlignment="1" applyBorder="1" applyFont="1">
      <alignment horizontal="center"/>
    </xf>
    <xf borderId="28" fillId="0" fontId="9" numFmtId="0" xfId="0" applyBorder="1" applyFont="1"/>
    <xf borderId="0" fillId="5" fontId="31" numFmtId="164" xfId="0" applyAlignment="1" applyFont="1" applyNumberFormat="1">
      <alignment horizontal="right" shrinkToFit="0" wrapText="0"/>
    </xf>
    <xf borderId="0" fillId="5" fontId="5" numFmtId="164" xfId="0" applyAlignment="1" applyFont="1" applyNumberFormat="1">
      <alignment horizontal="left" shrinkToFit="0" wrapText="0"/>
    </xf>
    <xf borderId="0" fillId="0" fontId="46" numFmtId="164" xfId="0" applyFont="1" applyNumberFormat="1"/>
    <xf borderId="0" fillId="0" fontId="1" numFmtId="2" xfId="0" applyAlignment="1" applyFont="1" applyNumberFormat="1">
      <alignment horizontal="right"/>
    </xf>
    <xf borderId="0" fillId="0" fontId="1" numFmtId="164" xfId="0" applyAlignment="1" applyFont="1" applyNumberFormat="1">
      <alignment horizontal="left" readingOrder="0"/>
    </xf>
    <xf borderId="0" fillId="5" fontId="47" numFmtId="164" xfId="0" applyAlignment="1" applyFont="1" applyNumberFormat="1">
      <alignment horizontal="right" readingOrder="0" shrinkToFit="0" wrapText="0"/>
    </xf>
    <xf borderId="0" fillId="0" fontId="47" numFmtId="164" xfId="0" applyAlignment="1" applyFont="1" applyNumberFormat="1">
      <alignment horizontal="right"/>
    </xf>
    <xf borderId="0" fillId="0" fontId="28" numFmtId="164" xfId="0" applyAlignment="1" applyFont="1" applyNumberFormat="1">
      <alignment horizontal="center"/>
    </xf>
    <xf borderId="0" fillId="0" fontId="28" numFmtId="164" xfId="0" applyAlignment="1" applyFont="1" applyNumberFormat="1">
      <alignment horizontal="right"/>
    </xf>
    <xf borderId="0" fillId="0" fontId="48" numFmtId="164" xfId="0" applyFont="1" applyNumberFormat="1"/>
    <xf borderId="0" fillId="0" fontId="42" numFmtId="164" xfId="0" applyAlignment="1" applyFont="1" applyNumberFormat="1">
      <alignment horizontal="right"/>
    </xf>
    <xf borderId="0" fillId="0" fontId="5" numFmtId="164" xfId="0" applyAlignment="1" applyFont="1" applyNumberFormat="1">
      <alignment horizontal="right" readingOrder="0"/>
    </xf>
    <xf borderId="0" fillId="5" fontId="42" numFmtId="164" xfId="0" applyAlignment="1" applyFont="1" applyNumberFormat="1">
      <alignment horizontal="left" shrinkToFit="0" wrapText="0"/>
    </xf>
    <xf borderId="0" fillId="5" fontId="42" numFmtId="164" xfId="0" applyAlignment="1" applyFont="1" applyNumberFormat="1">
      <alignment horizontal="right" shrinkToFit="0" wrapText="0"/>
    </xf>
    <xf borderId="0" fillId="0" fontId="49" numFmtId="164" xfId="0" applyAlignment="1" applyFont="1" applyNumberFormat="1">
      <alignment horizontal="right"/>
    </xf>
    <xf borderId="0" fillId="0" fontId="50" numFmtId="164" xfId="0" applyFont="1" applyNumberFormat="1"/>
    <xf borderId="0" fillId="0" fontId="5" numFmtId="0" xfId="0" applyAlignment="1" applyFont="1">
      <alignment horizontal="right"/>
    </xf>
    <xf borderId="0" fillId="10" fontId="1" numFmtId="164" xfId="0" applyAlignment="1" applyFont="1" applyNumberFormat="1">
      <alignment horizontal="left"/>
    </xf>
    <xf borderId="1" fillId="10" fontId="1" numFmtId="164" xfId="0" applyAlignment="1" applyBorder="1" applyFont="1" applyNumberFormat="1">
      <alignment horizontal="left"/>
    </xf>
    <xf borderId="1" fillId="10" fontId="1" numFmtId="164" xfId="0" applyAlignment="1" applyBorder="1" applyFont="1" applyNumberFormat="1">
      <alignment horizontal="center"/>
    </xf>
    <xf borderId="1" fillId="10" fontId="1" numFmtId="164" xfId="0" applyAlignment="1" applyBorder="1" applyFont="1" applyNumberFormat="1">
      <alignment horizontal="right"/>
    </xf>
    <xf borderId="0" fillId="12" fontId="8" numFmtId="172" xfId="0" applyAlignment="1" applyFill="1" applyFont="1" applyNumberFormat="1">
      <alignment horizontal="left"/>
    </xf>
    <xf borderId="1" fillId="12" fontId="8" numFmtId="172" xfId="0" applyAlignment="1" applyBorder="1" applyFont="1" applyNumberFormat="1">
      <alignment horizontal="left"/>
    </xf>
    <xf borderId="1" fillId="12" fontId="8" numFmtId="172" xfId="0" applyAlignment="1" applyBorder="1" applyFont="1" applyNumberFormat="1">
      <alignment horizontal="center"/>
    </xf>
    <xf borderId="0" fillId="13" fontId="8" numFmtId="172" xfId="0" applyAlignment="1" applyFill="1" applyFont="1" applyNumberFormat="1">
      <alignment horizontal="right"/>
    </xf>
    <xf borderId="0" fillId="0" fontId="35" numFmtId="172" xfId="0" applyFont="1" applyNumberFormat="1"/>
    <xf borderId="0" fillId="0" fontId="13" numFmtId="172" xfId="0" applyAlignment="1" applyFont="1" applyNumberFormat="1">
      <alignment horizontal="center" vertical="bottom"/>
    </xf>
    <xf borderId="0" fillId="0" fontId="14" numFmtId="172" xfId="0" applyAlignment="1" applyFont="1" applyNumberFormat="1">
      <alignment horizontal="center" vertical="bottom"/>
    </xf>
    <xf borderId="0" fillId="7" fontId="51" numFmtId="0" xfId="0" applyAlignment="1" applyFont="1">
      <alignment horizontal="left"/>
    </xf>
    <xf borderId="1" fillId="7" fontId="52" numFmtId="0" xfId="0" applyAlignment="1" applyBorder="1" applyFont="1">
      <alignment horizontal="left"/>
    </xf>
    <xf borderId="0" fillId="7" fontId="1" numFmtId="0" xfId="0" applyAlignment="1" applyFont="1">
      <alignment horizontal="center"/>
    </xf>
    <xf borderId="1" fillId="10" fontId="1" numFmtId="168" xfId="0" applyAlignment="1" applyBorder="1" applyFont="1" applyNumberFormat="1">
      <alignment horizontal="center"/>
    </xf>
    <xf borderId="1" fillId="10" fontId="1" numFmtId="10" xfId="0" applyAlignment="1" applyBorder="1" applyFont="1" applyNumberFormat="1">
      <alignment horizontal="center"/>
    </xf>
    <xf borderId="0" fillId="10" fontId="1" numFmtId="0" xfId="0" applyAlignment="1" applyFont="1">
      <alignment horizontal="center"/>
    </xf>
    <xf borderId="0" fillId="10" fontId="1" numFmtId="168" xfId="0" applyAlignment="1" applyFont="1" applyNumberFormat="1">
      <alignment horizontal="center"/>
    </xf>
    <xf borderId="0" fillId="5" fontId="5" numFmtId="0" xfId="0" applyAlignment="1" applyFont="1">
      <alignment horizontal="left" shrinkToFit="0" wrapText="0"/>
    </xf>
    <xf borderId="4" fillId="10" fontId="1" numFmtId="0" xfId="0" applyAlignment="1" applyBorder="1" applyFont="1">
      <alignment horizontal="left"/>
    </xf>
    <xf borderId="4" fillId="10" fontId="1" numFmtId="0" xfId="0" applyAlignment="1" applyBorder="1" applyFont="1">
      <alignment horizontal="center"/>
    </xf>
    <xf borderId="4" fillId="10" fontId="1" numFmtId="168" xfId="0" applyAlignment="1" applyBorder="1" applyFont="1" applyNumberFormat="1">
      <alignment horizontal="center"/>
    </xf>
    <xf borderId="0" fillId="10" fontId="1" numFmtId="10" xfId="0" applyAlignment="1" applyFont="1" applyNumberFormat="1">
      <alignment horizontal="center"/>
    </xf>
    <xf borderId="29" fillId="10" fontId="1" numFmtId="0" xfId="0" applyAlignment="1" applyBorder="1" applyFont="1">
      <alignment horizontal="left"/>
    </xf>
    <xf borderId="29" fillId="10" fontId="1" numFmtId="0" xfId="0" applyAlignment="1" applyBorder="1" applyFont="1">
      <alignment horizontal="center"/>
    </xf>
    <xf borderId="29" fillId="10" fontId="1" numFmtId="168" xfId="0" applyAlignment="1" applyBorder="1" applyFont="1" applyNumberFormat="1">
      <alignment horizontal="center"/>
    </xf>
    <xf borderId="29" fillId="10" fontId="1" numFmtId="10" xfId="0" applyAlignment="1" applyBorder="1" applyFont="1" applyNumberFormat="1">
      <alignment horizontal="center"/>
    </xf>
    <xf borderId="30" fillId="10" fontId="1" numFmtId="0" xfId="0" applyAlignment="1" applyBorder="1" applyFont="1">
      <alignment horizontal="left"/>
    </xf>
    <xf borderId="30" fillId="10" fontId="1" numFmtId="0" xfId="0" applyAlignment="1" applyBorder="1" applyFont="1">
      <alignment horizontal="center"/>
    </xf>
    <xf borderId="30" fillId="10" fontId="1" numFmtId="168" xfId="0" applyAlignment="1" applyBorder="1" applyFont="1" applyNumberFormat="1">
      <alignment horizontal="center"/>
    </xf>
    <xf borderId="31" fillId="10" fontId="1" numFmtId="0" xfId="0" applyAlignment="1" applyBorder="1" applyFont="1">
      <alignment horizontal="left"/>
    </xf>
    <xf borderId="31" fillId="10" fontId="1" numFmtId="0" xfId="0" applyAlignment="1" applyBorder="1" applyFont="1">
      <alignment horizontal="center"/>
    </xf>
    <xf borderId="31" fillId="10" fontId="1" numFmtId="168" xfId="0" applyAlignment="1" applyBorder="1" applyFont="1" applyNumberFormat="1">
      <alignment horizontal="center"/>
    </xf>
    <xf borderId="31" fillId="10" fontId="1" numFmtId="9" xfId="0" applyAlignment="1" applyBorder="1" applyFont="1" applyNumberFormat="1">
      <alignment horizontal="center"/>
    </xf>
    <xf borderId="0" fillId="0" fontId="1" numFmtId="168" xfId="0" applyAlignment="1" applyFont="1" applyNumberFormat="1">
      <alignment horizontal="center"/>
    </xf>
    <xf borderId="1" fillId="10" fontId="1" numFmtId="9" xfId="0" applyAlignment="1" applyBorder="1" applyFont="1" applyNumberFormat="1">
      <alignment horizontal="center"/>
    </xf>
    <xf borderId="4" fillId="10" fontId="1" numFmtId="9" xfId="0" applyAlignment="1" applyBorder="1" applyFont="1" applyNumberFormat="1">
      <alignment horizontal="center"/>
    </xf>
    <xf borderId="4" fillId="10" fontId="1" numFmtId="4" xfId="0" applyAlignment="1" applyBorder="1" applyFont="1" applyNumberFormat="1">
      <alignment horizontal="center"/>
    </xf>
    <xf borderId="0" fillId="0" fontId="1" numFmtId="9" xfId="0" applyAlignment="1" applyFont="1" applyNumberFormat="1">
      <alignment horizontal="center"/>
    </xf>
    <xf borderId="0" fillId="14" fontId="15" numFmtId="0" xfId="0" applyAlignment="1" applyFill="1" applyFont="1">
      <alignment vertical="bottom"/>
    </xf>
    <xf borderId="2" fillId="14" fontId="35" numFmtId="0" xfId="0" applyAlignment="1" applyBorder="1" applyFont="1">
      <alignment horizontal="center" readingOrder="0" vertical="bottom"/>
    </xf>
    <xf borderId="19" fillId="0" fontId="15" numFmtId="0" xfId="0" applyAlignment="1" applyBorder="1" applyFont="1">
      <alignment vertical="bottom"/>
    </xf>
    <xf borderId="32" fillId="3" fontId="53" numFmtId="0" xfId="0" applyAlignment="1" applyBorder="1" applyFont="1">
      <alignment horizontal="center" vertical="bottom"/>
    </xf>
    <xf borderId="32" fillId="3" fontId="15" numFmtId="0" xfId="0" applyAlignment="1" applyBorder="1" applyFont="1">
      <alignment vertical="bottom"/>
    </xf>
    <xf borderId="33" fillId="3" fontId="53" numFmtId="0" xfId="0" applyAlignment="1" applyBorder="1" applyFont="1">
      <alignment horizontal="center" vertical="bottom"/>
    </xf>
    <xf borderId="33" fillId="3" fontId="15" numFmtId="0" xfId="0" applyAlignment="1" applyBorder="1" applyFont="1">
      <alignment vertical="bottom"/>
    </xf>
    <xf borderId="34" fillId="12" fontId="35" numFmtId="0" xfId="0" applyAlignment="1" applyBorder="1" applyFont="1">
      <alignment horizontal="center" vertical="bottom"/>
    </xf>
    <xf borderId="34" fillId="0" fontId="9" numFmtId="0" xfId="0" applyBorder="1" applyFont="1"/>
    <xf borderId="19" fillId="0" fontId="15" numFmtId="2" xfId="0" applyAlignment="1" applyBorder="1" applyFont="1" applyNumberFormat="1">
      <alignment horizontal="center" vertical="bottom"/>
    </xf>
    <xf borderId="19" fillId="0" fontId="15" numFmtId="2" xfId="0" applyAlignment="1" applyBorder="1" applyFont="1" applyNumberFormat="1">
      <alignment vertical="bottom"/>
    </xf>
    <xf borderId="19" fillId="6" fontId="15" numFmtId="4" xfId="0" applyAlignment="1" applyBorder="1" applyFont="1" applyNumberFormat="1">
      <alignment horizontal="center" vertical="bottom"/>
    </xf>
    <xf borderId="19" fillId="6" fontId="15" numFmtId="0" xfId="0" applyAlignment="1" applyBorder="1" applyFont="1">
      <alignment vertical="bottom"/>
    </xf>
    <xf borderId="19" fillId="0" fontId="15" numFmtId="176" xfId="0" applyAlignment="1" applyBorder="1" applyFont="1" applyNumberFormat="1">
      <alignment vertical="bottom"/>
    </xf>
    <xf borderId="0" fillId="5" fontId="15" numFmtId="0" xfId="0" applyAlignment="1" applyFont="1">
      <alignment vertical="bottom"/>
    </xf>
    <xf borderId="19" fillId="0" fontId="15" numFmtId="177" xfId="0" applyAlignment="1" applyBorder="1" applyFont="1" applyNumberFormat="1">
      <alignment horizontal="center" vertical="bottom"/>
    </xf>
    <xf borderId="19" fillId="0" fontId="15" numFmtId="177" xfId="0" applyAlignment="1" applyBorder="1" applyFont="1" applyNumberFormat="1">
      <alignment horizontal="center" readingOrder="0" vertical="bottom"/>
    </xf>
    <xf borderId="10" fillId="0" fontId="15" numFmtId="0" xfId="0" applyAlignment="1" applyBorder="1" applyFont="1">
      <alignment vertical="bottom"/>
    </xf>
    <xf borderId="10" fillId="0" fontId="15" numFmtId="177" xfId="0" applyAlignment="1" applyBorder="1" applyFont="1" applyNumberFormat="1">
      <alignment vertical="bottom"/>
    </xf>
    <xf borderId="15" fillId="0" fontId="15" numFmtId="0" xfId="0" applyAlignment="1" applyBorder="1" applyFont="1">
      <alignment vertical="bottom"/>
    </xf>
    <xf borderId="0" fillId="10" fontId="35" numFmtId="0" xfId="0" applyAlignment="1" applyFont="1">
      <alignment vertical="bottom"/>
    </xf>
    <xf borderId="0" fillId="10" fontId="15" numFmtId="0" xfId="0" applyAlignment="1" applyFont="1">
      <alignment vertical="bottom"/>
    </xf>
    <xf borderId="19" fillId="15" fontId="35" numFmtId="177" xfId="0" applyAlignment="1" applyBorder="1" applyFill="1" applyFont="1" applyNumberFormat="1">
      <alignment horizontal="center" vertical="bottom"/>
    </xf>
    <xf borderId="35" fillId="0" fontId="15" numFmtId="0" xfId="0" applyAlignment="1" applyBorder="1" applyFont="1">
      <alignment vertical="bottom"/>
    </xf>
    <xf borderId="19" fillId="16" fontId="35" numFmtId="10" xfId="0" applyAlignment="1" applyBorder="1" applyFill="1" applyFont="1" applyNumberFormat="1">
      <alignment horizontal="center" vertical="bottom"/>
    </xf>
    <xf borderId="19" fillId="15" fontId="35" numFmtId="10" xfId="0" applyAlignment="1" applyBorder="1" applyFont="1" applyNumberFormat="1">
      <alignment horizontal="center" vertical="bottom"/>
    </xf>
    <xf borderId="18" fillId="10" fontId="35" numFmtId="0" xfId="0" applyAlignment="1" applyBorder="1" applyFont="1">
      <alignment vertical="bottom"/>
    </xf>
    <xf borderId="18" fillId="10" fontId="15" numFmtId="0" xfId="0" applyAlignment="1" applyBorder="1" applyFont="1">
      <alignment vertical="bottom"/>
    </xf>
    <xf borderId="24" fillId="6" fontId="35" numFmtId="10" xfId="0" applyAlignment="1" applyBorder="1" applyFont="1" applyNumberFormat="1">
      <alignment horizontal="center" vertical="bottom"/>
    </xf>
    <xf borderId="36" fillId="0" fontId="15" numFmtId="0" xfId="0" applyAlignment="1" applyBorder="1" applyFont="1">
      <alignment vertical="bottom"/>
    </xf>
    <xf borderId="36" fillId="0" fontId="15" numFmtId="10" xfId="0" applyAlignment="1" applyBorder="1" applyFont="1" applyNumberFormat="1">
      <alignment vertical="bottom"/>
    </xf>
    <xf borderId="0" fillId="0" fontId="35" numFmtId="0" xfId="0" applyAlignment="1" applyFont="1">
      <alignment vertical="bottom"/>
    </xf>
    <xf borderId="35" fillId="17" fontId="15" numFmtId="10" xfId="0" applyAlignment="1" applyBorder="1" applyFill="1" applyFont="1" applyNumberFormat="1">
      <alignment horizontal="right" vertical="bottom"/>
    </xf>
    <xf borderId="36" fillId="0" fontId="35" numFmtId="0" xfId="0" applyAlignment="1" applyBorder="1" applyFont="1">
      <alignment vertical="bottom"/>
    </xf>
    <xf borderId="37" fillId="17" fontId="15" numFmtId="10" xfId="0" applyAlignment="1" applyBorder="1" applyFont="1" applyNumberFormat="1">
      <alignment horizontal="right" vertical="bottom"/>
    </xf>
    <xf borderId="18" fillId="0" fontId="15" numFmtId="0" xfId="0" applyAlignment="1" applyBorder="1" applyFont="1">
      <alignment vertical="bottom"/>
    </xf>
    <xf borderId="18" fillId="0" fontId="35" numFmtId="0" xfId="0" applyAlignment="1" applyBorder="1" applyFont="1">
      <alignment vertical="bottom"/>
    </xf>
    <xf borderId="10" fillId="4" fontId="35" numFmtId="176" xfId="0" applyAlignment="1" applyBorder="1" applyFont="1" applyNumberFormat="1">
      <alignment horizontal="right" readingOrder="0" vertical="bottom"/>
    </xf>
    <xf borderId="0" fillId="0" fontId="15" numFmtId="172" xfId="0" applyAlignment="1" applyFont="1" applyNumberFormat="1">
      <alignment vertical="bottom"/>
    </xf>
    <xf borderId="14" fillId="18" fontId="35" numFmtId="0" xfId="0" applyAlignment="1" applyBorder="1" applyFill="1" applyFont="1">
      <alignment vertical="bottom"/>
    </xf>
    <xf borderId="16" fillId="16" fontId="54" numFmtId="178" xfId="0" applyAlignment="1" applyBorder="1" applyFont="1" applyNumberFormat="1">
      <alignment horizontal="center" readingOrder="0" vertical="bottom"/>
    </xf>
    <xf borderId="23" fillId="18" fontId="35" numFmtId="0" xfId="0" applyAlignment="1" applyBorder="1" applyFont="1">
      <alignment vertical="bottom"/>
    </xf>
    <xf borderId="19" fillId="19" fontId="35" numFmtId="10" xfId="0" applyAlignment="1" applyBorder="1" applyFill="1" applyFont="1" applyNumberFormat="1">
      <alignment horizontal="center" vertical="bottom"/>
    </xf>
    <xf borderId="17" fillId="3" fontId="54" numFmtId="0" xfId="0" applyAlignment="1" applyBorder="1" applyFont="1">
      <alignment vertical="bottom"/>
    </xf>
    <xf borderId="24" fillId="15" fontId="55" numFmtId="176" xfId="0" applyAlignment="1" applyBorder="1" applyFont="1" applyNumberFormat="1">
      <alignment horizontal="center" vertical="bottom"/>
    </xf>
    <xf borderId="0" fillId="0" fontId="56" numFmtId="0" xfId="0" applyAlignment="1" applyFont="1">
      <alignment vertical="bottom"/>
    </xf>
    <xf borderId="36" fillId="0" fontId="15" numFmtId="4" xfId="0" applyAlignment="1" applyBorder="1" applyFont="1" applyNumberFormat="1">
      <alignment vertical="bottom"/>
    </xf>
    <xf borderId="38" fillId="0" fontId="15" numFmtId="0" xfId="0" applyAlignment="1" applyBorder="1" applyFont="1">
      <alignment vertical="bottom"/>
    </xf>
    <xf borderId="0" fillId="0" fontId="15" numFmtId="2" xfId="0" applyAlignment="1" applyFont="1" applyNumberFormat="1">
      <alignment vertical="bottom"/>
    </xf>
    <xf borderId="35" fillId="0" fontId="35" numFmtId="164" xfId="0" applyAlignment="1" applyBorder="1" applyFont="1" applyNumberFormat="1">
      <alignment horizontal="center" vertical="bottom"/>
    </xf>
    <xf borderId="9" fillId="0" fontId="35" numFmtId="164" xfId="0" applyAlignment="1" applyBorder="1" applyFont="1" applyNumberFormat="1">
      <alignment vertical="bottom"/>
    </xf>
    <xf borderId="10" fillId="0" fontId="15" numFmtId="164" xfId="0" applyAlignment="1" applyBorder="1" applyFont="1" applyNumberFormat="1">
      <alignment vertical="bottom"/>
    </xf>
    <xf borderId="20" fillId="0" fontId="35" numFmtId="164" xfId="0" applyAlignment="1" applyBorder="1" applyFont="1" applyNumberFormat="1">
      <alignment horizontal="center" vertical="bottom"/>
    </xf>
    <xf borderId="35" fillId="0" fontId="57" numFmtId="4" xfId="0" applyAlignment="1" applyBorder="1" applyFont="1" applyNumberFormat="1">
      <alignment horizontal="center" vertical="bottom"/>
    </xf>
    <xf borderId="19" fillId="0" fontId="14" numFmtId="4" xfId="0" applyAlignment="1" applyBorder="1" applyFont="1" applyNumberFormat="1">
      <alignment horizontal="center" vertical="bottom"/>
    </xf>
    <xf borderId="0" fillId="0" fontId="15" numFmtId="4" xfId="0" applyAlignment="1" applyFont="1" applyNumberFormat="1">
      <alignment vertical="bottom"/>
    </xf>
    <xf borderId="0" fillId="0" fontId="15" numFmtId="176" xfId="0" applyAlignment="1" applyFont="1" applyNumberFormat="1">
      <alignment vertical="bottom"/>
    </xf>
    <xf borderId="35" fillId="0" fontId="54" numFmtId="2" xfId="0" applyAlignment="1" applyBorder="1" applyFont="1" applyNumberFormat="1">
      <alignment horizontal="center" readingOrder="0" vertical="bottom"/>
    </xf>
    <xf borderId="19" fillId="0" fontId="35" numFmtId="2" xfId="0" applyAlignment="1" applyBorder="1" applyFont="1" applyNumberFormat="1">
      <alignment horizontal="center" vertical="bottom"/>
    </xf>
    <xf borderId="35" fillId="0" fontId="54" numFmtId="2" xfId="0" applyAlignment="1" applyBorder="1" applyFont="1" applyNumberFormat="1">
      <alignment horizontal="center" vertical="bottom"/>
    </xf>
    <xf borderId="35" fillId="0" fontId="35" numFmtId="2" xfId="0" applyAlignment="1" applyBorder="1" applyFont="1" applyNumberFormat="1">
      <alignment horizontal="center" vertical="bottom"/>
    </xf>
    <xf borderId="0" fillId="0" fontId="58" numFmtId="0" xfId="0" applyAlignment="1" applyFont="1">
      <alignment vertical="bottom"/>
    </xf>
    <xf borderId="35" fillId="0" fontId="15" numFmtId="164" xfId="0" applyAlignment="1" applyBorder="1" applyFont="1" applyNumberFormat="1">
      <alignment horizontal="center" vertical="bottom"/>
    </xf>
    <xf borderId="35" fillId="0" fontId="15" numFmtId="2" xfId="0" applyAlignment="1" applyBorder="1" applyFont="1" applyNumberFormat="1">
      <alignment horizontal="center" vertical="bottom"/>
    </xf>
    <xf borderId="0" fillId="0" fontId="15" numFmtId="0" xfId="0" applyAlignment="1" applyFont="1">
      <alignment readingOrder="0" vertical="bottom"/>
    </xf>
    <xf borderId="35" fillId="0" fontId="15" numFmtId="10" xfId="0" applyAlignment="1" applyBorder="1" applyFont="1" applyNumberFormat="1">
      <alignment horizontal="center" vertical="bottom"/>
    </xf>
    <xf borderId="0" fillId="0" fontId="59" numFmtId="0" xfId="0" applyAlignment="1" applyFont="1">
      <alignment vertical="bottom"/>
    </xf>
    <xf borderId="35" fillId="0" fontId="59" numFmtId="10" xfId="0" applyAlignment="1" applyBorder="1" applyFont="1" applyNumberFormat="1">
      <alignment horizontal="center" vertical="bottom"/>
    </xf>
    <xf borderId="0" fillId="0" fontId="53" numFmtId="0" xfId="0" applyAlignment="1" applyFont="1">
      <alignment vertical="bottom"/>
    </xf>
    <xf borderId="35" fillId="0" fontId="60" numFmtId="2" xfId="0" applyAlignment="1" applyBorder="1" applyFont="1" applyNumberFormat="1">
      <alignment horizontal="center" vertical="bottom"/>
    </xf>
    <xf borderId="18" fillId="0" fontId="9" numFmtId="0" xfId="0" applyBorder="1" applyFont="1"/>
    <xf borderId="18" fillId="0" fontId="15" numFmtId="2" xfId="0" applyAlignment="1" applyBorder="1" applyFont="1" applyNumberFormat="1">
      <alignment vertical="bottom"/>
    </xf>
    <xf borderId="39" fillId="0" fontId="60" numFmtId="2" xfId="0" applyAlignment="1" applyBorder="1" applyFont="1" applyNumberFormat="1">
      <alignment horizontal="center" vertical="bottom"/>
    </xf>
    <xf borderId="5" fillId="0" fontId="15" numFmtId="0" xfId="0" applyAlignment="1" applyBorder="1" applyFont="1">
      <alignment vertical="bottom"/>
    </xf>
    <xf borderId="40" fillId="0" fontId="15" numFmtId="0" xfId="0" applyAlignment="1" applyBorder="1" applyFont="1">
      <alignment vertical="bottom"/>
    </xf>
    <xf borderId="40" fillId="0" fontId="15" numFmtId="164" xfId="0" applyAlignment="1" applyBorder="1" applyFont="1" applyNumberFormat="1">
      <alignment vertical="bottom"/>
    </xf>
    <xf borderId="6" fillId="0" fontId="15" numFmtId="0" xfId="0" applyAlignment="1" applyBorder="1" applyFont="1">
      <alignment vertical="bottom"/>
    </xf>
    <xf borderId="0" fillId="12" fontId="54" numFmtId="0" xfId="0" applyAlignment="1" applyFont="1">
      <alignment vertical="bottom"/>
    </xf>
    <xf borderId="0" fillId="12" fontId="15" numFmtId="172" xfId="0" applyAlignment="1" applyFont="1" applyNumberFormat="1">
      <alignment vertical="bottom"/>
    </xf>
    <xf borderId="0" fillId="12" fontId="35" numFmtId="164" xfId="0" applyAlignment="1" applyFont="1" applyNumberFormat="1">
      <alignment horizontal="center" vertical="bottom"/>
    </xf>
    <xf borderId="14" fillId="12" fontId="54" numFmtId="0" xfId="0" applyAlignment="1" applyBorder="1" applyFont="1">
      <alignment vertical="bottom"/>
    </xf>
    <xf borderId="15" fillId="0" fontId="9" numFmtId="0" xfId="0" applyBorder="1" applyFont="1"/>
    <xf borderId="15" fillId="12" fontId="15" numFmtId="0" xfId="0" applyAlignment="1" applyBorder="1" applyFont="1">
      <alignment vertical="bottom"/>
    </xf>
    <xf borderId="41" fillId="12" fontId="35" numFmtId="164" xfId="0" applyAlignment="1" applyBorder="1" applyFont="1" applyNumberFormat="1">
      <alignment horizontal="center" vertical="bottom"/>
    </xf>
    <xf borderId="25" fillId="0" fontId="15" numFmtId="0" xfId="0" applyAlignment="1" applyBorder="1" applyFont="1">
      <alignment vertical="bottom"/>
    </xf>
    <xf borderId="0" fillId="12" fontId="15" numFmtId="0" xfId="0" applyAlignment="1" applyFont="1">
      <alignment vertical="bottom"/>
    </xf>
    <xf borderId="42" fillId="12" fontId="35" numFmtId="172" xfId="0" applyAlignment="1" applyBorder="1" applyFont="1" applyNumberFormat="1">
      <alignment horizontal="center" vertical="bottom"/>
    </xf>
    <xf borderId="26" fillId="0" fontId="15" numFmtId="0" xfId="0" applyAlignment="1" applyBorder="1" applyFont="1">
      <alignment vertical="bottom"/>
    </xf>
    <xf borderId="0" fillId="0" fontId="15" numFmtId="10" xfId="0" applyAlignment="1" applyFont="1" applyNumberFormat="1">
      <alignment horizontal="center" vertical="bottom"/>
    </xf>
    <xf borderId="43" fillId="0" fontId="15" numFmtId="10" xfId="0" applyAlignment="1" applyBorder="1" applyFont="1" applyNumberFormat="1">
      <alignment horizontal="center" vertical="bottom"/>
    </xf>
    <xf borderId="0" fillId="20" fontId="35" numFmtId="0" xfId="0" applyAlignment="1" applyFill="1" applyFont="1">
      <alignment vertical="bottom"/>
    </xf>
    <xf borderId="0" fillId="20" fontId="15" numFmtId="0" xfId="0" applyAlignment="1" applyFont="1">
      <alignment vertical="bottom"/>
    </xf>
    <xf borderId="0" fillId="20" fontId="15" numFmtId="164" xfId="0" applyAlignment="1" applyFont="1" applyNumberFormat="1">
      <alignment vertical="bottom"/>
    </xf>
    <xf borderId="0" fillId="6" fontId="35" numFmtId="10" xfId="0" applyAlignment="1" applyFont="1" applyNumberFormat="1">
      <alignment horizontal="center" vertical="bottom"/>
    </xf>
    <xf borderId="23" fillId="20" fontId="35" numFmtId="0" xfId="0" applyAlignment="1" applyBorder="1" applyFont="1">
      <alignment vertical="bottom"/>
    </xf>
    <xf borderId="43" fillId="6" fontId="35" numFmtId="10" xfId="0" applyAlignment="1" applyBorder="1" applyFont="1" applyNumberFormat="1">
      <alignment horizontal="center" vertical="bottom"/>
    </xf>
    <xf borderId="0" fillId="0" fontId="35" numFmtId="10" xfId="0" applyAlignment="1" applyFont="1" applyNumberFormat="1">
      <alignment horizontal="center" vertical="bottom"/>
    </xf>
    <xf borderId="43" fillId="0" fontId="35" numFmtId="10" xfId="0" applyAlignment="1" applyBorder="1" applyFont="1" applyNumberFormat="1">
      <alignment horizontal="center" vertical="bottom"/>
    </xf>
    <xf borderId="0" fillId="10" fontId="15" numFmtId="10" xfId="0" applyAlignment="1" applyFont="1" applyNumberFormat="1">
      <alignment vertical="bottom"/>
    </xf>
    <xf borderId="0" fillId="17" fontId="35" numFmtId="10" xfId="0" applyAlignment="1" applyFont="1" applyNumberFormat="1">
      <alignment horizontal="center" vertical="bottom"/>
    </xf>
    <xf borderId="23" fillId="10" fontId="35" numFmtId="0" xfId="0" applyAlignment="1" applyBorder="1" applyFont="1">
      <alignment vertical="bottom"/>
    </xf>
    <xf borderId="43" fillId="17" fontId="35" numFmtId="10" xfId="0" applyAlignment="1" applyBorder="1" applyFont="1" applyNumberFormat="1">
      <alignment horizontal="center" vertical="bottom"/>
    </xf>
    <xf borderId="0" fillId="2" fontId="35" numFmtId="0" xfId="0" applyAlignment="1" applyFont="1">
      <alignment vertical="bottom"/>
    </xf>
    <xf borderId="0" fillId="2" fontId="15" numFmtId="0" xfId="0" applyAlignment="1" applyFont="1">
      <alignment vertical="bottom"/>
    </xf>
    <xf borderId="0" fillId="2" fontId="15" numFmtId="10" xfId="0" applyAlignment="1" applyFont="1" applyNumberFormat="1">
      <alignment vertical="bottom"/>
    </xf>
    <xf borderId="0" fillId="21" fontId="35" numFmtId="10" xfId="0" applyAlignment="1" applyFill="1" applyFont="1" applyNumberFormat="1">
      <alignment horizontal="center" vertical="bottom"/>
    </xf>
    <xf borderId="23" fillId="2" fontId="35" numFmtId="0" xfId="0" applyAlignment="1" applyBorder="1" applyFont="1">
      <alignment vertical="bottom"/>
    </xf>
    <xf borderId="43" fillId="21" fontId="35" numFmtId="10" xfId="0" applyAlignment="1" applyBorder="1" applyFont="1" applyNumberFormat="1">
      <alignment horizontal="center" vertical="bottom"/>
    </xf>
    <xf borderId="17" fillId="10" fontId="35" numFmtId="0" xfId="0" applyAlignment="1" applyBorder="1" applyFont="1">
      <alignment vertical="bottom"/>
    </xf>
    <xf borderId="44" fillId="21" fontId="35" numFmtId="10" xfId="0" applyAlignment="1" applyBorder="1" applyFont="1" applyNumberFormat="1">
      <alignment horizontal="center" vertical="bottom"/>
    </xf>
    <xf borderId="0" fillId="0" fontId="15" numFmtId="169" xfId="0" applyAlignment="1" applyFont="1" applyNumberFormat="1">
      <alignment vertical="bottom"/>
    </xf>
    <xf borderId="0" fillId="13" fontId="35" numFmtId="0" xfId="0" applyAlignment="1" applyFont="1">
      <alignment vertical="bottom"/>
    </xf>
    <xf borderId="0" fillId="13" fontId="35" numFmtId="164" xfId="0" applyAlignment="1" applyFont="1" applyNumberFormat="1">
      <alignment horizontal="center" vertical="bottom"/>
    </xf>
    <xf borderId="14" fillId="13" fontId="35" numFmtId="0" xfId="0" applyAlignment="1" applyBorder="1" applyFont="1">
      <alignment vertical="bottom"/>
    </xf>
    <xf borderId="41" fillId="13" fontId="35" numFmtId="164" xfId="0" applyAlignment="1" applyBorder="1" applyFont="1" applyNumberFormat="1">
      <alignment horizontal="center" vertical="bottom"/>
    </xf>
    <xf borderId="0" fillId="12" fontId="35" numFmtId="172" xfId="0" applyAlignment="1" applyFont="1" applyNumberFormat="1">
      <alignment horizontal="center" vertical="bottom"/>
    </xf>
    <xf borderId="0" fillId="6" fontId="53" numFmtId="10" xfId="0" applyAlignment="1" applyFont="1" applyNumberFormat="1">
      <alignment horizontal="center" vertical="bottom"/>
    </xf>
    <xf borderId="43" fillId="6" fontId="53" numFmtId="10" xfId="0" applyAlignment="1" applyBorder="1" applyFont="1" applyNumberFormat="1">
      <alignment horizontal="center" vertical="bottom"/>
    </xf>
    <xf borderId="0" fillId="22" fontId="35" numFmtId="0" xfId="0" applyAlignment="1" applyFill="1" applyFont="1">
      <alignment vertical="bottom"/>
    </xf>
    <xf borderId="0" fillId="22" fontId="15" numFmtId="0" xfId="0" applyAlignment="1" applyFont="1">
      <alignment vertical="bottom"/>
    </xf>
    <xf borderId="0" fillId="22" fontId="35" numFmtId="10" xfId="0" applyAlignment="1" applyFont="1" applyNumberFormat="1">
      <alignment horizontal="center" vertical="bottom"/>
    </xf>
    <xf borderId="0" fillId="0" fontId="53" numFmtId="10" xfId="0" applyAlignment="1" applyFont="1" applyNumberFormat="1">
      <alignment horizontal="center" vertical="bottom"/>
    </xf>
    <xf borderId="43" fillId="0" fontId="53" numFmtId="10" xfId="0" applyAlignment="1" applyBorder="1" applyFont="1" applyNumberFormat="1">
      <alignment horizontal="center" vertical="bottom"/>
    </xf>
    <xf borderId="44" fillId="17" fontId="35" numFmtId="10" xfId="0" applyAlignment="1" applyBorder="1" applyFont="1" applyNumberFormat="1">
      <alignment horizontal="center" vertical="bottom"/>
    </xf>
    <xf borderId="0" fillId="17" fontId="35" numFmtId="0" xfId="0" applyAlignment="1" applyFont="1">
      <alignment vertical="bottom"/>
    </xf>
    <xf borderId="0" fillId="17" fontId="15" numFmtId="0" xfId="0" applyAlignment="1" applyFont="1">
      <alignment vertical="bottom"/>
    </xf>
    <xf borderId="45" fillId="0" fontId="15" numFmtId="0" xfId="0" applyAlignment="1" applyBorder="1" applyFont="1">
      <alignment vertical="bottom"/>
    </xf>
    <xf borderId="46" fillId="0" fontId="15" numFmtId="0" xfId="0" applyAlignment="1" applyBorder="1" applyFont="1">
      <alignment vertical="bottom"/>
    </xf>
    <xf borderId="46" fillId="0" fontId="15" numFmtId="10" xfId="0" applyAlignment="1" applyBorder="1" applyFont="1" applyNumberFormat="1">
      <alignment vertical="bottom"/>
    </xf>
    <xf borderId="47" fillId="0" fontId="15" numFmtId="0" xfId="0" applyAlignment="1" applyBorder="1" applyFont="1">
      <alignment vertical="bottom"/>
    </xf>
    <xf borderId="23" fillId="13" fontId="35" numFmtId="0" xfId="0" applyAlignment="1" applyBorder="1" applyFont="1">
      <alignment vertical="bottom"/>
    </xf>
    <xf borderId="43" fillId="13" fontId="35" numFmtId="164" xfId="0" applyAlignment="1" applyBorder="1" applyFont="1" applyNumberFormat="1">
      <alignment horizontal="center" vertical="bottom"/>
    </xf>
    <xf borderId="0" fillId="23" fontId="35" numFmtId="0" xfId="0" applyAlignment="1" applyFill="1" applyFont="1">
      <alignment vertical="bottom"/>
    </xf>
    <xf borderId="0" fillId="23" fontId="15" numFmtId="0" xfId="0" applyAlignment="1" applyFont="1">
      <alignment vertical="bottom"/>
    </xf>
    <xf borderId="0" fillId="23" fontId="35" numFmtId="10" xfId="0" applyAlignment="1" applyFont="1" applyNumberFormat="1">
      <alignment horizontal="center" vertical="bottom"/>
    </xf>
    <xf borderId="18" fillId="10" fontId="15" numFmtId="176" xfId="0" applyAlignment="1" applyBorder="1" applyFont="1" applyNumberFormat="1">
      <alignment vertical="bottom"/>
    </xf>
    <xf borderId="18" fillId="10" fontId="15" numFmtId="10" xfId="0" applyAlignment="1" applyBorder="1" applyFont="1" applyNumberFormat="1">
      <alignment vertical="bottom"/>
    </xf>
    <xf borderId="0" fillId="0" fontId="35" numFmtId="0" xfId="0" applyAlignment="1" applyFont="1">
      <alignment horizontal="right" vertical="bottom"/>
    </xf>
    <xf borderId="0" fillId="0" fontId="61" numFmtId="0" xfId="0" applyAlignment="1" applyFont="1">
      <alignment horizontal="center" vertical="bottom"/>
    </xf>
    <xf borderId="0" fillId="0" fontId="61" numFmtId="10" xfId="0" applyAlignment="1" applyFont="1" applyNumberFormat="1">
      <alignment horizontal="right" vertical="bottom"/>
    </xf>
    <xf borderId="0" fillId="0" fontId="61" numFmtId="4" xfId="0" applyAlignment="1" applyFont="1" applyNumberFormat="1">
      <alignment horizontal="right" vertical="bottom"/>
    </xf>
    <xf borderId="0" fillId="0" fontId="62" numFmtId="176" xfId="0" applyAlignment="1" applyFont="1" applyNumberFormat="1">
      <alignment horizontal="center" vertical="bottom"/>
    </xf>
    <xf borderId="0" fillId="0" fontId="63" numFmtId="176" xfId="0" applyAlignment="1" applyFont="1" applyNumberFormat="1">
      <alignment horizontal="right" vertical="bottom"/>
    </xf>
    <xf borderId="5" fillId="0" fontId="62" numFmtId="176" xfId="0" applyAlignment="1" applyBorder="1" applyFont="1" applyNumberFormat="1">
      <alignment horizontal="center" vertical="bottom"/>
    </xf>
    <xf borderId="40" fillId="0" fontId="9" numFmtId="0" xfId="0" applyBorder="1" applyFont="1"/>
    <xf borderId="40" fillId="0" fontId="63" numFmtId="176" xfId="0" applyAlignment="1" applyBorder="1" applyFont="1" applyNumberFormat="1">
      <alignment horizontal="right" vertical="bottom"/>
    </xf>
    <xf borderId="6" fillId="0" fontId="63" numFmtId="176" xfId="0" applyAlignment="1" applyBorder="1" applyFont="1" applyNumberFormat="1">
      <alignment horizontal="right" vertical="bottom"/>
    </xf>
    <xf borderId="0" fillId="0" fontId="62" numFmtId="172" xfId="0" applyAlignment="1" applyFont="1" applyNumberFormat="1">
      <alignment horizontal="center" vertical="bottom"/>
    </xf>
    <xf borderId="0" fillId="0" fontId="63" numFmtId="172" xfId="0" applyAlignment="1" applyFont="1" applyNumberFormat="1">
      <alignment horizontal="right" vertical="bottom"/>
    </xf>
    <xf borderId="45" fillId="0" fontId="62" numFmtId="176" xfId="0" applyAlignment="1" applyBorder="1" applyFont="1" applyNumberFormat="1">
      <alignment horizontal="center" vertical="bottom"/>
    </xf>
    <xf borderId="46" fillId="0" fontId="9" numFmtId="0" xfId="0" applyBorder="1" applyFont="1"/>
    <xf borderId="46" fillId="0" fontId="63" numFmtId="176" xfId="0" applyAlignment="1" applyBorder="1" applyFont="1" applyNumberFormat="1">
      <alignment horizontal="right" vertical="bottom"/>
    </xf>
    <xf borderId="47" fillId="0" fontId="63" numFmtId="176" xfId="0" applyAlignment="1" applyBorder="1" applyFont="1" applyNumberFormat="1">
      <alignment horizontal="right" vertical="bottom"/>
    </xf>
    <xf borderId="0" fillId="0" fontId="64" numFmtId="172" xfId="0" applyAlignment="1" applyFont="1" applyNumberFormat="1">
      <alignment horizontal="right" vertical="bottom"/>
    </xf>
    <xf borderId="0" fillId="0" fontId="62" numFmtId="0" xfId="0" applyAlignment="1" applyFont="1">
      <alignment horizontal="center" vertical="bottom"/>
    </xf>
    <xf borderId="0" fillId="0" fontId="64" numFmtId="10" xfId="0" applyAlignment="1" applyFont="1" applyNumberFormat="1">
      <alignment horizontal="right" vertical="bottom"/>
    </xf>
    <xf borderId="48" fillId="13" fontId="35" numFmtId="0" xfId="0" applyAlignment="1" applyBorder="1" applyFont="1">
      <alignment horizontal="center" vertical="bottom"/>
    </xf>
    <xf borderId="49" fillId="0" fontId="9" numFmtId="0" xfId="0" applyBorder="1" applyFont="1"/>
    <xf borderId="50" fillId="0" fontId="9" numFmtId="0" xfId="0" applyBorder="1" applyFont="1"/>
    <xf borderId="51" fillId="0" fontId="54" numFmtId="176" xfId="0" applyAlignment="1" applyBorder="1" applyFont="1" applyNumberFormat="1">
      <alignment horizontal="center" vertical="bottom"/>
    </xf>
    <xf borderId="0" fillId="0" fontId="35" numFmtId="176" xfId="0" applyAlignment="1" applyFont="1" applyNumberFormat="1">
      <alignment horizontal="right" vertical="bottom"/>
    </xf>
    <xf borderId="26" fillId="0" fontId="35" numFmtId="176" xfId="0" applyAlignment="1" applyBorder="1" applyFont="1" applyNumberFormat="1">
      <alignment horizontal="right" vertical="bottom"/>
    </xf>
    <xf borderId="51" fillId="0" fontId="15" numFmtId="4" xfId="0" applyAlignment="1" applyBorder="1" applyFont="1" applyNumberFormat="1">
      <alignment horizontal="center" vertical="bottom"/>
    </xf>
    <xf borderId="0" fillId="0" fontId="15" numFmtId="176" xfId="0" applyAlignment="1" applyFont="1" applyNumberFormat="1">
      <alignment horizontal="right" vertical="bottom"/>
    </xf>
    <xf borderId="26" fillId="0" fontId="15" numFmtId="176" xfId="0" applyAlignment="1" applyBorder="1" applyFont="1" applyNumberFormat="1">
      <alignment horizontal="right" vertical="bottom"/>
    </xf>
    <xf borderId="51" fillId="0" fontId="35" numFmtId="176" xfId="0" applyAlignment="1" applyBorder="1" applyFont="1" applyNumberFormat="1">
      <alignment horizontal="center" vertical="bottom"/>
    </xf>
    <xf borderId="52" fillId="0" fontId="15" numFmtId="10" xfId="0" applyAlignment="1" applyBorder="1" applyFont="1" applyNumberFormat="1">
      <alignment vertical="bottom"/>
    </xf>
    <xf borderId="53" fillId="0" fontId="9" numFmtId="0" xfId="0" applyBorder="1" applyFont="1"/>
    <xf borderId="53" fillId="0" fontId="15" numFmtId="10" xfId="0" applyAlignment="1" applyBorder="1" applyFont="1" applyNumberFormat="1">
      <alignment vertical="bottom"/>
    </xf>
    <xf borderId="54" fillId="0" fontId="15" numFmtId="10" xfId="0" applyAlignment="1" applyBorder="1" applyFont="1" applyNumberFormat="1">
      <alignment vertical="bottom"/>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914400</xdr:colOff>
      <xdr:row>249</xdr:row>
      <xdr:rowOff>66675</xdr:rowOff>
    </xdr:from>
    <xdr:ext cx="7734300" cy="3390900"/>
    <xdr:sp>
      <xdr:nvSpPr>
        <xdr:cNvPr id="3" name="Shape 3"/>
        <xdr:cNvSpPr txBox="1"/>
      </xdr:nvSpPr>
      <xdr:spPr>
        <a:xfrm>
          <a:off x="1483613" y="2089313"/>
          <a:ext cx="7724775" cy="3381375"/>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800">
              <a:solidFill>
                <a:schemeClr val="lt1"/>
              </a:solidFill>
            </a:rPr>
            <a:t>Nuestra fórmula de </a:t>
          </a:r>
          <a:r>
            <a:rPr b="1" lang="en-US" sz="800">
              <a:solidFill>
                <a:schemeClr val="lt1"/>
              </a:solidFill>
            </a:rPr>
            <a:t>valoración intrínseca (Valoración ABYA)</a:t>
          </a:r>
          <a:r>
            <a:rPr lang="en-US" sz="800">
              <a:solidFill>
                <a:schemeClr val="lt1"/>
              </a:solidFill>
            </a:rPr>
            <a:t> será; </a:t>
          </a:r>
          <a:r>
            <a:rPr b="1" lang="en-US" sz="800" u="sng">
              <a:solidFill>
                <a:schemeClr val="lt1"/>
              </a:solidFill>
            </a:rPr>
            <a:t>Valor intrínseco/acción =(Valor En libros/acción) x Múltiplo ABYA o el equivalente en ROIC=&gt; Valor Intrínseco/Acción = (Capital invertido/Acción) x Múltiplo ABYA</a:t>
          </a:r>
          <a:endParaRPr sz="800"/>
        </a:p>
        <a:p>
          <a:pPr indent="0" lvl="0" marL="0" rtl="0" algn="l">
            <a:spcBef>
              <a:spcPts val="0"/>
            </a:spcBef>
            <a:spcAft>
              <a:spcPts val="0"/>
            </a:spcAft>
            <a:buClr>
              <a:schemeClr val="lt1"/>
            </a:buClr>
            <a:buSzPts val="1100"/>
            <a:buFont typeface="Arial"/>
            <a:buNone/>
          </a:pPr>
          <a:br>
            <a:rPr lang="en-US" sz="800">
              <a:solidFill>
                <a:schemeClr val="lt1"/>
              </a:solidFill>
            </a:rPr>
          </a:br>
          <a:r>
            <a:rPr lang="en-US" sz="800">
              <a:solidFill>
                <a:schemeClr val="lt1"/>
              </a:solidFill>
            </a:rPr>
            <a:t>Donde:</a:t>
          </a:r>
          <a:endParaRPr sz="800"/>
        </a:p>
        <a:p>
          <a:pPr indent="-279400" lvl="0" marL="457200" rtl="0" algn="l">
            <a:spcBef>
              <a:spcPts val="0"/>
            </a:spcBef>
            <a:spcAft>
              <a:spcPts val="0"/>
            </a:spcAft>
            <a:buClr>
              <a:schemeClr val="lt1"/>
            </a:buClr>
            <a:buSzPts val="800"/>
            <a:buFont typeface="Arial"/>
            <a:buChar char="-"/>
          </a:pPr>
          <a:r>
            <a:rPr lang="en-US" sz="800">
              <a:solidFill>
                <a:schemeClr val="lt1"/>
              </a:solidFill>
            </a:rPr>
            <a:t>Valor en libros/acción = Equity/ acciones diluidas en circulación. </a:t>
          </a:r>
          <a:endParaRPr sz="800">
            <a:solidFill>
              <a:schemeClr val="lt1"/>
            </a:solidFill>
          </a:endParaRPr>
        </a:p>
        <a:p>
          <a:pPr indent="-279400" lvl="0" marL="457200" rtl="0" algn="l">
            <a:spcBef>
              <a:spcPts val="0"/>
            </a:spcBef>
            <a:spcAft>
              <a:spcPts val="0"/>
            </a:spcAft>
            <a:buClr>
              <a:schemeClr val="lt1"/>
            </a:buClr>
            <a:buSzPts val="800"/>
            <a:buFont typeface="Arial"/>
            <a:buChar char="-"/>
          </a:pPr>
          <a:r>
            <a:rPr lang="en-US" sz="800">
              <a:solidFill>
                <a:schemeClr val="lt1"/>
              </a:solidFill>
            </a:rPr>
            <a:t>Capital invertido/acción= Capital Invertido/ acciones diluidas en circulación.</a:t>
          </a:r>
          <a:endParaRPr sz="800">
            <a:solidFill>
              <a:schemeClr val="lt1"/>
            </a:solidFill>
          </a:endParaRPr>
        </a:p>
        <a:p>
          <a:pPr indent="-279400" lvl="0" marL="457200" rtl="0" algn="l">
            <a:spcBef>
              <a:spcPts val="0"/>
            </a:spcBef>
            <a:spcAft>
              <a:spcPts val="0"/>
            </a:spcAft>
            <a:buClr>
              <a:schemeClr val="lt1"/>
            </a:buClr>
            <a:buSzPts val="800"/>
            <a:buFont typeface="Arial"/>
            <a:buChar char="-"/>
          </a:pPr>
          <a:r>
            <a:rPr b="1" lang="en-US" sz="800">
              <a:solidFill>
                <a:schemeClr val="lt1"/>
              </a:solidFill>
            </a:rPr>
            <a:t>Múltiplo ABYA-ROE  natural intrínseco= [[(ROE - g1)/(Kc - g1)] x 0,30] + [[(ROE - g2)/(Kc - g2)]x 0,70], </a:t>
          </a:r>
          <a:r>
            <a:rPr lang="en-US" sz="800">
              <a:solidFill>
                <a:schemeClr val="lt1"/>
              </a:solidFill>
            </a:rPr>
            <a:t>siendo el ROE seleccionado el generado por la compañía en el último año de estimaciones y siendo “g” la tasa de crecimiento perenne del grupo.“g1” equivale al crecimiento esperado desde el año 5 al año 20 y “g2” equivale al crecimiento terminal esperado entre el año 20 y el infinito.Como se observa, el valor terminar adquiere un peso del 70% sobre la valoración total y el valor a corto y largo plazo un 30% sobre la valoración total.</a:t>
          </a:r>
          <a:endParaRPr sz="800">
            <a:solidFill>
              <a:schemeClr val="lt1"/>
            </a:solidFill>
          </a:endParaRPr>
        </a:p>
        <a:p>
          <a:pPr indent="-279400" lvl="0" marL="457200" rtl="0" algn="l">
            <a:spcBef>
              <a:spcPts val="0"/>
            </a:spcBef>
            <a:spcAft>
              <a:spcPts val="0"/>
            </a:spcAft>
            <a:buClr>
              <a:schemeClr val="lt1"/>
            </a:buClr>
            <a:buSzPts val="800"/>
            <a:buFont typeface="Arial"/>
            <a:buChar char="-"/>
          </a:pPr>
          <a:r>
            <a:rPr b="1" lang="en-US" sz="800">
              <a:solidFill>
                <a:schemeClr val="lt1"/>
              </a:solidFill>
            </a:rPr>
            <a:t>Múltiplo ABYA-ROIC  natural intrínseco= [[(ROIC - g1)/(Kc - g1)] x (1- tax Rate) x 0,30] + [[(ROE - g2)/(Kc - g2)] x (1- tax Rate)x 0,70], </a:t>
          </a:r>
          <a:r>
            <a:rPr lang="en-US" sz="800">
              <a:solidFill>
                <a:schemeClr val="lt1"/>
              </a:solidFill>
            </a:rPr>
            <a:t>siendo el ROIC seleccionado el generado por la compañía en el último año de estimaciones y siendo “g” la tasa de crecimiento perenne del grupo.“g1” equivale al crecimiento esperado desde el año 5 al año 20 y “g2” equivale al crecimiento terminal esperado entre el año 20 y el infinito.</a:t>
          </a:r>
          <a:endParaRPr sz="800">
            <a:solidFill>
              <a:schemeClr val="lt1"/>
            </a:solidFill>
          </a:endParaRPr>
        </a:p>
        <a:p>
          <a:pPr indent="0" lvl="0" marL="0" rtl="0" algn="l">
            <a:spcBef>
              <a:spcPts val="0"/>
            </a:spcBef>
            <a:spcAft>
              <a:spcPts val="0"/>
            </a:spcAft>
            <a:buClr>
              <a:srgbClr val="000000"/>
            </a:buClr>
            <a:buSzPts val="1000"/>
            <a:buFont typeface="Arial"/>
            <a:buNone/>
          </a:pPr>
          <a:r>
            <a:t/>
          </a:r>
          <a:endParaRPr sz="800">
            <a:solidFill>
              <a:schemeClr val="lt1"/>
            </a:solidFill>
          </a:endParaRPr>
        </a:p>
        <a:p>
          <a:pPr indent="0" lvl="0" marL="0" rtl="0" algn="l">
            <a:spcBef>
              <a:spcPts val="0"/>
            </a:spcBef>
            <a:spcAft>
              <a:spcPts val="0"/>
            </a:spcAft>
            <a:buClr>
              <a:schemeClr val="lt1"/>
            </a:buClr>
            <a:buSzPts val="1000"/>
            <a:buFont typeface="Arial"/>
            <a:buNone/>
          </a:pPr>
          <a:r>
            <a:rPr b="1" lang="en-US" sz="800">
              <a:solidFill>
                <a:schemeClr val="lt1"/>
              </a:solidFill>
            </a:rPr>
            <a:t>Esta metodología pretende premiar la capacidad de creación de valor de la empresa en términos de retornos sobre el  patrimonio neto, que es en lo que participamos como accionistas y medir el retorno sobre el Capital Invertido, en el que participaríamos si fuésemos dueños del 100% del negocio. </a:t>
          </a:r>
          <a:endParaRPr b="1" sz="800">
            <a:solidFill>
              <a:schemeClr val="lt1"/>
            </a:solidFill>
          </a:endParaRPr>
        </a:p>
        <a:p>
          <a:pPr indent="0" lvl="0" marL="0" rtl="0" algn="l">
            <a:spcBef>
              <a:spcPts val="0"/>
            </a:spcBef>
            <a:spcAft>
              <a:spcPts val="0"/>
            </a:spcAft>
            <a:buClr>
              <a:srgbClr val="000000"/>
            </a:buClr>
            <a:buSzPts val="1000"/>
            <a:buFont typeface="Arial"/>
            <a:buNone/>
          </a:pPr>
          <a:r>
            <a:t/>
          </a:r>
          <a:endParaRPr b="1"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El Rango bajo </a:t>
          </a:r>
          <a:r>
            <a:rPr lang="en-US" sz="800">
              <a:solidFill>
                <a:schemeClr val="lt1"/>
              </a:solidFill>
            </a:rPr>
            <a:t>de la valoración se calcula añadiendo a la fórmula un grado de certidumbre del 85% asumiendo un rango de error en las proyecciones de hasta el 15%, esto es lo que compone el </a:t>
          </a:r>
          <a:r>
            <a:rPr b="1" lang="en-US" sz="800">
              <a:solidFill>
                <a:schemeClr val="lt1"/>
              </a:solidFill>
            </a:rPr>
            <a:t>Multiplo ABYA de seguridad</a:t>
          </a:r>
          <a:r>
            <a:rPr lang="en-US" sz="800">
              <a:solidFill>
                <a:schemeClr val="lt1"/>
              </a:solidFill>
            </a:rPr>
            <a:t>. Esto aplica siempre que la conversión del beneficio neto al Free Cash Flow to the Equity (FCFE)  sea superior al 85%. </a:t>
          </a:r>
          <a:endParaRPr sz="800">
            <a:solidFill>
              <a:schemeClr val="lt1"/>
            </a:solidFill>
          </a:endParaRPr>
        </a:p>
        <a:p>
          <a:pPr indent="0" lvl="0" marL="0" rtl="0" algn="l">
            <a:spcBef>
              <a:spcPts val="0"/>
            </a:spcBef>
            <a:spcAft>
              <a:spcPts val="0"/>
            </a:spcAft>
            <a:buClr>
              <a:schemeClr val="lt1"/>
            </a:buClr>
            <a:buSzPts val="1100"/>
            <a:buFont typeface="Arial"/>
            <a:buNone/>
          </a:pPr>
          <a:r>
            <a:t/>
          </a:r>
          <a:endParaRPr sz="800">
            <a:solidFill>
              <a:schemeClr val="lt1"/>
            </a:solidFill>
          </a:endParaRPr>
        </a:p>
        <a:p>
          <a:pPr indent="0" lvl="0" marL="0" rtl="0" algn="l">
            <a:spcBef>
              <a:spcPts val="0"/>
            </a:spcBef>
            <a:spcAft>
              <a:spcPts val="0"/>
            </a:spcAft>
            <a:buClr>
              <a:schemeClr val="lt1"/>
            </a:buClr>
            <a:buSzPts val="1100"/>
            <a:buFont typeface="Arial"/>
            <a:buNone/>
          </a:pPr>
          <a:r>
            <a:rPr b="1" lang="en-US" sz="800">
              <a:solidFill>
                <a:schemeClr val="lt1"/>
              </a:solidFill>
            </a:rPr>
            <a:t>Si la conversión a FCFE es inferior al 85% entonces se tomará como rango alto el Múltiplo ABYA de seguridad y como rango bajo el Múltiplo ABYA de conversión inferior al 85%, que asume un descuento del 20% frente al múltiplo natural intrínseco. </a:t>
          </a:r>
          <a:endParaRPr sz="1100">
            <a:solidFill>
              <a:schemeClr val="lt1"/>
            </a:solidFill>
          </a:endParaRPr>
        </a:p>
      </xdr:txBody>
    </xdr:sp>
    <xdr:clientData fLocksWithSheet="0"/>
  </xdr:oneCellAnchor>
  <xdr:oneCellAnchor>
    <xdr:from>
      <xdr:col>12</xdr:col>
      <xdr:colOff>914400</xdr:colOff>
      <xdr:row>268</xdr:row>
      <xdr:rowOff>114300</xdr:rowOff>
    </xdr:from>
    <xdr:ext cx="5762625" cy="962025"/>
    <xdr:sp>
      <xdr:nvSpPr>
        <xdr:cNvPr id="4" name="Shape 4"/>
        <xdr:cNvSpPr/>
      </xdr:nvSpPr>
      <xdr:spPr>
        <a:xfrm>
          <a:off x="2474213" y="3308513"/>
          <a:ext cx="5743575" cy="942975"/>
        </a:xfrm>
        <a:prstGeom prst="rect">
          <a:avLst/>
        </a:prstGeom>
        <a:solidFill>
          <a:srgbClr val="CFE2F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ABYA ROE VALUATION </a:t>
          </a:r>
          <a:endParaRPr sz="1400"/>
        </a:p>
      </xdr:txBody>
    </xdr:sp>
    <xdr:clientData fLocksWithSheet="0"/>
  </xdr:oneCellAnchor>
  <xdr:oneCellAnchor>
    <xdr:from>
      <xdr:col>22</xdr:col>
      <xdr:colOff>885825</xdr:colOff>
      <xdr:row>268</xdr:row>
      <xdr:rowOff>114300</xdr:rowOff>
    </xdr:from>
    <xdr:ext cx="5648325" cy="866775"/>
    <xdr:sp>
      <xdr:nvSpPr>
        <xdr:cNvPr id="5" name="Shape 5"/>
        <xdr:cNvSpPr/>
      </xdr:nvSpPr>
      <xdr:spPr>
        <a:xfrm>
          <a:off x="2526600" y="3351375"/>
          <a:ext cx="5638800" cy="857250"/>
        </a:xfrm>
        <a:prstGeom prst="rect">
          <a:avLst/>
        </a:prstGeom>
        <a:solidFill>
          <a:srgbClr val="D9EAD3"/>
        </a:solidFill>
        <a:ln cap="flat" cmpd="sng" w="952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ROIC VALUATION</a:t>
          </a:r>
          <a:endParaRPr sz="1400"/>
        </a:p>
      </xdr:txBody>
    </xdr:sp>
    <xdr:clientData fLocksWithSheet="0"/>
  </xdr:oneCellAnchor>
  <xdr:oneCellAnchor>
    <xdr:from>
      <xdr:col>32</xdr:col>
      <xdr:colOff>904875</xdr:colOff>
      <xdr:row>278</xdr:row>
      <xdr:rowOff>76200</xdr:rowOff>
    </xdr:from>
    <xdr:ext cx="5762625" cy="1657350"/>
    <xdr:sp>
      <xdr:nvSpPr>
        <xdr:cNvPr id="6" name="Shape 6"/>
        <xdr:cNvSpPr/>
      </xdr:nvSpPr>
      <xdr:spPr>
        <a:xfrm>
          <a:off x="2474213" y="2960850"/>
          <a:ext cx="5743575" cy="1638300"/>
        </a:xfrm>
        <a:prstGeom prst="rect">
          <a:avLst/>
        </a:prstGeom>
        <a:solidFill>
          <a:srgbClr val="FFF2CC"/>
        </a:solidFill>
        <a:ln cap="flat" cmpd="sng" w="28575">
          <a:solidFill>
            <a:srgbClr val="BF9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rPr lang="en-US" sz="1400"/>
            <a:t>PRECIO OBJETIVO </a:t>
          </a:r>
          <a:r>
            <a:rPr lang="en-US" sz="1400"/>
            <a:t>ABYA</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43" width="12.5"/>
  </cols>
  <sheetData>
    <row r="1" ht="15.75" customHeight="1">
      <c r="A1" s="1"/>
      <c r="B1" s="2"/>
      <c r="C1" s="2"/>
      <c r="D1" s="3"/>
      <c r="E1" s="4">
        <v>2013.0</v>
      </c>
      <c r="F1" s="4">
        <v>2014.0</v>
      </c>
      <c r="G1" s="4">
        <v>2015.0</v>
      </c>
      <c r="H1" s="4">
        <v>2016.0</v>
      </c>
      <c r="I1" s="4">
        <v>2017.0</v>
      </c>
      <c r="J1" s="4"/>
      <c r="K1" s="4">
        <v>2020.0</v>
      </c>
      <c r="L1" s="4">
        <v>2021.0</v>
      </c>
      <c r="M1" s="4">
        <v>2022.0</v>
      </c>
      <c r="N1" s="4">
        <v>2023.0</v>
      </c>
      <c r="O1" s="4">
        <v>2024.0</v>
      </c>
      <c r="P1" s="5">
        <v>2025.0</v>
      </c>
      <c r="Q1" s="5">
        <v>2026.0</v>
      </c>
      <c r="R1" s="5">
        <v>2027.0</v>
      </c>
      <c r="S1" s="6"/>
      <c r="W1" s="7"/>
    </row>
    <row r="2" ht="15.75" customHeight="1">
      <c r="A2" s="8"/>
      <c r="B2" s="8"/>
      <c r="C2" s="9"/>
      <c r="D2" s="8" t="s">
        <v>0</v>
      </c>
      <c r="E2" s="9"/>
      <c r="F2" s="9"/>
      <c r="G2" s="9"/>
      <c r="H2" s="9"/>
      <c r="I2" s="9"/>
      <c r="J2" s="9"/>
      <c r="K2" s="9"/>
      <c r="L2" s="9"/>
      <c r="M2" s="9"/>
      <c r="N2" s="9"/>
      <c r="O2" s="9"/>
      <c r="P2" s="9"/>
      <c r="Q2" s="9"/>
      <c r="R2" s="9"/>
    </row>
    <row r="3" ht="15.75" customHeight="1">
      <c r="A3" s="9"/>
      <c r="B3" s="9"/>
      <c r="C3" s="10" t="s">
        <v>1</v>
      </c>
      <c r="K3" s="9"/>
      <c r="L3" s="9"/>
      <c r="M3" s="9"/>
      <c r="N3" s="9"/>
      <c r="O3" s="9"/>
      <c r="P3" s="9"/>
      <c r="Q3" s="10" t="s">
        <v>2</v>
      </c>
    </row>
    <row r="4" ht="15.75" customHeight="1">
      <c r="A4" s="11"/>
      <c r="B4" s="12" t="s">
        <v>3</v>
      </c>
      <c r="C4" s="13"/>
      <c r="D4" s="13"/>
      <c r="E4" s="13"/>
      <c r="F4" s="13"/>
      <c r="G4" s="13"/>
      <c r="H4" s="13"/>
      <c r="I4" s="13"/>
      <c r="J4" s="13"/>
      <c r="K4" s="13"/>
      <c r="L4" s="13"/>
      <c r="M4" s="13"/>
      <c r="N4" s="13"/>
      <c r="O4" s="13"/>
      <c r="P4" s="13"/>
      <c r="Q4" s="13"/>
      <c r="R4" s="13"/>
      <c r="S4" s="13"/>
      <c r="T4" s="13"/>
      <c r="U4" s="14"/>
    </row>
    <row r="5" ht="15.75" customHeight="1">
      <c r="A5" s="15"/>
      <c r="B5" s="15"/>
      <c r="C5" s="15" t="s">
        <v>4</v>
      </c>
      <c r="D5" s="16">
        <v>365.0</v>
      </c>
      <c r="E5" s="9"/>
      <c r="F5" s="9"/>
      <c r="G5" s="9"/>
      <c r="H5" s="9"/>
      <c r="I5" s="9"/>
      <c r="J5" s="9"/>
      <c r="K5" s="9"/>
      <c r="L5" s="9"/>
      <c r="M5" s="9"/>
      <c r="N5" s="9"/>
      <c r="O5" s="9"/>
      <c r="P5" s="9"/>
      <c r="Q5" s="9"/>
      <c r="R5" s="9"/>
    </row>
    <row r="6" ht="15.75" customHeight="1">
      <c r="A6" s="1"/>
      <c r="B6" s="17"/>
      <c r="C6" s="17"/>
      <c r="D6" s="18"/>
      <c r="E6" s="19">
        <v>2013.0</v>
      </c>
      <c r="F6" s="19">
        <v>2014.0</v>
      </c>
      <c r="G6" s="19">
        <v>2015.0</v>
      </c>
      <c r="H6" s="19">
        <v>2016.0</v>
      </c>
      <c r="I6" s="19">
        <v>2017.0</v>
      </c>
      <c r="J6" s="19">
        <v>2018.0</v>
      </c>
      <c r="K6" s="20">
        <v>2019.0</v>
      </c>
      <c r="L6" s="20">
        <v>2020.0</v>
      </c>
      <c r="M6" s="20">
        <v>2021.0</v>
      </c>
      <c r="N6" s="20">
        <v>2022.0</v>
      </c>
      <c r="O6" s="20">
        <v>2023.0</v>
      </c>
      <c r="P6" s="20">
        <v>2024.0</v>
      </c>
      <c r="Q6" s="21" t="s">
        <v>5</v>
      </c>
      <c r="R6" s="21" t="s">
        <v>6</v>
      </c>
      <c r="S6" s="22" t="s">
        <v>7</v>
      </c>
      <c r="T6" s="22" t="s">
        <v>8</v>
      </c>
      <c r="U6" s="22" t="s">
        <v>9</v>
      </c>
      <c r="W6" s="23" t="s">
        <v>10</v>
      </c>
      <c r="X6" s="24"/>
      <c r="Y6" s="23" t="s">
        <v>11</v>
      </c>
      <c r="Z6" s="24"/>
    </row>
    <row r="7" ht="15.75" customHeight="1">
      <c r="A7" s="25"/>
      <c r="B7" s="25" t="s">
        <v>12</v>
      </c>
      <c r="C7" s="25"/>
      <c r="D7" s="26"/>
      <c r="E7" s="26"/>
      <c r="F7" s="26"/>
      <c r="G7" s="26"/>
      <c r="H7" s="26"/>
      <c r="I7" s="26"/>
      <c r="J7" s="27">
        <f t="shared" ref="J7:U7" si="1">J13</f>
        <v>9070.7</v>
      </c>
      <c r="K7" s="27">
        <f t="shared" si="1"/>
        <v>9981.8</v>
      </c>
      <c r="L7" s="27">
        <f t="shared" si="1"/>
        <v>9938.5</v>
      </c>
      <c r="M7" s="27">
        <f t="shared" si="1"/>
        <v>10514.1</v>
      </c>
      <c r="N7" s="27">
        <f t="shared" si="1"/>
        <v>10906.7</v>
      </c>
      <c r="O7" s="27">
        <f t="shared" si="1"/>
        <v>10952.3</v>
      </c>
      <c r="P7" s="27">
        <f t="shared" si="1"/>
        <v>11098.4</v>
      </c>
      <c r="Q7" s="27">
        <f t="shared" si="1"/>
        <v>11300.76577</v>
      </c>
      <c r="R7" s="27">
        <f t="shared" si="1"/>
        <v>12019.98072</v>
      </c>
      <c r="S7" s="27">
        <f t="shared" si="1"/>
        <v>12894.79814</v>
      </c>
      <c r="T7" s="27">
        <f t="shared" si="1"/>
        <v>13892.60914</v>
      </c>
      <c r="U7" s="27">
        <f t="shared" si="1"/>
        <v>14953.57633</v>
      </c>
      <c r="V7" s="28"/>
      <c r="W7" s="29">
        <f>RRI(5,P7,U7)</f>
        <v>0.06144364135</v>
      </c>
      <c r="Y7" s="30">
        <f>RRI(4,Q7,U7)</f>
        <v>0.07252963154</v>
      </c>
      <c r="AA7" s="28"/>
      <c r="AB7" s="28"/>
      <c r="AC7" s="28"/>
      <c r="AD7" s="28"/>
      <c r="AE7" s="28"/>
      <c r="AF7" s="28"/>
      <c r="AG7" s="28"/>
      <c r="AH7" s="28"/>
      <c r="AI7" s="28"/>
      <c r="AJ7" s="28"/>
      <c r="AK7" s="28"/>
      <c r="AL7" s="28"/>
      <c r="AM7" s="28"/>
      <c r="AN7" s="28"/>
      <c r="AO7" s="28"/>
      <c r="AP7" s="28"/>
      <c r="AQ7" s="28"/>
    </row>
    <row r="8" ht="15.75" customHeight="1">
      <c r="A8" s="15"/>
      <c r="B8" s="15"/>
      <c r="C8" s="15" t="s">
        <v>13</v>
      </c>
      <c r="D8" s="31"/>
      <c r="E8" s="31"/>
      <c r="F8" s="31"/>
      <c r="G8" s="31"/>
      <c r="H8" s="31"/>
      <c r="I8" s="31"/>
      <c r="J8" s="32"/>
      <c r="K8" s="32">
        <f t="shared" ref="K8:U8" si="2">(K7/J7)-1</f>
        <v>0.1004442877</v>
      </c>
      <c r="L8" s="32">
        <f t="shared" si="2"/>
        <v>-0.004337894969</v>
      </c>
      <c r="M8" s="32">
        <f t="shared" si="2"/>
        <v>0.05791618453</v>
      </c>
      <c r="N8" s="32">
        <f t="shared" si="2"/>
        <v>0.03734033346</v>
      </c>
      <c r="O8" s="32">
        <f t="shared" si="2"/>
        <v>0.004180916317</v>
      </c>
      <c r="P8" s="32">
        <f t="shared" si="2"/>
        <v>0.01333966381</v>
      </c>
      <c r="Q8" s="32">
        <f t="shared" si="2"/>
        <v>0.01823377895</v>
      </c>
      <c r="R8" s="32">
        <f t="shared" si="2"/>
        <v>0.06364302782</v>
      </c>
      <c r="S8" s="32">
        <f t="shared" si="2"/>
        <v>0.07278026781</v>
      </c>
      <c r="T8" s="32">
        <f t="shared" si="2"/>
        <v>0.0773808938</v>
      </c>
      <c r="U8" s="32">
        <f t="shared" si="2"/>
        <v>0.07636918116</v>
      </c>
      <c r="V8" s="33"/>
      <c r="W8" s="34"/>
      <c r="Y8" s="33"/>
      <c r="Z8" s="33"/>
    </row>
    <row r="9" ht="15.75" customHeight="1">
      <c r="A9" s="15"/>
      <c r="B9" s="15" t="s">
        <v>14</v>
      </c>
      <c r="C9" s="15"/>
      <c r="D9" s="31"/>
      <c r="E9" s="31"/>
      <c r="F9" s="31"/>
      <c r="G9" s="31"/>
      <c r="H9" s="31"/>
      <c r="I9" s="31"/>
      <c r="J9" s="31"/>
      <c r="K9" s="32"/>
      <c r="L9" s="32"/>
      <c r="M9" s="32"/>
      <c r="N9" s="32"/>
      <c r="O9" s="32"/>
      <c r="P9" s="32"/>
      <c r="Q9" s="32"/>
      <c r="R9" s="16"/>
      <c r="S9" s="31"/>
      <c r="W9" s="34"/>
    </row>
    <row r="10" ht="15.75" customHeight="1" outlineLevel="1">
      <c r="A10" s="35"/>
      <c r="B10" s="35"/>
      <c r="C10" s="36"/>
      <c r="D10" s="36"/>
      <c r="E10" s="36"/>
      <c r="F10" s="36"/>
      <c r="G10" s="36"/>
      <c r="H10" s="36"/>
      <c r="I10" s="36"/>
      <c r="J10" s="37"/>
      <c r="K10" s="38"/>
      <c r="L10" s="38"/>
      <c r="M10" s="38"/>
      <c r="N10" s="38"/>
      <c r="O10" s="39"/>
      <c r="P10" s="39"/>
      <c r="Q10" s="39"/>
      <c r="R10" s="39"/>
      <c r="S10" s="40"/>
      <c r="T10" s="41"/>
      <c r="U10" s="41"/>
      <c r="V10" s="42"/>
      <c r="W10" s="43"/>
      <c r="Y10" s="42"/>
      <c r="Z10" s="42"/>
      <c r="AA10" s="42"/>
      <c r="AB10" s="42"/>
      <c r="AC10" s="42"/>
      <c r="AD10" s="42"/>
      <c r="AE10" s="42"/>
      <c r="AF10" s="42"/>
      <c r="AG10" s="42"/>
      <c r="AH10" s="42"/>
      <c r="AI10" s="42"/>
      <c r="AJ10" s="42"/>
      <c r="AK10" s="42"/>
      <c r="AL10" s="42"/>
      <c r="AM10" s="42"/>
      <c r="AN10" s="42"/>
      <c r="AO10" s="42"/>
      <c r="AP10" s="42"/>
      <c r="AQ10" s="42"/>
    </row>
    <row r="11" ht="15.75" customHeight="1" outlineLevel="1">
      <c r="A11" s="35"/>
      <c r="B11" s="35"/>
      <c r="C11" s="36"/>
      <c r="D11" s="36"/>
      <c r="E11" s="36"/>
      <c r="F11" s="36"/>
      <c r="G11" s="36"/>
      <c r="H11" s="36"/>
      <c r="I11" s="36"/>
      <c r="J11" s="37"/>
      <c r="K11" s="38"/>
      <c r="L11" s="38"/>
      <c r="M11" s="38"/>
      <c r="N11" s="38"/>
      <c r="O11" s="44"/>
      <c r="P11" s="44"/>
      <c r="Q11" s="44"/>
      <c r="R11" s="44"/>
      <c r="S11" s="40"/>
      <c r="T11" s="41"/>
      <c r="U11" s="41"/>
      <c r="V11" s="42"/>
      <c r="W11" s="43"/>
      <c r="Y11" s="42"/>
      <c r="Z11" s="42"/>
      <c r="AA11" s="42"/>
      <c r="AB11" s="42"/>
      <c r="AC11" s="42"/>
      <c r="AD11" s="42"/>
      <c r="AE11" s="42"/>
      <c r="AF11" s="42"/>
      <c r="AG11" s="42"/>
      <c r="AH11" s="42"/>
      <c r="AI11" s="42"/>
      <c r="AJ11" s="42"/>
      <c r="AK11" s="42"/>
      <c r="AL11" s="42"/>
      <c r="AM11" s="42"/>
      <c r="AN11" s="42"/>
      <c r="AO11" s="42"/>
      <c r="AP11" s="42"/>
      <c r="AQ11" s="42"/>
    </row>
    <row r="12" ht="15.75" customHeight="1" outlineLevel="1">
      <c r="A12" s="45"/>
      <c r="B12" s="45"/>
      <c r="C12" s="36"/>
      <c r="D12" s="46"/>
      <c r="E12" s="46"/>
      <c r="F12" s="46"/>
      <c r="G12" s="46"/>
      <c r="H12" s="46"/>
      <c r="I12" s="46"/>
      <c r="J12" s="47"/>
      <c r="K12" s="48"/>
      <c r="L12" s="48"/>
      <c r="M12" s="48"/>
      <c r="N12" s="48"/>
      <c r="O12" s="49"/>
      <c r="P12" s="49"/>
      <c r="Q12" s="49"/>
      <c r="R12" s="49"/>
      <c r="S12" s="50"/>
      <c r="T12" s="9"/>
      <c r="U12" s="9"/>
      <c r="V12" s="51"/>
      <c r="W12" s="34"/>
      <c r="Y12" s="51"/>
      <c r="Z12" s="51"/>
      <c r="AA12" s="51"/>
      <c r="AB12" s="51"/>
      <c r="AC12" s="51"/>
      <c r="AD12" s="51"/>
      <c r="AE12" s="51"/>
      <c r="AF12" s="51"/>
      <c r="AG12" s="51"/>
      <c r="AH12" s="51"/>
      <c r="AI12" s="51"/>
      <c r="AJ12" s="51"/>
      <c r="AK12" s="51"/>
      <c r="AL12" s="51"/>
      <c r="AM12" s="51"/>
      <c r="AN12" s="51"/>
      <c r="AO12" s="51"/>
      <c r="AP12" s="51"/>
      <c r="AQ12" s="51"/>
    </row>
    <row r="13" ht="15.75" customHeight="1" outlineLevel="1">
      <c r="A13" s="52"/>
      <c r="B13" s="52"/>
      <c r="C13" s="53" t="s">
        <v>15</v>
      </c>
      <c r="D13" s="54"/>
      <c r="E13" s="54"/>
      <c r="F13" s="54"/>
      <c r="G13" s="54"/>
      <c r="H13" s="54"/>
      <c r="I13" s="54"/>
      <c r="J13" s="55">
        <v>9070.7</v>
      </c>
      <c r="K13" s="55">
        <v>9981.8</v>
      </c>
      <c r="L13" s="55">
        <v>9938.5</v>
      </c>
      <c r="M13" s="55">
        <v>10514.1</v>
      </c>
      <c r="N13" s="55">
        <v>10906.7</v>
      </c>
      <c r="O13" s="55">
        <v>10952.3</v>
      </c>
      <c r="P13" s="56">
        <v>11098.4</v>
      </c>
      <c r="Q13" s="57">
        <f t="shared" ref="Q13:U13" si="3">Q38</f>
        <v>11300.76577</v>
      </c>
      <c r="R13" s="57">
        <f t="shared" si="3"/>
        <v>12019.98072</v>
      </c>
      <c r="S13" s="57">
        <f t="shared" si="3"/>
        <v>12894.79814</v>
      </c>
      <c r="T13" s="57">
        <f t="shared" si="3"/>
        <v>13892.60914</v>
      </c>
      <c r="U13" s="57">
        <f t="shared" si="3"/>
        <v>14953.57633</v>
      </c>
      <c r="V13" s="58"/>
      <c r="W13" s="34"/>
      <c r="Y13" s="59"/>
      <c r="Z13" s="59"/>
      <c r="AA13" s="59"/>
      <c r="AB13" s="59"/>
      <c r="AC13" s="59"/>
      <c r="AD13" s="59"/>
      <c r="AE13" s="59"/>
      <c r="AF13" s="59"/>
      <c r="AG13" s="59"/>
      <c r="AH13" s="59"/>
      <c r="AI13" s="59"/>
      <c r="AJ13" s="59"/>
      <c r="AK13" s="59"/>
      <c r="AL13" s="59"/>
      <c r="AM13" s="59"/>
      <c r="AN13" s="59"/>
      <c r="AO13" s="59"/>
      <c r="AP13" s="59"/>
      <c r="AQ13" s="59"/>
    </row>
    <row r="14" ht="15.75" customHeight="1" outlineLevel="1">
      <c r="A14" s="60"/>
      <c r="B14" s="60"/>
      <c r="C14" s="36" t="s">
        <v>16</v>
      </c>
      <c r="D14" s="46"/>
      <c r="E14" s="46"/>
      <c r="F14" s="46"/>
      <c r="G14" s="46"/>
      <c r="H14" s="46"/>
      <c r="I14" s="46"/>
      <c r="J14" s="32" t="str">
        <f t="shared" ref="J14:U14" si="4">(J13/I13)-1</f>
        <v>#DIV/0!</v>
      </c>
      <c r="K14" s="32">
        <f t="shared" si="4"/>
        <v>0.1004442877</v>
      </c>
      <c r="L14" s="32">
        <f t="shared" si="4"/>
        <v>-0.004337894969</v>
      </c>
      <c r="M14" s="32">
        <f t="shared" si="4"/>
        <v>0.05791618453</v>
      </c>
      <c r="N14" s="32">
        <f t="shared" si="4"/>
        <v>0.03734033346</v>
      </c>
      <c r="O14" s="32">
        <f t="shared" si="4"/>
        <v>0.004180916317</v>
      </c>
      <c r="P14" s="32">
        <f t="shared" si="4"/>
        <v>0.01333966381</v>
      </c>
      <c r="Q14" s="32">
        <f t="shared" si="4"/>
        <v>0.01823377895</v>
      </c>
      <c r="R14" s="32">
        <f t="shared" si="4"/>
        <v>0.06364302782</v>
      </c>
      <c r="S14" s="32">
        <f t="shared" si="4"/>
        <v>0.07278026781</v>
      </c>
      <c r="T14" s="32">
        <f t="shared" si="4"/>
        <v>0.0773808938</v>
      </c>
      <c r="U14" s="32">
        <f t="shared" si="4"/>
        <v>0.07636918116</v>
      </c>
      <c r="V14" s="61"/>
      <c r="W14" s="62"/>
      <c r="Y14" s="9"/>
      <c r="Z14" s="9"/>
      <c r="AA14" s="9"/>
      <c r="AB14" s="9"/>
      <c r="AC14" s="9"/>
      <c r="AD14" s="9"/>
      <c r="AE14" s="9"/>
      <c r="AF14" s="9"/>
      <c r="AG14" s="9"/>
      <c r="AH14" s="9"/>
      <c r="AI14" s="9"/>
      <c r="AJ14" s="9"/>
      <c r="AK14" s="9"/>
      <c r="AL14" s="9"/>
      <c r="AM14" s="9"/>
      <c r="AN14" s="9"/>
      <c r="AO14" s="9"/>
      <c r="AP14" s="9"/>
      <c r="AQ14" s="9"/>
    </row>
    <row r="15" ht="15.75" customHeight="1" outlineLevel="1">
      <c r="A15" s="52"/>
      <c r="B15" s="52"/>
      <c r="C15" s="36" t="s">
        <v>17</v>
      </c>
      <c r="D15" s="54"/>
      <c r="E15" s="54"/>
      <c r="F15" s="54"/>
      <c r="G15" s="54"/>
      <c r="H15" s="54"/>
      <c r="I15" s="54"/>
      <c r="J15" s="63"/>
      <c r="K15" s="64"/>
      <c r="L15" s="64"/>
      <c r="M15" s="64"/>
      <c r="N15" s="64"/>
      <c r="O15" s="44"/>
      <c r="P15" s="44"/>
      <c r="Q15" s="44"/>
      <c r="R15" s="44"/>
      <c r="S15" s="65"/>
      <c r="T15" s="59"/>
      <c r="U15" s="59"/>
      <c r="V15" s="59"/>
      <c r="W15" s="62"/>
      <c r="Y15" s="59"/>
      <c r="Z15" s="59"/>
      <c r="AA15" s="59"/>
      <c r="AB15" s="59"/>
      <c r="AC15" s="59"/>
      <c r="AD15" s="59"/>
      <c r="AE15" s="59"/>
      <c r="AF15" s="59"/>
      <c r="AG15" s="59"/>
      <c r="AH15" s="59"/>
      <c r="AI15" s="59"/>
      <c r="AJ15" s="59"/>
      <c r="AK15" s="59"/>
      <c r="AL15" s="59"/>
      <c r="AM15" s="59"/>
      <c r="AN15" s="59"/>
      <c r="AO15" s="59"/>
      <c r="AP15" s="59"/>
      <c r="AQ15" s="59"/>
    </row>
    <row r="16" ht="15.75" customHeight="1" outlineLevel="1">
      <c r="A16" s="45"/>
      <c r="B16" s="45"/>
      <c r="C16" s="53"/>
      <c r="D16" s="66"/>
      <c r="E16" s="66"/>
      <c r="F16" s="66"/>
      <c r="G16" s="66"/>
      <c r="H16" s="66"/>
      <c r="I16" s="66"/>
      <c r="J16" s="47"/>
      <c r="K16" s="48"/>
      <c r="L16" s="48"/>
      <c r="M16" s="48"/>
      <c r="N16" s="48"/>
      <c r="O16" s="48"/>
      <c r="P16" s="57"/>
      <c r="Q16" s="57"/>
      <c r="R16" s="57"/>
      <c r="S16" s="57"/>
      <c r="T16" s="57"/>
      <c r="U16" s="57"/>
      <c r="V16" s="51"/>
      <c r="W16" s="34"/>
      <c r="X16" s="34"/>
      <c r="Y16" s="51"/>
      <c r="Z16" s="51"/>
      <c r="AA16" s="51"/>
      <c r="AB16" s="51"/>
      <c r="AC16" s="51"/>
      <c r="AD16" s="51"/>
      <c r="AE16" s="51"/>
      <c r="AF16" s="51"/>
      <c r="AG16" s="51"/>
      <c r="AH16" s="51"/>
      <c r="AI16" s="51"/>
      <c r="AJ16" s="51"/>
      <c r="AK16" s="51"/>
      <c r="AL16" s="51"/>
      <c r="AM16" s="51"/>
      <c r="AN16" s="51"/>
      <c r="AO16" s="51"/>
      <c r="AP16" s="51"/>
      <c r="AQ16" s="51"/>
    </row>
    <row r="17" ht="15.75" customHeight="1" outlineLevel="1">
      <c r="A17" s="67"/>
      <c r="B17" s="67"/>
      <c r="C17" s="68" t="s">
        <v>18</v>
      </c>
      <c r="D17" s="69"/>
      <c r="E17" s="69"/>
      <c r="F17" s="69"/>
      <c r="G17" s="69"/>
      <c r="H17" s="69"/>
      <c r="I17" s="69"/>
      <c r="J17" s="69"/>
      <c r="K17" s="70"/>
      <c r="L17" s="71">
        <v>180000.0</v>
      </c>
      <c r="M17" s="71">
        <v>196000.0</v>
      </c>
      <c r="N17" s="71">
        <v>172000.0</v>
      </c>
      <c r="O17" s="71">
        <v>164000.0</v>
      </c>
      <c r="P17" s="71">
        <v>157000.0</v>
      </c>
      <c r="Q17" s="71">
        <v>145000.0</v>
      </c>
      <c r="R17" s="72">
        <f t="shared" ref="R17:U17" si="5">Q17*(1+R18)</f>
        <v>145000</v>
      </c>
      <c r="S17" s="72">
        <f t="shared" si="5"/>
        <v>146450</v>
      </c>
      <c r="T17" s="72">
        <f t="shared" si="5"/>
        <v>149379</v>
      </c>
      <c r="U17" s="72">
        <f t="shared" si="5"/>
        <v>152366.58</v>
      </c>
      <c r="V17" s="73"/>
      <c r="W17" s="29">
        <f>RRI(5,P17,U17)</f>
        <v>-0.005973383476</v>
      </c>
      <c r="Y17" s="30">
        <f>RRI(4,Q17,U17)</f>
        <v>0.01246595664</v>
      </c>
      <c r="AA17" s="73"/>
      <c r="AB17" s="73"/>
      <c r="AC17" s="73"/>
      <c r="AD17" s="73"/>
      <c r="AE17" s="73"/>
      <c r="AF17" s="73"/>
      <c r="AG17" s="73"/>
      <c r="AH17" s="73"/>
      <c r="AI17" s="73"/>
      <c r="AJ17" s="73"/>
      <c r="AK17" s="73"/>
      <c r="AL17" s="73"/>
      <c r="AM17" s="73"/>
      <c r="AN17" s="73"/>
      <c r="AO17" s="73"/>
      <c r="AP17" s="73"/>
      <c r="AQ17" s="73"/>
    </row>
    <row r="18" ht="15.75" customHeight="1" outlineLevel="1">
      <c r="A18" s="52"/>
      <c r="B18" s="52"/>
      <c r="C18" s="54" t="s">
        <v>19</v>
      </c>
      <c r="D18" s="74"/>
      <c r="E18" s="74"/>
      <c r="F18" s="74"/>
      <c r="G18" s="74"/>
      <c r="H18" s="74"/>
      <c r="I18" s="74"/>
      <c r="J18" s="74"/>
      <c r="K18" s="75"/>
      <c r="L18" s="76"/>
      <c r="M18" s="77">
        <f t="shared" ref="M18:Q18" si="6">(M17/L17)-1</f>
        <v>0.08888888889</v>
      </c>
      <c r="N18" s="77">
        <f t="shared" si="6"/>
        <v>-0.1224489796</v>
      </c>
      <c r="O18" s="77">
        <f t="shared" si="6"/>
        <v>-0.04651162791</v>
      </c>
      <c r="P18" s="77">
        <f t="shared" si="6"/>
        <v>-0.04268292683</v>
      </c>
      <c r="Q18" s="77">
        <f t="shared" si="6"/>
        <v>-0.07643312102</v>
      </c>
      <c r="R18" s="78">
        <v>0.0</v>
      </c>
      <c r="S18" s="78">
        <v>0.01</v>
      </c>
      <c r="T18" s="78">
        <v>0.02</v>
      </c>
      <c r="U18" s="78">
        <v>0.02</v>
      </c>
      <c r="V18" s="59"/>
      <c r="W18" s="79"/>
      <c r="X18" s="79"/>
      <c r="Y18" s="59"/>
      <c r="Z18" s="59"/>
      <c r="AA18" s="59"/>
      <c r="AB18" s="59"/>
      <c r="AC18" s="59"/>
      <c r="AD18" s="59"/>
      <c r="AE18" s="59"/>
      <c r="AF18" s="59"/>
      <c r="AG18" s="59"/>
      <c r="AH18" s="59"/>
      <c r="AI18" s="59"/>
      <c r="AJ18" s="59"/>
      <c r="AK18" s="59"/>
      <c r="AL18" s="59"/>
      <c r="AM18" s="59"/>
      <c r="AN18" s="59"/>
      <c r="AO18" s="59"/>
      <c r="AP18" s="59"/>
      <c r="AQ18" s="59"/>
    </row>
    <row r="19" ht="15.75" customHeight="1" outlineLevel="1">
      <c r="A19" s="67"/>
      <c r="B19" s="67"/>
      <c r="C19" s="68" t="s">
        <v>20</v>
      </c>
      <c r="D19" s="69"/>
      <c r="E19" s="69"/>
      <c r="F19" s="69"/>
      <c r="G19" s="69"/>
      <c r="H19" s="69"/>
      <c r="I19" s="69"/>
      <c r="J19" s="69"/>
      <c r="K19" s="70"/>
      <c r="L19" s="80">
        <f t="shared" ref="L19:P19" si="7">L21/L17</f>
        <v>0.02966666667</v>
      </c>
      <c r="M19" s="80">
        <f t="shared" si="7"/>
        <v>0.02876020408</v>
      </c>
      <c r="N19" s="80">
        <f t="shared" si="7"/>
        <v>0.03138953488</v>
      </c>
      <c r="O19" s="80">
        <f t="shared" si="7"/>
        <v>0.03000609756</v>
      </c>
      <c r="P19" s="80">
        <f t="shared" si="7"/>
        <v>0.02870063694</v>
      </c>
      <c r="Q19" s="80">
        <f>P19*(1+Q20)</f>
        <v>0.0281266242</v>
      </c>
      <c r="R19" s="80">
        <f t="shared" ref="R19:U19" si="8">Q19*(1+R20)</f>
        <v>0.0281266242</v>
      </c>
      <c r="S19" s="80">
        <f t="shared" si="8"/>
        <v>0.02840789045</v>
      </c>
      <c r="T19" s="80">
        <f t="shared" si="8"/>
        <v>0.0288340088</v>
      </c>
      <c r="U19" s="80">
        <f t="shared" si="8"/>
        <v>0.02926651893</v>
      </c>
      <c r="V19" s="73"/>
      <c r="W19" s="81"/>
      <c r="X19" s="81"/>
      <c r="Y19" s="73"/>
      <c r="Z19" s="73"/>
      <c r="AA19" s="73"/>
      <c r="AB19" s="73"/>
      <c r="AC19" s="73"/>
      <c r="AD19" s="73"/>
      <c r="AE19" s="73"/>
      <c r="AF19" s="73"/>
      <c r="AG19" s="73"/>
      <c r="AH19" s="73"/>
      <c r="AI19" s="73"/>
      <c r="AJ19" s="73"/>
      <c r="AK19" s="73"/>
      <c r="AL19" s="73"/>
      <c r="AM19" s="73"/>
      <c r="AN19" s="73"/>
      <c r="AO19" s="73"/>
      <c r="AP19" s="73"/>
      <c r="AQ19" s="73"/>
    </row>
    <row r="20" ht="15.75" customHeight="1" outlineLevel="1">
      <c r="A20" s="52"/>
      <c r="B20" s="52"/>
      <c r="C20" s="54" t="s">
        <v>19</v>
      </c>
      <c r="D20" s="74"/>
      <c r="E20" s="74"/>
      <c r="F20" s="74"/>
      <c r="G20" s="74"/>
      <c r="H20" s="74"/>
      <c r="I20" s="74"/>
      <c r="J20" s="74"/>
      <c r="K20" s="75"/>
      <c r="L20" s="75"/>
      <c r="M20" s="77">
        <f t="shared" ref="M20:P20" si="9">(M19/L19)-1</f>
        <v>-0.0305549186</v>
      </c>
      <c r="N20" s="77">
        <f t="shared" si="9"/>
        <v>0.09142253632</v>
      </c>
      <c r="O20" s="77">
        <f t="shared" si="9"/>
        <v>-0.04407320235</v>
      </c>
      <c r="P20" s="77">
        <f t="shared" si="9"/>
        <v>-0.04350651116</v>
      </c>
      <c r="Q20" s="82">
        <v>-0.02</v>
      </c>
      <c r="R20" s="78">
        <v>0.0</v>
      </c>
      <c r="S20" s="78">
        <v>0.01</v>
      </c>
      <c r="T20" s="78">
        <v>0.015</v>
      </c>
      <c r="U20" s="78">
        <v>0.015</v>
      </c>
      <c r="V20" s="59"/>
      <c r="W20" s="79"/>
      <c r="X20" s="79"/>
      <c r="Y20" s="59"/>
      <c r="Z20" s="59"/>
      <c r="AA20" s="59"/>
      <c r="AB20" s="59"/>
      <c r="AC20" s="59"/>
      <c r="AD20" s="59"/>
      <c r="AE20" s="59"/>
      <c r="AF20" s="59"/>
      <c r="AG20" s="59"/>
      <c r="AH20" s="59"/>
      <c r="AI20" s="59"/>
      <c r="AJ20" s="59"/>
      <c r="AK20" s="59"/>
      <c r="AL20" s="59"/>
      <c r="AM20" s="59"/>
      <c r="AN20" s="59"/>
      <c r="AO20" s="59"/>
      <c r="AP20" s="59"/>
      <c r="AQ20" s="59"/>
    </row>
    <row r="21" ht="15.75" customHeight="1" outlineLevel="1">
      <c r="A21" s="83"/>
      <c r="B21" s="83"/>
      <c r="C21" s="84" t="s">
        <v>21</v>
      </c>
      <c r="D21" s="84"/>
      <c r="E21" s="84"/>
      <c r="F21" s="84"/>
      <c r="G21" s="84"/>
      <c r="H21" s="84"/>
      <c r="I21" s="84"/>
      <c r="J21" s="85"/>
      <c r="K21" s="86"/>
      <c r="L21" s="87">
        <v>5340.0</v>
      </c>
      <c r="M21" s="87">
        <v>5637.0</v>
      </c>
      <c r="N21" s="87">
        <v>5399.0</v>
      </c>
      <c r="O21" s="87">
        <v>4921.0</v>
      </c>
      <c r="P21" s="88">
        <v>4506.0</v>
      </c>
      <c r="Q21" s="89">
        <f t="shared" ref="Q21:U21" si="10">Q17*Q19</f>
        <v>4078.36051</v>
      </c>
      <c r="R21" s="89">
        <f t="shared" si="10"/>
        <v>4078.36051</v>
      </c>
      <c r="S21" s="89">
        <f t="shared" si="10"/>
        <v>4160.335556</v>
      </c>
      <c r="T21" s="89">
        <f t="shared" si="10"/>
        <v>4307.195401</v>
      </c>
      <c r="U21" s="89">
        <f t="shared" si="10"/>
        <v>4459.239399</v>
      </c>
      <c r="V21" s="90"/>
      <c r="W21" s="29">
        <f>RRI(5,P21,U21)</f>
        <v>-0.002084150927</v>
      </c>
      <c r="Y21" s="30">
        <f>RRI(4,Q21,U21)</f>
        <v>0.02257175787</v>
      </c>
      <c r="AA21" s="90"/>
      <c r="AB21" s="90"/>
      <c r="AC21" s="90"/>
      <c r="AD21" s="90"/>
      <c r="AE21" s="90"/>
      <c r="AF21" s="90"/>
      <c r="AG21" s="90"/>
      <c r="AH21" s="90"/>
      <c r="AI21" s="90"/>
      <c r="AJ21" s="90"/>
      <c r="AK21" s="90"/>
      <c r="AL21" s="90"/>
      <c r="AM21" s="90"/>
      <c r="AN21" s="90"/>
      <c r="AO21" s="90"/>
      <c r="AP21" s="90"/>
      <c r="AQ21" s="90"/>
    </row>
    <row r="22" ht="15.75" customHeight="1" outlineLevel="1">
      <c r="A22" s="52"/>
      <c r="B22" s="52"/>
      <c r="C22" s="54" t="s">
        <v>19</v>
      </c>
      <c r="D22" s="74"/>
      <c r="E22" s="74"/>
      <c r="F22" s="74"/>
      <c r="G22" s="74"/>
      <c r="H22" s="74"/>
      <c r="I22" s="74"/>
      <c r="J22" s="74"/>
      <c r="K22" s="75"/>
      <c r="L22" s="77"/>
      <c r="M22" s="77">
        <f t="shared" ref="M22:U22" si="11">(M21/L21)-1</f>
        <v>0.05561797753</v>
      </c>
      <c r="N22" s="77">
        <f t="shared" si="11"/>
        <v>-0.04222103956</v>
      </c>
      <c r="O22" s="77">
        <f t="shared" si="11"/>
        <v>-0.08853491387</v>
      </c>
      <c r="P22" s="77">
        <f t="shared" si="11"/>
        <v>-0.08433245275</v>
      </c>
      <c r="Q22" s="77">
        <f t="shared" si="11"/>
        <v>-0.0949044586</v>
      </c>
      <c r="R22" s="77">
        <f t="shared" si="11"/>
        <v>0</v>
      </c>
      <c r="S22" s="77">
        <f t="shared" si="11"/>
        <v>0.0201</v>
      </c>
      <c r="T22" s="77">
        <f t="shared" si="11"/>
        <v>0.0353</v>
      </c>
      <c r="U22" s="77">
        <f t="shared" si="11"/>
        <v>0.0353</v>
      </c>
      <c r="V22" s="59"/>
      <c r="W22" s="79"/>
      <c r="X22" s="79"/>
      <c r="Y22" s="59"/>
      <c r="Z22" s="59"/>
      <c r="AA22" s="59"/>
      <c r="AB22" s="59"/>
      <c r="AC22" s="59"/>
      <c r="AD22" s="59"/>
      <c r="AE22" s="59"/>
      <c r="AF22" s="59"/>
      <c r="AG22" s="59"/>
      <c r="AH22" s="59"/>
      <c r="AI22" s="59"/>
      <c r="AJ22" s="59"/>
      <c r="AK22" s="59"/>
      <c r="AL22" s="59"/>
      <c r="AM22" s="59"/>
      <c r="AN22" s="59"/>
      <c r="AO22" s="59"/>
      <c r="AP22" s="59"/>
      <c r="AQ22" s="59"/>
    </row>
    <row r="23" ht="15.75" customHeight="1" outlineLevel="1">
      <c r="A23" s="91"/>
      <c r="B23" s="91"/>
      <c r="C23" s="36"/>
      <c r="D23" s="36"/>
      <c r="E23" s="36"/>
      <c r="F23" s="36"/>
      <c r="G23" s="36"/>
      <c r="H23" s="36"/>
      <c r="I23" s="36"/>
      <c r="J23" s="8"/>
      <c r="K23" s="92"/>
      <c r="L23" s="92"/>
      <c r="M23" s="92"/>
      <c r="N23" s="92"/>
      <c r="O23" s="39"/>
      <c r="P23" s="39"/>
      <c r="Q23" s="39"/>
      <c r="R23" s="39"/>
      <c r="S23" s="93"/>
      <c r="T23" s="41"/>
      <c r="U23" s="41"/>
      <c r="V23" s="41"/>
      <c r="W23" s="62"/>
      <c r="Y23" s="41"/>
      <c r="Z23" s="41"/>
      <c r="AA23" s="41"/>
      <c r="AB23" s="41"/>
      <c r="AC23" s="41"/>
      <c r="AD23" s="41"/>
      <c r="AE23" s="41"/>
      <c r="AF23" s="41"/>
      <c r="AG23" s="41"/>
      <c r="AH23" s="41"/>
      <c r="AI23" s="41"/>
      <c r="AJ23" s="41"/>
      <c r="AK23" s="41"/>
      <c r="AL23" s="41"/>
      <c r="AM23" s="41"/>
      <c r="AN23" s="41"/>
      <c r="AO23" s="41"/>
      <c r="AP23" s="41"/>
      <c r="AQ23" s="41"/>
    </row>
    <row r="24" ht="15.75" customHeight="1" outlineLevel="1">
      <c r="A24" s="91"/>
      <c r="B24" s="91"/>
      <c r="C24" s="53" t="s">
        <v>22</v>
      </c>
      <c r="D24" s="36"/>
      <c r="E24" s="36"/>
      <c r="F24" s="36"/>
      <c r="G24" s="36"/>
      <c r="H24" s="36"/>
      <c r="I24" s="36"/>
      <c r="J24" s="94"/>
      <c r="K24" s="49"/>
      <c r="L24" s="49"/>
      <c r="M24" s="95"/>
      <c r="N24" s="95"/>
      <c r="O24" s="95"/>
      <c r="P24" s="44"/>
      <c r="Q24" s="44"/>
      <c r="R24" s="44"/>
      <c r="S24" s="96"/>
      <c r="T24" s="41"/>
      <c r="U24" s="41"/>
      <c r="V24" s="41"/>
      <c r="W24" s="62"/>
      <c r="Y24" s="41"/>
      <c r="Z24" s="41"/>
      <c r="AA24" s="41"/>
      <c r="AB24" s="41"/>
      <c r="AC24" s="41"/>
      <c r="AD24" s="41"/>
      <c r="AE24" s="41"/>
      <c r="AF24" s="41"/>
      <c r="AG24" s="41"/>
      <c r="AH24" s="41"/>
      <c r="AI24" s="41"/>
      <c r="AJ24" s="41"/>
      <c r="AK24" s="41"/>
      <c r="AL24" s="41"/>
      <c r="AM24" s="41"/>
      <c r="AN24" s="41"/>
      <c r="AO24" s="41"/>
      <c r="AP24" s="41"/>
      <c r="AQ24" s="41"/>
    </row>
    <row r="25" ht="15.75" customHeight="1" outlineLevel="1">
      <c r="A25" s="67"/>
      <c r="B25" s="67"/>
      <c r="C25" s="68" t="s">
        <v>23</v>
      </c>
      <c r="D25" s="69"/>
      <c r="E25" s="69"/>
      <c r="F25" s="69"/>
      <c r="G25" s="69"/>
      <c r="H25" s="69"/>
      <c r="I25" s="69"/>
      <c r="J25" s="69"/>
      <c r="K25" s="70"/>
      <c r="L25" s="70"/>
      <c r="M25" s="97"/>
      <c r="N25" s="97"/>
      <c r="O25" s="72"/>
      <c r="P25" s="98">
        <v>0.65</v>
      </c>
      <c r="Q25" s="99">
        <f t="shared" ref="Q25:U25" si="12">P25+0.005</f>
        <v>0.655</v>
      </c>
      <c r="R25" s="99">
        <f t="shared" si="12"/>
        <v>0.66</v>
      </c>
      <c r="S25" s="99">
        <f t="shared" si="12"/>
        <v>0.665</v>
      </c>
      <c r="T25" s="99">
        <f t="shared" si="12"/>
        <v>0.67</v>
      </c>
      <c r="U25" s="99">
        <f t="shared" si="12"/>
        <v>0.675</v>
      </c>
      <c r="V25" s="73"/>
      <c r="W25" s="81"/>
      <c r="X25" s="81"/>
      <c r="Y25" s="73"/>
      <c r="Z25" s="73"/>
      <c r="AA25" s="73"/>
      <c r="AB25" s="73"/>
      <c r="AC25" s="73"/>
      <c r="AD25" s="73"/>
      <c r="AE25" s="73"/>
      <c r="AF25" s="73"/>
      <c r="AG25" s="73"/>
      <c r="AH25" s="73"/>
      <c r="AI25" s="73"/>
      <c r="AJ25" s="73"/>
      <c r="AK25" s="73"/>
      <c r="AL25" s="73"/>
      <c r="AM25" s="73"/>
      <c r="AN25" s="73"/>
      <c r="AO25" s="73"/>
      <c r="AP25" s="73"/>
      <c r="AQ25" s="73"/>
    </row>
    <row r="26" ht="15.75" customHeight="1" outlineLevel="1">
      <c r="A26" s="67"/>
      <c r="B26" s="67"/>
      <c r="C26" s="68" t="s">
        <v>24</v>
      </c>
      <c r="D26" s="69"/>
      <c r="E26" s="69"/>
      <c r="F26" s="69"/>
      <c r="G26" s="69"/>
      <c r="H26" s="69"/>
      <c r="I26" s="69"/>
      <c r="J26" s="69"/>
      <c r="K26" s="70"/>
      <c r="L26" s="70"/>
      <c r="M26" s="97"/>
      <c r="N26" s="97"/>
      <c r="O26" s="72"/>
      <c r="P26" s="100">
        <v>0.92</v>
      </c>
      <c r="Q26" s="101">
        <f t="shared" ref="Q26:U26" si="13">P26+0.0025</f>
        <v>0.9225</v>
      </c>
      <c r="R26" s="101">
        <f t="shared" si="13"/>
        <v>0.925</v>
      </c>
      <c r="S26" s="101">
        <f t="shared" si="13"/>
        <v>0.9275</v>
      </c>
      <c r="T26" s="101">
        <f t="shared" si="13"/>
        <v>0.93</v>
      </c>
      <c r="U26" s="101">
        <f t="shared" si="13"/>
        <v>0.9325</v>
      </c>
      <c r="V26" s="73"/>
      <c r="W26" s="81"/>
      <c r="X26" s="81"/>
      <c r="Y26" s="73"/>
      <c r="Z26" s="73"/>
      <c r="AA26" s="73"/>
      <c r="AB26" s="73"/>
      <c r="AC26" s="73"/>
      <c r="AD26" s="73"/>
      <c r="AE26" s="73"/>
      <c r="AF26" s="73"/>
      <c r="AG26" s="73"/>
      <c r="AH26" s="73"/>
      <c r="AI26" s="73"/>
      <c r="AJ26" s="73"/>
      <c r="AK26" s="73"/>
      <c r="AL26" s="73"/>
      <c r="AM26" s="73"/>
      <c r="AN26" s="73"/>
      <c r="AO26" s="73"/>
      <c r="AP26" s="73"/>
      <c r="AQ26" s="73"/>
    </row>
    <row r="27" ht="15.75" customHeight="1" outlineLevel="1">
      <c r="A27" s="52"/>
      <c r="B27" s="52"/>
      <c r="C27" s="102" t="s">
        <v>25</v>
      </c>
      <c r="D27" s="74"/>
      <c r="E27" s="74"/>
      <c r="F27" s="74"/>
      <c r="G27" s="74"/>
      <c r="H27" s="74"/>
      <c r="I27" s="74"/>
      <c r="J27" s="74"/>
      <c r="K27" s="75"/>
      <c r="L27" s="75"/>
      <c r="M27" s="103"/>
      <c r="N27" s="103"/>
      <c r="O27" s="104"/>
      <c r="P27" s="105">
        <v>0.0735</v>
      </c>
      <c r="Q27" s="105">
        <v>0.089</v>
      </c>
      <c r="R27" s="105">
        <v>0.089</v>
      </c>
      <c r="S27" s="105">
        <v>0.089</v>
      </c>
      <c r="T27" s="105">
        <v>0.08</v>
      </c>
      <c r="U27" s="105">
        <v>0.0775</v>
      </c>
      <c r="V27" s="59"/>
      <c r="W27" s="79"/>
      <c r="X27" s="79"/>
      <c r="Y27" s="59"/>
      <c r="Z27" s="59"/>
      <c r="AA27" s="59"/>
      <c r="AB27" s="59"/>
      <c r="AC27" s="59"/>
      <c r="AD27" s="59"/>
      <c r="AE27" s="59"/>
      <c r="AF27" s="59"/>
      <c r="AG27" s="59"/>
      <c r="AH27" s="59"/>
      <c r="AI27" s="59"/>
      <c r="AJ27" s="59"/>
      <c r="AK27" s="59"/>
      <c r="AL27" s="59"/>
      <c r="AM27" s="59"/>
      <c r="AN27" s="59"/>
      <c r="AO27" s="59"/>
      <c r="AP27" s="59"/>
      <c r="AQ27" s="59"/>
    </row>
    <row r="28" ht="15.75" customHeight="1" outlineLevel="1">
      <c r="A28" s="67"/>
      <c r="B28" s="67"/>
      <c r="C28" s="68" t="s">
        <v>26</v>
      </c>
      <c r="D28" s="69"/>
      <c r="E28" s="69"/>
      <c r="F28" s="69"/>
      <c r="G28" s="69"/>
      <c r="H28" s="69"/>
      <c r="I28" s="69"/>
      <c r="J28" s="69"/>
      <c r="K28" s="70"/>
      <c r="L28" s="106">
        <v>1400000.0</v>
      </c>
      <c r="M28" s="106">
        <v>1480000.0</v>
      </c>
      <c r="N28" s="106">
        <v>1560000.0</v>
      </c>
      <c r="O28" s="71">
        <v>1620000.0</v>
      </c>
      <c r="P28" s="72">
        <f t="shared" ref="P28:U28" si="14">O28*(P26+P27)+(P17*P25)</f>
        <v>1711520</v>
      </c>
      <c r="Q28" s="72">
        <f t="shared" si="14"/>
        <v>1826177.48</v>
      </c>
      <c r="R28" s="72">
        <f t="shared" si="14"/>
        <v>1947443.965</v>
      </c>
      <c r="S28" s="72">
        <f t="shared" si="14"/>
        <v>2076966.04</v>
      </c>
      <c r="T28" s="72">
        <f t="shared" si="14"/>
        <v>2197819.631</v>
      </c>
      <c r="U28" s="72">
        <f t="shared" si="14"/>
        <v>2322645.268</v>
      </c>
      <c r="V28" s="73"/>
      <c r="W28" s="29">
        <f>RRI(5,P28,U28)</f>
        <v>0.06296797796</v>
      </c>
      <c r="Y28" s="30">
        <f>RRI(4,Q28,U28)</f>
        <v>0.06196444304</v>
      </c>
      <c r="AA28" s="73"/>
      <c r="AB28" s="73"/>
      <c r="AC28" s="73"/>
      <c r="AD28" s="73"/>
      <c r="AE28" s="73"/>
      <c r="AF28" s="73"/>
      <c r="AG28" s="73"/>
      <c r="AH28" s="73"/>
      <c r="AI28" s="73"/>
      <c r="AJ28" s="73"/>
      <c r="AK28" s="73"/>
      <c r="AL28" s="73"/>
      <c r="AM28" s="73"/>
      <c r="AN28" s="73"/>
      <c r="AO28" s="73"/>
      <c r="AP28" s="73"/>
      <c r="AQ28" s="73"/>
    </row>
    <row r="29" ht="15.75" customHeight="1" outlineLevel="1">
      <c r="A29" s="52"/>
      <c r="B29" s="52"/>
      <c r="C29" s="54" t="s">
        <v>19</v>
      </c>
      <c r="D29" s="74"/>
      <c r="E29" s="74"/>
      <c r="F29" s="74"/>
      <c r="G29" s="74"/>
      <c r="H29" s="74"/>
      <c r="I29" s="74"/>
      <c r="J29" s="74"/>
      <c r="K29" s="75"/>
      <c r="L29" s="75"/>
      <c r="M29" s="77">
        <f t="shared" ref="M29:U29" si="15">(M28/L28)-1</f>
        <v>0.05714285714</v>
      </c>
      <c r="N29" s="77">
        <f t="shared" si="15"/>
        <v>0.05405405405</v>
      </c>
      <c r="O29" s="77">
        <f t="shared" si="15"/>
        <v>0.03846153846</v>
      </c>
      <c r="P29" s="77">
        <f t="shared" si="15"/>
        <v>0.05649382716</v>
      </c>
      <c r="Q29" s="77">
        <f t="shared" si="15"/>
        <v>0.0669916098</v>
      </c>
      <c r="R29" s="77">
        <f t="shared" si="15"/>
        <v>0.06640454504</v>
      </c>
      <c r="S29" s="77">
        <f t="shared" si="15"/>
        <v>0.06650875597</v>
      </c>
      <c r="T29" s="77">
        <f t="shared" si="15"/>
        <v>0.05818756208</v>
      </c>
      <c r="U29" s="77">
        <f t="shared" si="15"/>
        <v>0.05679521471</v>
      </c>
      <c r="V29" s="59"/>
      <c r="W29" s="79"/>
      <c r="X29" s="79"/>
      <c r="Y29" s="59"/>
      <c r="Z29" s="59"/>
      <c r="AA29" s="59"/>
      <c r="AB29" s="59"/>
      <c r="AC29" s="59"/>
      <c r="AD29" s="59"/>
      <c r="AE29" s="59"/>
      <c r="AF29" s="59"/>
      <c r="AG29" s="59"/>
      <c r="AH29" s="59"/>
      <c r="AI29" s="59"/>
      <c r="AJ29" s="59"/>
      <c r="AK29" s="59"/>
      <c r="AL29" s="59"/>
      <c r="AM29" s="59"/>
      <c r="AN29" s="59"/>
      <c r="AO29" s="59"/>
      <c r="AP29" s="59"/>
      <c r="AQ29" s="59"/>
    </row>
    <row r="30" ht="15.75" customHeight="1" outlineLevel="1">
      <c r="A30" s="91"/>
      <c r="B30" s="91"/>
      <c r="C30" s="36" t="s">
        <v>27</v>
      </c>
      <c r="D30" s="107"/>
      <c r="E30" s="107"/>
      <c r="F30" s="107"/>
      <c r="G30" s="107"/>
      <c r="H30" s="107"/>
      <c r="I30" s="107"/>
      <c r="J30" s="107"/>
      <c r="K30" s="108"/>
      <c r="L30" s="108"/>
      <c r="M30" s="95">
        <f t="shared" ref="M30:P30" si="16">(M32*1000000)/((M28+L28)/2)</f>
        <v>2395.833333</v>
      </c>
      <c r="N30" s="95">
        <f t="shared" si="16"/>
        <v>2559.210526</v>
      </c>
      <c r="O30" s="95">
        <f t="shared" si="16"/>
        <v>2595.597484</v>
      </c>
      <c r="P30" s="95">
        <f t="shared" si="16"/>
        <v>2703.270579</v>
      </c>
      <c r="Q30" s="95">
        <f t="shared" ref="Q30:U30" si="17">P30*(1+Q31)</f>
        <v>2749.226179</v>
      </c>
      <c r="R30" s="95">
        <f t="shared" si="17"/>
        <v>2795.963024</v>
      </c>
      <c r="S30" s="95">
        <f t="shared" si="17"/>
        <v>2843.494395</v>
      </c>
      <c r="T30" s="95">
        <f t="shared" si="17"/>
        <v>2891.8338</v>
      </c>
      <c r="U30" s="95">
        <f t="shared" si="17"/>
        <v>2940.994975</v>
      </c>
      <c r="V30" s="41"/>
      <c r="W30" s="62"/>
      <c r="X30" s="62"/>
      <c r="Y30" s="41"/>
      <c r="Z30" s="41"/>
      <c r="AA30" s="41"/>
      <c r="AB30" s="41"/>
      <c r="AC30" s="41"/>
      <c r="AD30" s="41"/>
      <c r="AE30" s="41"/>
      <c r="AF30" s="41"/>
      <c r="AG30" s="41"/>
      <c r="AH30" s="41"/>
      <c r="AI30" s="41"/>
      <c r="AJ30" s="41"/>
      <c r="AK30" s="41"/>
      <c r="AL30" s="41"/>
      <c r="AM30" s="41"/>
      <c r="AN30" s="41"/>
      <c r="AO30" s="41"/>
      <c r="AP30" s="41"/>
      <c r="AQ30" s="41"/>
    </row>
    <row r="31" ht="15.75" customHeight="1" outlineLevel="1">
      <c r="A31" s="91"/>
      <c r="B31" s="91"/>
      <c r="C31" s="36" t="s">
        <v>28</v>
      </c>
      <c r="D31" s="107"/>
      <c r="E31" s="107"/>
      <c r="F31" s="107"/>
      <c r="G31" s="107"/>
      <c r="H31" s="107"/>
      <c r="I31" s="107"/>
      <c r="J31" s="107"/>
      <c r="K31" s="108"/>
      <c r="L31" s="108"/>
      <c r="M31" s="108"/>
      <c r="N31" s="109"/>
      <c r="O31" s="44"/>
      <c r="P31" s="49">
        <v>0.0283</v>
      </c>
      <c r="Q31" s="49">
        <v>0.017</v>
      </c>
      <c r="R31" s="49">
        <v>0.017</v>
      </c>
      <c r="S31" s="49">
        <v>0.017</v>
      </c>
      <c r="T31" s="49">
        <v>0.017</v>
      </c>
      <c r="U31" s="49">
        <v>0.017</v>
      </c>
      <c r="V31" s="41"/>
      <c r="W31" s="62"/>
      <c r="X31" s="62"/>
      <c r="Y31" s="41"/>
      <c r="Z31" s="41"/>
      <c r="AA31" s="41"/>
      <c r="AB31" s="41"/>
      <c r="AC31" s="41"/>
      <c r="AD31" s="41"/>
      <c r="AE31" s="41"/>
      <c r="AF31" s="41"/>
      <c r="AG31" s="41"/>
      <c r="AH31" s="41"/>
      <c r="AI31" s="41"/>
      <c r="AJ31" s="41"/>
      <c r="AK31" s="41"/>
      <c r="AL31" s="41"/>
      <c r="AM31" s="41"/>
      <c r="AN31" s="41"/>
      <c r="AO31" s="41"/>
      <c r="AP31" s="41"/>
      <c r="AQ31" s="41"/>
    </row>
    <row r="32" ht="15.75" customHeight="1" outlineLevel="1">
      <c r="A32" s="110"/>
      <c r="B32" s="110"/>
      <c r="C32" s="111" t="s">
        <v>29</v>
      </c>
      <c r="D32" s="112"/>
      <c r="E32" s="112"/>
      <c r="F32" s="112"/>
      <c r="G32" s="112"/>
      <c r="H32" s="112"/>
      <c r="I32" s="112"/>
      <c r="J32" s="112"/>
      <c r="K32" s="113"/>
      <c r="L32" s="114">
        <v>3215.0</v>
      </c>
      <c r="M32" s="115">
        <v>3450.0</v>
      </c>
      <c r="N32" s="115">
        <v>3890.0</v>
      </c>
      <c r="O32" s="115">
        <v>4127.0</v>
      </c>
      <c r="P32" s="115">
        <v>4503.0</v>
      </c>
      <c r="Q32" s="116">
        <f t="shared" ref="Q32:U32" si="18">((P28+Q28)/2)*Q30/1000000</f>
        <v>4862.965263</v>
      </c>
      <c r="R32" s="116">
        <f t="shared" si="18"/>
        <v>5275.453013</v>
      </c>
      <c r="S32" s="116">
        <f t="shared" si="18"/>
        <v>5721.693647</v>
      </c>
      <c r="T32" s="116">
        <f t="shared" si="18"/>
        <v>6180.984846</v>
      </c>
      <c r="U32" s="116">
        <f t="shared" si="18"/>
        <v>6647.332276</v>
      </c>
      <c r="V32" s="117"/>
      <c r="W32" s="29">
        <f>RRI(5,P32,U32)</f>
        <v>0.0810084487</v>
      </c>
      <c r="Y32" s="30">
        <f>RRI(4,Q32,U32)</f>
        <v>0.08127597933</v>
      </c>
      <c r="AA32" s="117"/>
      <c r="AB32" s="117"/>
      <c r="AC32" s="117"/>
      <c r="AD32" s="117"/>
      <c r="AE32" s="117"/>
      <c r="AF32" s="117"/>
      <c r="AG32" s="117"/>
      <c r="AH32" s="117"/>
      <c r="AI32" s="117"/>
      <c r="AJ32" s="117"/>
      <c r="AK32" s="117"/>
      <c r="AL32" s="117"/>
      <c r="AM32" s="117"/>
      <c r="AN32" s="117"/>
      <c r="AO32" s="117"/>
      <c r="AP32" s="117"/>
      <c r="AQ32" s="117"/>
    </row>
    <row r="33" ht="15.75" customHeight="1" outlineLevel="1">
      <c r="A33" s="52"/>
      <c r="B33" s="52"/>
      <c r="C33" s="54" t="s">
        <v>19</v>
      </c>
      <c r="D33" s="74"/>
      <c r="E33" s="74"/>
      <c r="F33" s="74"/>
      <c r="G33" s="74"/>
      <c r="H33" s="74"/>
      <c r="I33" s="74"/>
      <c r="J33" s="74"/>
      <c r="K33" s="75"/>
      <c r="L33" s="75"/>
      <c r="M33" s="75"/>
      <c r="N33" s="77">
        <f t="shared" ref="N33:U33" si="19">(N32/M32)-1</f>
        <v>0.1275362319</v>
      </c>
      <c r="O33" s="77">
        <f t="shared" si="19"/>
        <v>0.06092544987</v>
      </c>
      <c r="P33" s="77">
        <f t="shared" si="19"/>
        <v>0.09110734189</v>
      </c>
      <c r="Q33" s="77">
        <f t="shared" si="19"/>
        <v>0.07993898796</v>
      </c>
      <c r="R33" s="77">
        <f t="shared" si="19"/>
        <v>0.08482226956</v>
      </c>
      <c r="S33" s="77">
        <f t="shared" si="19"/>
        <v>0.08458811645</v>
      </c>
      <c r="T33" s="77">
        <f t="shared" si="19"/>
        <v>0.08027189621</v>
      </c>
      <c r="U33" s="77">
        <f t="shared" si="19"/>
        <v>0.0754487257</v>
      </c>
      <c r="V33" s="59"/>
      <c r="W33" s="79"/>
      <c r="X33" s="79"/>
      <c r="Y33" s="59"/>
      <c r="Z33" s="59"/>
      <c r="AA33" s="59"/>
      <c r="AB33" s="59"/>
      <c r="AC33" s="59"/>
      <c r="AD33" s="59"/>
      <c r="AE33" s="59"/>
      <c r="AF33" s="59"/>
      <c r="AG33" s="59"/>
      <c r="AH33" s="59"/>
      <c r="AI33" s="59"/>
      <c r="AJ33" s="59"/>
      <c r="AK33" s="59"/>
      <c r="AL33" s="59"/>
      <c r="AM33" s="59"/>
      <c r="AN33" s="59"/>
      <c r="AO33" s="59"/>
      <c r="AP33" s="59"/>
      <c r="AQ33" s="59"/>
    </row>
    <row r="34" ht="15.75" customHeight="1" outlineLevel="1">
      <c r="A34" s="91"/>
      <c r="B34" s="91"/>
      <c r="C34" s="36"/>
      <c r="D34" s="107"/>
      <c r="E34" s="107"/>
      <c r="F34" s="107"/>
      <c r="G34" s="107"/>
      <c r="H34" s="107"/>
      <c r="I34" s="107"/>
      <c r="J34" s="107"/>
      <c r="K34" s="108"/>
      <c r="L34" s="108"/>
      <c r="M34" s="118"/>
      <c r="N34" s="118"/>
      <c r="O34" s="119"/>
      <c r="P34" s="39"/>
      <c r="Q34" s="39"/>
      <c r="R34" s="39"/>
      <c r="S34" s="39"/>
      <c r="T34" s="39"/>
      <c r="U34" s="39"/>
      <c r="V34" s="41"/>
      <c r="W34" s="62"/>
      <c r="X34" s="62"/>
      <c r="Y34" s="41"/>
      <c r="Z34" s="41"/>
      <c r="AA34" s="41"/>
      <c r="AB34" s="41"/>
      <c r="AC34" s="41"/>
      <c r="AD34" s="41"/>
      <c r="AE34" s="41"/>
      <c r="AF34" s="41"/>
      <c r="AG34" s="41"/>
      <c r="AH34" s="41"/>
      <c r="AI34" s="41"/>
      <c r="AJ34" s="41"/>
      <c r="AK34" s="41"/>
      <c r="AL34" s="41"/>
      <c r="AM34" s="41"/>
      <c r="AN34" s="41"/>
      <c r="AO34" s="41"/>
      <c r="AP34" s="41"/>
      <c r="AQ34" s="41"/>
    </row>
    <row r="35" ht="15.75" customHeight="1" outlineLevel="1">
      <c r="A35" s="110"/>
      <c r="B35" s="110"/>
      <c r="C35" s="111" t="s">
        <v>30</v>
      </c>
      <c r="D35" s="112"/>
      <c r="E35" s="112"/>
      <c r="F35" s="112"/>
      <c r="G35" s="112"/>
      <c r="H35" s="112"/>
      <c r="I35" s="112"/>
      <c r="J35" s="112"/>
      <c r="K35" s="113"/>
      <c r="L35" s="120">
        <v>1382.0</v>
      </c>
      <c r="M35" s="120">
        <v>1425.0</v>
      </c>
      <c r="N35" s="120">
        <v>1616.0</v>
      </c>
      <c r="O35" s="115">
        <v>1903.0</v>
      </c>
      <c r="P35" s="121">
        <v>2088.0</v>
      </c>
      <c r="Q35" s="122">
        <f t="shared" ref="Q35:U35" si="20">P35*(1+Q36)</f>
        <v>2359.44</v>
      </c>
      <c r="R35" s="122">
        <f t="shared" si="20"/>
        <v>2666.1672</v>
      </c>
      <c r="S35" s="122">
        <f t="shared" si="20"/>
        <v>3012.768936</v>
      </c>
      <c r="T35" s="122">
        <f t="shared" si="20"/>
        <v>3404.428898</v>
      </c>
      <c r="U35" s="122">
        <f t="shared" si="20"/>
        <v>3847.004654</v>
      </c>
      <c r="V35" s="117"/>
      <c r="W35" s="29">
        <f>RRI(5,P35,U35)</f>
        <v>0.13</v>
      </c>
      <c r="Y35" s="30">
        <f>RRI(4,Q35,U35)</f>
        <v>0.13</v>
      </c>
      <c r="AA35" s="117"/>
      <c r="AB35" s="117"/>
      <c r="AC35" s="117"/>
      <c r="AD35" s="117"/>
      <c r="AE35" s="117"/>
      <c r="AF35" s="117"/>
      <c r="AG35" s="117"/>
      <c r="AH35" s="117"/>
      <c r="AI35" s="117"/>
      <c r="AJ35" s="117"/>
      <c r="AK35" s="117"/>
      <c r="AL35" s="117"/>
      <c r="AM35" s="117"/>
      <c r="AN35" s="117"/>
      <c r="AO35" s="117"/>
      <c r="AP35" s="117"/>
      <c r="AQ35" s="117"/>
    </row>
    <row r="36" ht="15.75" customHeight="1" outlineLevel="1">
      <c r="A36" s="91"/>
      <c r="B36" s="91"/>
      <c r="C36" s="123" t="s">
        <v>19</v>
      </c>
      <c r="D36" s="107"/>
      <c r="E36" s="107"/>
      <c r="F36" s="107"/>
      <c r="G36" s="107"/>
      <c r="H36" s="107"/>
      <c r="I36" s="107"/>
      <c r="J36" s="107"/>
      <c r="K36" s="108"/>
      <c r="L36" s="108"/>
      <c r="M36" s="77">
        <f t="shared" ref="M36:P36" si="21">(M35/L35)-1</f>
        <v>0.03111432706</v>
      </c>
      <c r="N36" s="77">
        <f t="shared" si="21"/>
        <v>0.1340350877</v>
      </c>
      <c r="O36" s="77">
        <f t="shared" si="21"/>
        <v>0.1775990099</v>
      </c>
      <c r="P36" s="77">
        <f t="shared" si="21"/>
        <v>0.0972149238</v>
      </c>
      <c r="Q36" s="124">
        <v>0.13</v>
      </c>
      <c r="R36" s="124">
        <v>0.13</v>
      </c>
      <c r="S36" s="124">
        <v>0.13</v>
      </c>
      <c r="T36" s="124">
        <v>0.13</v>
      </c>
      <c r="U36" s="124">
        <v>0.13</v>
      </c>
      <c r="V36" s="41"/>
      <c r="W36" s="125"/>
      <c r="X36" s="125"/>
      <c r="Y36" s="41"/>
      <c r="Z36" s="41"/>
      <c r="AA36" s="41"/>
      <c r="AB36" s="41"/>
      <c r="AC36" s="41"/>
      <c r="AD36" s="41"/>
      <c r="AE36" s="41"/>
      <c r="AF36" s="41"/>
      <c r="AG36" s="41"/>
      <c r="AH36" s="41"/>
      <c r="AI36" s="41"/>
      <c r="AJ36" s="41"/>
      <c r="AK36" s="41"/>
      <c r="AL36" s="41"/>
      <c r="AM36" s="41"/>
      <c r="AN36" s="41"/>
      <c r="AO36" s="41"/>
      <c r="AP36" s="41"/>
      <c r="AQ36" s="41"/>
    </row>
    <row r="37" ht="15.75" customHeight="1" outlineLevel="1">
      <c r="A37" s="83"/>
      <c r="B37" s="83"/>
      <c r="C37" s="84" t="s">
        <v>31</v>
      </c>
      <c r="D37" s="126"/>
      <c r="E37" s="126"/>
      <c r="F37" s="126"/>
      <c r="G37" s="126"/>
      <c r="H37" s="126"/>
      <c r="I37" s="126"/>
      <c r="J37" s="126"/>
      <c r="K37" s="127"/>
      <c r="L37" s="128">
        <f t="shared" ref="L37:U37" si="22">L32+L35</f>
        <v>4597</v>
      </c>
      <c r="M37" s="128">
        <f t="shared" si="22"/>
        <v>4875</v>
      </c>
      <c r="N37" s="128">
        <f t="shared" si="22"/>
        <v>5506</v>
      </c>
      <c r="O37" s="128">
        <f t="shared" si="22"/>
        <v>6030</v>
      </c>
      <c r="P37" s="128">
        <f t="shared" si="22"/>
        <v>6591</v>
      </c>
      <c r="Q37" s="128">
        <f t="shared" si="22"/>
        <v>7222.405263</v>
      </c>
      <c r="R37" s="128">
        <f t="shared" si="22"/>
        <v>7941.620213</v>
      </c>
      <c r="S37" s="128">
        <f t="shared" si="22"/>
        <v>8734.462583</v>
      </c>
      <c r="T37" s="128">
        <f t="shared" si="22"/>
        <v>9585.413743</v>
      </c>
      <c r="U37" s="128">
        <f t="shared" si="22"/>
        <v>10494.33693</v>
      </c>
      <c r="V37" s="90"/>
      <c r="W37" s="29">
        <f>RRI(5,P37,U37)</f>
        <v>0.09749042101</v>
      </c>
      <c r="Y37" s="30">
        <f>RRI(4,Q37,U37)</f>
        <v>0.09791391002</v>
      </c>
      <c r="AA37" s="90"/>
      <c r="AB37" s="90"/>
      <c r="AC37" s="90"/>
      <c r="AD37" s="90"/>
      <c r="AE37" s="90"/>
      <c r="AF37" s="90"/>
      <c r="AG37" s="90"/>
      <c r="AH37" s="90"/>
      <c r="AI37" s="90"/>
      <c r="AJ37" s="90"/>
      <c r="AK37" s="90"/>
      <c r="AL37" s="90"/>
      <c r="AM37" s="90"/>
      <c r="AN37" s="90"/>
      <c r="AO37" s="90"/>
      <c r="AP37" s="90"/>
      <c r="AQ37" s="90"/>
    </row>
    <row r="38" ht="15.75" customHeight="1" outlineLevel="1">
      <c r="A38" s="35"/>
      <c r="B38" s="35"/>
      <c r="C38" s="53" t="s">
        <v>32</v>
      </c>
      <c r="D38" s="129"/>
      <c r="E38" s="129"/>
      <c r="F38" s="129"/>
      <c r="G38" s="129"/>
      <c r="H38" s="129"/>
      <c r="I38" s="129"/>
      <c r="J38" s="129"/>
      <c r="K38" s="130"/>
      <c r="L38" s="131">
        <f t="shared" ref="L38:U38" si="23">L21+L32+L35</f>
        <v>9937</v>
      </c>
      <c r="M38" s="131">
        <f t="shared" si="23"/>
        <v>10512</v>
      </c>
      <c r="N38" s="131">
        <f t="shared" si="23"/>
        <v>10905</v>
      </c>
      <c r="O38" s="131">
        <f t="shared" si="23"/>
        <v>10951</v>
      </c>
      <c r="P38" s="131">
        <f t="shared" si="23"/>
        <v>11097</v>
      </c>
      <c r="Q38" s="131">
        <f t="shared" si="23"/>
        <v>11300.76577</v>
      </c>
      <c r="R38" s="131">
        <f t="shared" si="23"/>
        <v>12019.98072</v>
      </c>
      <c r="S38" s="131">
        <f t="shared" si="23"/>
        <v>12894.79814</v>
      </c>
      <c r="T38" s="131">
        <f t="shared" si="23"/>
        <v>13892.60914</v>
      </c>
      <c r="U38" s="131">
        <f t="shared" si="23"/>
        <v>14953.57633</v>
      </c>
      <c r="V38" s="42"/>
      <c r="W38" s="34"/>
      <c r="X38" s="34"/>
      <c r="Y38" s="42"/>
      <c r="Z38" s="42"/>
      <c r="AA38" s="42"/>
      <c r="AB38" s="42"/>
      <c r="AC38" s="42"/>
      <c r="AD38" s="42"/>
      <c r="AE38" s="42"/>
      <c r="AF38" s="42"/>
      <c r="AG38" s="42"/>
      <c r="AH38" s="42"/>
      <c r="AI38" s="42"/>
      <c r="AJ38" s="42"/>
      <c r="AK38" s="42"/>
      <c r="AL38" s="42"/>
      <c r="AM38" s="42"/>
      <c r="AN38" s="42"/>
      <c r="AO38" s="42"/>
      <c r="AP38" s="42"/>
      <c r="AQ38" s="42"/>
    </row>
    <row r="39" ht="15.75" customHeight="1" outlineLevel="1">
      <c r="A39" s="35"/>
      <c r="B39" s="35"/>
      <c r="C39" s="53"/>
      <c r="D39" s="129"/>
      <c r="E39" s="129"/>
      <c r="F39" s="129"/>
      <c r="G39" s="129"/>
      <c r="H39" s="129"/>
      <c r="I39" s="129"/>
      <c r="J39" s="129"/>
      <c r="K39" s="130"/>
      <c r="L39" s="130"/>
      <c r="M39" s="130"/>
      <c r="N39" s="132"/>
      <c r="O39" s="133"/>
      <c r="P39" s="133"/>
      <c r="Q39" s="133"/>
      <c r="R39" s="133"/>
      <c r="S39" s="40"/>
      <c r="T39" s="41"/>
      <c r="U39" s="41"/>
      <c r="V39" s="42"/>
      <c r="W39" s="34"/>
      <c r="X39" s="34"/>
      <c r="Y39" s="42"/>
      <c r="Z39" s="42"/>
      <c r="AA39" s="42"/>
      <c r="AB39" s="42"/>
      <c r="AC39" s="42"/>
      <c r="AD39" s="42"/>
      <c r="AE39" s="42"/>
      <c r="AF39" s="42"/>
      <c r="AG39" s="42"/>
      <c r="AH39" s="42"/>
      <c r="AI39" s="42"/>
      <c r="AJ39" s="42"/>
      <c r="AK39" s="42"/>
      <c r="AL39" s="42"/>
      <c r="AM39" s="42"/>
      <c r="AN39" s="42"/>
      <c r="AO39" s="42"/>
      <c r="AP39" s="42"/>
      <c r="AQ39" s="42"/>
    </row>
    <row r="40" ht="15.75" customHeight="1" outlineLevel="1">
      <c r="A40" s="35"/>
      <c r="B40" s="35"/>
      <c r="C40" s="53"/>
      <c r="D40" s="129"/>
      <c r="E40" s="129"/>
      <c r="F40" s="129"/>
      <c r="G40" s="129"/>
      <c r="H40" s="129"/>
      <c r="I40" s="129"/>
      <c r="J40" s="129"/>
      <c r="K40" s="130"/>
      <c r="L40" s="130"/>
      <c r="M40" s="130"/>
      <c r="N40" s="132"/>
      <c r="O40" s="134"/>
      <c r="P40" s="134"/>
      <c r="Q40" s="134"/>
      <c r="R40" s="134"/>
      <c r="S40" s="40"/>
      <c r="T40" s="41"/>
      <c r="U40" s="41"/>
      <c r="V40" s="42"/>
      <c r="W40" s="34"/>
      <c r="X40" s="34"/>
      <c r="Y40" s="42"/>
      <c r="Z40" s="42"/>
      <c r="AA40" s="42"/>
      <c r="AB40" s="42"/>
      <c r="AC40" s="42"/>
      <c r="AD40" s="42"/>
      <c r="AE40" s="42"/>
      <c r="AF40" s="42"/>
      <c r="AG40" s="42"/>
      <c r="AH40" s="42"/>
      <c r="AI40" s="42"/>
      <c r="AJ40" s="42"/>
      <c r="AK40" s="42"/>
      <c r="AL40" s="42"/>
      <c r="AM40" s="42"/>
      <c r="AN40" s="42"/>
      <c r="AO40" s="42"/>
      <c r="AP40" s="42"/>
      <c r="AQ40" s="42"/>
    </row>
    <row r="41" ht="15.75" customHeight="1">
      <c r="A41" s="135"/>
      <c r="B41" s="135" t="s">
        <v>33</v>
      </c>
      <c r="C41" s="135"/>
      <c r="D41" s="136"/>
      <c r="E41" s="136"/>
      <c r="F41" s="136"/>
      <c r="G41" s="136"/>
      <c r="H41" s="136"/>
      <c r="I41" s="136"/>
      <c r="J41" s="137">
        <v>-4353.4</v>
      </c>
      <c r="K41" s="137">
        <v>-4767.4</v>
      </c>
      <c r="L41" s="137">
        <v>-4670.5</v>
      </c>
      <c r="M41" s="137">
        <v>-5087.0</v>
      </c>
      <c r="N41" s="137">
        <v>-5332.3</v>
      </c>
      <c r="O41" s="137">
        <v>-5054.4</v>
      </c>
      <c r="P41" s="138">
        <v>-4829.9</v>
      </c>
      <c r="Q41" s="139">
        <f t="shared" ref="Q41:U41" si="24">Q7*Q94</f>
        <v>-4917.967329</v>
      </c>
      <c r="R41" s="139">
        <f t="shared" si="24"/>
        <v>-5216.537684</v>
      </c>
      <c r="S41" s="139">
        <f t="shared" si="24"/>
        <v>-5580.724935</v>
      </c>
      <c r="T41" s="139">
        <f t="shared" si="24"/>
        <v>-5995.895288</v>
      </c>
      <c r="U41" s="139">
        <f t="shared" si="24"/>
        <v>-6435.85261</v>
      </c>
      <c r="V41" s="140"/>
      <c r="W41" s="141"/>
      <c r="Y41" s="140"/>
      <c r="Z41" s="140"/>
      <c r="AA41" s="140"/>
      <c r="AB41" s="140"/>
      <c r="AC41" s="140"/>
      <c r="AD41" s="140"/>
      <c r="AE41" s="140"/>
      <c r="AF41" s="140"/>
      <c r="AG41" s="140"/>
      <c r="AH41" s="140"/>
      <c r="AI41" s="140"/>
      <c r="AJ41" s="140"/>
      <c r="AK41" s="140"/>
      <c r="AL41" s="140"/>
      <c r="AM41" s="140"/>
      <c r="AN41" s="140"/>
      <c r="AO41" s="140"/>
      <c r="AP41" s="140"/>
      <c r="AQ41" s="140"/>
    </row>
    <row r="42" ht="15.75" customHeight="1">
      <c r="A42" s="142"/>
      <c r="B42" s="142" t="s">
        <v>34</v>
      </c>
      <c r="C42" s="143"/>
      <c r="D42" s="143"/>
      <c r="E42" s="143"/>
      <c r="F42" s="143"/>
      <c r="G42" s="143"/>
      <c r="H42" s="143"/>
      <c r="I42" s="143"/>
      <c r="J42" s="144">
        <f t="shared" ref="J42:U42" si="25">J7+J41</f>
        <v>4717.3</v>
      </c>
      <c r="K42" s="144">
        <f t="shared" si="25"/>
        <v>5214.4</v>
      </c>
      <c r="L42" s="144">
        <f t="shared" si="25"/>
        <v>5268</v>
      </c>
      <c r="M42" s="144">
        <f t="shared" si="25"/>
        <v>5427.1</v>
      </c>
      <c r="N42" s="144">
        <f t="shared" si="25"/>
        <v>5574.4</v>
      </c>
      <c r="O42" s="144">
        <f t="shared" si="25"/>
        <v>5897.9</v>
      </c>
      <c r="P42" s="144">
        <f t="shared" si="25"/>
        <v>6268.5</v>
      </c>
      <c r="Q42" s="144">
        <f t="shared" si="25"/>
        <v>6382.798443</v>
      </c>
      <c r="R42" s="144">
        <f t="shared" si="25"/>
        <v>6803.443039</v>
      </c>
      <c r="S42" s="144">
        <f t="shared" si="25"/>
        <v>7314.073203</v>
      </c>
      <c r="T42" s="144">
        <f t="shared" si="25"/>
        <v>7896.713856</v>
      </c>
      <c r="U42" s="144">
        <f t="shared" si="25"/>
        <v>8517.723719</v>
      </c>
      <c r="V42" s="145"/>
      <c r="W42" s="146"/>
      <c r="Y42" s="145"/>
      <c r="Z42" s="145"/>
      <c r="AA42" s="145"/>
      <c r="AB42" s="145"/>
      <c r="AC42" s="145"/>
      <c r="AD42" s="145"/>
      <c r="AE42" s="145"/>
      <c r="AF42" s="145"/>
      <c r="AG42" s="145"/>
      <c r="AH42" s="145"/>
      <c r="AI42" s="145"/>
      <c r="AJ42" s="145"/>
      <c r="AK42" s="145"/>
      <c r="AL42" s="145"/>
      <c r="AM42" s="145"/>
      <c r="AN42" s="145"/>
      <c r="AO42" s="145"/>
      <c r="AP42" s="145"/>
      <c r="AQ42" s="145"/>
    </row>
    <row r="43" ht="15.75" customHeight="1">
      <c r="A43" s="147"/>
      <c r="B43" s="147"/>
      <c r="C43" s="148" t="s">
        <v>35</v>
      </c>
      <c r="D43" s="149"/>
      <c r="E43" s="149"/>
      <c r="F43" s="149"/>
      <c r="G43" s="149"/>
      <c r="H43" s="149"/>
      <c r="I43" s="149"/>
      <c r="J43" s="150">
        <f t="shared" ref="J43:U43" si="26">J42/J7</f>
        <v>0.5200590914</v>
      </c>
      <c r="K43" s="150">
        <f t="shared" si="26"/>
        <v>0.5223907512</v>
      </c>
      <c r="L43" s="150">
        <f t="shared" si="26"/>
        <v>0.5300598682</v>
      </c>
      <c r="M43" s="150">
        <f t="shared" si="26"/>
        <v>0.5161735194</v>
      </c>
      <c r="N43" s="150">
        <f t="shared" si="26"/>
        <v>0.5110986825</v>
      </c>
      <c r="O43" s="150">
        <f t="shared" si="26"/>
        <v>0.5385078933</v>
      </c>
      <c r="P43" s="150">
        <f t="shared" si="26"/>
        <v>0.5648111439</v>
      </c>
      <c r="Q43" s="150">
        <f t="shared" si="26"/>
        <v>0.5648111439</v>
      </c>
      <c r="R43" s="150">
        <f t="shared" si="26"/>
        <v>0.5660111439</v>
      </c>
      <c r="S43" s="150">
        <f t="shared" si="26"/>
        <v>0.5672111439</v>
      </c>
      <c r="T43" s="150">
        <f t="shared" si="26"/>
        <v>0.5684111439</v>
      </c>
      <c r="U43" s="150">
        <f t="shared" si="26"/>
        <v>0.5696111439</v>
      </c>
      <c r="V43" s="51"/>
      <c r="W43" s="43"/>
      <c r="Y43" s="51"/>
      <c r="Z43" s="51"/>
      <c r="AA43" s="51"/>
      <c r="AB43" s="51"/>
      <c r="AC43" s="51"/>
      <c r="AD43" s="51"/>
      <c r="AE43" s="51"/>
      <c r="AF43" s="51"/>
      <c r="AG43" s="51"/>
      <c r="AH43" s="51"/>
      <c r="AI43" s="51"/>
      <c r="AJ43" s="51"/>
      <c r="AK43" s="51"/>
      <c r="AL43" s="51"/>
      <c r="AM43" s="51"/>
      <c r="AN43" s="51"/>
      <c r="AO43" s="51"/>
      <c r="AP43" s="51"/>
      <c r="AQ43" s="51"/>
    </row>
    <row r="44" ht="15.75" customHeight="1">
      <c r="A44" s="15"/>
      <c r="B44" s="15"/>
      <c r="C44" s="15"/>
      <c r="D44" s="31"/>
      <c r="E44" s="31"/>
      <c r="F44" s="31"/>
      <c r="G44" s="31"/>
      <c r="H44" s="31"/>
      <c r="I44" s="31"/>
      <c r="J44" s="31"/>
      <c r="K44" s="151"/>
      <c r="L44" s="151"/>
      <c r="M44" s="151"/>
      <c r="N44" s="151"/>
      <c r="O44" s="151"/>
      <c r="P44" s="151"/>
      <c r="Q44" s="151"/>
      <c r="R44" s="151"/>
      <c r="S44" s="31"/>
      <c r="W44" s="43"/>
    </row>
    <row r="45" ht="15.75" customHeight="1">
      <c r="A45" s="152"/>
      <c r="B45" s="152" t="s">
        <v>36</v>
      </c>
      <c r="C45" s="152"/>
      <c r="D45" s="153"/>
      <c r="E45" s="153"/>
      <c r="F45" s="153"/>
      <c r="G45" s="153"/>
      <c r="H45" s="153"/>
      <c r="I45" s="153"/>
      <c r="J45" s="137">
        <v>-3508.5</v>
      </c>
      <c r="K45" s="137">
        <v>-3583.0</v>
      </c>
      <c r="L45" s="137">
        <v>-3626.0</v>
      </c>
      <c r="M45" s="137">
        <v>-3736.0</v>
      </c>
      <c r="N45" s="137">
        <v>-4096.0</v>
      </c>
      <c r="O45" s="154">
        <v>-4245.0</v>
      </c>
      <c r="P45" s="155">
        <v>-4510.0</v>
      </c>
      <c r="Q45" s="156">
        <f t="shared" ref="Q45:U45" si="27">Q7*Q95</f>
        <v>-4580.933577</v>
      </c>
      <c r="R45" s="156">
        <f t="shared" si="27"/>
        <v>-4842.428109</v>
      </c>
      <c r="S45" s="156">
        <f t="shared" si="27"/>
        <v>-5162.624328</v>
      </c>
      <c r="T45" s="156">
        <f t="shared" si="27"/>
        <v>-5527.38129</v>
      </c>
      <c r="U45" s="156">
        <f t="shared" si="27"/>
        <v>-5912.118932</v>
      </c>
      <c r="V45" s="157"/>
      <c r="W45" s="158"/>
      <c r="Y45" s="159"/>
      <c r="Z45" s="159"/>
      <c r="AA45" s="159"/>
      <c r="AB45" s="159"/>
      <c r="AC45" s="159"/>
      <c r="AD45" s="159"/>
      <c r="AE45" s="159"/>
      <c r="AF45" s="159"/>
      <c r="AG45" s="159"/>
      <c r="AH45" s="159"/>
      <c r="AI45" s="159"/>
      <c r="AJ45" s="159"/>
      <c r="AK45" s="159"/>
      <c r="AL45" s="159"/>
      <c r="AM45" s="159"/>
      <c r="AN45" s="159"/>
      <c r="AO45" s="159"/>
      <c r="AP45" s="159"/>
      <c r="AQ45" s="159"/>
    </row>
    <row r="46" ht="15.75" customHeight="1">
      <c r="A46" s="8"/>
      <c r="B46" s="8" t="s">
        <v>37</v>
      </c>
      <c r="C46" s="15"/>
      <c r="D46" s="31"/>
      <c r="E46" s="31"/>
      <c r="F46" s="31"/>
      <c r="G46" s="31"/>
      <c r="H46" s="31"/>
      <c r="I46" s="31"/>
      <c r="J46" s="95"/>
      <c r="K46" s="95"/>
      <c r="L46" s="95"/>
      <c r="M46" s="95"/>
      <c r="N46" s="95"/>
      <c r="O46" s="160"/>
      <c r="P46" s="156">
        <f t="shared" ref="P46:U46" si="28">P7*P96</f>
        <v>0</v>
      </c>
      <c r="Q46" s="156">
        <f t="shared" si="28"/>
        <v>0</v>
      </c>
      <c r="R46" s="156">
        <f t="shared" si="28"/>
        <v>0</v>
      </c>
      <c r="S46" s="156">
        <f t="shared" si="28"/>
        <v>0</v>
      </c>
      <c r="T46" s="156">
        <f t="shared" si="28"/>
        <v>0</v>
      </c>
      <c r="U46" s="156">
        <f t="shared" si="28"/>
        <v>0</v>
      </c>
      <c r="W46" s="158"/>
    </row>
    <row r="47" ht="15.75" customHeight="1">
      <c r="A47" s="8"/>
      <c r="B47" s="8" t="s">
        <v>38</v>
      </c>
      <c r="C47" s="8"/>
      <c r="D47" s="8"/>
      <c r="E47" s="8"/>
      <c r="F47" s="8"/>
      <c r="G47" s="8"/>
      <c r="H47" s="8"/>
      <c r="I47" s="8"/>
      <c r="J47" s="95"/>
      <c r="K47" s="137">
        <v>-171.0</v>
      </c>
      <c r="L47" s="137">
        <v>-179.0</v>
      </c>
      <c r="M47" s="137">
        <v>-189.0</v>
      </c>
      <c r="N47" s="137">
        <v>-187.0</v>
      </c>
      <c r="O47" s="154">
        <v>-185.0</v>
      </c>
      <c r="P47" s="155">
        <v>-203.0</v>
      </c>
      <c r="Q47" s="156">
        <f t="shared" ref="Q47:U47" si="29">Q7*Q97</f>
        <v>-206.8040136</v>
      </c>
      <c r="R47" s="156">
        <f t="shared" si="29"/>
        <v>-207.9456665</v>
      </c>
      <c r="S47" s="156">
        <f t="shared" si="29"/>
        <v>-223.0800078</v>
      </c>
      <c r="T47" s="156">
        <f t="shared" si="29"/>
        <v>-240.3421382</v>
      </c>
      <c r="U47" s="156">
        <f t="shared" si="29"/>
        <v>-258.6968705</v>
      </c>
      <c r="V47" s="161"/>
      <c r="W47" s="158"/>
      <c r="X47" s="158"/>
    </row>
    <row r="48" ht="15.75" customHeight="1">
      <c r="A48" s="8"/>
      <c r="B48" s="8" t="s">
        <v>39</v>
      </c>
      <c r="C48" s="8"/>
      <c r="D48" s="8"/>
      <c r="E48" s="8"/>
      <c r="F48" s="8"/>
      <c r="G48" s="8"/>
      <c r="H48" s="8"/>
      <c r="I48" s="8"/>
      <c r="J48" s="137">
        <v>-118.9</v>
      </c>
      <c r="K48" s="137">
        <v>-241.5</v>
      </c>
      <c r="L48" s="137">
        <v>-239.0</v>
      </c>
      <c r="M48" s="137">
        <v>-244.0</v>
      </c>
      <c r="N48" s="137">
        <v>-259.3</v>
      </c>
      <c r="O48" s="154">
        <v>-269.4</v>
      </c>
      <c r="P48" s="155">
        <v>-292.2</v>
      </c>
      <c r="Q48" s="156">
        <f t="shared" ref="Q48:U48" si="30">Q7*Q98</f>
        <v>-297.5279102</v>
      </c>
      <c r="R48" s="156">
        <f t="shared" si="30"/>
        <v>-288.4795373</v>
      </c>
      <c r="S48" s="156">
        <f t="shared" si="30"/>
        <v>-309.4751553</v>
      </c>
      <c r="T48" s="156">
        <f t="shared" si="30"/>
        <v>-333.4226195</v>
      </c>
      <c r="U48" s="156">
        <f t="shared" si="30"/>
        <v>-358.8858319</v>
      </c>
      <c r="V48" s="161"/>
      <c r="W48" s="158"/>
    </row>
    <row r="49" ht="15.75" customHeight="1">
      <c r="A49" s="15"/>
      <c r="B49" s="15" t="s">
        <v>40</v>
      </c>
      <c r="C49" s="15"/>
      <c r="D49" s="31"/>
      <c r="E49" s="31"/>
      <c r="F49" s="31"/>
      <c r="G49" s="31"/>
      <c r="H49" s="31"/>
      <c r="I49" s="31"/>
      <c r="J49" s="137">
        <v>22.1</v>
      </c>
      <c r="K49" s="137">
        <v>19.1</v>
      </c>
      <c r="L49" s="137">
        <v>26.6</v>
      </c>
      <c r="M49" s="137">
        <v>52.5</v>
      </c>
      <c r="N49" s="137">
        <v>45.0</v>
      </c>
      <c r="O49" s="154">
        <v>50.0</v>
      </c>
      <c r="P49" s="162">
        <v>39.6</v>
      </c>
      <c r="Q49" s="156">
        <f t="shared" ref="Q49:U49" si="31">Q7*Q99</f>
        <v>51.59083376</v>
      </c>
      <c r="R49" s="156">
        <f t="shared" si="31"/>
        <v>54.87423063</v>
      </c>
      <c r="S49" s="156">
        <f t="shared" si="31"/>
        <v>58.86799183</v>
      </c>
      <c r="T49" s="156">
        <f t="shared" si="31"/>
        <v>63.42324966</v>
      </c>
      <c r="U49" s="156">
        <f t="shared" si="31"/>
        <v>68.2668313</v>
      </c>
      <c r="W49" s="158"/>
    </row>
    <row r="50" ht="15.75" customHeight="1">
      <c r="A50" s="163"/>
      <c r="B50" s="163" t="s">
        <v>41</v>
      </c>
      <c r="C50" s="163"/>
      <c r="D50" s="146"/>
      <c r="E50" s="146"/>
      <c r="F50" s="146"/>
      <c r="G50" s="146"/>
      <c r="H50" s="146"/>
      <c r="I50" s="146"/>
      <c r="J50" s="164">
        <f t="shared" ref="J50:U50" si="32">SUM(J45:J49)+J42</f>
        <v>1112</v>
      </c>
      <c r="K50" s="164">
        <f t="shared" si="32"/>
        <v>1238</v>
      </c>
      <c r="L50" s="164">
        <f t="shared" si="32"/>
        <v>1250.6</v>
      </c>
      <c r="M50" s="164">
        <f t="shared" si="32"/>
        <v>1310.6</v>
      </c>
      <c r="N50" s="164">
        <f t="shared" si="32"/>
        <v>1077.1</v>
      </c>
      <c r="O50" s="164">
        <f t="shared" si="32"/>
        <v>1248.5</v>
      </c>
      <c r="P50" s="164">
        <f t="shared" si="32"/>
        <v>1302.9</v>
      </c>
      <c r="Q50" s="164">
        <f t="shared" si="32"/>
        <v>1349.123776</v>
      </c>
      <c r="R50" s="164">
        <f t="shared" si="32"/>
        <v>1519.463957</v>
      </c>
      <c r="S50" s="164">
        <f t="shared" si="32"/>
        <v>1677.761704</v>
      </c>
      <c r="T50" s="164">
        <f t="shared" si="32"/>
        <v>1858.991058</v>
      </c>
      <c r="U50" s="164">
        <f t="shared" si="32"/>
        <v>2056.288916</v>
      </c>
      <c r="V50" s="140"/>
      <c r="W50" s="146"/>
      <c r="Y50" s="140"/>
      <c r="Z50" s="140"/>
      <c r="AA50" s="140"/>
      <c r="AB50" s="140"/>
      <c r="AC50" s="140"/>
      <c r="AD50" s="140"/>
      <c r="AE50" s="140"/>
      <c r="AF50" s="140"/>
      <c r="AG50" s="140"/>
      <c r="AH50" s="140"/>
      <c r="AI50" s="140"/>
      <c r="AJ50" s="140"/>
      <c r="AK50" s="140"/>
      <c r="AL50" s="140"/>
      <c r="AM50" s="140"/>
      <c r="AN50" s="140"/>
      <c r="AO50" s="140"/>
      <c r="AP50" s="140"/>
      <c r="AQ50" s="140"/>
    </row>
    <row r="51" ht="15.75" customHeight="1">
      <c r="A51" s="15"/>
      <c r="B51" s="15"/>
      <c r="C51" s="15"/>
      <c r="D51" s="31"/>
      <c r="E51" s="31"/>
      <c r="F51" s="31"/>
      <c r="G51" s="31"/>
      <c r="H51" s="31"/>
      <c r="I51" s="31"/>
      <c r="J51" s="31"/>
      <c r="K51" s="165"/>
      <c r="L51" s="165"/>
      <c r="M51" s="165"/>
      <c r="N51" s="165"/>
      <c r="O51" s="165"/>
      <c r="P51" s="165"/>
      <c r="Q51" s="165"/>
      <c r="R51" s="16"/>
      <c r="S51" s="16"/>
      <c r="T51" s="16"/>
      <c r="U51" s="16"/>
      <c r="W51" s="43"/>
    </row>
    <row r="52" ht="15.75" customHeight="1">
      <c r="A52" s="166"/>
      <c r="B52" s="167" t="s">
        <v>42</v>
      </c>
      <c r="C52" s="168"/>
      <c r="D52" s="169"/>
      <c r="E52" s="169"/>
      <c r="F52" s="169"/>
      <c r="G52" s="169"/>
      <c r="H52" s="169"/>
      <c r="I52" s="169"/>
      <c r="J52" s="170">
        <f t="shared" ref="J52:U52" si="33">J50-J48</f>
        <v>1230.9</v>
      </c>
      <c r="K52" s="170">
        <f t="shared" si="33"/>
        <v>1479.5</v>
      </c>
      <c r="L52" s="170">
        <f t="shared" si="33"/>
        <v>1489.6</v>
      </c>
      <c r="M52" s="170">
        <f t="shared" si="33"/>
        <v>1554.6</v>
      </c>
      <c r="N52" s="170">
        <f t="shared" si="33"/>
        <v>1336.4</v>
      </c>
      <c r="O52" s="170">
        <f t="shared" si="33"/>
        <v>1517.9</v>
      </c>
      <c r="P52" s="170">
        <f t="shared" si="33"/>
        <v>1595.1</v>
      </c>
      <c r="Q52" s="170">
        <f t="shared" si="33"/>
        <v>1646.651686</v>
      </c>
      <c r="R52" s="170">
        <f t="shared" si="33"/>
        <v>1807.943495</v>
      </c>
      <c r="S52" s="170">
        <f t="shared" si="33"/>
        <v>1987.236859</v>
      </c>
      <c r="T52" s="170">
        <f t="shared" si="33"/>
        <v>2192.413678</v>
      </c>
      <c r="U52" s="170">
        <f t="shared" si="33"/>
        <v>2415.174747</v>
      </c>
      <c r="V52" s="140"/>
      <c r="W52" s="146"/>
      <c r="Y52" s="140"/>
      <c r="Z52" s="140"/>
      <c r="AA52" s="140"/>
      <c r="AB52" s="140"/>
      <c r="AC52" s="140"/>
      <c r="AD52" s="140"/>
      <c r="AE52" s="140"/>
      <c r="AF52" s="140"/>
      <c r="AG52" s="140"/>
      <c r="AH52" s="140"/>
      <c r="AI52" s="140"/>
      <c r="AJ52" s="140"/>
      <c r="AK52" s="140"/>
      <c r="AL52" s="140"/>
      <c r="AM52" s="140"/>
      <c r="AN52" s="140"/>
      <c r="AO52" s="140"/>
      <c r="AP52" s="140"/>
      <c r="AQ52" s="140"/>
    </row>
    <row r="53" ht="15.75" customHeight="1">
      <c r="A53" s="147"/>
      <c r="B53" s="147"/>
      <c r="C53" s="147" t="s">
        <v>43</v>
      </c>
      <c r="D53" s="149"/>
      <c r="E53" s="149"/>
      <c r="F53" s="149"/>
      <c r="G53" s="149"/>
      <c r="H53" s="149"/>
      <c r="I53" s="149"/>
      <c r="J53" s="171">
        <f t="shared" ref="J53:U53" si="34">J52/J7</f>
        <v>0.1357006626</v>
      </c>
      <c r="K53" s="171">
        <f t="shared" si="34"/>
        <v>0.14821976</v>
      </c>
      <c r="L53" s="171">
        <f t="shared" si="34"/>
        <v>0.1498817729</v>
      </c>
      <c r="M53" s="171">
        <f t="shared" si="34"/>
        <v>0.1478585899</v>
      </c>
      <c r="N53" s="171">
        <f t="shared" si="34"/>
        <v>0.1225301879</v>
      </c>
      <c r="O53" s="171">
        <f t="shared" si="34"/>
        <v>0.1385918939</v>
      </c>
      <c r="P53" s="171">
        <f t="shared" si="34"/>
        <v>0.1437234196</v>
      </c>
      <c r="Q53" s="171">
        <f t="shared" si="34"/>
        <v>0.1457115137</v>
      </c>
      <c r="R53" s="171">
        <f t="shared" si="34"/>
        <v>0.1504115137</v>
      </c>
      <c r="S53" s="171">
        <f t="shared" si="34"/>
        <v>0.1541115137</v>
      </c>
      <c r="T53" s="171">
        <f t="shared" si="34"/>
        <v>0.1578115137</v>
      </c>
      <c r="U53" s="171">
        <f t="shared" si="34"/>
        <v>0.1615115137</v>
      </c>
      <c r="V53" s="51"/>
      <c r="W53" s="43"/>
      <c r="Y53" s="51"/>
      <c r="Z53" s="51"/>
      <c r="AA53" s="51"/>
      <c r="AB53" s="51"/>
      <c r="AC53" s="51"/>
      <c r="AD53" s="51"/>
      <c r="AE53" s="51"/>
      <c r="AF53" s="51"/>
      <c r="AG53" s="51"/>
      <c r="AH53" s="51"/>
      <c r="AI53" s="51"/>
      <c r="AJ53" s="51"/>
      <c r="AK53" s="51"/>
      <c r="AL53" s="51"/>
      <c r="AM53" s="51"/>
      <c r="AN53" s="51"/>
      <c r="AO53" s="51"/>
      <c r="AP53" s="51"/>
      <c r="AQ53" s="51"/>
    </row>
    <row r="54" ht="15.75" customHeight="1">
      <c r="A54" s="15"/>
      <c r="B54" s="15"/>
      <c r="C54" s="15"/>
      <c r="D54" s="31"/>
      <c r="E54" s="31"/>
      <c r="F54" s="31"/>
      <c r="G54" s="31"/>
      <c r="H54" s="31"/>
      <c r="I54" s="31"/>
      <c r="J54" s="31"/>
      <c r="K54" s="16"/>
      <c r="L54" s="16"/>
      <c r="M54" s="16"/>
      <c r="N54" s="16"/>
      <c r="O54" s="16"/>
      <c r="P54" s="16"/>
      <c r="Q54" s="16"/>
      <c r="R54" s="16"/>
      <c r="S54" s="16"/>
      <c r="T54" s="16"/>
      <c r="U54" s="16"/>
      <c r="W54" s="34"/>
    </row>
    <row r="55" ht="15.0" customHeight="1">
      <c r="A55" s="166"/>
      <c r="B55" s="172" t="s">
        <v>44</v>
      </c>
      <c r="C55" s="173"/>
      <c r="D55" s="174"/>
      <c r="E55" s="174"/>
      <c r="F55" s="174"/>
      <c r="G55" s="174"/>
      <c r="H55" s="174"/>
      <c r="I55" s="174"/>
      <c r="J55" s="175">
        <f t="shared" ref="J55:U55" si="35">J50</f>
        <v>1112</v>
      </c>
      <c r="K55" s="175">
        <f t="shared" si="35"/>
        <v>1238</v>
      </c>
      <c r="L55" s="175">
        <f t="shared" si="35"/>
        <v>1250.6</v>
      </c>
      <c r="M55" s="175">
        <f t="shared" si="35"/>
        <v>1310.6</v>
      </c>
      <c r="N55" s="175">
        <f t="shared" si="35"/>
        <v>1077.1</v>
      </c>
      <c r="O55" s="175">
        <f t="shared" si="35"/>
        <v>1248.5</v>
      </c>
      <c r="P55" s="175">
        <f t="shared" si="35"/>
        <v>1302.9</v>
      </c>
      <c r="Q55" s="175">
        <f t="shared" si="35"/>
        <v>1349.123776</v>
      </c>
      <c r="R55" s="175">
        <f t="shared" si="35"/>
        <v>1519.463957</v>
      </c>
      <c r="S55" s="175">
        <f t="shared" si="35"/>
        <v>1677.761704</v>
      </c>
      <c r="T55" s="175">
        <f t="shared" si="35"/>
        <v>1858.991058</v>
      </c>
      <c r="U55" s="175">
        <f t="shared" si="35"/>
        <v>2056.288916</v>
      </c>
      <c r="V55" s="140"/>
      <c r="W55" s="29">
        <f>RRI(5,P55,U55)</f>
        <v>0.09555607161</v>
      </c>
      <c r="Y55" s="30">
        <f>RRI(4,Q55,U55)</f>
        <v>0.1111126309</v>
      </c>
      <c r="AA55" s="140"/>
      <c r="AB55" s="140"/>
      <c r="AC55" s="140"/>
      <c r="AD55" s="140"/>
      <c r="AE55" s="140"/>
      <c r="AF55" s="140"/>
      <c r="AG55" s="140"/>
      <c r="AH55" s="140"/>
      <c r="AI55" s="140"/>
      <c r="AJ55" s="140"/>
      <c r="AK55" s="140"/>
      <c r="AL55" s="140"/>
      <c r="AM55" s="140"/>
      <c r="AN55" s="140"/>
      <c r="AO55" s="140"/>
      <c r="AP55" s="140"/>
      <c r="AQ55" s="140"/>
    </row>
    <row r="56" ht="15.75" customHeight="1">
      <c r="A56" s="147"/>
      <c r="B56" s="176"/>
      <c r="C56" s="177" t="s">
        <v>43</v>
      </c>
      <c r="D56" s="178"/>
      <c r="E56" s="178"/>
      <c r="F56" s="178"/>
      <c r="G56" s="178"/>
      <c r="H56" s="178"/>
      <c r="I56" s="178"/>
      <c r="J56" s="179">
        <f t="shared" ref="J56:U56" si="36">J55/J7</f>
        <v>0.1225925232</v>
      </c>
      <c r="K56" s="179">
        <f t="shared" si="36"/>
        <v>0.1240257268</v>
      </c>
      <c r="L56" s="179">
        <f t="shared" si="36"/>
        <v>0.1258338784</v>
      </c>
      <c r="M56" s="179">
        <f t="shared" si="36"/>
        <v>0.1246516582</v>
      </c>
      <c r="N56" s="179">
        <f t="shared" si="36"/>
        <v>0.09875581065</v>
      </c>
      <c r="O56" s="179">
        <f t="shared" si="36"/>
        <v>0.1139943208</v>
      </c>
      <c r="P56" s="179">
        <f t="shared" si="36"/>
        <v>0.1173953002</v>
      </c>
      <c r="Q56" s="179">
        <f t="shared" si="36"/>
        <v>0.1193833943</v>
      </c>
      <c r="R56" s="179">
        <f t="shared" si="36"/>
        <v>0.1264115137</v>
      </c>
      <c r="S56" s="179">
        <f t="shared" si="36"/>
        <v>0.1301115137</v>
      </c>
      <c r="T56" s="179">
        <f t="shared" si="36"/>
        <v>0.1338115137</v>
      </c>
      <c r="U56" s="179">
        <f t="shared" si="36"/>
        <v>0.1375115137</v>
      </c>
      <c r="V56" s="51"/>
      <c r="W56" s="34"/>
      <c r="Y56" s="51"/>
      <c r="Z56" s="51"/>
      <c r="AA56" s="51"/>
      <c r="AB56" s="51"/>
      <c r="AC56" s="51"/>
      <c r="AD56" s="51"/>
      <c r="AE56" s="51"/>
      <c r="AF56" s="51"/>
      <c r="AG56" s="51"/>
      <c r="AH56" s="51"/>
      <c r="AI56" s="51"/>
      <c r="AJ56" s="51"/>
      <c r="AK56" s="51"/>
      <c r="AL56" s="51"/>
      <c r="AM56" s="51"/>
      <c r="AN56" s="51"/>
      <c r="AO56" s="51"/>
      <c r="AP56" s="51"/>
      <c r="AQ56" s="51"/>
    </row>
    <row r="57" ht="15.75" customHeight="1">
      <c r="A57" s="15"/>
      <c r="B57" s="15"/>
      <c r="C57" s="15" t="s">
        <v>45</v>
      </c>
      <c r="D57" s="31"/>
      <c r="E57" s="31"/>
      <c r="F57" s="31"/>
      <c r="G57" s="31"/>
      <c r="H57" s="31"/>
      <c r="I57" s="31"/>
      <c r="J57" s="32"/>
      <c r="K57" s="32">
        <f t="shared" ref="K57:U57" si="37">K55/J55-1</f>
        <v>0.1133093525</v>
      </c>
      <c r="L57" s="32">
        <f t="shared" si="37"/>
        <v>0.01017770598</v>
      </c>
      <c r="M57" s="32">
        <f t="shared" si="37"/>
        <v>0.04797697105</v>
      </c>
      <c r="N57" s="32">
        <f t="shared" si="37"/>
        <v>-0.1781626736</v>
      </c>
      <c r="O57" s="32">
        <f t="shared" si="37"/>
        <v>0.1591309999</v>
      </c>
      <c r="P57" s="32">
        <f t="shared" si="37"/>
        <v>0.04357228674</v>
      </c>
      <c r="Q57" s="32">
        <f t="shared" si="37"/>
        <v>0.0354776084</v>
      </c>
      <c r="R57" s="32">
        <f t="shared" si="37"/>
        <v>0.1262598617</v>
      </c>
      <c r="S57" s="32">
        <f t="shared" si="37"/>
        <v>0.1041799946</v>
      </c>
      <c r="T57" s="32">
        <f t="shared" si="37"/>
        <v>0.1080185307</v>
      </c>
      <c r="U57" s="32">
        <f t="shared" si="37"/>
        <v>0.1061316871</v>
      </c>
      <c r="W57" s="34"/>
    </row>
    <row r="58" ht="15.75" customHeight="1">
      <c r="A58" s="15"/>
      <c r="B58" s="15"/>
      <c r="C58" s="15"/>
      <c r="D58" s="31"/>
      <c r="E58" s="31"/>
      <c r="F58" s="31"/>
      <c r="G58" s="31"/>
      <c r="H58" s="31"/>
      <c r="I58" s="31"/>
      <c r="J58" s="180"/>
      <c r="K58" s="181"/>
      <c r="L58" s="182"/>
      <c r="M58" s="182"/>
      <c r="N58" s="182"/>
      <c r="O58" s="183"/>
      <c r="P58" s="183"/>
      <c r="Q58" s="183"/>
      <c r="R58" s="183"/>
      <c r="S58" s="183"/>
      <c r="T58" s="183"/>
      <c r="U58" s="183"/>
      <c r="W58" s="34"/>
    </row>
    <row r="59" ht="15.75" customHeight="1">
      <c r="A59" s="135"/>
      <c r="B59" s="135" t="s">
        <v>46</v>
      </c>
      <c r="C59" s="135"/>
      <c r="D59" s="136"/>
      <c r="E59" s="136"/>
      <c r="F59" s="136"/>
      <c r="G59" s="136"/>
      <c r="H59" s="136"/>
      <c r="I59" s="136"/>
      <c r="J59" s="137">
        <v>-8.5</v>
      </c>
      <c r="K59" s="137">
        <v>-18.9</v>
      </c>
      <c r="L59" s="137">
        <v>-23.3</v>
      </c>
      <c r="M59" s="137">
        <v>-21.0</v>
      </c>
      <c r="N59" s="137">
        <v>-22.8</v>
      </c>
      <c r="O59" s="154">
        <v>-25.3</v>
      </c>
      <c r="P59" s="155">
        <v>-35.3</v>
      </c>
      <c r="Q59" s="184">
        <f t="shared" ref="Q59:U59" si="38">((Q123+P123)/2)*Q106</f>
        <v>-33.16319613</v>
      </c>
      <c r="R59" s="184">
        <f t="shared" si="38"/>
        <v>-28.88958838</v>
      </c>
      <c r="S59" s="184">
        <f t="shared" si="38"/>
        <v>-24.61598063</v>
      </c>
      <c r="T59" s="184">
        <f t="shared" si="38"/>
        <v>-20.34237288</v>
      </c>
      <c r="U59" s="184">
        <f t="shared" si="38"/>
        <v>-16.06876513</v>
      </c>
      <c r="V59" s="140"/>
      <c r="W59" s="141"/>
      <c r="Y59" s="140"/>
      <c r="Z59" s="140"/>
      <c r="AA59" s="140"/>
      <c r="AB59" s="140"/>
      <c r="AC59" s="140"/>
      <c r="AD59" s="140"/>
      <c r="AE59" s="140"/>
      <c r="AF59" s="140"/>
      <c r="AG59" s="140"/>
      <c r="AH59" s="140"/>
      <c r="AI59" s="140"/>
      <c r="AJ59" s="140"/>
      <c r="AK59" s="140"/>
      <c r="AL59" s="140"/>
      <c r="AM59" s="140"/>
      <c r="AN59" s="140"/>
      <c r="AO59" s="140"/>
      <c r="AP59" s="140"/>
      <c r="AQ59" s="140"/>
    </row>
    <row r="60" ht="15.75" hidden="1" customHeight="1">
      <c r="A60" s="135"/>
      <c r="B60" s="135" t="s">
        <v>47</v>
      </c>
      <c r="C60" s="135"/>
      <c r="D60" s="136"/>
      <c r="E60" s="136"/>
      <c r="F60" s="136"/>
      <c r="G60" s="136"/>
      <c r="H60" s="136"/>
      <c r="I60" s="136"/>
      <c r="J60" s="95"/>
      <c r="K60" s="95"/>
      <c r="L60" s="185"/>
      <c r="M60" s="185"/>
      <c r="N60" s="185"/>
      <c r="O60" s="185"/>
      <c r="P60" s="156">
        <f t="shared" ref="P60:U60" si="39">P122*P102</f>
        <v>0</v>
      </c>
      <c r="Q60" s="184">
        <f t="shared" si="39"/>
        <v>0</v>
      </c>
      <c r="R60" s="184">
        <f t="shared" si="39"/>
        <v>0</v>
      </c>
      <c r="S60" s="184">
        <f t="shared" si="39"/>
        <v>0</v>
      </c>
      <c r="T60" s="184">
        <f t="shared" si="39"/>
        <v>0</v>
      </c>
      <c r="U60" s="184">
        <f t="shared" si="39"/>
        <v>0</v>
      </c>
      <c r="V60" s="140"/>
      <c r="W60" s="141"/>
      <c r="Y60" s="140"/>
      <c r="Z60" s="140"/>
      <c r="AA60" s="140"/>
      <c r="AB60" s="140"/>
      <c r="AC60" s="140"/>
      <c r="AD60" s="140"/>
      <c r="AE60" s="140"/>
      <c r="AF60" s="140"/>
      <c r="AG60" s="140"/>
      <c r="AH60" s="140"/>
      <c r="AI60" s="140"/>
      <c r="AJ60" s="140"/>
      <c r="AK60" s="140"/>
      <c r="AL60" s="140"/>
      <c r="AM60" s="140"/>
      <c r="AN60" s="140"/>
      <c r="AO60" s="140"/>
      <c r="AP60" s="140"/>
      <c r="AQ60" s="140"/>
    </row>
    <row r="61" ht="15.75" customHeight="1">
      <c r="A61" s="135"/>
      <c r="B61" s="135" t="s">
        <v>48</v>
      </c>
      <c r="C61" s="135"/>
      <c r="D61" s="136"/>
      <c r="E61" s="136"/>
      <c r="F61" s="136"/>
      <c r="G61" s="136"/>
      <c r="H61" s="136"/>
      <c r="I61" s="136"/>
      <c r="J61" s="137">
        <v>-0.9</v>
      </c>
      <c r="K61" s="137">
        <v>-3.3</v>
      </c>
      <c r="L61" s="186">
        <v>-6.2</v>
      </c>
      <c r="M61" s="186">
        <v>-3.0</v>
      </c>
      <c r="N61" s="186">
        <v>-26.3</v>
      </c>
      <c r="O61" s="186">
        <v>-13.5</v>
      </c>
      <c r="P61" s="162">
        <v>-0.9</v>
      </c>
      <c r="Q61" s="184"/>
      <c r="R61" s="184"/>
      <c r="S61" s="184"/>
      <c r="T61" s="184"/>
      <c r="U61" s="184"/>
      <c r="V61" s="140"/>
      <c r="W61" s="141"/>
      <c r="X61" s="141"/>
      <c r="Y61" s="140"/>
      <c r="Z61" s="140"/>
      <c r="AA61" s="140"/>
      <c r="AB61" s="140"/>
      <c r="AC61" s="140"/>
      <c r="AD61" s="140"/>
      <c r="AE61" s="140"/>
      <c r="AF61" s="140"/>
      <c r="AG61" s="140"/>
      <c r="AH61" s="140"/>
      <c r="AI61" s="140"/>
      <c r="AJ61" s="140"/>
      <c r="AK61" s="140"/>
      <c r="AL61" s="140"/>
      <c r="AM61" s="140"/>
      <c r="AN61" s="140"/>
      <c r="AO61" s="140"/>
      <c r="AP61" s="140"/>
      <c r="AQ61" s="140"/>
    </row>
    <row r="62" ht="15.75" customHeight="1">
      <c r="A62" s="135"/>
      <c r="B62" s="135" t="s">
        <v>49</v>
      </c>
      <c r="C62" s="135"/>
      <c r="D62" s="136"/>
      <c r="E62" s="136"/>
      <c r="F62" s="136"/>
      <c r="G62" s="136"/>
      <c r="H62" s="136"/>
      <c r="I62" s="136"/>
      <c r="J62" s="137">
        <v>54.1</v>
      </c>
      <c r="K62" s="137">
        <v>47.3</v>
      </c>
      <c r="L62" s="186">
        <v>40.9</v>
      </c>
      <c r="M62" s="186">
        <v>49.5</v>
      </c>
      <c r="N62" s="186">
        <v>46.4</v>
      </c>
      <c r="O62" s="186">
        <v>44.9</v>
      </c>
      <c r="P62" s="155">
        <v>41.4</v>
      </c>
      <c r="Q62" s="184">
        <f t="shared" ref="Q62:U62" si="40">P112*Q107</f>
        <v>35.958</v>
      </c>
      <c r="R62" s="184">
        <f t="shared" si="40"/>
        <v>27.55138042</v>
      </c>
      <c r="S62" s="184">
        <f t="shared" si="40"/>
        <v>30.91729045</v>
      </c>
      <c r="T62" s="184">
        <f t="shared" si="40"/>
        <v>34.79457179</v>
      </c>
      <c r="U62" s="184">
        <f t="shared" si="40"/>
        <v>40.03324412</v>
      </c>
      <c r="V62" s="140"/>
      <c r="W62" s="141"/>
      <c r="Y62" s="140"/>
      <c r="Z62" s="140"/>
      <c r="AA62" s="140"/>
      <c r="AB62" s="140"/>
      <c r="AC62" s="140"/>
      <c r="AD62" s="140"/>
      <c r="AE62" s="140"/>
      <c r="AF62" s="140"/>
      <c r="AG62" s="140"/>
      <c r="AH62" s="140"/>
      <c r="AI62" s="140"/>
      <c r="AJ62" s="140"/>
      <c r="AK62" s="140"/>
      <c r="AL62" s="140"/>
      <c r="AM62" s="140"/>
      <c r="AN62" s="140"/>
      <c r="AO62" s="140"/>
      <c r="AP62" s="140"/>
      <c r="AQ62" s="140"/>
    </row>
    <row r="63" ht="15.75" customHeight="1">
      <c r="A63" s="187"/>
      <c r="B63" s="187" t="s">
        <v>50</v>
      </c>
      <c r="C63" s="187"/>
      <c r="D63" s="141"/>
      <c r="E63" s="141"/>
      <c r="F63" s="141"/>
      <c r="G63" s="141"/>
      <c r="H63" s="141"/>
      <c r="I63" s="141"/>
      <c r="J63" s="188">
        <f t="shared" ref="J63:U63" si="41">J55+J59+J62+J60+J61</f>
        <v>1156.7</v>
      </c>
      <c r="K63" s="188">
        <f t="shared" si="41"/>
        <v>1263.1</v>
      </c>
      <c r="L63" s="188">
        <f t="shared" si="41"/>
        <v>1262</v>
      </c>
      <c r="M63" s="188">
        <f t="shared" si="41"/>
        <v>1336.1</v>
      </c>
      <c r="N63" s="188">
        <f t="shared" si="41"/>
        <v>1074.4</v>
      </c>
      <c r="O63" s="188">
        <f t="shared" si="41"/>
        <v>1254.6</v>
      </c>
      <c r="P63" s="188">
        <f t="shared" si="41"/>
        <v>1308.1</v>
      </c>
      <c r="Q63" s="188">
        <f t="shared" si="41"/>
        <v>1351.91858</v>
      </c>
      <c r="R63" s="188">
        <f t="shared" si="41"/>
        <v>1518.125749</v>
      </c>
      <c r="S63" s="188">
        <f t="shared" si="41"/>
        <v>1684.063014</v>
      </c>
      <c r="T63" s="188">
        <f t="shared" si="41"/>
        <v>1873.443257</v>
      </c>
      <c r="U63" s="188">
        <f t="shared" si="41"/>
        <v>2080.253395</v>
      </c>
      <c r="V63" s="140"/>
      <c r="W63" s="146"/>
      <c r="Y63" s="140"/>
      <c r="Z63" s="140"/>
      <c r="AA63" s="140"/>
      <c r="AB63" s="140"/>
      <c r="AC63" s="140"/>
      <c r="AD63" s="140"/>
      <c r="AE63" s="140"/>
      <c r="AF63" s="140"/>
      <c r="AG63" s="140"/>
      <c r="AH63" s="140"/>
      <c r="AI63" s="140"/>
      <c r="AJ63" s="140"/>
      <c r="AK63" s="140"/>
      <c r="AL63" s="140"/>
      <c r="AM63" s="140"/>
      <c r="AN63" s="140"/>
      <c r="AO63" s="140"/>
      <c r="AP63" s="140"/>
      <c r="AQ63" s="140"/>
    </row>
    <row r="64" ht="15.75" customHeight="1">
      <c r="A64" s="135"/>
      <c r="B64" s="135"/>
      <c r="C64" s="135"/>
      <c r="D64" s="136"/>
      <c r="E64" s="136"/>
      <c r="F64" s="136"/>
      <c r="G64" s="136"/>
      <c r="H64" s="136"/>
      <c r="I64" s="136"/>
      <c r="J64" s="139"/>
      <c r="K64" s="139"/>
      <c r="L64" s="139"/>
      <c r="M64" s="139"/>
      <c r="N64" s="139"/>
      <c r="O64" s="139"/>
      <c r="P64" s="139"/>
      <c r="Q64" s="139"/>
      <c r="R64" s="139"/>
      <c r="S64" s="139"/>
      <c r="T64" s="139"/>
      <c r="U64" s="139"/>
      <c r="V64" s="140"/>
      <c r="W64" s="146"/>
      <c r="Y64" s="140"/>
      <c r="Z64" s="140"/>
      <c r="AA64" s="140"/>
      <c r="AB64" s="140"/>
      <c r="AC64" s="140"/>
      <c r="AD64" s="140"/>
      <c r="AE64" s="140"/>
      <c r="AF64" s="140"/>
      <c r="AG64" s="140"/>
      <c r="AH64" s="140"/>
      <c r="AI64" s="140"/>
      <c r="AJ64" s="140"/>
      <c r="AK64" s="140"/>
      <c r="AL64" s="140"/>
      <c r="AM64" s="140"/>
      <c r="AN64" s="140"/>
      <c r="AO64" s="140"/>
      <c r="AP64" s="140"/>
      <c r="AQ64" s="140"/>
    </row>
    <row r="65" ht="15.75" customHeight="1">
      <c r="A65" s="135"/>
      <c r="B65" s="135" t="s">
        <v>51</v>
      </c>
      <c r="C65" s="135"/>
      <c r="D65" s="136"/>
      <c r="E65" s="136"/>
      <c r="F65" s="136"/>
      <c r="G65" s="136"/>
      <c r="H65" s="136"/>
      <c r="I65" s="136"/>
      <c r="J65" s="189">
        <v>-69.6</v>
      </c>
      <c r="K65" s="189">
        <v>-45.0</v>
      </c>
      <c r="L65" s="189">
        <v>-37.7</v>
      </c>
      <c r="M65" s="189">
        <v>-14.5</v>
      </c>
      <c r="N65" s="189">
        <v>-45.4</v>
      </c>
      <c r="O65" s="190">
        <v>-48.3</v>
      </c>
      <c r="P65" s="190">
        <v>-54.0</v>
      </c>
      <c r="Q65" s="190">
        <v>-50.0</v>
      </c>
      <c r="R65" s="191">
        <f t="shared" ref="R65:U65" si="42">R7*R100</f>
        <v>0</v>
      </c>
      <c r="S65" s="191">
        <f t="shared" si="42"/>
        <v>0</v>
      </c>
      <c r="T65" s="191">
        <f t="shared" si="42"/>
        <v>0</v>
      </c>
      <c r="U65" s="191">
        <f t="shared" si="42"/>
        <v>0</v>
      </c>
      <c r="V65" s="191"/>
      <c r="W65" s="146"/>
      <c r="Y65" s="140"/>
      <c r="Z65" s="140"/>
      <c r="AA65" s="140"/>
      <c r="AB65" s="140"/>
      <c r="AC65" s="140"/>
      <c r="AD65" s="140"/>
      <c r="AE65" s="140"/>
      <c r="AF65" s="140"/>
      <c r="AG65" s="140"/>
      <c r="AH65" s="140"/>
      <c r="AI65" s="140"/>
      <c r="AJ65" s="140"/>
      <c r="AK65" s="140"/>
      <c r="AL65" s="140"/>
      <c r="AM65" s="140"/>
      <c r="AN65" s="140"/>
      <c r="AO65" s="140"/>
      <c r="AP65" s="140"/>
      <c r="AQ65" s="140"/>
    </row>
    <row r="66" ht="15.75" customHeight="1">
      <c r="A66" s="187"/>
      <c r="B66" s="187" t="s">
        <v>52</v>
      </c>
      <c r="C66" s="187"/>
      <c r="D66" s="141"/>
      <c r="E66" s="141"/>
      <c r="F66" s="141"/>
      <c r="G66" s="141"/>
      <c r="H66" s="141"/>
      <c r="I66" s="141"/>
      <c r="J66" s="188">
        <f t="shared" ref="J66:U66" si="43">J63+J65</f>
        <v>1087.1</v>
      </c>
      <c r="K66" s="188">
        <f t="shared" si="43"/>
        <v>1218.1</v>
      </c>
      <c r="L66" s="188">
        <f t="shared" si="43"/>
        <v>1224.3</v>
      </c>
      <c r="M66" s="188">
        <f t="shared" si="43"/>
        <v>1321.6</v>
      </c>
      <c r="N66" s="188">
        <f t="shared" si="43"/>
        <v>1029</v>
      </c>
      <c r="O66" s="188">
        <f t="shared" si="43"/>
        <v>1206.3</v>
      </c>
      <c r="P66" s="188">
        <f t="shared" si="43"/>
        <v>1254.1</v>
      </c>
      <c r="Q66" s="188">
        <f t="shared" si="43"/>
        <v>1301.91858</v>
      </c>
      <c r="R66" s="188">
        <f t="shared" si="43"/>
        <v>1518.125749</v>
      </c>
      <c r="S66" s="188">
        <f t="shared" si="43"/>
        <v>1684.063014</v>
      </c>
      <c r="T66" s="188">
        <f t="shared" si="43"/>
        <v>1873.443257</v>
      </c>
      <c r="U66" s="188">
        <f t="shared" si="43"/>
        <v>2080.253395</v>
      </c>
      <c r="V66" s="140"/>
      <c r="W66" s="146"/>
      <c r="Y66" s="140"/>
      <c r="Z66" s="140"/>
      <c r="AA66" s="140"/>
      <c r="AB66" s="140"/>
      <c r="AC66" s="140"/>
      <c r="AD66" s="140"/>
      <c r="AE66" s="140"/>
      <c r="AF66" s="140"/>
      <c r="AG66" s="140"/>
      <c r="AH66" s="140"/>
      <c r="AI66" s="140"/>
      <c r="AJ66" s="140"/>
      <c r="AK66" s="140"/>
      <c r="AL66" s="140"/>
      <c r="AM66" s="140"/>
      <c r="AN66" s="140"/>
      <c r="AO66" s="140"/>
      <c r="AP66" s="140"/>
      <c r="AQ66" s="140"/>
    </row>
    <row r="67" ht="15.75" customHeight="1">
      <c r="A67" s="135"/>
      <c r="B67" s="135"/>
      <c r="C67" s="135"/>
      <c r="D67" s="136"/>
      <c r="E67" s="136"/>
      <c r="F67" s="136"/>
      <c r="G67" s="136"/>
      <c r="H67" s="136"/>
      <c r="I67" s="136"/>
      <c r="J67" s="139"/>
      <c r="K67" s="139"/>
      <c r="L67" s="139"/>
      <c r="M67" s="139"/>
      <c r="N67" s="139"/>
      <c r="O67" s="139"/>
      <c r="P67" s="139"/>
      <c r="Q67" s="139"/>
      <c r="R67" s="139"/>
      <c r="S67" s="139"/>
      <c r="T67" s="139"/>
      <c r="U67" s="139"/>
      <c r="V67" s="140"/>
      <c r="W67" s="146"/>
      <c r="Y67" s="140"/>
      <c r="Z67" s="140"/>
      <c r="AA67" s="140"/>
      <c r="AB67" s="140"/>
      <c r="AC67" s="140"/>
      <c r="AD67" s="140"/>
      <c r="AE67" s="140"/>
      <c r="AF67" s="140"/>
      <c r="AG67" s="140"/>
      <c r="AH67" s="140"/>
      <c r="AI67" s="140"/>
      <c r="AJ67" s="140"/>
      <c r="AK67" s="140"/>
      <c r="AL67" s="140"/>
      <c r="AM67" s="140"/>
      <c r="AN67" s="140"/>
      <c r="AO67" s="140"/>
      <c r="AP67" s="140"/>
      <c r="AQ67" s="140"/>
    </row>
    <row r="68" ht="15.75" customHeight="1">
      <c r="A68" s="192"/>
      <c r="B68" s="192" t="s">
        <v>53</v>
      </c>
      <c r="C68" s="192"/>
      <c r="D68" s="193"/>
      <c r="E68" s="193"/>
      <c r="F68" s="193"/>
      <c r="G68" s="193"/>
      <c r="H68" s="193"/>
      <c r="I68" s="193"/>
      <c r="J68" s="194">
        <v>-241.9</v>
      </c>
      <c r="K68" s="194">
        <v>-278.9</v>
      </c>
      <c r="L68" s="137">
        <v>-276.9</v>
      </c>
      <c r="M68" s="137">
        <v>-298.1</v>
      </c>
      <c r="N68" s="137">
        <v>-244.0</v>
      </c>
      <c r="O68" s="195">
        <v>-274.6</v>
      </c>
      <c r="P68" s="190">
        <v>-293.1</v>
      </c>
      <c r="Q68" s="191">
        <f t="shared" ref="Q68:U68" si="44">Q66*Q101</f>
        <v>-304.2758438</v>
      </c>
      <c r="R68" s="191">
        <f t="shared" si="44"/>
        <v>-354.8063608</v>
      </c>
      <c r="S68" s="191">
        <f t="shared" si="44"/>
        <v>-393.5881265</v>
      </c>
      <c r="T68" s="191">
        <f t="shared" si="44"/>
        <v>-437.8488308</v>
      </c>
      <c r="U68" s="191">
        <f t="shared" si="44"/>
        <v>-486.1831353</v>
      </c>
      <c r="V68" s="140"/>
      <c r="W68" s="146"/>
      <c r="Y68" s="140"/>
      <c r="Z68" s="140"/>
      <c r="AA68" s="140"/>
      <c r="AB68" s="140"/>
      <c r="AC68" s="140"/>
      <c r="AD68" s="140"/>
      <c r="AE68" s="140"/>
      <c r="AF68" s="140"/>
      <c r="AG68" s="140"/>
      <c r="AH68" s="140"/>
      <c r="AI68" s="140"/>
      <c r="AJ68" s="140"/>
      <c r="AK68" s="140"/>
      <c r="AL68" s="140"/>
      <c r="AM68" s="140"/>
      <c r="AN68" s="140"/>
      <c r="AO68" s="140"/>
      <c r="AP68" s="140"/>
      <c r="AQ68" s="140"/>
    </row>
    <row r="69" ht="15.75" customHeight="1">
      <c r="A69" s="187"/>
      <c r="B69" s="187" t="s">
        <v>54</v>
      </c>
      <c r="C69" s="187"/>
      <c r="D69" s="141"/>
      <c r="E69" s="141"/>
      <c r="F69" s="141"/>
      <c r="G69" s="141"/>
      <c r="H69" s="141"/>
      <c r="I69" s="141"/>
      <c r="J69" s="188">
        <f t="shared" ref="J69:U69" si="45">J66+J68</f>
        <v>845.2</v>
      </c>
      <c r="K69" s="188">
        <f t="shared" si="45"/>
        <v>939.2</v>
      </c>
      <c r="L69" s="188">
        <f t="shared" si="45"/>
        <v>947.4</v>
      </c>
      <c r="M69" s="188">
        <f t="shared" si="45"/>
        <v>1023.5</v>
      </c>
      <c r="N69" s="188">
        <f t="shared" si="45"/>
        <v>785</v>
      </c>
      <c r="O69" s="188">
        <f t="shared" si="45"/>
        <v>931.7</v>
      </c>
      <c r="P69" s="188">
        <f t="shared" si="45"/>
        <v>961</v>
      </c>
      <c r="Q69" s="188">
        <f t="shared" si="45"/>
        <v>997.642736</v>
      </c>
      <c r="R69" s="188">
        <f t="shared" si="45"/>
        <v>1163.319389</v>
      </c>
      <c r="S69" s="188">
        <f t="shared" si="45"/>
        <v>1290.474888</v>
      </c>
      <c r="T69" s="188">
        <f t="shared" si="45"/>
        <v>1435.594426</v>
      </c>
      <c r="U69" s="188">
        <f t="shared" si="45"/>
        <v>1594.070259</v>
      </c>
      <c r="V69" s="140"/>
      <c r="W69" s="146"/>
      <c r="Y69" s="140"/>
      <c r="Z69" s="140"/>
      <c r="AA69" s="140"/>
      <c r="AB69" s="140"/>
      <c r="AC69" s="140"/>
      <c r="AD69" s="140"/>
      <c r="AE69" s="140"/>
      <c r="AF69" s="140"/>
      <c r="AG69" s="140"/>
      <c r="AH69" s="140"/>
      <c r="AI69" s="140"/>
      <c r="AJ69" s="140"/>
      <c r="AK69" s="140"/>
      <c r="AL69" s="140"/>
      <c r="AM69" s="140"/>
      <c r="AN69" s="140"/>
      <c r="AO69" s="140"/>
      <c r="AP69" s="140"/>
      <c r="AQ69" s="140"/>
    </row>
    <row r="70" ht="15.75" customHeight="1">
      <c r="A70" s="15"/>
      <c r="B70" s="15"/>
      <c r="C70" s="15"/>
      <c r="D70" s="31"/>
      <c r="E70" s="31"/>
      <c r="F70" s="31"/>
      <c r="G70" s="31"/>
      <c r="H70" s="31"/>
      <c r="I70" s="31"/>
      <c r="J70" s="16"/>
      <c r="K70" s="16"/>
      <c r="L70" s="16"/>
      <c r="M70" s="16"/>
      <c r="N70" s="16"/>
      <c r="O70" s="16"/>
      <c r="P70" s="16"/>
      <c r="Q70" s="16"/>
      <c r="R70" s="16"/>
      <c r="S70" s="16"/>
      <c r="T70" s="16"/>
      <c r="U70" s="16"/>
      <c r="W70" s="43"/>
    </row>
    <row r="71" ht="15.75" customHeight="1">
      <c r="A71" s="15"/>
      <c r="B71" s="15" t="s">
        <v>55</v>
      </c>
      <c r="C71" s="15"/>
      <c r="D71" s="31"/>
      <c r="E71" s="31"/>
      <c r="F71" s="31"/>
      <c r="G71" s="31"/>
      <c r="H71" s="31"/>
      <c r="I71" s="31"/>
      <c r="J71" s="180"/>
      <c r="K71" s="180"/>
      <c r="L71" s="180"/>
      <c r="M71" s="180"/>
      <c r="N71" s="180"/>
      <c r="O71" s="180"/>
      <c r="P71" s="180"/>
      <c r="Q71" s="180"/>
      <c r="R71" s="180"/>
      <c r="S71" s="180"/>
      <c r="T71" s="180"/>
      <c r="U71" s="180"/>
      <c r="W71" s="43"/>
    </row>
    <row r="72" ht="15.75" customHeight="1">
      <c r="A72" s="15"/>
      <c r="B72" s="15" t="s">
        <v>56</v>
      </c>
      <c r="C72" s="15"/>
      <c r="D72" s="31"/>
      <c r="E72" s="31"/>
      <c r="F72" s="31"/>
      <c r="G72" s="31"/>
      <c r="H72" s="31"/>
      <c r="I72" s="31"/>
      <c r="J72" s="180"/>
      <c r="K72" s="196"/>
      <c r="L72" s="196"/>
      <c r="M72" s="196"/>
      <c r="N72" s="196"/>
      <c r="O72" s="196"/>
      <c r="P72" s="196"/>
      <c r="Q72" s="196"/>
      <c r="R72" s="196"/>
      <c r="S72" s="196"/>
      <c r="T72" s="196"/>
      <c r="U72" s="196"/>
      <c r="W72" s="43"/>
    </row>
    <row r="73" ht="15.75" customHeight="1">
      <c r="A73" s="163"/>
      <c r="B73" s="163" t="s">
        <v>57</v>
      </c>
      <c r="C73" s="163"/>
      <c r="D73" s="146"/>
      <c r="E73" s="146"/>
      <c r="F73" s="146"/>
      <c r="G73" s="146"/>
      <c r="H73" s="146"/>
      <c r="I73" s="146"/>
      <c r="J73" s="164">
        <f t="shared" ref="J73:U73" si="46">J69+J71+J72</f>
        <v>845.2</v>
      </c>
      <c r="K73" s="164">
        <f t="shared" si="46"/>
        <v>939.2</v>
      </c>
      <c r="L73" s="164">
        <f t="shared" si="46"/>
        <v>947.4</v>
      </c>
      <c r="M73" s="164">
        <f t="shared" si="46"/>
        <v>1023.5</v>
      </c>
      <c r="N73" s="164">
        <f t="shared" si="46"/>
        <v>785</v>
      </c>
      <c r="O73" s="164">
        <f t="shared" si="46"/>
        <v>931.7</v>
      </c>
      <c r="P73" s="164">
        <f t="shared" si="46"/>
        <v>961</v>
      </c>
      <c r="Q73" s="164">
        <f t="shared" si="46"/>
        <v>997.642736</v>
      </c>
      <c r="R73" s="164">
        <f t="shared" si="46"/>
        <v>1163.319389</v>
      </c>
      <c r="S73" s="164">
        <f t="shared" si="46"/>
        <v>1290.474888</v>
      </c>
      <c r="T73" s="164">
        <f t="shared" si="46"/>
        <v>1435.594426</v>
      </c>
      <c r="U73" s="164">
        <f t="shared" si="46"/>
        <v>1594.070259</v>
      </c>
      <c r="V73" s="197"/>
      <c r="W73" s="146"/>
      <c r="Y73" s="197"/>
      <c r="Z73" s="197"/>
      <c r="AA73" s="197"/>
      <c r="AB73" s="197"/>
      <c r="AC73" s="197"/>
      <c r="AD73" s="197"/>
      <c r="AE73" s="197"/>
      <c r="AF73" s="197"/>
      <c r="AG73" s="197"/>
      <c r="AH73" s="197"/>
      <c r="AI73" s="197"/>
      <c r="AJ73" s="197"/>
      <c r="AK73" s="197"/>
      <c r="AL73" s="197"/>
      <c r="AM73" s="197"/>
      <c r="AN73" s="197"/>
      <c r="AO73" s="197"/>
      <c r="AP73" s="197"/>
      <c r="AQ73" s="197"/>
    </row>
    <row r="74" ht="15.75" customHeight="1">
      <c r="A74" s="15"/>
      <c r="B74" s="15"/>
      <c r="C74" s="15" t="s">
        <v>19</v>
      </c>
      <c r="D74" s="31"/>
      <c r="E74" s="31"/>
      <c r="F74" s="31"/>
      <c r="G74" s="31"/>
      <c r="H74" s="31"/>
      <c r="I74" s="31"/>
      <c r="J74" s="16"/>
      <c r="K74" s="16"/>
      <c r="L74" s="32">
        <f t="shared" ref="L74:U74" si="47">L73/K73-1</f>
        <v>0.008730834753</v>
      </c>
      <c r="M74" s="32">
        <f t="shared" si="47"/>
        <v>0.08032510027</v>
      </c>
      <c r="N74" s="32">
        <f t="shared" si="47"/>
        <v>-0.2330239375</v>
      </c>
      <c r="O74" s="32">
        <f t="shared" si="47"/>
        <v>0.1868789809</v>
      </c>
      <c r="P74" s="32">
        <f t="shared" si="47"/>
        <v>0.03144789095</v>
      </c>
      <c r="Q74" s="32">
        <f t="shared" si="47"/>
        <v>0.03812979814</v>
      </c>
      <c r="R74" s="32">
        <f t="shared" si="47"/>
        <v>0.1660681189</v>
      </c>
      <c r="S74" s="32">
        <f t="shared" si="47"/>
        <v>0.1093040314</v>
      </c>
      <c r="T74" s="32">
        <f t="shared" si="47"/>
        <v>0.1124543688</v>
      </c>
      <c r="U74" s="32">
        <f t="shared" si="47"/>
        <v>0.110390393</v>
      </c>
      <c r="W74" s="43"/>
    </row>
    <row r="75" ht="15.75" customHeight="1">
      <c r="A75" s="15"/>
      <c r="B75" s="15"/>
      <c r="C75" s="15"/>
      <c r="D75" s="31"/>
      <c r="E75" s="31"/>
      <c r="F75" s="31"/>
      <c r="G75" s="31"/>
      <c r="H75" s="31"/>
      <c r="I75" s="31"/>
      <c r="J75" s="16"/>
      <c r="K75" s="16"/>
      <c r="L75" s="16"/>
      <c r="M75" s="16"/>
      <c r="N75" s="16"/>
      <c r="O75" s="16"/>
      <c r="P75" s="16"/>
      <c r="Q75" s="16"/>
      <c r="R75" s="16"/>
      <c r="S75" s="16"/>
      <c r="T75" s="16"/>
      <c r="U75" s="16"/>
      <c r="W75" s="34"/>
    </row>
    <row r="76" ht="15.75" customHeight="1">
      <c r="A76" s="192"/>
      <c r="B76" s="192" t="s">
        <v>58</v>
      </c>
      <c r="C76" s="192"/>
      <c r="D76" s="193"/>
      <c r="E76" s="193"/>
      <c r="F76" s="193"/>
      <c r="G76" s="193"/>
      <c r="H76" s="193"/>
      <c r="I76" s="193"/>
      <c r="J76" s="191"/>
      <c r="K76" s="191"/>
      <c r="L76" s="191"/>
      <c r="M76" s="191"/>
      <c r="N76" s="191"/>
      <c r="O76" s="191"/>
      <c r="P76" s="191"/>
      <c r="Q76" s="191">
        <f t="shared" ref="Q76:U76" si="48">Q73*Q103</f>
        <v>0</v>
      </c>
      <c r="R76" s="191">
        <f t="shared" si="48"/>
        <v>0</v>
      </c>
      <c r="S76" s="191">
        <f t="shared" si="48"/>
        <v>0</v>
      </c>
      <c r="T76" s="191">
        <f t="shared" si="48"/>
        <v>0</v>
      </c>
      <c r="U76" s="191">
        <f t="shared" si="48"/>
        <v>0</v>
      </c>
      <c r="V76" s="140"/>
      <c r="W76" s="26"/>
      <c r="Y76" s="140"/>
      <c r="Z76" s="140"/>
      <c r="AA76" s="140"/>
      <c r="AB76" s="140"/>
      <c r="AC76" s="140"/>
      <c r="AD76" s="140"/>
      <c r="AE76" s="140"/>
      <c r="AF76" s="140"/>
      <c r="AG76" s="140"/>
      <c r="AH76" s="140"/>
      <c r="AI76" s="140"/>
      <c r="AJ76" s="140"/>
      <c r="AK76" s="140"/>
      <c r="AL76" s="140"/>
      <c r="AM76" s="140"/>
      <c r="AN76" s="140"/>
      <c r="AO76" s="140"/>
      <c r="AP76" s="140"/>
      <c r="AQ76" s="140"/>
    </row>
    <row r="77" ht="15.75" customHeight="1">
      <c r="A77" s="25"/>
      <c r="B77" s="25" t="s">
        <v>59</v>
      </c>
      <c r="C77" s="25"/>
      <c r="D77" s="26"/>
      <c r="E77" s="26"/>
      <c r="F77" s="26"/>
      <c r="G77" s="26"/>
      <c r="H77" s="26"/>
      <c r="I77" s="26"/>
      <c r="J77" s="198">
        <f t="shared" ref="J77:U77" si="49">J73+J76</f>
        <v>845.2</v>
      </c>
      <c r="K77" s="198">
        <f t="shared" si="49"/>
        <v>939.2</v>
      </c>
      <c r="L77" s="198">
        <f t="shared" si="49"/>
        <v>947.4</v>
      </c>
      <c r="M77" s="198">
        <f t="shared" si="49"/>
        <v>1023.5</v>
      </c>
      <c r="N77" s="198">
        <f t="shared" si="49"/>
        <v>785</v>
      </c>
      <c r="O77" s="198">
        <f t="shared" si="49"/>
        <v>931.7</v>
      </c>
      <c r="P77" s="198">
        <f t="shared" si="49"/>
        <v>961</v>
      </c>
      <c r="Q77" s="198">
        <f t="shared" si="49"/>
        <v>997.642736</v>
      </c>
      <c r="R77" s="198">
        <f t="shared" si="49"/>
        <v>1163.319389</v>
      </c>
      <c r="S77" s="198">
        <f t="shared" si="49"/>
        <v>1290.474888</v>
      </c>
      <c r="T77" s="198">
        <f t="shared" si="49"/>
        <v>1435.594426</v>
      </c>
      <c r="U77" s="198">
        <f t="shared" si="49"/>
        <v>1594.070259</v>
      </c>
      <c r="V77" s="199"/>
      <c r="W77" s="29">
        <f>RRI(5,P77,U77)</f>
        <v>0.1065137482</v>
      </c>
      <c r="Y77" s="30">
        <f>RRI(4,Q77,U77)</f>
        <v>0.1243023117</v>
      </c>
      <c r="AA77" s="199"/>
      <c r="AB77" s="199"/>
      <c r="AC77" s="199"/>
      <c r="AD77" s="199"/>
      <c r="AE77" s="199"/>
      <c r="AF77" s="199"/>
      <c r="AG77" s="199"/>
      <c r="AH77" s="199"/>
      <c r="AI77" s="199"/>
      <c r="AJ77" s="199"/>
      <c r="AK77" s="199"/>
      <c r="AL77" s="199"/>
      <c r="AM77" s="199"/>
      <c r="AN77" s="199"/>
      <c r="AO77" s="199"/>
      <c r="AP77" s="199"/>
      <c r="AQ77" s="199"/>
    </row>
    <row r="78" ht="15.75" customHeight="1">
      <c r="A78" s="15"/>
      <c r="B78" s="15"/>
      <c r="C78" s="15" t="s">
        <v>60</v>
      </c>
      <c r="D78" s="31"/>
      <c r="E78" s="31"/>
      <c r="F78" s="31"/>
      <c r="G78" s="31"/>
      <c r="H78" s="31"/>
      <c r="I78" s="31"/>
      <c r="J78" s="32">
        <f t="shared" ref="J78:U78" si="50">J77/J7</f>
        <v>0.09317913722</v>
      </c>
      <c r="K78" s="32">
        <f t="shared" si="50"/>
        <v>0.09409124607</v>
      </c>
      <c r="L78" s="32">
        <f t="shared" si="50"/>
        <v>0.09532625648</v>
      </c>
      <c r="M78" s="32">
        <f t="shared" si="50"/>
        <v>0.09734546942</v>
      </c>
      <c r="N78" s="32">
        <f t="shared" si="50"/>
        <v>0.07197410766</v>
      </c>
      <c r="O78" s="32">
        <f t="shared" si="50"/>
        <v>0.08506888964</v>
      </c>
      <c r="P78" s="32">
        <f t="shared" si="50"/>
        <v>0.08658905788</v>
      </c>
      <c r="Q78" s="32">
        <f t="shared" si="50"/>
        <v>0.08828098521</v>
      </c>
      <c r="R78" s="32">
        <f t="shared" si="50"/>
        <v>0.09678213429</v>
      </c>
      <c r="S78" s="32">
        <f t="shared" si="50"/>
        <v>0.1000771686</v>
      </c>
      <c r="T78" s="32">
        <f t="shared" si="50"/>
        <v>0.1033351195</v>
      </c>
      <c r="U78" s="32">
        <f t="shared" si="50"/>
        <v>0.1066012721</v>
      </c>
      <c r="W78" s="34"/>
    </row>
    <row r="79" ht="15.75" customHeight="1">
      <c r="A79" s="135"/>
      <c r="B79" s="135" t="s">
        <v>61</v>
      </c>
      <c r="C79" s="135"/>
      <c r="D79" s="136"/>
      <c r="E79" s="136"/>
      <c r="F79" s="136"/>
      <c r="G79" s="136"/>
      <c r="H79" s="136"/>
      <c r="I79" s="136"/>
      <c r="J79" s="139">
        <f t="shared" ref="J79:U79" si="51">J77/J82</f>
        <v>1.641962118</v>
      </c>
      <c r="K79" s="139">
        <f t="shared" si="51"/>
        <v>1.819273608</v>
      </c>
      <c r="L79" s="139">
        <f t="shared" si="51"/>
        <v>1.830088085</v>
      </c>
      <c r="M79" s="139">
        <f t="shared" si="51"/>
        <v>1.975639887</v>
      </c>
      <c r="N79" s="139">
        <f t="shared" si="51"/>
        <v>1.515912251</v>
      </c>
      <c r="O79" s="139">
        <f t="shared" si="51"/>
        <v>1.801361123</v>
      </c>
      <c r="P79" s="139">
        <f t="shared" si="51"/>
        <v>1.857004831</v>
      </c>
      <c r="Q79" s="139">
        <f t="shared" si="51"/>
        <v>1.92781205</v>
      </c>
      <c r="R79" s="139">
        <f t="shared" si="51"/>
        <v>2.247960171</v>
      </c>
      <c r="S79" s="139">
        <f t="shared" si="51"/>
        <v>2.49367128</v>
      </c>
      <c r="T79" s="139">
        <f t="shared" si="51"/>
        <v>2.77409551</v>
      </c>
      <c r="U79" s="139">
        <f t="shared" si="51"/>
        <v>3.080329003</v>
      </c>
      <c r="V79" s="140"/>
      <c r="W79" s="146"/>
      <c r="Y79" s="140"/>
      <c r="Z79" s="140"/>
      <c r="AA79" s="140"/>
      <c r="AB79" s="140"/>
      <c r="AC79" s="140"/>
      <c r="AD79" s="140"/>
      <c r="AE79" s="140"/>
      <c r="AF79" s="140"/>
      <c r="AG79" s="140"/>
      <c r="AH79" s="140"/>
      <c r="AI79" s="140"/>
      <c r="AJ79" s="140"/>
      <c r="AK79" s="140"/>
      <c r="AL79" s="140"/>
      <c r="AM79" s="140"/>
      <c r="AN79" s="140"/>
      <c r="AO79" s="140"/>
      <c r="AP79" s="140"/>
      <c r="AQ79" s="140"/>
    </row>
    <row r="80" ht="15.75" customHeight="1">
      <c r="A80" s="187"/>
      <c r="B80" s="187" t="s">
        <v>62</v>
      </c>
      <c r="C80" s="187"/>
      <c r="D80" s="141"/>
      <c r="E80" s="141"/>
      <c r="F80" s="141"/>
      <c r="G80" s="141"/>
      <c r="H80" s="141"/>
      <c r="I80" s="141"/>
      <c r="J80" s="188">
        <f t="shared" ref="J80:U80" si="52">J77/J83</f>
        <v>1.637730584</v>
      </c>
      <c r="K80" s="188">
        <f t="shared" si="52"/>
        <v>1.816247994</v>
      </c>
      <c r="L80" s="188">
        <f t="shared" si="52"/>
        <v>1.82803998</v>
      </c>
      <c r="M80" s="188">
        <f t="shared" si="52"/>
        <v>1.973468561</v>
      </c>
      <c r="N80" s="188">
        <f t="shared" si="52"/>
        <v>1.514976069</v>
      </c>
      <c r="O80" s="188">
        <f t="shared" si="52"/>
        <v>1.80003864</v>
      </c>
      <c r="P80" s="188">
        <f t="shared" si="52"/>
        <v>1.855176541</v>
      </c>
      <c r="Q80" s="188">
        <f t="shared" si="52"/>
        <v>1.925914048</v>
      </c>
      <c r="R80" s="188">
        <f t="shared" si="52"/>
        <v>2.245746971</v>
      </c>
      <c r="S80" s="188">
        <f t="shared" si="52"/>
        <v>2.491216169</v>
      </c>
      <c r="T80" s="188">
        <f t="shared" si="52"/>
        <v>2.77136431</v>
      </c>
      <c r="U80" s="188">
        <f t="shared" si="52"/>
        <v>3.077296306</v>
      </c>
      <c r="V80" s="140"/>
      <c r="W80" s="26"/>
      <c r="Y80" s="140"/>
      <c r="Z80" s="140"/>
      <c r="AA80" s="140"/>
      <c r="AB80" s="140"/>
      <c r="AC80" s="140"/>
      <c r="AD80" s="140"/>
      <c r="AE80" s="140"/>
      <c r="AF80" s="140"/>
      <c r="AG80" s="140"/>
      <c r="AH80" s="140"/>
      <c r="AI80" s="140"/>
      <c r="AJ80" s="140"/>
      <c r="AK80" s="140"/>
      <c r="AL80" s="140"/>
      <c r="AM80" s="140"/>
      <c r="AN80" s="140"/>
      <c r="AO80" s="140"/>
      <c r="AP80" s="140"/>
      <c r="AQ80" s="140"/>
    </row>
    <row r="81" ht="15.75" customHeight="1">
      <c r="A81" s="15"/>
      <c r="B81" s="15"/>
      <c r="C81" s="15"/>
      <c r="D81" s="31"/>
      <c r="E81" s="31"/>
      <c r="F81" s="31"/>
      <c r="G81" s="31"/>
      <c r="H81" s="31"/>
      <c r="I81" s="31"/>
      <c r="J81" s="16"/>
      <c r="K81" s="16"/>
      <c r="L81" s="16"/>
      <c r="M81" s="16"/>
      <c r="N81" s="16"/>
      <c r="O81" s="16"/>
      <c r="P81" s="16"/>
      <c r="Q81" s="16"/>
      <c r="R81" s="16"/>
      <c r="S81" s="16"/>
      <c r="T81" s="16"/>
      <c r="U81" s="16"/>
      <c r="W81" s="34"/>
    </row>
    <row r="82" ht="15.75" customHeight="1">
      <c r="A82" s="15"/>
      <c r="B82" s="15" t="s">
        <v>63</v>
      </c>
      <c r="C82" s="15"/>
      <c r="D82" s="31"/>
      <c r="E82" s="31"/>
      <c r="F82" s="31"/>
      <c r="G82" s="31"/>
      <c r="H82" s="31"/>
      <c r="I82" s="31"/>
      <c r="J82" s="200">
        <v>514.75</v>
      </c>
      <c r="K82" s="200">
        <v>516.25</v>
      </c>
      <c r="L82" s="200">
        <v>517.68</v>
      </c>
      <c r="M82" s="200">
        <v>518.06</v>
      </c>
      <c r="N82" s="200">
        <v>517.84</v>
      </c>
      <c r="O82" s="200">
        <v>517.22</v>
      </c>
      <c r="P82" s="201">
        <v>517.5</v>
      </c>
      <c r="Q82" s="202">
        <f t="shared" ref="Q82:U82" si="53">P82+Q243</f>
        <v>517.5</v>
      </c>
      <c r="R82" s="202">
        <f t="shared" si="53"/>
        <v>517.5</v>
      </c>
      <c r="S82" s="202">
        <f t="shared" si="53"/>
        <v>517.5</v>
      </c>
      <c r="T82" s="202">
        <f t="shared" si="53"/>
        <v>517.5</v>
      </c>
      <c r="U82" s="202">
        <f t="shared" si="53"/>
        <v>517.5</v>
      </c>
      <c r="W82" s="34"/>
    </row>
    <row r="83" ht="15.75" customHeight="1">
      <c r="A83" s="15"/>
      <c r="B83" s="15" t="s">
        <v>64</v>
      </c>
      <c r="C83" s="15"/>
      <c r="D83" s="31"/>
      <c r="E83" s="31"/>
      <c r="F83" s="31"/>
      <c r="G83" s="31"/>
      <c r="H83" s="31"/>
      <c r="I83" s="31"/>
      <c r="J83" s="200">
        <v>516.08</v>
      </c>
      <c r="K83" s="200">
        <v>517.11</v>
      </c>
      <c r="L83" s="200">
        <v>518.26</v>
      </c>
      <c r="M83" s="200">
        <v>518.63</v>
      </c>
      <c r="N83" s="200">
        <v>518.16</v>
      </c>
      <c r="O83" s="200">
        <v>517.6</v>
      </c>
      <c r="P83" s="201">
        <v>518.01</v>
      </c>
      <c r="Q83" s="202">
        <f t="shared" ref="Q83:U83" si="54">P83+Q243</f>
        <v>518.01</v>
      </c>
      <c r="R83" s="202">
        <f t="shared" si="54"/>
        <v>518.01</v>
      </c>
      <c r="S83" s="202">
        <f t="shared" si="54"/>
        <v>518.01</v>
      </c>
      <c r="T83" s="202">
        <f t="shared" si="54"/>
        <v>518.01</v>
      </c>
      <c r="U83" s="202">
        <f t="shared" si="54"/>
        <v>518.01</v>
      </c>
      <c r="W83" s="34"/>
    </row>
    <row r="84" ht="15.75" customHeight="1">
      <c r="A84" s="15"/>
      <c r="B84" s="15"/>
      <c r="C84" s="15" t="s">
        <v>19</v>
      </c>
      <c r="D84" s="31"/>
      <c r="E84" s="31"/>
      <c r="F84" s="31"/>
      <c r="G84" s="31"/>
      <c r="H84" s="31"/>
      <c r="I84" s="31"/>
      <c r="J84" s="16"/>
      <c r="K84" s="16"/>
      <c r="L84" s="32">
        <f t="shared" ref="L84:U84" si="55">L83/K83-1</f>
        <v>0.002223898203</v>
      </c>
      <c r="M84" s="32">
        <f t="shared" si="55"/>
        <v>0.0007139273724</v>
      </c>
      <c r="N84" s="32">
        <f t="shared" si="55"/>
        <v>-0.0009062337312</v>
      </c>
      <c r="O84" s="32">
        <f t="shared" si="55"/>
        <v>-0.00108074726</v>
      </c>
      <c r="P84" s="32">
        <f t="shared" si="55"/>
        <v>0.0007921174652</v>
      </c>
      <c r="Q84" s="32">
        <f t="shared" si="55"/>
        <v>0</v>
      </c>
      <c r="R84" s="32">
        <f t="shared" si="55"/>
        <v>0</v>
      </c>
      <c r="S84" s="32">
        <f t="shared" si="55"/>
        <v>0</v>
      </c>
      <c r="T84" s="32">
        <f t="shared" si="55"/>
        <v>0</v>
      </c>
      <c r="U84" s="32">
        <f t="shared" si="55"/>
        <v>0</v>
      </c>
      <c r="W84" s="43"/>
    </row>
    <row r="85" ht="15.75" customHeight="1">
      <c r="A85" s="203"/>
      <c r="B85" s="203"/>
      <c r="C85" s="203"/>
      <c r="D85" s="204"/>
      <c r="E85" s="204"/>
      <c r="F85" s="204"/>
      <c r="G85" s="204"/>
      <c r="H85" s="204"/>
      <c r="I85" s="204"/>
      <c r="J85" s="205"/>
      <c r="K85" s="205"/>
      <c r="L85" s="205"/>
      <c r="M85" s="205"/>
      <c r="N85" s="205"/>
      <c r="O85" s="205"/>
      <c r="P85" s="205"/>
      <c r="Q85" s="205"/>
      <c r="R85" s="205"/>
      <c r="S85" s="205"/>
      <c r="T85" s="205"/>
      <c r="U85" s="205"/>
      <c r="V85" s="206"/>
      <c r="W85" s="204"/>
      <c r="X85" s="204"/>
      <c r="Y85" s="206"/>
      <c r="Z85" s="206"/>
      <c r="AA85" s="206"/>
      <c r="AB85" s="206"/>
      <c r="AC85" s="206"/>
      <c r="AD85" s="206"/>
      <c r="AE85" s="206"/>
      <c r="AF85" s="206"/>
      <c r="AG85" s="206"/>
      <c r="AH85" s="206"/>
      <c r="AI85" s="206"/>
      <c r="AJ85" s="206"/>
      <c r="AK85" s="206"/>
      <c r="AL85" s="206"/>
      <c r="AM85" s="206"/>
      <c r="AN85" s="206"/>
      <c r="AO85" s="206"/>
      <c r="AP85" s="206"/>
      <c r="AQ85" s="206"/>
    </row>
    <row r="86" ht="15.75" customHeight="1">
      <c r="A86" s="203"/>
      <c r="B86" s="203" t="s">
        <v>65</v>
      </c>
      <c r="C86" s="203"/>
      <c r="D86" s="204"/>
      <c r="E86" s="204"/>
      <c r="F86" s="204"/>
      <c r="G86" s="204"/>
      <c r="H86" s="204"/>
      <c r="I86" s="204"/>
      <c r="J86" s="205">
        <f t="shared" ref="J86:O86" si="56">J63*(1+J101)+J76</f>
        <v>899.3127035</v>
      </c>
      <c r="K86" s="205">
        <f t="shared" si="56"/>
        <v>973.8966587</v>
      </c>
      <c r="L86" s="205">
        <f t="shared" si="56"/>
        <v>976.5733889</v>
      </c>
      <c r="M86" s="205">
        <f t="shared" si="56"/>
        <v>1034.729381</v>
      </c>
      <c r="N86" s="205">
        <f t="shared" si="56"/>
        <v>819.6345967</v>
      </c>
      <c r="O86" s="205">
        <f t="shared" si="56"/>
        <v>969.0050734</v>
      </c>
      <c r="P86" s="205">
        <f>P63*(1-0.25)+P76</f>
        <v>981.075</v>
      </c>
      <c r="Q86" s="205">
        <f t="shared" ref="Q86:U86" si="57">Q63*(1+Q101)+Q76</f>
        <v>1035.957065</v>
      </c>
      <c r="R86" s="205">
        <f t="shared" si="57"/>
        <v>1163.319389</v>
      </c>
      <c r="S86" s="205">
        <f t="shared" si="57"/>
        <v>1290.474888</v>
      </c>
      <c r="T86" s="205">
        <f t="shared" si="57"/>
        <v>1435.594426</v>
      </c>
      <c r="U86" s="205">
        <f t="shared" si="57"/>
        <v>1594.070259</v>
      </c>
      <c r="V86" s="206"/>
      <c r="W86" s="29">
        <f t="shared" ref="W86:W87" si="59">RRI(5,P86,U86)</f>
        <v>0.1019478706</v>
      </c>
      <c r="Y86" s="30">
        <f t="shared" ref="Y86:Y87" si="60">RRI(4,Q86,U86)</f>
        <v>0.1137595108</v>
      </c>
      <c r="AA86" s="206"/>
      <c r="AB86" s="206"/>
      <c r="AC86" s="206"/>
      <c r="AD86" s="206"/>
      <c r="AE86" s="206"/>
      <c r="AF86" s="206"/>
      <c r="AG86" s="206"/>
      <c r="AH86" s="206"/>
      <c r="AI86" s="206"/>
      <c r="AJ86" s="206"/>
      <c r="AK86" s="206"/>
      <c r="AL86" s="206"/>
      <c r="AM86" s="206"/>
      <c r="AN86" s="206"/>
      <c r="AO86" s="206"/>
      <c r="AP86" s="206"/>
      <c r="AQ86" s="206"/>
    </row>
    <row r="87" ht="15.75" customHeight="1">
      <c r="A87" s="203"/>
      <c r="B87" s="203" t="s">
        <v>66</v>
      </c>
      <c r="C87" s="203"/>
      <c r="D87" s="204"/>
      <c r="E87" s="204"/>
      <c r="F87" s="204"/>
      <c r="G87" s="204"/>
      <c r="H87" s="204"/>
      <c r="I87" s="204"/>
      <c r="J87" s="205">
        <f t="shared" ref="J87:U87" si="58">J86/J83</f>
        <v>1.742583909</v>
      </c>
      <c r="K87" s="205">
        <f t="shared" si="58"/>
        <v>1.883345243</v>
      </c>
      <c r="L87" s="205">
        <f t="shared" si="58"/>
        <v>1.884331009</v>
      </c>
      <c r="M87" s="205">
        <f t="shared" si="58"/>
        <v>1.99512057</v>
      </c>
      <c r="N87" s="205">
        <f t="shared" si="58"/>
        <v>1.581817579</v>
      </c>
      <c r="O87" s="205">
        <f t="shared" si="58"/>
        <v>1.872111811</v>
      </c>
      <c r="P87" s="205">
        <f t="shared" si="58"/>
        <v>1.893930619</v>
      </c>
      <c r="Q87" s="205">
        <f t="shared" si="58"/>
        <v>1.999878506</v>
      </c>
      <c r="R87" s="205">
        <f t="shared" si="58"/>
        <v>2.245746971</v>
      </c>
      <c r="S87" s="205">
        <f t="shared" si="58"/>
        <v>2.491216169</v>
      </c>
      <c r="T87" s="205">
        <f t="shared" si="58"/>
        <v>2.77136431</v>
      </c>
      <c r="U87" s="205">
        <f t="shared" si="58"/>
        <v>3.077296306</v>
      </c>
      <c r="V87" s="206"/>
      <c r="W87" s="30">
        <f t="shared" si="59"/>
        <v>0.1019478706</v>
      </c>
      <c r="Y87" s="30">
        <f t="shared" si="60"/>
        <v>0.1137595108</v>
      </c>
      <c r="AA87" s="206"/>
      <c r="AB87" s="206"/>
      <c r="AC87" s="206"/>
      <c r="AD87" s="206"/>
      <c r="AE87" s="206"/>
      <c r="AF87" s="206"/>
      <c r="AG87" s="206"/>
      <c r="AH87" s="206"/>
      <c r="AI87" s="206"/>
      <c r="AJ87" s="206"/>
      <c r="AK87" s="206"/>
      <c r="AL87" s="206"/>
      <c r="AM87" s="206"/>
      <c r="AN87" s="206"/>
      <c r="AO87" s="206"/>
      <c r="AP87" s="206"/>
      <c r="AQ87" s="206"/>
    </row>
    <row r="88" ht="15.75" customHeight="1">
      <c r="A88" s="15"/>
      <c r="B88" s="15"/>
      <c r="C88" s="15" t="s">
        <v>19</v>
      </c>
      <c r="D88" s="31"/>
      <c r="E88" s="31"/>
      <c r="F88" s="31"/>
      <c r="G88" s="31"/>
      <c r="H88" s="31"/>
      <c r="I88" s="31"/>
      <c r="J88" s="16"/>
      <c r="K88" s="16"/>
      <c r="L88" s="32">
        <f t="shared" ref="L88:U88" si="61">L87/K87-1</f>
        <v>0.0005234122935</v>
      </c>
      <c r="M88" s="32">
        <f t="shared" si="61"/>
        <v>0.05879516913</v>
      </c>
      <c r="N88" s="32">
        <f t="shared" si="61"/>
        <v>-0.2071568992</v>
      </c>
      <c r="O88" s="32">
        <f t="shared" si="61"/>
        <v>0.1835194121</v>
      </c>
      <c r="P88" s="32">
        <f t="shared" si="61"/>
        <v>0.01165465011</v>
      </c>
      <c r="Q88" s="32">
        <f t="shared" si="61"/>
        <v>0.05594074359</v>
      </c>
      <c r="R88" s="32">
        <f t="shared" si="61"/>
        <v>0.1229417008</v>
      </c>
      <c r="S88" s="32">
        <f t="shared" si="61"/>
        <v>0.1093040314</v>
      </c>
      <c r="T88" s="32">
        <f t="shared" si="61"/>
        <v>0.1124543688</v>
      </c>
      <c r="U88" s="32">
        <f t="shared" si="61"/>
        <v>0.110390393</v>
      </c>
      <c r="W88" s="43"/>
    </row>
    <row r="89" ht="15.75" customHeight="1">
      <c r="A89" s="147"/>
      <c r="B89" s="147"/>
      <c r="C89" s="147"/>
      <c r="D89" s="149"/>
      <c r="E89" s="149"/>
      <c r="F89" s="149"/>
      <c r="G89" s="149"/>
      <c r="H89" s="149"/>
      <c r="I89" s="149"/>
      <c r="J89" s="207"/>
      <c r="K89" s="207"/>
      <c r="L89" s="207"/>
      <c r="M89" s="207"/>
      <c r="N89" s="207"/>
      <c r="O89" s="207"/>
      <c r="P89" s="207"/>
      <c r="Q89" s="207"/>
      <c r="R89" s="207"/>
      <c r="S89" s="207"/>
      <c r="T89" s="207"/>
      <c r="U89" s="207"/>
      <c r="V89" s="208"/>
      <c r="W89" s="34"/>
      <c r="X89" s="34"/>
      <c r="Y89" s="208"/>
      <c r="Z89" s="208"/>
      <c r="AA89" s="208"/>
      <c r="AB89" s="208"/>
      <c r="AC89" s="208"/>
      <c r="AD89" s="208"/>
      <c r="AE89" s="208"/>
      <c r="AF89" s="208"/>
      <c r="AG89" s="208"/>
      <c r="AH89" s="208"/>
      <c r="AI89" s="208"/>
      <c r="AJ89" s="208"/>
      <c r="AK89" s="208"/>
      <c r="AL89" s="208"/>
      <c r="AM89" s="208"/>
      <c r="AN89" s="208"/>
      <c r="AO89" s="208"/>
      <c r="AP89" s="208"/>
      <c r="AQ89" s="208"/>
    </row>
    <row r="90" ht="15.75" customHeight="1">
      <c r="A90" s="147"/>
      <c r="B90" s="147" t="s">
        <v>67</v>
      </c>
      <c r="C90" s="147"/>
      <c r="D90" s="149"/>
      <c r="E90" s="149"/>
      <c r="F90" s="149"/>
      <c r="G90" s="149"/>
      <c r="H90" s="149"/>
      <c r="I90" s="149"/>
      <c r="J90" s="207" t="str">
        <f>J91/I80</f>
        <v>#DIV/0!</v>
      </c>
      <c r="K90" s="207">
        <f t="shared" ref="K90:P90" si="62">K91/J87</f>
        <v>0.9755627787</v>
      </c>
      <c r="L90" s="207">
        <f t="shared" si="62"/>
        <v>0.9291976637</v>
      </c>
      <c r="M90" s="207">
        <f t="shared" si="62"/>
        <v>0.9287115647</v>
      </c>
      <c r="N90" s="207">
        <f t="shared" si="62"/>
        <v>0.8771399717</v>
      </c>
      <c r="O90" s="207">
        <f t="shared" si="62"/>
        <v>1.106322261</v>
      </c>
      <c r="P90" s="207">
        <f t="shared" si="62"/>
        <v>0.9614810341</v>
      </c>
      <c r="Q90" s="209">
        <v>0.95</v>
      </c>
      <c r="R90" s="209">
        <v>0.95</v>
      </c>
      <c r="S90" s="209">
        <v>0.95</v>
      </c>
      <c r="T90" s="209">
        <v>0.92</v>
      </c>
      <c r="U90" s="209">
        <v>0.9</v>
      </c>
      <c r="V90" s="208"/>
      <c r="W90" s="34"/>
      <c r="Y90" s="208"/>
      <c r="Z90" s="208"/>
      <c r="AA90" s="208"/>
      <c r="AB90" s="208"/>
      <c r="AC90" s="208"/>
      <c r="AD90" s="208"/>
      <c r="AE90" s="208"/>
      <c r="AF90" s="208"/>
      <c r="AG90" s="208"/>
      <c r="AH90" s="208"/>
      <c r="AI90" s="208"/>
      <c r="AJ90" s="208"/>
      <c r="AK90" s="208"/>
      <c r="AL90" s="208"/>
      <c r="AM90" s="208"/>
      <c r="AN90" s="208"/>
      <c r="AO90" s="208"/>
      <c r="AP90" s="208"/>
      <c r="AQ90" s="208"/>
    </row>
    <row r="91" ht="15.75" customHeight="1">
      <c r="A91" s="187"/>
      <c r="B91" s="187" t="s">
        <v>68</v>
      </c>
      <c r="C91" s="187"/>
      <c r="D91" s="141"/>
      <c r="E91" s="141"/>
      <c r="F91" s="141"/>
      <c r="G91" s="141"/>
      <c r="H91" s="141"/>
      <c r="I91" s="141"/>
      <c r="J91" s="210">
        <v>1.65</v>
      </c>
      <c r="K91" s="210">
        <v>1.7</v>
      </c>
      <c r="L91" s="210">
        <v>1.75</v>
      </c>
      <c r="M91" s="211">
        <v>1.75</v>
      </c>
      <c r="N91" s="210">
        <v>1.75</v>
      </c>
      <c r="O91" s="210">
        <v>1.75</v>
      </c>
      <c r="P91" s="212">
        <v>1.8</v>
      </c>
      <c r="Q91" s="213">
        <f t="shared" ref="Q91:U91" si="63">P87*Q90</f>
        <v>1.799234088</v>
      </c>
      <c r="R91" s="213">
        <f t="shared" si="63"/>
        <v>1.899884581</v>
      </c>
      <c r="S91" s="213">
        <f t="shared" si="63"/>
        <v>2.133459623</v>
      </c>
      <c r="T91" s="213">
        <f t="shared" si="63"/>
        <v>2.291918875</v>
      </c>
      <c r="U91" s="213">
        <f t="shared" si="63"/>
        <v>2.494227879</v>
      </c>
      <c r="V91" s="214"/>
      <c r="W91" s="29">
        <f>RRI(5,P91,U91)</f>
        <v>0.06741358267</v>
      </c>
      <c r="Y91" s="30">
        <f>RRI(4,Q91,U91)</f>
        <v>0.08508088932</v>
      </c>
      <c r="AA91" s="214"/>
      <c r="AB91" s="214"/>
      <c r="AC91" s="214"/>
      <c r="AD91" s="214"/>
      <c r="AE91" s="214"/>
      <c r="AF91" s="214"/>
      <c r="AG91" s="214"/>
      <c r="AH91" s="214"/>
      <c r="AI91" s="214"/>
      <c r="AJ91" s="214"/>
      <c r="AK91" s="214"/>
      <c r="AL91" s="214"/>
      <c r="AM91" s="214"/>
      <c r="AN91" s="214"/>
      <c r="AO91" s="214"/>
      <c r="AP91" s="214"/>
      <c r="AQ91" s="214"/>
    </row>
    <row r="92" ht="15.75" customHeight="1">
      <c r="A92" s="15"/>
      <c r="B92" s="15"/>
      <c r="C92" s="15" t="s">
        <v>19</v>
      </c>
      <c r="D92" s="31"/>
      <c r="E92" s="31"/>
      <c r="F92" s="31"/>
      <c r="G92" s="31"/>
      <c r="H92" s="31"/>
      <c r="I92" s="31"/>
      <c r="J92" s="16"/>
      <c r="K92" s="16"/>
      <c r="L92" s="32">
        <f t="shared" ref="L92:U92" si="64">L91/K91-1</f>
        <v>0.02941176471</v>
      </c>
      <c r="M92" s="32">
        <f t="shared" si="64"/>
        <v>0</v>
      </c>
      <c r="N92" s="32">
        <f t="shared" si="64"/>
        <v>0</v>
      </c>
      <c r="O92" s="32">
        <f t="shared" si="64"/>
        <v>0</v>
      </c>
      <c r="P92" s="32">
        <f t="shared" si="64"/>
        <v>0.02857142857</v>
      </c>
      <c r="Q92" s="32">
        <f t="shared" si="64"/>
        <v>-0.0004255065861</v>
      </c>
      <c r="R92" s="32">
        <f t="shared" si="64"/>
        <v>0.05594074359</v>
      </c>
      <c r="S92" s="32">
        <f t="shared" si="64"/>
        <v>0.1229417008</v>
      </c>
      <c r="T92" s="32">
        <f t="shared" si="64"/>
        <v>0.07427337781</v>
      </c>
      <c r="U92" s="32">
        <f t="shared" si="64"/>
        <v>0.08827057813</v>
      </c>
      <c r="W92" s="43"/>
    </row>
    <row r="93" ht="15.75" customHeight="1">
      <c r="A93" s="215"/>
      <c r="B93" s="216" t="s">
        <v>69</v>
      </c>
      <c r="C93" s="217"/>
      <c r="D93" s="218"/>
      <c r="E93" s="218"/>
      <c r="F93" s="218"/>
      <c r="G93" s="218"/>
      <c r="H93" s="218"/>
      <c r="I93" s="218"/>
      <c r="J93" s="218"/>
      <c r="K93" s="218"/>
      <c r="L93" s="218"/>
      <c r="M93" s="218"/>
      <c r="N93" s="218"/>
      <c r="O93" s="218"/>
      <c r="P93" s="218"/>
      <c r="Q93" s="218"/>
      <c r="R93" s="218"/>
      <c r="S93" s="218"/>
      <c r="T93" s="218"/>
      <c r="U93" s="218"/>
    </row>
    <row r="94" ht="15.75" customHeight="1" outlineLevel="1">
      <c r="A94" s="15"/>
      <c r="B94" s="15" t="s">
        <v>70</v>
      </c>
      <c r="C94" s="15"/>
      <c r="D94" s="31"/>
      <c r="E94" s="31"/>
      <c r="F94" s="31"/>
      <c r="G94" s="31"/>
      <c r="H94" s="31"/>
      <c r="I94" s="31"/>
      <c r="J94" s="32">
        <f t="shared" ref="J94:P94" si="65">J41/J7</f>
        <v>-0.4799409086</v>
      </c>
      <c r="K94" s="32">
        <f t="shared" si="65"/>
        <v>-0.4776092488</v>
      </c>
      <c r="L94" s="32">
        <f t="shared" si="65"/>
        <v>-0.4699401318</v>
      </c>
      <c r="M94" s="32">
        <f t="shared" si="65"/>
        <v>-0.4838264806</v>
      </c>
      <c r="N94" s="32">
        <f t="shared" si="65"/>
        <v>-0.4889013175</v>
      </c>
      <c r="O94" s="32">
        <f t="shared" si="65"/>
        <v>-0.4614921067</v>
      </c>
      <c r="P94" s="32">
        <f t="shared" si="65"/>
        <v>-0.4351888561</v>
      </c>
      <c r="Q94" s="32">
        <f>P94+0</f>
        <v>-0.4351888561</v>
      </c>
      <c r="R94" s="32">
        <f t="shared" ref="R94:U94" si="66">Q94+0.0012</f>
        <v>-0.4339888561</v>
      </c>
      <c r="S94" s="32">
        <f t="shared" si="66"/>
        <v>-0.4327888561</v>
      </c>
      <c r="T94" s="32">
        <f t="shared" si="66"/>
        <v>-0.4315888561</v>
      </c>
      <c r="U94" s="32">
        <f t="shared" si="66"/>
        <v>-0.4303888561</v>
      </c>
    </row>
    <row r="95" ht="15.75" customHeight="1" outlineLevel="1">
      <c r="A95" s="219"/>
      <c r="B95" s="219" t="s">
        <v>71</v>
      </c>
      <c r="C95" s="219"/>
      <c r="D95" s="31"/>
      <c r="E95" s="31"/>
      <c r="F95" s="31"/>
      <c r="G95" s="31"/>
      <c r="H95" s="31"/>
      <c r="I95" s="31"/>
      <c r="J95" s="32">
        <f t="shared" ref="J95:P95" si="67">J45/J7</f>
        <v>-0.3867948449</v>
      </c>
      <c r="K95" s="32">
        <f t="shared" si="67"/>
        <v>-0.358953295</v>
      </c>
      <c r="L95" s="32">
        <f t="shared" si="67"/>
        <v>-0.3648437893</v>
      </c>
      <c r="M95" s="32">
        <f t="shared" si="67"/>
        <v>-0.3553323632</v>
      </c>
      <c r="N95" s="32">
        <f t="shared" si="67"/>
        <v>-0.3755489745</v>
      </c>
      <c r="O95" s="32">
        <f t="shared" si="67"/>
        <v>-0.3875898213</v>
      </c>
      <c r="P95" s="32">
        <f t="shared" si="67"/>
        <v>-0.4063648814</v>
      </c>
      <c r="Q95" s="32">
        <f>P95+0.001</f>
        <v>-0.4053648814</v>
      </c>
      <c r="R95" s="32">
        <f t="shared" ref="R95:U95" si="68">Q95+0.0025</f>
        <v>-0.4028648814</v>
      </c>
      <c r="S95" s="32">
        <f t="shared" si="68"/>
        <v>-0.4003648814</v>
      </c>
      <c r="T95" s="32">
        <f t="shared" si="68"/>
        <v>-0.3978648814</v>
      </c>
      <c r="U95" s="32">
        <f t="shared" si="68"/>
        <v>-0.3953648814</v>
      </c>
    </row>
    <row r="96" ht="15.75" customHeight="1" outlineLevel="1">
      <c r="A96" s="9"/>
      <c r="B96" s="9" t="s">
        <v>72</v>
      </c>
      <c r="C96" s="60"/>
      <c r="D96" s="31"/>
      <c r="E96" s="31"/>
      <c r="F96" s="31"/>
      <c r="G96" s="31"/>
      <c r="H96" s="31"/>
      <c r="I96" s="31"/>
      <c r="J96" s="32">
        <f t="shared" ref="J96:O96" si="69">J46/J7</f>
        <v>0</v>
      </c>
      <c r="K96" s="32">
        <f t="shared" si="69"/>
        <v>0</v>
      </c>
      <c r="L96" s="32">
        <f t="shared" si="69"/>
        <v>0</v>
      </c>
      <c r="M96" s="32">
        <f t="shared" si="69"/>
        <v>0</v>
      </c>
      <c r="N96" s="32">
        <f t="shared" si="69"/>
        <v>0</v>
      </c>
      <c r="O96" s="32">
        <f t="shared" si="69"/>
        <v>0</v>
      </c>
      <c r="P96" s="32">
        <f t="shared" ref="P96:U96" si="70">O96</f>
        <v>0</v>
      </c>
      <c r="Q96" s="32">
        <f t="shared" si="70"/>
        <v>0</v>
      </c>
      <c r="R96" s="32">
        <f t="shared" si="70"/>
        <v>0</v>
      </c>
      <c r="S96" s="32">
        <f t="shared" si="70"/>
        <v>0</v>
      </c>
      <c r="T96" s="32">
        <f t="shared" si="70"/>
        <v>0</v>
      </c>
      <c r="U96" s="32">
        <f t="shared" si="70"/>
        <v>0</v>
      </c>
    </row>
    <row r="97" ht="15.75" customHeight="1" outlineLevel="1">
      <c r="A97" s="9"/>
      <c r="B97" s="9" t="s">
        <v>73</v>
      </c>
      <c r="C97" s="8"/>
      <c r="D97" s="31"/>
      <c r="E97" s="31"/>
      <c r="F97" s="31"/>
      <c r="G97" s="31"/>
      <c r="H97" s="31"/>
      <c r="I97" s="31"/>
      <c r="J97" s="32">
        <f t="shared" ref="J97:P97" si="71">J47/J7</f>
        <v>0</v>
      </c>
      <c r="K97" s="32">
        <f t="shared" si="71"/>
        <v>-0.01713117875</v>
      </c>
      <c r="L97" s="32">
        <f t="shared" si="71"/>
        <v>-0.01801076621</v>
      </c>
      <c r="M97" s="32">
        <f t="shared" si="71"/>
        <v>-0.01797586099</v>
      </c>
      <c r="N97" s="32">
        <f t="shared" si="71"/>
        <v>-0.01714542437</v>
      </c>
      <c r="O97" s="32">
        <f t="shared" si="71"/>
        <v>-0.0168914292</v>
      </c>
      <c r="P97" s="32">
        <f t="shared" si="71"/>
        <v>-0.01829092482</v>
      </c>
      <c r="Q97" s="220">
        <v>-0.0183</v>
      </c>
      <c r="R97" s="220">
        <v>-0.0173</v>
      </c>
      <c r="S97" s="32">
        <f t="shared" ref="S97:U97" si="72">R97</f>
        <v>-0.0173</v>
      </c>
      <c r="T97" s="32">
        <f t="shared" si="72"/>
        <v>-0.0173</v>
      </c>
      <c r="U97" s="32">
        <f t="shared" si="72"/>
        <v>-0.0173</v>
      </c>
    </row>
    <row r="98" ht="15.75" customHeight="1" outlineLevel="1">
      <c r="A98" s="9"/>
      <c r="B98" s="9" t="s">
        <v>74</v>
      </c>
      <c r="C98" s="8"/>
      <c r="D98" s="31"/>
      <c r="E98" s="31"/>
      <c r="F98" s="31"/>
      <c r="G98" s="31"/>
      <c r="H98" s="31"/>
      <c r="I98" s="31"/>
      <c r="J98" s="32">
        <f t="shared" ref="J98:P98" si="73">J48/J7</f>
        <v>-0.01310813939</v>
      </c>
      <c r="K98" s="32">
        <f t="shared" si="73"/>
        <v>-0.02419403314</v>
      </c>
      <c r="L98" s="32">
        <f t="shared" si="73"/>
        <v>-0.02404789455</v>
      </c>
      <c r="M98" s="32">
        <f t="shared" si="73"/>
        <v>-0.02320693164</v>
      </c>
      <c r="N98" s="32">
        <f t="shared" si="73"/>
        <v>-0.02377437722</v>
      </c>
      <c r="O98" s="32">
        <f t="shared" si="73"/>
        <v>-0.02459757311</v>
      </c>
      <c r="P98" s="32">
        <f t="shared" si="73"/>
        <v>-0.02632811937</v>
      </c>
      <c r="Q98" s="32">
        <f>P98</f>
        <v>-0.02632811937</v>
      </c>
      <c r="R98" s="220">
        <v>-0.024</v>
      </c>
      <c r="S98" s="32">
        <f t="shared" ref="S98:U98" si="74">R98</f>
        <v>-0.024</v>
      </c>
      <c r="T98" s="32">
        <f t="shared" si="74"/>
        <v>-0.024</v>
      </c>
      <c r="U98" s="32">
        <f t="shared" si="74"/>
        <v>-0.024</v>
      </c>
    </row>
    <row r="99" ht="15.75" customHeight="1" outlineLevel="1">
      <c r="A99" s="60"/>
      <c r="B99" s="60" t="s">
        <v>75</v>
      </c>
      <c r="C99" s="60"/>
      <c r="D99" s="31"/>
      <c r="E99" s="31"/>
      <c r="F99" s="31"/>
      <c r="G99" s="31"/>
      <c r="H99" s="31"/>
      <c r="I99" s="31"/>
      <c r="J99" s="32">
        <f t="shared" ref="J99:O99" si="75">J49/J7</f>
        <v>0.002436416153</v>
      </c>
      <c r="K99" s="32">
        <f t="shared" si="75"/>
        <v>0.001913482538</v>
      </c>
      <c r="L99" s="32">
        <f t="shared" si="75"/>
        <v>0.00267646023</v>
      </c>
      <c r="M99" s="32">
        <f t="shared" si="75"/>
        <v>0.004993294719</v>
      </c>
      <c r="N99" s="32">
        <f t="shared" si="75"/>
        <v>0.004125904261</v>
      </c>
      <c r="O99" s="32">
        <f t="shared" si="75"/>
        <v>0.004565251134</v>
      </c>
      <c r="P99" s="32">
        <f t="shared" ref="P99:U99" si="76">O99</f>
        <v>0.004565251134</v>
      </c>
      <c r="Q99" s="32">
        <f t="shared" si="76"/>
        <v>0.004565251134</v>
      </c>
      <c r="R99" s="32">
        <f t="shared" si="76"/>
        <v>0.004565251134</v>
      </c>
      <c r="S99" s="32">
        <f t="shared" si="76"/>
        <v>0.004565251134</v>
      </c>
      <c r="T99" s="32">
        <f t="shared" si="76"/>
        <v>0.004565251134</v>
      </c>
      <c r="U99" s="32">
        <f t="shared" si="76"/>
        <v>0.004565251134</v>
      </c>
      <c r="V99" s="221"/>
    </row>
    <row r="100" ht="15.75" customHeight="1" outlineLevel="1">
      <c r="A100" s="15"/>
      <c r="B100" s="15" t="s">
        <v>76</v>
      </c>
      <c r="C100" s="15"/>
      <c r="D100" s="31"/>
      <c r="E100" s="31"/>
      <c r="F100" s="31"/>
      <c r="G100" s="31"/>
      <c r="H100" s="31"/>
      <c r="I100" s="31"/>
      <c r="J100" s="32">
        <f t="shared" ref="J100:O100" si="77">J65/J7</f>
        <v>-0.007673057206</v>
      </c>
      <c r="K100" s="32">
        <f t="shared" si="77"/>
        <v>-0.004508204933</v>
      </c>
      <c r="L100" s="32">
        <f t="shared" si="77"/>
        <v>-0.003793328973</v>
      </c>
      <c r="M100" s="32">
        <f t="shared" si="77"/>
        <v>-0.001379100446</v>
      </c>
      <c r="N100" s="32">
        <f t="shared" si="77"/>
        <v>-0.004162578965</v>
      </c>
      <c r="O100" s="32">
        <f t="shared" si="77"/>
        <v>-0.004410032596</v>
      </c>
      <c r="P100" s="32">
        <v>0.0</v>
      </c>
      <c r="Q100" s="32">
        <f t="shared" ref="Q100:U100" si="78">P100</f>
        <v>0</v>
      </c>
      <c r="R100" s="32">
        <f t="shared" si="78"/>
        <v>0</v>
      </c>
      <c r="S100" s="32">
        <f t="shared" si="78"/>
        <v>0</v>
      </c>
      <c r="T100" s="32">
        <f t="shared" si="78"/>
        <v>0</v>
      </c>
      <c r="U100" s="32">
        <f t="shared" si="78"/>
        <v>0</v>
      </c>
      <c r="V100" s="221"/>
    </row>
    <row r="101" ht="15.75" customHeight="1" outlineLevel="1">
      <c r="A101" s="15"/>
      <c r="B101" s="15" t="s">
        <v>77</v>
      </c>
      <c r="C101" s="15"/>
      <c r="D101" s="31"/>
      <c r="E101" s="31"/>
      <c r="F101" s="31"/>
      <c r="G101" s="31"/>
      <c r="H101" s="31"/>
      <c r="I101" s="31"/>
      <c r="J101" s="32">
        <f t="shared" ref="J101:P101" si="79">J68/J66</f>
        <v>-0.2225186275</v>
      </c>
      <c r="K101" s="32">
        <f t="shared" si="79"/>
        <v>-0.2289631393</v>
      </c>
      <c r="L101" s="32">
        <f t="shared" si="79"/>
        <v>-0.2261700564</v>
      </c>
      <c r="M101" s="32">
        <f t="shared" si="79"/>
        <v>-0.2255599274</v>
      </c>
      <c r="N101" s="32">
        <f t="shared" si="79"/>
        <v>-0.2371234208</v>
      </c>
      <c r="O101" s="32">
        <f t="shared" si="79"/>
        <v>-0.2276382326</v>
      </c>
      <c r="P101" s="32">
        <f t="shared" si="79"/>
        <v>-0.23371342</v>
      </c>
      <c r="Q101" s="222">
        <f t="shared" ref="Q101:U101" si="80">P101</f>
        <v>-0.23371342</v>
      </c>
      <c r="R101" s="222">
        <f t="shared" si="80"/>
        <v>-0.23371342</v>
      </c>
      <c r="S101" s="222">
        <f t="shared" si="80"/>
        <v>-0.23371342</v>
      </c>
      <c r="T101" s="222">
        <f t="shared" si="80"/>
        <v>-0.23371342</v>
      </c>
      <c r="U101" s="222">
        <f t="shared" si="80"/>
        <v>-0.23371342</v>
      </c>
      <c r="V101" s="221"/>
    </row>
    <row r="102" ht="15.75" customHeight="1" outlineLevel="1">
      <c r="A102" s="15"/>
      <c r="B102" s="15" t="s">
        <v>78</v>
      </c>
      <c r="C102" s="15"/>
      <c r="D102" s="31"/>
      <c r="E102" s="31"/>
      <c r="F102" s="31"/>
      <c r="G102" s="31"/>
      <c r="H102" s="31"/>
      <c r="I102" s="31"/>
      <c r="J102" s="221"/>
      <c r="K102" s="32">
        <f t="shared" ref="K102:O102" si="81">K60/K122</f>
        <v>0</v>
      </c>
      <c r="L102" s="32">
        <f t="shared" si="81"/>
        <v>0</v>
      </c>
      <c r="M102" s="32">
        <f t="shared" si="81"/>
        <v>0</v>
      </c>
      <c r="N102" s="32">
        <f t="shared" si="81"/>
        <v>0</v>
      </c>
      <c r="O102" s="32">
        <f t="shared" si="81"/>
        <v>0</v>
      </c>
      <c r="P102" s="32">
        <f t="shared" ref="P102:U102" si="82">O102</f>
        <v>0</v>
      </c>
      <c r="Q102" s="32">
        <f t="shared" si="82"/>
        <v>0</v>
      </c>
      <c r="R102" s="32">
        <f t="shared" si="82"/>
        <v>0</v>
      </c>
      <c r="S102" s="32">
        <f t="shared" si="82"/>
        <v>0</v>
      </c>
      <c r="T102" s="32">
        <f t="shared" si="82"/>
        <v>0</v>
      </c>
      <c r="U102" s="32">
        <f t="shared" si="82"/>
        <v>0</v>
      </c>
      <c r="V102" s="32"/>
    </row>
    <row r="103" ht="15.75" customHeight="1" outlineLevel="1">
      <c r="A103" s="15"/>
      <c r="B103" s="15" t="s">
        <v>79</v>
      </c>
      <c r="C103" s="15"/>
      <c r="D103" s="31"/>
      <c r="E103" s="31"/>
      <c r="F103" s="31"/>
      <c r="G103" s="31"/>
      <c r="H103" s="31"/>
      <c r="I103" s="31"/>
      <c r="J103" s="221"/>
      <c r="K103" s="32">
        <f t="shared" ref="K103:P103" si="83">K76/K73</f>
        <v>0</v>
      </c>
      <c r="L103" s="32">
        <f t="shared" si="83"/>
        <v>0</v>
      </c>
      <c r="M103" s="32">
        <f t="shared" si="83"/>
        <v>0</v>
      </c>
      <c r="N103" s="32">
        <f t="shared" si="83"/>
        <v>0</v>
      </c>
      <c r="O103" s="32">
        <f t="shared" si="83"/>
        <v>0</v>
      </c>
      <c r="P103" s="32">
        <f t="shared" si="83"/>
        <v>0</v>
      </c>
      <c r="Q103" s="32">
        <f t="shared" ref="Q103:U103" si="84">P103</f>
        <v>0</v>
      </c>
      <c r="R103" s="32">
        <f t="shared" si="84"/>
        <v>0</v>
      </c>
      <c r="S103" s="32">
        <f t="shared" si="84"/>
        <v>0</v>
      </c>
      <c r="T103" s="32">
        <f t="shared" si="84"/>
        <v>0</v>
      </c>
      <c r="U103" s="32">
        <f t="shared" si="84"/>
        <v>0</v>
      </c>
      <c r="V103" s="221"/>
    </row>
    <row r="104" ht="15.75" customHeight="1" outlineLevel="1">
      <c r="A104" s="15"/>
      <c r="B104" s="15" t="s">
        <v>80</v>
      </c>
      <c r="C104" s="15"/>
      <c r="D104" s="31"/>
      <c r="E104" s="31"/>
      <c r="F104" s="31"/>
      <c r="G104" s="31"/>
      <c r="H104" s="31"/>
      <c r="I104" s="31"/>
      <c r="J104" s="221">
        <f t="shared" ref="J104:U104" si="85">J56</f>
        <v>0.1225925232</v>
      </c>
      <c r="K104" s="32">
        <f t="shared" si="85"/>
        <v>0.1240257268</v>
      </c>
      <c r="L104" s="32">
        <f t="shared" si="85"/>
        <v>0.1258338784</v>
      </c>
      <c r="M104" s="32">
        <f t="shared" si="85"/>
        <v>0.1246516582</v>
      </c>
      <c r="N104" s="32">
        <f t="shared" si="85"/>
        <v>0.09875581065</v>
      </c>
      <c r="O104" s="32">
        <f t="shared" si="85"/>
        <v>0.1139943208</v>
      </c>
      <c r="P104" s="32">
        <f t="shared" si="85"/>
        <v>0.1173953002</v>
      </c>
      <c r="Q104" s="32">
        <f t="shared" si="85"/>
        <v>0.1193833943</v>
      </c>
      <c r="R104" s="32">
        <f t="shared" si="85"/>
        <v>0.1264115137</v>
      </c>
      <c r="S104" s="32">
        <f t="shared" si="85"/>
        <v>0.1301115137</v>
      </c>
      <c r="T104" s="32">
        <f t="shared" si="85"/>
        <v>0.1338115137</v>
      </c>
      <c r="U104" s="32">
        <f t="shared" si="85"/>
        <v>0.1375115137</v>
      </c>
    </row>
    <row r="105" ht="15.75" customHeight="1" outlineLevel="1">
      <c r="A105" s="15"/>
      <c r="B105" s="15" t="s">
        <v>81</v>
      </c>
      <c r="C105" s="15"/>
      <c r="D105" s="31"/>
      <c r="E105" s="31"/>
      <c r="F105" s="31"/>
      <c r="G105" s="31"/>
      <c r="H105" s="31"/>
      <c r="I105" s="31"/>
      <c r="J105" s="31"/>
      <c r="K105" s="223">
        <f>(K83/J83)</f>
        <v>1.001995815</v>
      </c>
      <c r="L105" s="223">
        <f t="shared" ref="L105:U105" si="86">L83/K83</f>
        <v>1.002223898</v>
      </c>
      <c r="M105" s="223">
        <f t="shared" si="86"/>
        <v>1.000713927</v>
      </c>
      <c r="N105" s="223">
        <f t="shared" si="86"/>
        <v>0.9990937663</v>
      </c>
      <c r="O105" s="223">
        <f t="shared" si="86"/>
        <v>0.9989192527</v>
      </c>
      <c r="P105" s="223">
        <f t="shared" si="86"/>
        <v>1.000792117</v>
      </c>
      <c r="Q105" s="223">
        <f t="shared" si="86"/>
        <v>1</v>
      </c>
      <c r="R105" s="223">
        <f t="shared" si="86"/>
        <v>1</v>
      </c>
      <c r="S105" s="223">
        <f t="shared" si="86"/>
        <v>1</v>
      </c>
      <c r="T105" s="223">
        <f t="shared" si="86"/>
        <v>1</v>
      </c>
      <c r="U105" s="223">
        <f t="shared" si="86"/>
        <v>1</v>
      </c>
    </row>
    <row r="106" ht="15.75" customHeight="1">
      <c r="A106" s="224"/>
      <c r="B106" s="45" t="s">
        <v>82</v>
      </c>
      <c r="C106" s="10"/>
      <c r="D106" s="10"/>
      <c r="E106" s="10"/>
      <c r="F106" s="10"/>
      <c r="G106" s="10"/>
      <c r="H106" s="10"/>
      <c r="I106" s="10"/>
      <c r="J106" s="225">
        <f t="shared" ref="J106:P106" si="87">J59/J123</f>
        <v>-0.04918981481</v>
      </c>
      <c r="K106" s="225">
        <f t="shared" si="87"/>
        <v>-0.1062394604</v>
      </c>
      <c r="L106" s="225">
        <f t="shared" si="87"/>
        <v>-0.1407004831</v>
      </c>
      <c r="M106" s="225">
        <f t="shared" si="87"/>
        <v>-0.1007194245</v>
      </c>
      <c r="N106" s="225">
        <f t="shared" si="87"/>
        <v>-0.1086231539</v>
      </c>
      <c r="O106" s="225">
        <f t="shared" si="87"/>
        <v>-0.1230544747</v>
      </c>
      <c r="P106" s="225">
        <f t="shared" si="87"/>
        <v>-0.08547215496</v>
      </c>
      <c r="Q106" s="225">
        <f t="shared" ref="Q106:U106" si="88">P106</f>
        <v>-0.08547215496</v>
      </c>
      <c r="R106" s="225">
        <f t="shared" si="88"/>
        <v>-0.08547215496</v>
      </c>
      <c r="S106" s="225">
        <f t="shared" si="88"/>
        <v>-0.08547215496</v>
      </c>
      <c r="T106" s="225">
        <f t="shared" si="88"/>
        <v>-0.08547215496</v>
      </c>
      <c r="U106" s="225">
        <f t="shared" si="88"/>
        <v>-0.08547215496</v>
      </c>
    </row>
    <row r="107" ht="15.75" customHeight="1">
      <c r="A107" s="224"/>
      <c r="B107" s="45" t="s">
        <v>83</v>
      </c>
      <c r="C107" s="10"/>
      <c r="D107" s="10"/>
      <c r="E107" s="10"/>
      <c r="F107" s="10"/>
      <c r="G107" s="10"/>
      <c r="H107" s="10"/>
      <c r="I107" s="10"/>
      <c r="J107" s="225"/>
      <c r="K107" s="225"/>
      <c r="L107" s="225"/>
      <c r="M107" s="225"/>
      <c r="N107" s="225"/>
      <c r="O107" s="225"/>
      <c r="P107" s="225">
        <f>P62/O112</f>
        <v>0.02452897263</v>
      </c>
      <c r="Q107" s="226">
        <v>0.02</v>
      </c>
      <c r="R107" s="226">
        <v>0.015</v>
      </c>
      <c r="S107" s="225">
        <f t="shared" ref="S107:U107" si="89">R107</f>
        <v>0.015</v>
      </c>
      <c r="T107" s="225">
        <f t="shared" si="89"/>
        <v>0.015</v>
      </c>
      <c r="U107" s="225">
        <f t="shared" si="89"/>
        <v>0.015</v>
      </c>
    </row>
    <row r="108" ht="15.75" customHeight="1">
      <c r="A108" s="227"/>
      <c r="B108" s="228" t="s">
        <v>84</v>
      </c>
      <c r="C108" s="13"/>
      <c r="D108" s="13"/>
      <c r="E108" s="13"/>
      <c r="F108" s="13"/>
      <c r="G108" s="13"/>
      <c r="H108" s="13"/>
      <c r="I108" s="13"/>
      <c r="J108" s="13"/>
      <c r="K108" s="13"/>
      <c r="L108" s="13"/>
      <c r="M108" s="13"/>
      <c r="N108" s="13"/>
      <c r="O108" s="13"/>
      <c r="P108" s="13"/>
      <c r="Q108" s="13"/>
      <c r="R108" s="13"/>
      <c r="S108" s="13"/>
      <c r="T108" s="13"/>
      <c r="U108" s="229"/>
    </row>
    <row r="109" ht="15.75" customHeight="1">
      <c r="A109" s="15"/>
      <c r="B109" s="15"/>
      <c r="C109" s="15"/>
      <c r="D109" s="31"/>
      <c r="E109" s="31"/>
      <c r="F109" s="31"/>
      <c r="G109" s="31"/>
      <c r="H109" s="31"/>
      <c r="I109" s="31"/>
      <c r="J109" s="31"/>
      <c r="K109" s="31"/>
      <c r="L109" s="31"/>
      <c r="M109" s="31"/>
      <c r="N109" s="31"/>
      <c r="O109" s="31"/>
      <c r="P109" s="31"/>
      <c r="Q109" s="31"/>
      <c r="R109" s="31"/>
      <c r="S109" s="31"/>
    </row>
    <row r="110" ht="15.75" customHeight="1">
      <c r="A110" s="15"/>
      <c r="B110" s="15"/>
      <c r="C110" s="15"/>
      <c r="D110" s="31"/>
      <c r="E110" s="31"/>
      <c r="F110" s="31"/>
      <c r="G110" s="31"/>
      <c r="H110" s="31"/>
      <c r="I110" s="31"/>
      <c r="J110" s="31"/>
      <c r="K110" s="31"/>
      <c r="L110" s="31"/>
      <c r="M110" s="31"/>
      <c r="N110" s="31"/>
      <c r="O110" s="31"/>
      <c r="P110" s="31"/>
      <c r="Q110" s="31"/>
      <c r="R110" s="31"/>
      <c r="S110" s="31"/>
    </row>
    <row r="111" ht="15.75" customHeight="1">
      <c r="A111" s="1"/>
      <c r="B111" s="17"/>
      <c r="C111" s="17"/>
      <c r="D111" s="18"/>
      <c r="E111" s="19">
        <v>2013.0</v>
      </c>
      <c r="F111" s="19">
        <v>2014.0</v>
      </c>
      <c r="G111" s="19">
        <v>2015.0</v>
      </c>
      <c r="H111" s="19">
        <v>2016.0</v>
      </c>
      <c r="I111" s="19">
        <v>2017.0</v>
      </c>
      <c r="J111" s="19">
        <v>2018.0</v>
      </c>
      <c r="K111" s="20">
        <v>2019.0</v>
      </c>
      <c r="L111" s="20">
        <v>2020.0</v>
      </c>
      <c r="M111" s="20">
        <v>2021.0</v>
      </c>
      <c r="N111" s="20">
        <v>2022.0</v>
      </c>
      <c r="O111" s="20">
        <v>2023.0</v>
      </c>
      <c r="P111" s="20">
        <v>2024.0</v>
      </c>
      <c r="Q111" s="21" t="s">
        <v>5</v>
      </c>
      <c r="R111" s="21" t="s">
        <v>6</v>
      </c>
      <c r="S111" s="22" t="s">
        <v>7</v>
      </c>
      <c r="T111" s="22" t="s">
        <v>8</v>
      </c>
      <c r="U111" s="22" t="s">
        <v>9</v>
      </c>
      <c r="W111" s="7"/>
    </row>
    <row r="112" ht="15.75" customHeight="1">
      <c r="A112" s="135"/>
      <c r="B112" s="230" t="s">
        <v>85</v>
      </c>
      <c r="C112" s="231"/>
      <c r="D112" s="232"/>
      <c r="E112" s="232"/>
      <c r="F112" s="232"/>
      <c r="G112" s="232"/>
      <c r="H112" s="232"/>
      <c r="I112" s="232"/>
      <c r="J112" s="233">
        <v>2040.2</v>
      </c>
      <c r="K112" s="233">
        <v>2250.1</v>
      </c>
      <c r="L112" s="233">
        <v>2628.2</v>
      </c>
      <c r="M112" s="233">
        <v>2884.1</v>
      </c>
      <c r="N112" s="233">
        <v>1965.6</v>
      </c>
      <c r="O112" s="234">
        <v>1687.8</v>
      </c>
      <c r="P112" s="235">
        <v>1797.9</v>
      </c>
      <c r="Q112" s="236">
        <f t="shared" ref="Q112:U112" si="90">Q209</f>
        <v>1836.758694</v>
      </c>
      <c r="R112" s="237">
        <f t="shared" si="90"/>
        <v>2061.152696</v>
      </c>
      <c r="S112" s="237">
        <f t="shared" si="90"/>
        <v>2319.638119</v>
      </c>
      <c r="T112" s="237">
        <f t="shared" si="90"/>
        <v>2668.882942</v>
      </c>
      <c r="U112" s="238">
        <f t="shared" si="90"/>
        <v>3095.524925</v>
      </c>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row>
    <row r="113" ht="15.75" customHeight="1" outlineLevel="1">
      <c r="A113" s="239"/>
      <c r="B113" s="239" t="s">
        <v>86</v>
      </c>
      <c r="C113" s="239"/>
      <c r="D113" s="240"/>
      <c r="E113" s="240"/>
      <c r="F113" s="240"/>
      <c r="G113" s="240"/>
      <c r="H113" s="240"/>
      <c r="I113" s="240"/>
      <c r="J113" s="241"/>
      <c r="K113" s="242">
        <v>2232.0</v>
      </c>
      <c r="L113" s="243">
        <v>2178.0</v>
      </c>
      <c r="M113" s="243">
        <v>2421.0</v>
      </c>
      <c r="N113" s="243">
        <v>2668.0</v>
      </c>
      <c r="O113" s="243">
        <v>2495.0</v>
      </c>
      <c r="P113" s="244">
        <v>2494.0</v>
      </c>
      <c r="Q113" s="118">
        <f t="shared" ref="Q113:U113" si="91">Q7*Q152</f>
        <v>2539.475045</v>
      </c>
      <c r="R113" s="118">
        <f t="shared" si="91"/>
        <v>2701.094926</v>
      </c>
      <c r="S113" s="118">
        <f t="shared" si="91"/>
        <v>2897.681338</v>
      </c>
      <c r="T113" s="118">
        <f t="shared" si="91"/>
        <v>3121.90651</v>
      </c>
      <c r="U113" s="118">
        <f t="shared" si="91"/>
        <v>3360.323953</v>
      </c>
      <c r="V113" s="185"/>
      <c r="W113" s="185"/>
      <c r="X113" s="185"/>
      <c r="Y113" s="185"/>
      <c r="Z113" s="185"/>
      <c r="AA113" s="185"/>
      <c r="AB113" s="185"/>
      <c r="AC113" s="185"/>
      <c r="AD113" s="185"/>
      <c r="AE113" s="185"/>
      <c r="AF113" s="185"/>
      <c r="AG113" s="185"/>
      <c r="AH113" s="185"/>
      <c r="AI113" s="185"/>
      <c r="AJ113" s="185"/>
      <c r="AK113" s="185"/>
      <c r="AL113" s="185"/>
      <c r="AM113" s="185"/>
      <c r="AN113" s="185"/>
      <c r="AO113" s="185"/>
      <c r="AP113" s="185"/>
      <c r="AQ113" s="185"/>
    </row>
    <row r="114" ht="15.75" customHeight="1" outlineLevel="1">
      <c r="A114" s="245"/>
      <c r="B114" s="246" t="s">
        <v>87</v>
      </c>
      <c r="C114" s="246"/>
      <c r="D114" s="247"/>
      <c r="E114" s="247"/>
      <c r="F114" s="247"/>
      <c r="G114" s="247"/>
      <c r="H114" s="247"/>
      <c r="I114" s="247"/>
      <c r="J114" s="248"/>
      <c r="K114" s="195">
        <v>648.6</v>
      </c>
      <c r="L114" s="243">
        <v>597.0</v>
      </c>
      <c r="M114" s="243">
        <v>717.8</v>
      </c>
      <c r="N114" s="243">
        <v>843.6</v>
      </c>
      <c r="O114" s="243">
        <v>820.9</v>
      </c>
      <c r="P114" s="249">
        <v>856.7</v>
      </c>
      <c r="Q114" s="250">
        <f t="shared" ref="Q114:U114" si="92">Q7*Q153</f>
        <v>872.3208784</v>
      </c>
      <c r="R114" s="250">
        <f t="shared" si="92"/>
        <v>903.7980589</v>
      </c>
      <c r="S114" s="250">
        <f t="shared" si="92"/>
        <v>943.7871274</v>
      </c>
      <c r="T114" s="250">
        <f t="shared" si="92"/>
        <v>989.0330006</v>
      </c>
      <c r="U114" s="250">
        <f t="shared" si="92"/>
        <v>1034.657488</v>
      </c>
      <c r="V114" s="251"/>
      <c r="W114" s="251"/>
      <c r="X114" s="185"/>
      <c r="Y114" s="185"/>
      <c r="Z114" s="185"/>
      <c r="AA114" s="185"/>
      <c r="AB114" s="185"/>
      <c r="AC114" s="185"/>
      <c r="AD114" s="185"/>
      <c r="AE114" s="185"/>
      <c r="AF114" s="185"/>
      <c r="AG114" s="185"/>
      <c r="AH114" s="185"/>
      <c r="AI114" s="185"/>
      <c r="AJ114" s="185"/>
      <c r="AK114" s="185"/>
      <c r="AL114" s="185"/>
      <c r="AM114" s="185"/>
      <c r="AN114" s="185"/>
      <c r="AO114" s="185"/>
      <c r="AP114" s="185"/>
      <c r="AQ114" s="185"/>
    </row>
    <row r="115" ht="15.75" customHeight="1" outlineLevel="1">
      <c r="A115" s="135"/>
      <c r="B115" s="252" t="s">
        <v>88</v>
      </c>
      <c r="C115" s="135"/>
      <c r="D115" s="136"/>
      <c r="E115" s="136"/>
      <c r="F115" s="136"/>
      <c r="G115" s="136"/>
      <c r="H115" s="136"/>
      <c r="I115" s="136"/>
      <c r="J115" s="253"/>
      <c r="K115" s="254">
        <v>596.0</v>
      </c>
      <c r="L115" s="138">
        <v>639.0</v>
      </c>
      <c r="M115" s="138">
        <v>781.0</v>
      </c>
      <c r="N115" s="138">
        <v>709.0</v>
      </c>
      <c r="O115" s="255">
        <v>641.0</v>
      </c>
      <c r="P115" s="244">
        <v>693.0</v>
      </c>
      <c r="Q115" s="118">
        <f t="shared" ref="Q115:U115" si="93">Q7*Q154</f>
        <v>705.6360088</v>
      </c>
      <c r="R115" s="118">
        <f t="shared" si="93"/>
        <v>750.544821</v>
      </c>
      <c r="S115" s="118">
        <f t="shared" si="93"/>
        <v>805.169674</v>
      </c>
      <c r="T115" s="118">
        <f t="shared" si="93"/>
        <v>867.4744231</v>
      </c>
      <c r="U115" s="118">
        <f t="shared" si="93"/>
        <v>933.7227344</v>
      </c>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row>
    <row r="116" ht="15.75" customHeight="1" outlineLevel="1">
      <c r="A116" s="239"/>
      <c r="B116" s="239" t="s">
        <v>89</v>
      </c>
      <c r="C116" s="239"/>
      <c r="D116" s="240"/>
      <c r="E116" s="240"/>
      <c r="F116" s="240"/>
      <c r="G116" s="240"/>
      <c r="H116" s="240"/>
      <c r="I116" s="240"/>
      <c r="J116" s="248"/>
      <c r="K116" s="195">
        <v>809.8</v>
      </c>
      <c r="L116" s="243">
        <v>890.9</v>
      </c>
      <c r="M116" s="243">
        <v>1310.2</v>
      </c>
      <c r="N116" s="243">
        <v>1132.8</v>
      </c>
      <c r="O116" s="243">
        <v>927.0</v>
      </c>
      <c r="P116" s="244">
        <v>982.9</v>
      </c>
      <c r="Q116" s="118">
        <f t="shared" ref="Q116:U116" si="94">Q7*Q155</f>
        <v>1000.821981</v>
      </c>
      <c r="R116" s="118">
        <f t="shared" si="94"/>
        <v>1064.517323</v>
      </c>
      <c r="S116" s="118">
        <f t="shared" si="94"/>
        <v>1141.993178</v>
      </c>
      <c r="T116" s="118">
        <f t="shared" si="94"/>
        <v>1230.361631</v>
      </c>
      <c r="U116" s="118">
        <f t="shared" si="94"/>
        <v>1324.323342</v>
      </c>
      <c r="V116" s="256"/>
      <c r="W116" s="256"/>
      <c r="X116" s="256"/>
      <c r="Y116" s="256"/>
      <c r="Z116" s="256"/>
      <c r="AA116" s="256"/>
      <c r="AB116" s="256"/>
      <c r="AC116" s="256"/>
      <c r="AD116" s="256"/>
      <c r="AE116" s="256"/>
      <c r="AF116" s="256"/>
      <c r="AG116" s="256"/>
      <c r="AH116" s="256"/>
      <c r="AI116" s="256"/>
      <c r="AJ116" s="256"/>
      <c r="AK116" s="256"/>
      <c r="AL116" s="256"/>
      <c r="AM116" s="256"/>
      <c r="AN116" s="256"/>
      <c r="AO116" s="256"/>
      <c r="AP116" s="256"/>
      <c r="AQ116" s="256"/>
    </row>
    <row r="117" ht="15.75" customHeight="1" outlineLevel="1">
      <c r="A117" s="135"/>
      <c r="B117" s="135" t="s">
        <v>90</v>
      </c>
      <c r="C117" s="135"/>
      <c r="D117" s="136"/>
      <c r="E117" s="136"/>
      <c r="F117" s="136"/>
      <c r="G117" s="136"/>
      <c r="H117" s="136"/>
      <c r="I117" s="136"/>
      <c r="J117" s="241"/>
      <c r="K117" s="242">
        <v>3479.0</v>
      </c>
      <c r="L117" s="243">
        <v>3649.0</v>
      </c>
      <c r="M117" s="243">
        <v>4094.0</v>
      </c>
      <c r="N117" s="243">
        <v>4026.0</v>
      </c>
      <c r="O117" s="243">
        <v>3909.0</v>
      </c>
      <c r="P117" s="255">
        <v>4003.0</v>
      </c>
      <c r="Q117" s="139">
        <f t="shared" ref="Q117:U117" si="95">Q7*Q156</f>
        <v>4075.989817</v>
      </c>
      <c r="R117" s="139">
        <f t="shared" si="95"/>
        <v>4359.438112</v>
      </c>
      <c r="S117" s="139">
        <f t="shared" si="95"/>
        <v>4702.508781</v>
      </c>
      <c r="T117" s="139">
        <f t="shared" si="95"/>
        <v>5094.178332</v>
      </c>
      <c r="U117" s="139">
        <f t="shared" si="95"/>
        <v>5513.123713</v>
      </c>
      <c r="V117" s="185"/>
      <c r="W117" s="185"/>
      <c r="X117" s="185"/>
      <c r="Y117" s="185"/>
      <c r="Z117" s="185"/>
      <c r="AA117" s="185"/>
      <c r="AB117" s="185"/>
      <c r="AC117" s="185"/>
      <c r="AD117" s="185"/>
      <c r="AE117" s="185"/>
      <c r="AF117" s="185"/>
      <c r="AG117" s="185"/>
      <c r="AH117" s="185"/>
      <c r="AI117" s="185"/>
      <c r="AJ117" s="185"/>
      <c r="AK117" s="185"/>
      <c r="AL117" s="185"/>
      <c r="AM117" s="185"/>
      <c r="AN117" s="185"/>
      <c r="AO117" s="185"/>
      <c r="AP117" s="185"/>
      <c r="AQ117" s="185"/>
    </row>
    <row r="118" ht="15.75" customHeight="1">
      <c r="A118" s="187"/>
      <c r="B118" s="187" t="s">
        <v>91</v>
      </c>
      <c r="C118" s="187"/>
      <c r="D118" s="141"/>
      <c r="E118" s="141"/>
      <c r="F118" s="141"/>
      <c r="G118" s="141"/>
      <c r="H118" s="141"/>
      <c r="I118" s="141"/>
      <c r="J118" s="188"/>
      <c r="K118" s="188">
        <f t="shared" ref="K118:U118" si="96">K113+K114+K115-K116-K117</f>
        <v>-812.2</v>
      </c>
      <c r="L118" s="188">
        <f t="shared" si="96"/>
        <v>-1125.9</v>
      </c>
      <c r="M118" s="188">
        <f t="shared" si="96"/>
        <v>-1484.4</v>
      </c>
      <c r="N118" s="188">
        <f t="shared" si="96"/>
        <v>-938.2</v>
      </c>
      <c r="O118" s="188">
        <f t="shared" si="96"/>
        <v>-879.1</v>
      </c>
      <c r="P118" s="188">
        <f t="shared" si="96"/>
        <v>-942.2</v>
      </c>
      <c r="Q118" s="188">
        <f t="shared" si="96"/>
        <v>-959.3798665</v>
      </c>
      <c r="R118" s="188">
        <f t="shared" si="96"/>
        <v>-1068.517629</v>
      </c>
      <c r="S118" s="188">
        <f t="shared" si="96"/>
        <v>-1197.863821</v>
      </c>
      <c r="T118" s="188">
        <f t="shared" si="96"/>
        <v>-1346.12603</v>
      </c>
      <c r="U118" s="188">
        <f t="shared" si="96"/>
        <v>-1508.742878</v>
      </c>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row>
    <row r="119" ht="15.75" customHeight="1">
      <c r="A119" s="258"/>
      <c r="B119" s="258"/>
      <c r="C119" s="258" t="s">
        <v>92</v>
      </c>
      <c r="D119" s="259"/>
      <c r="E119" s="259"/>
      <c r="F119" s="259"/>
      <c r="G119" s="259"/>
      <c r="H119" s="259"/>
      <c r="I119" s="259"/>
      <c r="J119" s="260">
        <f t="shared" ref="J119:U119" si="97">J118/J7</f>
        <v>0</v>
      </c>
      <c r="K119" s="260">
        <f t="shared" si="97"/>
        <v>-0.08136808992</v>
      </c>
      <c r="L119" s="260">
        <f t="shared" si="97"/>
        <v>-0.1132867133</v>
      </c>
      <c r="M119" s="260">
        <f t="shared" si="97"/>
        <v>-0.1411818415</v>
      </c>
      <c r="N119" s="260">
        <f t="shared" si="97"/>
        <v>-0.0860205195</v>
      </c>
      <c r="O119" s="260">
        <f t="shared" si="97"/>
        <v>-0.08026624545</v>
      </c>
      <c r="P119" s="260">
        <f t="shared" si="97"/>
        <v>-0.08489512002</v>
      </c>
      <c r="Q119" s="260">
        <f t="shared" si="97"/>
        <v>-0.08489512002</v>
      </c>
      <c r="R119" s="260">
        <f t="shared" si="97"/>
        <v>-0.08889512002</v>
      </c>
      <c r="S119" s="260">
        <f t="shared" si="97"/>
        <v>-0.09289512002</v>
      </c>
      <c r="T119" s="260">
        <f t="shared" si="97"/>
        <v>-0.09689512002</v>
      </c>
      <c r="U119" s="260">
        <f t="shared" si="97"/>
        <v>-0.10089512</v>
      </c>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row>
    <row r="120" ht="15.75" customHeight="1">
      <c r="A120" s="15"/>
      <c r="B120" s="15"/>
      <c r="C120" s="15"/>
      <c r="D120" s="31"/>
      <c r="E120" s="31"/>
      <c r="F120" s="31"/>
      <c r="G120" s="31"/>
      <c r="H120" s="31"/>
      <c r="I120" s="31"/>
      <c r="J120" s="262"/>
      <c r="K120" s="262"/>
      <c r="L120" s="262"/>
      <c r="M120" s="262"/>
      <c r="N120" s="262"/>
      <c r="O120" s="262"/>
      <c r="P120" s="262"/>
      <c r="Q120" s="262"/>
      <c r="R120" s="262"/>
      <c r="S120" s="262"/>
      <c r="T120" s="262"/>
      <c r="U120" s="262"/>
    </row>
    <row r="121" ht="15.75" customHeight="1">
      <c r="A121" s="15"/>
      <c r="B121" s="15"/>
      <c r="C121" s="15"/>
      <c r="D121" s="31"/>
      <c r="E121" s="31"/>
      <c r="F121" s="31"/>
      <c r="G121" s="31"/>
      <c r="H121" s="31"/>
      <c r="I121" s="31"/>
      <c r="J121" s="262"/>
      <c r="K121" s="262"/>
      <c r="L121" s="262"/>
      <c r="M121" s="262"/>
      <c r="N121" s="262"/>
      <c r="O121" s="262"/>
      <c r="P121" s="262"/>
      <c r="Q121" s="262"/>
      <c r="R121" s="262"/>
      <c r="S121" s="262"/>
      <c r="T121" s="262"/>
      <c r="U121" s="262"/>
    </row>
    <row r="122" ht="15.75" customHeight="1">
      <c r="A122" s="135"/>
      <c r="B122" s="263" t="s">
        <v>93</v>
      </c>
      <c r="C122" s="264"/>
      <c r="D122" s="265"/>
      <c r="E122" s="265"/>
      <c r="F122" s="265"/>
      <c r="G122" s="265"/>
      <c r="H122" s="265"/>
      <c r="I122" s="265"/>
      <c r="J122" s="266">
        <v>49.3</v>
      </c>
      <c r="K122" s="266">
        <v>370.8</v>
      </c>
      <c r="L122" s="266">
        <v>342.9</v>
      </c>
      <c r="M122" s="266">
        <v>343.7</v>
      </c>
      <c r="N122" s="266">
        <v>324.0</v>
      </c>
      <c r="O122" s="266">
        <v>349.2</v>
      </c>
      <c r="P122" s="267">
        <v>432.6</v>
      </c>
      <c r="Q122" s="268">
        <f t="shared" ref="Q122:U122" si="98">Q7*Q165</f>
        <v>440.4879328</v>
      </c>
      <c r="R122" s="268">
        <f t="shared" si="98"/>
        <v>468.5219185</v>
      </c>
      <c r="S122" s="268">
        <f t="shared" si="98"/>
        <v>502.6210692</v>
      </c>
      <c r="T122" s="269">
        <f t="shared" si="98"/>
        <v>541.5143368</v>
      </c>
      <c r="U122" s="269">
        <f t="shared" si="98"/>
        <v>582.8693433</v>
      </c>
      <c r="V122" s="185"/>
      <c r="W122" s="185"/>
      <c r="X122" s="185"/>
      <c r="Y122" s="185"/>
      <c r="Z122" s="185"/>
      <c r="AA122" s="185"/>
      <c r="AB122" s="185"/>
      <c r="AC122" s="185"/>
      <c r="AD122" s="185"/>
      <c r="AE122" s="185"/>
      <c r="AF122" s="185"/>
      <c r="AG122" s="185"/>
      <c r="AH122" s="185"/>
      <c r="AI122" s="185"/>
      <c r="AJ122" s="185"/>
      <c r="AK122" s="185"/>
      <c r="AL122" s="185"/>
      <c r="AM122" s="185"/>
      <c r="AN122" s="185"/>
      <c r="AO122" s="185"/>
      <c r="AP122" s="185"/>
      <c r="AQ122" s="185"/>
    </row>
    <row r="123" ht="15.75" customHeight="1">
      <c r="A123" s="135"/>
      <c r="B123" s="270" t="s">
        <v>94</v>
      </c>
      <c r="C123" s="271"/>
      <c r="D123" s="272"/>
      <c r="E123" s="272"/>
      <c r="F123" s="272"/>
      <c r="G123" s="272"/>
      <c r="H123" s="272"/>
      <c r="I123" s="272"/>
      <c r="J123" s="273">
        <v>172.8</v>
      </c>
      <c r="K123" s="273">
        <v>177.9</v>
      </c>
      <c r="L123" s="273">
        <v>165.6</v>
      </c>
      <c r="M123" s="273">
        <v>208.5</v>
      </c>
      <c r="N123" s="273">
        <v>209.9</v>
      </c>
      <c r="O123" s="273">
        <v>205.6</v>
      </c>
      <c r="P123" s="255">
        <v>413.0</v>
      </c>
      <c r="Q123" s="274">
        <f t="shared" ref="Q123:U123" si="99">P123+Q197</f>
        <v>363</v>
      </c>
      <c r="R123" s="274">
        <f t="shared" si="99"/>
        <v>313</v>
      </c>
      <c r="S123" s="274">
        <f t="shared" si="99"/>
        <v>263</v>
      </c>
      <c r="T123" s="275">
        <f t="shared" si="99"/>
        <v>213</v>
      </c>
      <c r="U123" s="275">
        <f t="shared" si="99"/>
        <v>163</v>
      </c>
      <c r="V123" s="185"/>
      <c r="W123" s="185"/>
      <c r="X123" s="185"/>
      <c r="Y123" s="185"/>
      <c r="Z123" s="185"/>
      <c r="AA123" s="185"/>
      <c r="AB123" s="185"/>
      <c r="AC123" s="185"/>
      <c r="AD123" s="185"/>
      <c r="AE123" s="185"/>
      <c r="AF123" s="185"/>
      <c r="AG123" s="185"/>
      <c r="AH123" s="185"/>
      <c r="AI123" s="185"/>
      <c r="AJ123" s="185"/>
      <c r="AK123" s="185"/>
      <c r="AL123" s="185"/>
      <c r="AM123" s="185"/>
      <c r="AN123" s="185"/>
      <c r="AO123" s="185"/>
      <c r="AP123" s="185"/>
      <c r="AQ123" s="185"/>
    </row>
    <row r="124" ht="15.75" customHeight="1">
      <c r="A124" s="135"/>
      <c r="B124" s="270" t="s">
        <v>95</v>
      </c>
      <c r="C124" s="271"/>
      <c r="D124" s="272"/>
      <c r="E124" s="272"/>
      <c r="F124" s="272"/>
      <c r="G124" s="272"/>
      <c r="H124" s="272"/>
      <c r="I124" s="272"/>
      <c r="J124" s="276"/>
      <c r="K124" s="276">
        <f t="shared" ref="K124:U124" si="100">K122+K123</f>
        <v>548.7</v>
      </c>
      <c r="L124" s="276">
        <f t="shared" si="100"/>
        <v>508.5</v>
      </c>
      <c r="M124" s="276">
        <f t="shared" si="100"/>
        <v>552.2</v>
      </c>
      <c r="N124" s="276">
        <f t="shared" si="100"/>
        <v>533.9</v>
      </c>
      <c r="O124" s="276">
        <f t="shared" si="100"/>
        <v>554.8</v>
      </c>
      <c r="P124" s="277">
        <f t="shared" si="100"/>
        <v>845.6</v>
      </c>
      <c r="Q124" s="278">
        <f t="shared" si="100"/>
        <v>803.4879328</v>
      </c>
      <c r="R124" s="278">
        <f t="shared" si="100"/>
        <v>781.5219185</v>
      </c>
      <c r="S124" s="278">
        <f t="shared" si="100"/>
        <v>765.6210692</v>
      </c>
      <c r="T124" s="279">
        <f t="shared" si="100"/>
        <v>754.5143368</v>
      </c>
      <c r="U124" s="279">
        <f t="shared" si="100"/>
        <v>745.8693433</v>
      </c>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row>
    <row r="125" ht="15.75" customHeight="1">
      <c r="A125" s="135"/>
      <c r="B125" s="135"/>
      <c r="C125" s="135"/>
      <c r="D125" s="136"/>
      <c r="E125" s="136"/>
      <c r="F125" s="136"/>
      <c r="G125" s="136"/>
      <c r="H125" s="136"/>
      <c r="I125" s="136"/>
      <c r="J125" s="139"/>
      <c r="K125" s="139"/>
      <c r="L125" s="139"/>
      <c r="M125" s="139"/>
      <c r="N125" s="139"/>
      <c r="O125" s="139"/>
      <c r="P125" s="139"/>
      <c r="Q125" s="139"/>
      <c r="R125" s="139"/>
      <c r="S125" s="139"/>
      <c r="T125" s="139"/>
      <c r="U125" s="139"/>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row>
    <row r="126" ht="15.75" customHeight="1">
      <c r="A126" s="135"/>
      <c r="B126" s="135"/>
      <c r="C126" s="135"/>
      <c r="D126" s="136"/>
      <c r="E126" s="136"/>
      <c r="F126" s="136"/>
      <c r="G126" s="136"/>
      <c r="H126" s="136"/>
      <c r="I126" s="136"/>
      <c r="J126" s="139"/>
      <c r="K126" s="139"/>
      <c r="L126" s="139"/>
      <c r="M126" s="139"/>
      <c r="N126" s="139"/>
      <c r="O126" s="139"/>
      <c r="P126" s="139"/>
      <c r="Q126" s="139"/>
      <c r="R126" s="139"/>
      <c r="S126" s="139"/>
      <c r="T126" s="139"/>
      <c r="U126" s="139"/>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row>
    <row r="127" ht="15.75" customHeight="1">
      <c r="A127" s="187"/>
      <c r="B127" s="280" t="s">
        <v>96</v>
      </c>
      <c r="C127" s="281"/>
      <c r="D127" s="282"/>
      <c r="E127" s="282"/>
      <c r="F127" s="282"/>
      <c r="G127" s="282"/>
      <c r="H127" s="282"/>
      <c r="I127" s="282"/>
      <c r="J127" s="283">
        <v>3064.6</v>
      </c>
      <c r="K127" s="283">
        <v>3172.9</v>
      </c>
      <c r="L127" s="283">
        <v>3174.6</v>
      </c>
      <c r="M127" s="283">
        <v>3174.2</v>
      </c>
      <c r="N127" s="283">
        <v>2836.6</v>
      </c>
      <c r="O127" s="284">
        <v>2752.1</v>
      </c>
      <c r="P127" s="285">
        <v>2866.8</v>
      </c>
      <c r="Q127" s="286">
        <f t="shared" ref="Q127:U127" si="101">P127+Q77+Q200+Q199</f>
        <v>2932.421486</v>
      </c>
      <c r="R127" s="286">
        <f t="shared" si="101"/>
        <v>3111.581663</v>
      </c>
      <c r="S127" s="286">
        <f t="shared" si="101"/>
        <v>3296.903131</v>
      </c>
      <c r="T127" s="287">
        <f t="shared" si="101"/>
        <v>3545.260661</v>
      </c>
      <c r="U127" s="287">
        <f t="shared" si="101"/>
        <v>3847.295937</v>
      </c>
      <c r="V127" s="214"/>
      <c r="W127" s="214"/>
      <c r="X127" s="214"/>
      <c r="Y127" s="214"/>
      <c r="Z127" s="214"/>
      <c r="AA127" s="214"/>
      <c r="AB127" s="214"/>
      <c r="AC127" s="214"/>
      <c r="AD127" s="214"/>
      <c r="AE127" s="214"/>
      <c r="AF127" s="214"/>
      <c r="AG127" s="214"/>
      <c r="AH127" s="214"/>
      <c r="AI127" s="214"/>
      <c r="AJ127" s="214"/>
      <c r="AK127" s="214"/>
      <c r="AL127" s="214"/>
      <c r="AM127" s="214"/>
      <c r="AN127" s="214"/>
      <c r="AO127" s="214"/>
      <c r="AP127" s="214"/>
      <c r="AQ127" s="214"/>
    </row>
    <row r="128" ht="15.75" customHeight="1">
      <c r="A128" s="147"/>
      <c r="B128" s="288" t="s">
        <v>45</v>
      </c>
      <c r="C128" s="147"/>
      <c r="D128" s="149"/>
      <c r="E128" s="149"/>
      <c r="F128" s="149"/>
      <c r="G128" s="149"/>
      <c r="H128" s="149"/>
      <c r="I128" s="149"/>
      <c r="J128" s="289"/>
      <c r="K128" s="289"/>
      <c r="L128" s="171">
        <f t="shared" ref="L128:U128" si="102">(L127/K127)-1</f>
        <v>0.00053578745</v>
      </c>
      <c r="M128" s="171">
        <f t="shared" si="102"/>
        <v>-0.000126000126</v>
      </c>
      <c r="N128" s="171">
        <f t="shared" si="102"/>
        <v>-0.1063575074</v>
      </c>
      <c r="O128" s="171">
        <f t="shared" si="102"/>
        <v>-0.02978918423</v>
      </c>
      <c r="P128" s="171">
        <f t="shared" si="102"/>
        <v>0.04167726463</v>
      </c>
      <c r="Q128" s="171">
        <f t="shared" si="102"/>
        <v>0.02289015139</v>
      </c>
      <c r="R128" s="171">
        <f t="shared" si="102"/>
        <v>0.0610963252</v>
      </c>
      <c r="S128" s="171">
        <f t="shared" si="102"/>
        <v>0.05955860669</v>
      </c>
      <c r="T128" s="290">
        <f t="shared" si="102"/>
        <v>0.07533055112</v>
      </c>
      <c r="U128" s="290">
        <f t="shared" si="102"/>
        <v>0.08519409556</v>
      </c>
    </row>
    <row r="129" ht="15.75" customHeight="1">
      <c r="A129" s="135"/>
      <c r="B129" s="291" t="s">
        <v>97</v>
      </c>
      <c r="C129" s="135"/>
      <c r="D129" s="136"/>
      <c r="E129" s="136"/>
      <c r="F129" s="136"/>
      <c r="G129" s="136"/>
      <c r="H129" s="136"/>
      <c r="I129" s="136"/>
      <c r="J129" s="155">
        <v>16.0</v>
      </c>
      <c r="K129" s="155">
        <v>20.0</v>
      </c>
      <c r="L129" s="155">
        <v>22.6</v>
      </c>
      <c r="M129" s="155">
        <v>25.0</v>
      </c>
      <c r="N129" s="155">
        <v>29.9</v>
      </c>
      <c r="O129" s="155">
        <v>33.9</v>
      </c>
      <c r="P129" s="162">
        <v>26.3</v>
      </c>
      <c r="Q129" s="156">
        <f t="shared" ref="Q129:U129" si="103">P129*(1+Q138)</f>
        <v>26.08914288</v>
      </c>
      <c r="R129" s="156">
        <f t="shared" si="103"/>
        <v>25.16600067</v>
      </c>
      <c r="S129" s="156">
        <f t="shared" si="103"/>
        <v>23.94249357</v>
      </c>
      <c r="T129" s="292">
        <f t="shared" si="103"/>
        <v>22.40400161</v>
      </c>
      <c r="U129" s="292">
        <f t="shared" si="103"/>
        <v>20.57348724</v>
      </c>
      <c r="V129" s="185"/>
      <c r="W129" s="185"/>
      <c r="X129" s="185"/>
      <c r="Y129" s="185"/>
      <c r="Z129" s="185"/>
      <c r="AA129" s="185"/>
      <c r="AB129" s="185"/>
      <c r="AC129" s="185"/>
      <c r="AD129" s="185"/>
      <c r="AE129" s="185"/>
      <c r="AF129" s="185"/>
      <c r="AG129" s="185"/>
      <c r="AH129" s="185"/>
      <c r="AI129" s="185"/>
      <c r="AJ129" s="185"/>
      <c r="AK129" s="185"/>
      <c r="AL129" s="185"/>
      <c r="AM129" s="185"/>
      <c r="AN129" s="185"/>
      <c r="AO129" s="185"/>
      <c r="AP129" s="185"/>
      <c r="AQ129" s="185"/>
    </row>
    <row r="130" ht="15.75" customHeight="1">
      <c r="A130" s="166"/>
      <c r="B130" s="293" t="s">
        <v>98</v>
      </c>
      <c r="C130" s="294"/>
      <c r="D130" s="295"/>
      <c r="E130" s="295"/>
      <c r="F130" s="295"/>
      <c r="G130" s="295"/>
      <c r="H130" s="295"/>
      <c r="I130" s="295"/>
      <c r="J130" s="296">
        <f t="shared" ref="J130:U130" si="104">J127+J129</f>
        <v>3080.6</v>
      </c>
      <c r="K130" s="296">
        <f t="shared" si="104"/>
        <v>3192.9</v>
      </c>
      <c r="L130" s="296">
        <f t="shared" si="104"/>
        <v>3197.2</v>
      </c>
      <c r="M130" s="296">
        <f t="shared" si="104"/>
        <v>3199.2</v>
      </c>
      <c r="N130" s="296">
        <f t="shared" si="104"/>
        <v>2866.5</v>
      </c>
      <c r="O130" s="296">
        <f t="shared" si="104"/>
        <v>2786</v>
      </c>
      <c r="P130" s="296">
        <f t="shared" si="104"/>
        <v>2893.1</v>
      </c>
      <c r="Q130" s="296">
        <f t="shared" si="104"/>
        <v>2958.510629</v>
      </c>
      <c r="R130" s="296">
        <f t="shared" si="104"/>
        <v>3136.747663</v>
      </c>
      <c r="S130" s="296">
        <f t="shared" si="104"/>
        <v>3320.845625</v>
      </c>
      <c r="T130" s="297">
        <f t="shared" si="104"/>
        <v>3567.664663</v>
      </c>
      <c r="U130" s="297">
        <f t="shared" si="104"/>
        <v>3867.869424</v>
      </c>
      <c r="V130" s="298"/>
      <c r="W130" s="298"/>
      <c r="X130" s="298"/>
      <c r="Y130" s="298"/>
      <c r="Z130" s="298"/>
      <c r="AA130" s="298"/>
      <c r="AB130" s="298"/>
      <c r="AC130" s="298"/>
      <c r="AD130" s="298"/>
      <c r="AE130" s="298"/>
      <c r="AF130" s="298"/>
      <c r="AG130" s="298"/>
      <c r="AH130" s="298"/>
      <c r="AI130" s="298"/>
      <c r="AJ130" s="298"/>
      <c r="AK130" s="298"/>
      <c r="AL130" s="298"/>
      <c r="AM130" s="298"/>
      <c r="AN130" s="298"/>
      <c r="AO130" s="298"/>
      <c r="AP130" s="298"/>
      <c r="AQ130" s="298"/>
    </row>
    <row r="131" ht="15.75" customHeight="1">
      <c r="A131" s="15"/>
      <c r="B131" s="15"/>
      <c r="C131" s="15"/>
      <c r="D131" s="31"/>
      <c r="E131" s="31"/>
      <c r="F131" s="31"/>
      <c r="G131" s="31"/>
      <c r="H131" s="31"/>
      <c r="I131" s="31"/>
      <c r="J131" s="262"/>
      <c r="K131" s="262"/>
      <c r="L131" s="262"/>
      <c r="M131" s="262"/>
      <c r="N131" s="262"/>
      <c r="O131" s="262"/>
      <c r="P131" s="262"/>
      <c r="Q131" s="262"/>
      <c r="R131" s="262"/>
      <c r="S131" s="262"/>
      <c r="T131" s="262"/>
      <c r="U131" s="262"/>
    </row>
    <row r="132" ht="15.75" customHeight="1">
      <c r="A132" s="299"/>
      <c r="B132" s="300" t="s">
        <v>99</v>
      </c>
      <c r="C132" s="301"/>
      <c r="D132" s="301"/>
      <c r="E132" s="301"/>
      <c r="F132" s="301"/>
      <c r="G132" s="301"/>
      <c r="H132" s="301"/>
      <c r="I132" s="301"/>
      <c r="J132" s="301"/>
      <c r="K132" s="302">
        <f t="shared" ref="K132:U132" si="105">K124-K112</f>
        <v>-1701.4</v>
      </c>
      <c r="L132" s="302">
        <f t="shared" si="105"/>
        <v>-2119.7</v>
      </c>
      <c r="M132" s="302">
        <f t="shared" si="105"/>
        <v>-2331.9</v>
      </c>
      <c r="N132" s="302">
        <f t="shared" si="105"/>
        <v>-1431.7</v>
      </c>
      <c r="O132" s="302">
        <f t="shared" si="105"/>
        <v>-1133</v>
      </c>
      <c r="P132" s="302">
        <f t="shared" si="105"/>
        <v>-952.3</v>
      </c>
      <c r="Q132" s="303">
        <f t="shared" si="105"/>
        <v>-1033.270762</v>
      </c>
      <c r="R132" s="303">
        <f t="shared" si="105"/>
        <v>-1279.630778</v>
      </c>
      <c r="S132" s="303">
        <f t="shared" si="105"/>
        <v>-1554.01705</v>
      </c>
      <c r="T132" s="303">
        <f t="shared" si="105"/>
        <v>-1914.368605</v>
      </c>
      <c r="U132" s="304">
        <f t="shared" si="105"/>
        <v>-2349.655582</v>
      </c>
      <c r="V132" s="299"/>
      <c r="W132" s="299"/>
      <c r="X132" s="299"/>
      <c r="Y132" s="299"/>
      <c r="Z132" s="299"/>
      <c r="AA132" s="299"/>
      <c r="AB132" s="299"/>
      <c r="AC132" s="299"/>
      <c r="AD132" s="299"/>
      <c r="AE132" s="299"/>
      <c r="AF132" s="299"/>
      <c r="AG132" s="299"/>
      <c r="AH132" s="299"/>
      <c r="AI132" s="299"/>
      <c r="AJ132" s="299"/>
      <c r="AK132" s="299"/>
      <c r="AL132" s="299"/>
      <c r="AM132" s="299"/>
      <c r="AN132" s="299"/>
      <c r="AO132" s="299"/>
      <c r="AP132" s="299"/>
      <c r="AQ132" s="299"/>
    </row>
    <row r="133" ht="15.75" customHeight="1">
      <c r="A133" s="299"/>
      <c r="B133" s="305" t="s">
        <v>100</v>
      </c>
      <c r="C133" s="299"/>
      <c r="D133" s="299"/>
      <c r="E133" s="299"/>
      <c r="F133" s="299"/>
      <c r="G133" s="299"/>
      <c r="H133" s="299"/>
      <c r="I133" s="299"/>
      <c r="J133" s="299"/>
      <c r="K133" s="213">
        <f t="shared" ref="K133:U133" si="106">K132-K122</f>
        <v>-2072.2</v>
      </c>
      <c r="L133" s="213">
        <f t="shared" si="106"/>
        <v>-2462.6</v>
      </c>
      <c r="M133" s="213">
        <f t="shared" si="106"/>
        <v>-2675.6</v>
      </c>
      <c r="N133" s="213">
        <f t="shared" si="106"/>
        <v>-1755.7</v>
      </c>
      <c r="O133" s="213">
        <f t="shared" si="106"/>
        <v>-1482.2</v>
      </c>
      <c r="P133" s="213">
        <f t="shared" si="106"/>
        <v>-1384.9</v>
      </c>
      <c r="Q133" s="306">
        <f t="shared" si="106"/>
        <v>-1473.758694</v>
      </c>
      <c r="R133" s="306">
        <f t="shared" si="106"/>
        <v>-1748.152696</v>
      </c>
      <c r="S133" s="306">
        <f t="shared" si="106"/>
        <v>-2056.638119</v>
      </c>
      <c r="T133" s="306">
        <f t="shared" si="106"/>
        <v>-2455.882942</v>
      </c>
      <c r="U133" s="307">
        <f t="shared" si="106"/>
        <v>-2932.524925</v>
      </c>
      <c r="V133" s="299"/>
      <c r="W133" s="299"/>
      <c r="X133" s="299"/>
      <c r="Y133" s="299"/>
      <c r="Z133" s="299"/>
      <c r="AA133" s="299"/>
      <c r="AB133" s="299"/>
      <c r="AC133" s="299"/>
      <c r="AD133" s="299"/>
      <c r="AE133" s="299"/>
      <c r="AF133" s="299"/>
      <c r="AG133" s="299"/>
      <c r="AH133" s="299"/>
      <c r="AI133" s="299"/>
      <c r="AJ133" s="299"/>
      <c r="AK133" s="299"/>
      <c r="AL133" s="299"/>
      <c r="AM133" s="299"/>
      <c r="AN133" s="299"/>
      <c r="AO133" s="299"/>
      <c r="AP133" s="299"/>
      <c r="AQ133" s="299"/>
    </row>
    <row r="134" ht="15.75" customHeight="1">
      <c r="A134" s="299"/>
      <c r="B134" s="305" t="s">
        <v>101</v>
      </c>
      <c r="C134" s="299"/>
      <c r="D134" s="299"/>
      <c r="E134" s="299"/>
      <c r="F134" s="299"/>
      <c r="G134" s="299"/>
      <c r="H134" s="299"/>
      <c r="I134" s="299"/>
      <c r="J134" s="299"/>
      <c r="K134" s="213">
        <f t="shared" ref="K134:U134" si="107">K133/K52</f>
        <v>-1.400608314</v>
      </c>
      <c r="L134" s="213">
        <f t="shared" si="107"/>
        <v>-1.653195489</v>
      </c>
      <c r="M134" s="213">
        <f t="shared" si="107"/>
        <v>-1.72108581</v>
      </c>
      <c r="N134" s="213">
        <f t="shared" si="107"/>
        <v>-1.313753367</v>
      </c>
      <c r="O134" s="213">
        <f t="shared" si="107"/>
        <v>-0.9764806641</v>
      </c>
      <c r="P134" s="213">
        <f t="shared" si="107"/>
        <v>-0.8682214281</v>
      </c>
      <c r="Q134" s="213">
        <f t="shared" si="107"/>
        <v>-0.8950033008</v>
      </c>
      <c r="R134" s="213">
        <f t="shared" si="107"/>
        <v>-0.9669288346</v>
      </c>
      <c r="S134" s="213">
        <f t="shared" si="107"/>
        <v>-1.034923497</v>
      </c>
      <c r="T134" s="213">
        <f t="shared" si="107"/>
        <v>-1.120173153</v>
      </c>
      <c r="U134" s="213">
        <f t="shared" si="107"/>
        <v>-1.214208176</v>
      </c>
      <c r="V134" s="299"/>
      <c r="W134" s="299"/>
      <c r="X134" s="299"/>
      <c r="Y134" s="299"/>
      <c r="Z134" s="299"/>
      <c r="AA134" s="299"/>
      <c r="AB134" s="299"/>
      <c r="AC134" s="299"/>
      <c r="AD134" s="299"/>
      <c r="AE134" s="299"/>
      <c r="AF134" s="299"/>
      <c r="AG134" s="299"/>
      <c r="AH134" s="299"/>
      <c r="AI134" s="299"/>
      <c r="AJ134" s="299"/>
      <c r="AK134" s="299"/>
      <c r="AL134" s="299"/>
      <c r="AM134" s="299"/>
      <c r="AN134" s="299"/>
      <c r="AO134" s="299"/>
      <c r="AP134" s="299"/>
      <c r="AQ134" s="299"/>
    </row>
    <row r="135" ht="15.75" customHeight="1">
      <c r="A135" s="299"/>
      <c r="B135" s="305" t="s">
        <v>102</v>
      </c>
      <c r="C135" s="299"/>
      <c r="D135" s="299"/>
      <c r="E135" s="299"/>
      <c r="F135" s="299"/>
      <c r="G135" s="299"/>
      <c r="H135" s="299"/>
      <c r="I135" s="299"/>
      <c r="J135" s="299"/>
      <c r="K135" s="213">
        <f t="shared" ref="K135:U135" si="108">K132/K52</f>
        <v>-1.149983102</v>
      </c>
      <c r="L135" s="213">
        <f t="shared" si="108"/>
        <v>-1.422999463</v>
      </c>
      <c r="M135" s="213">
        <f t="shared" si="108"/>
        <v>-1.5</v>
      </c>
      <c r="N135" s="213">
        <f t="shared" si="108"/>
        <v>-1.071310985</v>
      </c>
      <c r="O135" s="213">
        <f t="shared" si="108"/>
        <v>-0.7464259833</v>
      </c>
      <c r="P135" s="213">
        <f t="shared" si="108"/>
        <v>-0.5970158611</v>
      </c>
      <c r="Q135" s="213">
        <f t="shared" si="108"/>
        <v>-0.627498074</v>
      </c>
      <c r="R135" s="213">
        <f t="shared" si="108"/>
        <v>-0.7077825063</v>
      </c>
      <c r="S135" s="213">
        <f t="shared" si="108"/>
        <v>-0.7819989059</v>
      </c>
      <c r="T135" s="213">
        <f t="shared" si="108"/>
        <v>-0.873178554</v>
      </c>
      <c r="U135" s="213">
        <f t="shared" si="108"/>
        <v>-0.9728718737</v>
      </c>
      <c r="V135" s="299"/>
      <c r="W135" s="299"/>
      <c r="X135" s="299"/>
      <c r="Y135" s="299"/>
      <c r="Z135" s="299"/>
      <c r="AA135" s="299"/>
      <c r="AB135" s="299"/>
      <c r="AC135" s="299"/>
      <c r="AD135" s="299"/>
      <c r="AE135" s="299"/>
      <c r="AF135" s="299"/>
      <c r="AG135" s="299"/>
      <c r="AH135" s="299"/>
      <c r="AI135" s="299"/>
      <c r="AJ135" s="299"/>
      <c r="AK135" s="299"/>
      <c r="AL135" s="299"/>
      <c r="AM135" s="299"/>
      <c r="AN135" s="299"/>
      <c r="AO135" s="299"/>
      <c r="AP135" s="299"/>
      <c r="AQ135" s="299"/>
    </row>
    <row r="136" ht="15.75" customHeight="1">
      <c r="A136" s="299"/>
      <c r="B136" s="308" t="s">
        <v>103</v>
      </c>
      <c r="C136" s="299"/>
      <c r="D136" s="299"/>
      <c r="E136" s="299"/>
      <c r="F136" s="299"/>
      <c r="G136" s="299"/>
      <c r="H136" s="299"/>
      <c r="I136" s="299"/>
      <c r="J136" s="309"/>
      <c r="K136" s="310" t="str">
        <f t="shared" ref="K136:U136" si="109">(((K55*(1+K101))/K137)+((K55*(1+K101))/J137))/2</f>
        <v>#DIV/0!</v>
      </c>
      <c r="L136" s="310">
        <f t="shared" si="109"/>
        <v>0.7875252976</v>
      </c>
      <c r="M136" s="310">
        <f t="shared" si="109"/>
        <v>1.083585059</v>
      </c>
      <c r="N136" s="310">
        <f t="shared" si="109"/>
        <v>0.780206969</v>
      </c>
      <c r="O136" s="310">
        <f t="shared" si="109"/>
        <v>0.6409763714</v>
      </c>
      <c r="P136" s="310">
        <f t="shared" si="109"/>
        <v>0.5690633957</v>
      </c>
      <c r="Q136" s="310">
        <f t="shared" si="109"/>
        <v>0.5421745547</v>
      </c>
      <c r="R136" s="310">
        <f t="shared" si="109"/>
        <v>0.6243317825</v>
      </c>
      <c r="S136" s="310">
        <f t="shared" si="109"/>
        <v>0.7197222251</v>
      </c>
      <c r="T136" s="310">
        <f t="shared" si="109"/>
        <v>0.84539724</v>
      </c>
      <c r="U136" s="310">
        <f t="shared" si="109"/>
        <v>1.009144287</v>
      </c>
      <c r="V136" s="299"/>
      <c r="W136" s="299"/>
      <c r="X136" s="299"/>
      <c r="Y136" s="299"/>
      <c r="Z136" s="299"/>
      <c r="AA136" s="299"/>
      <c r="AB136" s="299"/>
      <c r="AC136" s="299"/>
      <c r="AD136" s="299"/>
      <c r="AE136" s="299"/>
      <c r="AF136" s="299"/>
      <c r="AG136" s="299"/>
      <c r="AH136" s="299"/>
      <c r="AI136" s="299"/>
      <c r="AJ136" s="299"/>
      <c r="AK136" s="299"/>
      <c r="AL136" s="299"/>
      <c r="AM136" s="299"/>
      <c r="AN136" s="299"/>
      <c r="AO136" s="299"/>
      <c r="AP136" s="299"/>
      <c r="AQ136" s="299"/>
    </row>
    <row r="137" ht="15.75" customHeight="1">
      <c r="A137" s="299"/>
      <c r="B137" s="311" t="s">
        <v>104</v>
      </c>
      <c r="C137" s="299"/>
      <c r="D137" s="299"/>
      <c r="E137" s="299"/>
      <c r="F137" s="299"/>
      <c r="G137" s="299"/>
      <c r="H137" s="299"/>
      <c r="I137" s="299"/>
      <c r="J137" s="299"/>
      <c r="K137" s="312">
        <f t="shared" ref="K137:U137" si="110">K127+K132</f>
        <v>1471.5</v>
      </c>
      <c r="L137" s="312">
        <f t="shared" si="110"/>
        <v>1054.9</v>
      </c>
      <c r="M137" s="312">
        <f t="shared" si="110"/>
        <v>842.3</v>
      </c>
      <c r="N137" s="312">
        <f t="shared" si="110"/>
        <v>1404.9</v>
      </c>
      <c r="O137" s="312">
        <f t="shared" si="110"/>
        <v>1619.1</v>
      </c>
      <c r="P137" s="312">
        <f t="shared" si="110"/>
        <v>1914.5</v>
      </c>
      <c r="Q137" s="312">
        <f t="shared" si="110"/>
        <v>1899.150724</v>
      </c>
      <c r="R137" s="312">
        <f t="shared" si="110"/>
        <v>1831.950885</v>
      </c>
      <c r="S137" s="312">
        <f t="shared" si="110"/>
        <v>1742.886081</v>
      </c>
      <c r="T137" s="312">
        <f t="shared" si="110"/>
        <v>1630.892056</v>
      </c>
      <c r="U137" s="313">
        <f t="shared" si="110"/>
        <v>1497.640355</v>
      </c>
      <c r="V137" s="299"/>
      <c r="W137" s="314">
        <f>RRI(5,P137,U137)</f>
        <v>-0.04792659766</v>
      </c>
      <c r="X137" s="315"/>
      <c r="Y137" s="316">
        <f>RRI(4,Q137,U137)</f>
        <v>-0.05765045525</v>
      </c>
      <c r="Z137" s="315"/>
      <c r="AA137" s="299"/>
      <c r="AB137" s="299"/>
      <c r="AC137" s="299"/>
      <c r="AD137" s="299"/>
      <c r="AE137" s="299"/>
      <c r="AF137" s="299"/>
      <c r="AG137" s="299"/>
      <c r="AH137" s="299"/>
      <c r="AI137" s="299"/>
      <c r="AJ137" s="299"/>
      <c r="AK137" s="299"/>
      <c r="AL137" s="299"/>
      <c r="AM137" s="299"/>
      <c r="AN137" s="299"/>
      <c r="AO137" s="299"/>
      <c r="AP137" s="299"/>
      <c r="AQ137" s="299"/>
    </row>
    <row r="138" ht="15.75" customHeight="1">
      <c r="A138" s="317"/>
      <c r="B138" s="318" t="s">
        <v>45</v>
      </c>
      <c r="C138" s="317"/>
      <c r="D138" s="317"/>
      <c r="E138" s="317"/>
      <c r="F138" s="317"/>
      <c r="G138" s="317"/>
      <c r="H138" s="317"/>
      <c r="I138" s="317"/>
      <c r="J138" s="309"/>
      <c r="K138" s="319"/>
      <c r="L138" s="320">
        <f t="shared" ref="L138:U138" si="111">(L137/K137)-1</f>
        <v>-0.2831124703</v>
      </c>
      <c r="M138" s="320">
        <f t="shared" si="111"/>
        <v>-0.2015356906</v>
      </c>
      <c r="N138" s="320">
        <f t="shared" si="111"/>
        <v>0.6679330405</v>
      </c>
      <c r="O138" s="320">
        <f t="shared" si="111"/>
        <v>0.1524663677</v>
      </c>
      <c r="P138" s="320">
        <f t="shared" si="111"/>
        <v>0.1824470385</v>
      </c>
      <c r="Q138" s="320">
        <f t="shared" si="111"/>
        <v>-0.008017380825</v>
      </c>
      <c r="R138" s="320">
        <f t="shared" si="111"/>
        <v>-0.03538415283</v>
      </c>
      <c r="S138" s="320">
        <f t="shared" si="111"/>
        <v>-0.04861746265</v>
      </c>
      <c r="T138" s="320">
        <f t="shared" si="111"/>
        <v>-0.06425779986</v>
      </c>
      <c r="U138" s="321">
        <f t="shared" si="111"/>
        <v>-0.08170479527</v>
      </c>
      <c r="V138" s="317"/>
      <c r="W138" s="317"/>
      <c r="X138" s="317"/>
      <c r="Y138" s="317"/>
      <c r="Z138" s="317"/>
      <c r="AA138" s="317"/>
      <c r="AB138" s="317"/>
      <c r="AC138" s="317"/>
      <c r="AD138" s="317"/>
      <c r="AE138" s="317"/>
      <c r="AF138" s="317"/>
      <c r="AG138" s="317"/>
      <c r="AH138" s="317"/>
      <c r="AI138" s="317"/>
      <c r="AJ138" s="317"/>
      <c r="AK138" s="317"/>
      <c r="AL138" s="317"/>
      <c r="AM138" s="317"/>
      <c r="AN138" s="317"/>
      <c r="AO138" s="317"/>
      <c r="AP138" s="317"/>
      <c r="AQ138" s="317"/>
    </row>
    <row r="139" ht="15.75" customHeight="1">
      <c r="A139" s="299"/>
      <c r="B139" s="311" t="s">
        <v>105</v>
      </c>
      <c r="C139" s="299"/>
      <c r="D139" s="299"/>
      <c r="E139" s="299"/>
      <c r="F139" s="299"/>
      <c r="G139" s="299"/>
      <c r="H139" s="299"/>
      <c r="I139" s="299"/>
      <c r="J139" s="299"/>
      <c r="K139" s="312">
        <f t="shared" ref="K139:U139" si="112">K137/K83</f>
        <v>2.845622788</v>
      </c>
      <c r="L139" s="312">
        <f t="shared" si="112"/>
        <v>2.035464825</v>
      </c>
      <c r="M139" s="312">
        <f t="shared" si="112"/>
        <v>1.624086536</v>
      </c>
      <c r="N139" s="312">
        <f t="shared" si="112"/>
        <v>2.711324687</v>
      </c>
      <c r="O139" s="312">
        <f t="shared" si="112"/>
        <v>3.12809119</v>
      </c>
      <c r="P139" s="312">
        <f t="shared" si="112"/>
        <v>3.695874597</v>
      </c>
      <c r="Q139" s="312">
        <f t="shared" si="112"/>
        <v>3.666243363</v>
      </c>
      <c r="R139" s="312">
        <f t="shared" si="112"/>
        <v>3.536516447</v>
      </c>
      <c r="S139" s="312">
        <f t="shared" si="112"/>
        <v>3.364579991</v>
      </c>
      <c r="T139" s="312">
        <f t="shared" si="112"/>
        <v>3.148379483</v>
      </c>
      <c r="U139" s="312">
        <f t="shared" si="112"/>
        <v>2.891141782</v>
      </c>
      <c r="V139" s="299"/>
      <c r="W139" s="314">
        <f>RRI(5,P139,U139)</f>
        <v>-0.04792659766</v>
      </c>
      <c r="X139" s="315"/>
      <c r="Y139" s="316">
        <f>RRI(4,Q139,U139)</f>
        <v>-0.05765045525</v>
      </c>
      <c r="Z139" s="315"/>
      <c r="AA139" s="299"/>
      <c r="AB139" s="299"/>
      <c r="AC139" s="299"/>
      <c r="AD139" s="299"/>
      <c r="AE139" s="299"/>
      <c r="AF139" s="299"/>
      <c r="AG139" s="299"/>
      <c r="AH139" s="299"/>
      <c r="AI139" s="299"/>
      <c r="AJ139" s="299"/>
      <c r="AK139" s="299"/>
      <c r="AL139" s="299"/>
      <c r="AM139" s="299"/>
      <c r="AN139" s="299"/>
      <c r="AO139" s="299"/>
      <c r="AP139" s="299"/>
      <c r="AQ139" s="299"/>
    </row>
    <row r="140" ht="15.75" customHeight="1">
      <c r="A140" s="299"/>
      <c r="B140" s="322" t="s">
        <v>45</v>
      </c>
      <c r="C140" s="299"/>
      <c r="D140" s="299"/>
      <c r="E140" s="299"/>
      <c r="F140" s="299"/>
      <c r="G140" s="299"/>
      <c r="H140" s="299"/>
      <c r="I140" s="299"/>
      <c r="J140" s="309"/>
      <c r="K140" s="319"/>
      <c r="L140" s="320">
        <f t="shared" ref="L140:U140" si="113">(L139/K139)-1</f>
        <v>-0.2847032175</v>
      </c>
      <c r="M140" s="320">
        <f t="shared" si="113"/>
        <v>-0.2021053294</v>
      </c>
      <c r="N140" s="320">
        <f t="shared" si="113"/>
        <v>0.6694459487</v>
      </c>
      <c r="O140" s="320">
        <f t="shared" si="113"/>
        <v>0.1537132401</v>
      </c>
      <c r="P140" s="320">
        <f t="shared" si="113"/>
        <v>0.1815111429</v>
      </c>
      <c r="Q140" s="320">
        <f t="shared" si="113"/>
        <v>-0.008017380825</v>
      </c>
      <c r="R140" s="320">
        <f t="shared" si="113"/>
        <v>-0.03538415283</v>
      </c>
      <c r="S140" s="320">
        <f t="shared" si="113"/>
        <v>-0.04861746265</v>
      </c>
      <c r="T140" s="320">
        <f t="shared" si="113"/>
        <v>-0.06425779986</v>
      </c>
      <c r="U140" s="321">
        <f t="shared" si="113"/>
        <v>-0.08170479527</v>
      </c>
      <c r="V140" s="299"/>
      <c r="W140" s="299"/>
      <c r="X140" s="299"/>
      <c r="Y140" s="299"/>
      <c r="Z140" s="299"/>
      <c r="AA140" s="299"/>
      <c r="AB140" s="299"/>
      <c r="AC140" s="299"/>
      <c r="AD140" s="299"/>
      <c r="AE140" s="299"/>
      <c r="AF140" s="299"/>
      <c r="AG140" s="299"/>
      <c r="AH140" s="299"/>
      <c r="AI140" s="299"/>
      <c r="AJ140" s="299"/>
      <c r="AK140" s="299"/>
      <c r="AL140" s="299"/>
      <c r="AM140" s="299"/>
      <c r="AN140" s="299"/>
      <c r="AO140" s="299"/>
      <c r="AP140" s="299"/>
      <c r="AQ140" s="299"/>
    </row>
    <row r="141" ht="15.75" customHeight="1">
      <c r="A141" s="299"/>
      <c r="B141" s="305" t="s">
        <v>106</v>
      </c>
      <c r="C141" s="299"/>
      <c r="D141" s="299"/>
      <c r="E141" s="299"/>
      <c r="F141" s="299"/>
      <c r="G141" s="299"/>
      <c r="H141" s="299"/>
      <c r="I141" s="299"/>
      <c r="J141" s="309"/>
      <c r="K141" s="207">
        <f t="shared" ref="K141:U141" si="114">K86/((J127+K127)/2)</f>
        <v>0.3122714737</v>
      </c>
      <c r="L141" s="207">
        <f t="shared" si="114"/>
        <v>0.3077033128</v>
      </c>
      <c r="M141" s="207">
        <f t="shared" si="114"/>
        <v>0.3259606165</v>
      </c>
      <c r="N141" s="207">
        <f t="shared" si="114"/>
        <v>0.2727206351</v>
      </c>
      <c r="O141" s="207">
        <f t="shared" si="114"/>
        <v>0.3467729788</v>
      </c>
      <c r="P141" s="207">
        <f t="shared" si="114"/>
        <v>0.3492053605</v>
      </c>
      <c r="Q141" s="207">
        <f t="shared" si="114"/>
        <v>0.3572745299</v>
      </c>
      <c r="R141" s="207">
        <f t="shared" si="114"/>
        <v>0.3849499611</v>
      </c>
      <c r="S141" s="207">
        <f t="shared" si="114"/>
        <v>0.4027394709</v>
      </c>
      <c r="T141" s="207">
        <f t="shared" si="114"/>
        <v>0.4196317042</v>
      </c>
      <c r="U141" s="207">
        <f t="shared" si="114"/>
        <v>0.4312635928</v>
      </c>
      <c r="V141" s="299"/>
      <c r="W141" s="299"/>
      <c r="X141" s="299"/>
      <c r="Y141" s="299"/>
      <c r="Z141" s="299"/>
      <c r="AA141" s="299"/>
      <c r="AB141" s="299"/>
      <c r="AC141" s="299"/>
      <c r="AD141" s="299"/>
      <c r="AE141" s="299"/>
      <c r="AF141" s="299"/>
      <c r="AG141" s="299"/>
      <c r="AH141" s="299"/>
      <c r="AI141" s="299"/>
      <c r="AJ141" s="299"/>
      <c r="AK141" s="299"/>
      <c r="AL141" s="299"/>
      <c r="AM141" s="299"/>
      <c r="AN141" s="299"/>
      <c r="AO141" s="299"/>
      <c r="AP141" s="299"/>
      <c r="AQ141" s="299"/>
    </row>
    <row r="142" ht="15.75" customHeight="1">
      <c r="A142" s="299"/>
      <c r="B142" s="323" t="s">
        <v>107</v>
      </c>
      <c r="C142" s="299"/>
      <c r="D142" s="299"/>
      <c r="E142" s="299"/>
      <c r="F142" s="299"/>
      <c r="G142" s="299"/>
      <c r="H142" s="299"/>
      <c r="I142" s="299"/>
      <c r="J142" s="299"/>
      <c r="K142" s="324">
        <f t="shared" ref="K142:U142" si="115">K130/K83</f>
        <v>6.174508325</v>
      </c>
      <c r="L142" s="324">
        <f t="shared" si="115"/>
        <v>6.169104311</v>
      </c>
      <c r="M142" s="324">
        <f t="shared" si="115"/>
        <v>6.168559474</v>
      </c>
      <c r="N142" s="324">
        <f t="shared" si="115"/>
        <v>5.532075035</v>
      </c>
      <c r="O142" s="324">
        <f t="shared" si="115"/>
        <v>5.382534776</v>
      </c>
      <c r="P142" s="324">
        <f t="shared" si="115"/>
        <v>5.585027316</v>
      </c>
      <c r="Q142" s="324">
        <f t="shared" si="115"/>
        <v>5.711300224</v>
      </c>
      <c r="R142" s="324">
        <f t="shared" si="115"/>
        <v>6.05538052</v>
      </c>
      <c r="S142" s="324">
        <f t="shared" si="115"/>
        <v>6.410775129</v>
      </c>
      <c r="T142" s="324">
        <f t="shared" si="115"/>
        <v>6.88725056</v>
      </c>
      <c r="U142" s="324">
        <f t="shared" si="115"/>
        <v>7.466785243</v>
      </c>
      <c r="V142" s="299"/>
      <c r="W142" s="314">
        <f>RRI(5,P142,U142)</f>
        <v>0.05979452551</v>
      </c>
      <c r="X142" s="315"/>
      <c r="Y142" s="316">
        <f>RRI(4,Q142,U142)</f>
        <v>0.06930024809</v>
      </c>
      <c r="Z142" s="315"/>
      <c r="AA142" s="299"/>
      <c r="AB142" s="299"/>
      <c r="AC142" s="299"/>
      <c r="AD142" s="299"/>
      <c r="AE142" s="299"/>
      <c r="AF142" s="299"/>
      <c r="AG142" s="299"/>
      <c r="AH142" s="299"/>
      <c r="AI142" s="299"/>
      <c r="AJ142" s="299"/>
      <c r="AK142" s="299"/>
      <c r="AL142" s="299"/>
      <c r="AM142" s="299"/>
      <c r="AN142" s="299"/>
      <c r="AO142" s="299"/>
      <c r="AP142" s="299"/>
      <c r="AQ142" s="299"/>
    </row>
    <row r="143" ht="15.75" customHeight="1">
      <c r="A143" s="299"/>
      <c r="B143" s="325" t="s">
        <v>45</v>
      </c>
      <c r="C143" s="326"/>
      <c r="D143" s="326"/>
      <c r="E143" s="326"/>
      <c r="F143" s="326"/>
      <c r="G143" s="326"/>
      <c r="H143" s="326"/>
      <c r="I143" s="326"/>
      <c r="J143" s="327"/>
      <c r="K143" s="328"/>
      <c r="L143" s="329">
        <f t="shared" ref="L143:U143" si="116">(L142/K142)-1</f>
        <v>-0.0008752137421</v>
      </c>
      <c r="M143" s="329">
        <f t="shared" si="116"/>
        <v>-0.00008831696653</v>
      </c>
      <c r="N143" s="329">
        <f t="shared" si="116"/>
        <v>-0.103182022</v>
      </c>
      <c r="O143" s="329">
        <f t="shared" si="116"/>
        <v>-0.02703149504</v>
      </c>
      <c r="P143" s="329">
        <f t="shared" si="116"/>
        <v>0.0376202939</v>
      </c>
      <c r="Q143" s="329">
        <f t="shared" si="116"/>
        <v>0.02260918354</v>
      </c>
      <c r="R143" s="329">
        <f t="shared" si="116"/>
        <v>0.06024552786</v>
      </c>
      <c r="S143" s="329">
        <f t="shared" si="116"/>
        <v>0.05869071443</v>
      </c>
      <c r="T143" s="329">
        <f t="shared" si="116"/>
        <v>0.07432415288</v>
      </c>
      <c r="U143" s="330">
        <f t="shared" si="116"/>
        <v>0.08414601415</v>
      </c>
      <c r="V143" s="299"/>
      <c r="W143" s="299"/>
      <c r="X143" s="299"/>
      <c r="Y143" s="299"/>
      <c r="Z143" s="299"/>
      <c r="AA143" s="299"/>
      <c r="AB143" s="299"/>
      <c r="AC143" s="299"/>
      <c r="AD143" s="299"/>
      <c r="AE143" s="299"/>
      <c r="AF143" s="299"/>
      <c r="AG143" s="299"/>
      <c r="AH143" s="299"/>
      <c r="AI143" s="299"/>
      <c r="AJ143" s="299"/>
      <c r="AK143" s="299"/>
      <c r="AL143" s="299"/>
      <c r="AM143" s="299"/>
      <c r="AN143" s="299"/>
      <c r="AO143" s="299"/>
      <c r="AP143" s="299"/>
      <c r="AQ143" s="299"/>
    </row>
    <row r="144" ht="15.75" customHeight="1">
      <c r="A144" s="299"/>
      <c r="B144" s="299"/>
      <c r="C144" s="299"/>
      <c r="D144" s="299"/>
      <c r="E144" s="299"/>
      <c r="F144" s="299"/>
      <c r="G144" s="299"/>
      <c r="H144" s="299"/>
      <c r="I144" s="299"/>
      <c r="J144" s="309"/>
      <c r="K144" s="319"/>
      <c r="L144" s="319"/>
      <c r="M144" s="319"/>
      <c r="N144" s="319"/>
      <c r="O144" s="319"/>
      <c r="P144" s="319"/>
      <c r="Q144" s="319"/>
      <c r="R144" s="319"/>
      <c r="S144" s="319"/>
      <c r="T144" s="319"/>
      <c r="U144" s="319"/>
      <c r="V144" s="299"/>
      <c r="W144" s="299"/>
      <c r="X144" s="299"/>
      <c r="Y144" s="299"/>
      <c r="Z144" s="299"/>
      <c r="AA144" s="299"/>
      <c r="AB144" s="299"/>
      <c r="AC144" s="299"/>
      <c r="AD144" s="299"/>
      <c r="AE144" s="299"/>
      <c r="AF144" s="299"/>
      <c r="AG144" s="299"/>
      <c r="AH144" s="299"/>
      <c r="AI144" s="299"/>
      <c r="AJ144" s="299"/>
      <c r="AK144" s="299"/>
      <c r="AL144" s="299"/>
      <c r="AM144" s="299"/>
      <c r="AN144" s="299"/>
      <c r="AO144" s="299"/>
      <c r="AP144" s="299"/>
      <c r="AQ144" s="299"/>
    </row>
    <row r="145" ht="15.75" customHeight="1">
      <c r="A145" s="299"/>
      <c r="B145" s="331" t="s">
        <v>108</v>
      </c>
      <c r="C145" s="299"/>
      <c r="D145" s="299"/>
      <c r="E145" s="299"/>
      <c r="F145" s="299"/>
      <c r="G145" s="299"/>
      <c r="H145" s="299"/>
      <c r="I145" s="299"/>
      <c r="J145" s="309"/>
      <c r="K145" s="319"/>
      <c r="L145" s="207">
        <f t="shared" ref="L145:U145" si="117">L143/L141</f>
        <v>-0.00284434293</v>
      </c>
      <c r="M145" s="207">
        <f t="shared" si="117"/>
        <v>-0.0002709436725</v>
      </c>
      <c r="N145" s="207">
        <f t="shared" si="117"/>
        <v>-0.3783432887</v>
      </c>
      <c r="O145" s="207">
        <f t="shared" si="117"/>
        <v>-0.07795156108</v>
      </c>
      <c r="P145" s="207">
        <f t="shared" si="117"/>
        <v>0.1077311466</v>
      </c>
      <c r="Q145" s="207">
        <f t="shared" si="117"/>
        <v>0.06328238273</v>
      </c>
      <c r="R145" s="207">
        <f t="shared" si="117"/>
        <v>0.1565022313</v>
      </c>
      <c r="S145" s="207">
        <f t="shared" si="117"/>
        <v>0.145728737</v>
      </c>
      <c r="T145" s="207">
        <f t="shared" si="117"/>
        <v>0.1771175822</v>
      </c>
      <c r="U145" s="207">
        <f t="shared" si="117"/>
        <v>0.1951150423</v>
      </c>
      <c r="V145" s="299"/>
      <c r="W145" s="299"/>
      <c r="X145" s="299"/>
      <c r="Y145" s="299"/>
      <c r="Z145" s="299"/>
      <c r="AA145" s="299"/>
      <c r="AB145" s="299"/>
      <c r="AC145" s="299"/>
      <c r="AD145" s="299"/>
      <c r="AE145" s="299"/>
      <c r="AF145" s="299"/>
      <c r="AG145" s="299"/>
      <c r="AH145" s="299"/>
      <c r="AI145" s="299"/>
      <c r="AJ145" s="299"/>
      <c r="AK145" s="299"/>
      <c r="AL145" s="299"/>
      <c r="AM145" s="299"/>
      <c r="AN145" s="299"/>
      <c r="AO145" s="299"/>
      <c r="AP145" s="299"/>
      <c r="AQ145" s="299"/>
    </row>
    <row r="146" ht="15.75" customHeight="1">
      <c r="A146" s="299"/>
      <c r="B146" s="332" t="s">
        <v>109</v>
      </c>
      <c r="C146" s="299"/>
      <c r="D146" s="299"/>
      <c r="E146" s="299"/>
      <c r="F146" s="299"/>
      <c r="G146" s="299"/>
      <c r="H146" s="299"/>
      <c r="I146" s="299"/>
      <c r="J146" s="299"/>
      <c r="K146" s="319"/>
      <c r="L146" s="333">
        <f t="shared" ref="L146:U146" si="118">L128/L141</f>
        <v>0.001741246934</v>
      </c>
      <c r="M146" s="333">
        <f t="shared" si="118"/>
        <v>-0.0003865501524</v>
      </c>
      <c r="N146" s="333">
        <f t="shared" si="118"/>
        <v>-0.3899870187</v>
      </c>
      <c r="O146" s="333">
        <f t="shared" si="118"/>
        <v>-0.08590399499</v>
      </c>
      <c r="P146" s="333">
        <f t="shared" si="118"/>
        <v>0.1193488685</v>
      </c>
      <c r="Q146" s="333">
        <f t="shared" si="118"/>
        <v>0.06406880278</v>
      </c>
      <c r="R146" s="333">
        <f t="shared" si="118"/>
        <v>0.1587123818</v>
      </c>
      <c r="S146" s="333">
        <f t="shared" si="118"/>
        <v>0.1478837089</v>
      </c>
      <c r="T146" s="333">
        <f t="shared" si="118"/>
        <v>0.1795158716</v>
      </c>
      <c r="U146" s="333">
        <f t="shared" si="118"/>
        <v>0.1975452994</v>
      </c>
      <c r="V146" s="299"/>
      <c r="W146" s="299"/>
      <c r="X146" s="299"/>
      <c r="Y146" s="299"/>
      <c r="Z146" s="299"/>
      <c r="AA146" s="299"/>
      <c r="AB146" s="299"/>
      <c r="AC146" s="299"/>
      <c r="AD146" s="299"/>
      <c r="AE146" s="299"/>
      <c r="AF146" s="299"/>
      <c r="AG146" s="299"/>
      <c r="AH146" s="299"/>
      <c r="AI146" s="299"/>
      <c r="AJ146" s="299"/>
      <c r="AK146" s="299"/>
      <c r="AL146" s="299"/>
      <c r="AM146" s="299"/>
      <c r="AN146" s="299"/>
      <c r="AO146" s="299"/>
      <c r="AP146" s="299"/>
      <c r="AQ146" s="299"/>
    </row>
    <row r="147" ht="15.75" customHeight="1">
      <c r="A147" s="299"/>
      <c r="B147" s="331" t="s">
        <v>110</v>
      </c>
      <c r="C147" s="299"/>
      <c r="D147" s="299"/>
      <c r="E147" s="299"/>
      <c r="F147" s="299"/>
      <c r="G147" s="299"/>
      <c r="H147" s="299"/>
      <c r="I147" s="299"/>
      <c r="J147" s="299"/>
      <c r="K147" s="319"/>
      <c r="L147" s="207">
        <f t="shared" ref="L147:U147" si="119">L140/L136</f>
        <v>-0.3615162819</v>
      </c>
      <c r="M147" s="207">
        <f t="shared" si="119"/>
        <v>-0.1865154266</v>
      </c>
      <c r="N147" s="207">
        <f t="shared" si="119"/>
        <v>0.8580363613</v>
      </c>
      <c r="O147" s="207">
        <f t="shared" si="119"/>
        <v>0.2398110866</v>
      </c>
      <c r="P147" s="207">
        <f t="shared" si="119"/>
        <v>0.3189647133</v>
      </c>
      <c r="Q147" s="207">
        <f t="shared" si="119"/>
        <v>-0.01478745315</v>
      </c>
      <c r="R147" s="207">
        <f t="shared" si="119"/>
        <v>-0.05667523875</v>
      </c>
      <c r="S147" s="207">
        <f t="shared" si="119"/>
        <v>-0.06755031449</v>
      </c>
      <c r="T147" s="207">
        <f t="shared" si="119"/>
        <v>-0.07600900124</v>
      </c>
      <c r="U147" s="207">
        <f t="shared" si="119"/>
        <v>-0.08096443325</v>
      </c>
      <c r="V147" s="299"/>
      <c r="W147" s="299"/>
      <c r="X147" s="299"/>
      <c r="Y147" s="299"/>
      <c r="Z147" s="299"/>
      <c r="AA147" s="299"/>
      <c r="AB147" s="299"/>
      <c r="AC147" s="299"/>
      <c r="AD147" s="299"/>
      <c r="AE147" s="299"/>
      <c r="AF147" s="299"/>
      <c r="AG147" s="299"/>
      <c r="AH147" s="299"/>
      <c r="AI147" s="299"/>
      <c r="AJ147" s="299"/>
      <c r="AK147" s="299"/>
      <c r="AL147" s="299"/>
      <c r="AM147" s="299"/>
      <c r="AN147" s="299"/>
      <c r="AO147" s="299"/>
      <c r="AP147" s="299"/>
      <c r="AQ147" s="299"/>
    </row>
    <row r="148" ht="15.75" customHeight="1">
      <c r="A148" s="299"/>
      <c r="B148" s="334" t="s">
        <v>111</v>
      </c>
      <c r="C148" s="299"/>
      <c r="D148" s="299"/>
      <c r="E148" s="299"/>
      <c r="F148" s="299"/>
      <c r="G148" s="299"/>
      <c r="H148" s="299"/>
      <c r="I148" s="299"/>
      <c r="J148" s="299"/>
      <c r="K148" s="319"/>
      <c r="L148" s="335">
        <f t="shared" ref="L148:U148" si="120">L138/L136</f>
        <v>-0.3594963503</v>
      </c>
      <c r="M148" s="335">
        <f t="shared" si="120"/>
        <v>-0.1859897283</v>
      </c>
      <c r="N148" s="335">
        <f t="shared" si="120"/>
        <v>0.8560972499</v>
      </c>
      <c r="O148" s="335">
        <f t="shared" si="120"/>
        <v>0.2378658161</v>
      </c>
      <c r="P148" s="335">
        <f t="shared" si="120"/>
        <v>0.3206093379</v>
      </c>
      <c r="Q148" s="335">
        <f t="shared" si="120"/>
        <v>-0.01478745315</v>
      </c>
      <c r="R148" s="335">
        <f t="shared" si="120"/>
        <v>-0.05667523875</v>
      </c>
      <c r="S148" s="335">
        <f t="shared" si="120"/>
        <v>-0.06755031449</v>
      </c>
      <c r="T148" s="335">
        <f t="shared" si="120"/>
        <v>-0.07600900124</v>
      </c>
      <c r="U148" s="335">
        <f t="shared" si="120"/>
        <v>-0.08096443325</v>
      </c>
      <c r="V148" s="299"/>
      <c r="W148" s="299"/>
      <c r="X148" s="299"/>
      <c r="Y148" s="299"/>
      <c r="Z148" s="299"/>
      <c r="AA148" s="299"/>
      <c r="AB148" s="299"/>
      <c r="AC148" s="299"/>
      <c r="AD148" s="299"/>
      <c r="AE148" s="299"/>
      <c r="AF148" s="299"/>
      <c r="AG148" s="299"/>
      <c r="AH148" s="299"/>
      <c r="AI148" s="299"/>
      <c r="AJ148" s="299"/>
      <c r="AK148" s="299"/>
      <c r="AL148" s="299"/>
      <c r="AM148" s="299"/>
      <c r="AN148" s="299"/>
      <c r="AO148" s="299"/>
      <c r="AP148" s="299"/>
      <c r="AQ148" s="299"/>
    </row>
    <row r="149" ht="15.75" customHeight="1">
      <c r="A149" s="25"/>
      <c r="B149" s="25"/>
      <c r="C149" s="25"/>
      <c r="D149" s="26"/>
      <c r="E149" s="26"/>
      <c r="F149" s="26"/>
      <c r="G149" s="26"/>
      <c r="H149" s="26"/>
      <c r="I149" s="26"/>
      <c r="J149" s="198"/>
      <c r="K149" s="198"/>
      <c r="L149" s="198"/>
      <c r="M149" s="198"/>
      <c r="N149" s="198"/>
      <c r="O149" s="198"/>
      <c r="P149" s="198"/>
      <c r="Q149" s="198"/>
      <c r="R149" s="198"/>
      <c r="S149" s="198"/>
      <c r="T149" s="198"/>
      <c r="U149" s="198"/>
      <c r="V149" s="336"/>
      <c r="W149" s="336"/>
      <c r="X149" s="336"/>
      <c r="Y149" s="336"/>
      <c r="Z149" s="336"/>
      <c r="AA149" s="336"/>
      <c r="AB149" s="336"/>
      <c r="AC149" s="336"/>
      <c r="AD149" s="336"/>
      <c r="AE149" s="336"/>
      <c r="AF149" s="336"/>
      <c r="AG149" s="336"/>
      <c r="AH149" s="336"/>
      <c r="AI149" s="336"/>
      <c r="AJ149" s="336"/>
      <c r="AK149" s="336"/>
      <c r="AL149" s="336"/>
      <c r="AM149" s="336"/>
      <c r="AN149" s="336"/>
      <c r="AO149" s="336"/>
      <c r="AP149" s="336"/>
      <c r="AQ149" s="336"/>
    </row>
    <row r="150" ht="15.75" customHeight="1">
      <c r="A150" s="15"/>
      <c r="B150" s="15"/>
      <c r="C150" s="15"/>
      <c r="D150" s="31"/>
      <c r="E150" s="31"/>
      <c r="F150" s="31"/>
      <c r="G150" s="31"/>
      <c r="H150" s="31"/>
      <c r="I150" s="31"/>
      <c r="J150" s="16"/>
      <c r="K150" s="31"/>
      <c r="L150" s="31"/>
      <c r="M150" s="31"/>
      <c r="N150" s="31"/>
      <c r="O150" s="31"/>
      <c r="P150" s="31"/>
      <c r="Q150" s="31"/>
      <c r="R150" s="31"/>
      <c r="S150" s="31"/>
      <c r="T150" s="31"/>
      <c r="U150" s="31"/>
    </row>
    <row r="151" ht="13.5" customHeight="1">
      <c r="A151" s="215"/>
      <c r="B151" s="216" t="s">
        <v>112</v>
      </c>
      <c r="C151" s="217"/>
      <c r="D151" s="218"/>
      <c r="E151" s="218"/>
      <c r="F151" s="218"/>
      <c r="G151" s="218"/>
      <c r="H151" s="218"/>
      <c r="I151" s="218"/>
      <c r="J151" s="337"/>
      <c r="K151" s="218"/>
      <c r="L151" s="218"/>
      <c r="M151" s="218"/>
      <c r="N151" s="218"/>
      <c r="O151" s="218"/>
      <c r="P151" s="218"/>
      <c r="Q151" s="218"/>
      <c r="R151" s="218"/>
      <c r="S151" s="218"/>
      <c r="T151" s="218"/>
      <c r="U151" s="218"/>
    </row>
    <row r="152" ht="15.75" customHeight="1" outlineLevel="1">
      <c r="A152" s="338"/>
      <c r="B152" s="339" t="s">
        <v>113</v>
      </c>
      <c r="C152" s="339"/>
      <c r="D152" s="340"/>
      <c r="E152" s="340"/>
      <c r="F152" s="340"/>
      <c r="G152" s="340"/>
      <c r="H152" s="340"/>
      <c r="I152" s="340"/>
      <c r="J152" s="341"/>
      <c r="K152" s="341">
        <f t="shared" ref="K152:P152" si="121">K113/K7</f>
        <v>0.2236069647</v>
      </c>
      <c r="L152" s="341">
        <f t="shared" si="121"/>
        <v>0.2191477587</v>
      </c>
      <c r="M152" s="341">
        <f t="shared" si="121"/>
        <v>0.2302622193</v>
      </c>
      <c r="N152" s="341">
        <f t="shared" si="121"/>
        <v>0.2446202793</v>
      </c>
      <c r="O152" s="341">
        <f t="shared" si="121"/>
        <v>0.2278060316</v>
      </c>
      <c r="P152" s="341">
        <f t="shared" si="121"/>
        <v>0.2247170763</v>
      </c>
      <c r="Q152" s="341">
        <f t="shared" ref="Q152:U152" si="122">P152</f>
        <v>0.2247170763</v>
      </c>
      <c r="R152" s="341">
        <f t="shared" si="122"/>
        <v>0.2247170763</v>
      </c>
      <c r="S152" s="341">
        <f t="shared" si="122"/>
        <v>0.2247170763</v>
      </c>
      <c r="T152" s="341">
        <f t="shared" si="122"/>
        <v>0.2247170763</v>
      </c>
      <c r="U152" s="341">
        <f t="shared" si="122"/>
        <v>0.2247170763</v>
      </c>
    </row>
    <row r="153" ht="15.75" customHeight="1" outlineLevel="1">
      <c r="A153" s="338"/>
      <c r="B153" s="339" t="s">
        <v>114</v>
      </c>
      <c r="C153" s="339"/>
      <c r="D153" s="340"/>
      <c r="E153" s="340"/>
      <c r="F153" s="340"/>
      <c r="G153" s="340"/>
      <c r="H153" s="340"/>
      <c r="I153" s="340"/>
      <c r="J153" s="341"/>
      <c r="K153" s="342">
        <f t="shared" ref="K153:P153" si="123">K114/K7</f>
        <v>0.06497826043</v>
      </c>
      <c r="L153" s="342">
        <f t="shared" si="123"/>
        <v>0.06006942698</v>
      </c>
      <c r="M153" s="342">
        <f t="shared" si="123"/>
        <v>0.0682702276</v>
      </c>
      <c r="N153" s="342">
        <f t="shared" si="123"/>
        <v>0.07734695187</v>
      </c>
      <c r="O153" s="342">
        <f t="shared" si="123"/>
        <v>0.07495229313</v>
      </c>
      <c r="P153" s="342">
        <f t="shared" si="123"/>
        <v>0.07719130686</v>
      </c>
      <c r="Q153" s="341">
        <f t="shared" ref="Q153:Q156" si="126">P153</f>
        <v>0.07719130686</v>
      </c>
      <c r="R153" s="341">
        <f t="shared" ref="R153:U153" si="124">Q153-0.002</f>
        <v>0.07519130686</v>
      </c>
      <c r="S153" s="341">
        <f t="shared" si="124"/>
        <v>0.07319130686</v>
      </c>
      <c r="T153" s="341">
        <f t="shared" si="124"/>
        <v>0.07119130686</v>
      </c>
      <c r="U153" s="341">
        <f t="shared" si="124"/>
        <v>0.06919130686</v>
      </c>
    </row>
    <row r="154" ht="15.75" customHeight="1" outlineLevel="1">
      <c r="A154" s="338"/>
      <c r="B154" s="339" t="s">
        <v>115</v>
      </c>
      <c r="C154" s="339"/>
      <c r="D154" s="340"/>
      <c r="E154" s="340"/>
      <c r="F154" s="340"/>
      <c r="G154" s="340"/>
      <c r="H154" s="340"/>
      <c r="I154" s="340"/>
      <c r="J154" s="341">
        <f t="shared" ref="J154:P154" si="125">J115/J7</f>
        <v>0</v>
      </c>
      <c r="K154" s="341">
        <f t="shared" si="125"/>
        <v>0.05970866978</v>
      </c>
      <c r="L154" s="341">
        <f t="shared" si="125"/>
        <v>0.06429541681</v>
      </c>
      <c r="M154" s="341">
        <f t="shared" si="125"/>
        <v>0.07428120334</v>
      </c>
      <c r="N154" s="341">
        <f t="shared" si="125"/>
        <v>0.0650059138</v>
      </c>
      <c r="O154" s="341">
        <f t="shared" si="125"/>
        <v>0.05852651954</v>
      </c>
      <c r="P154" s="341">
        <f t="shared" si="125"/>
        <v>0.062441433</v>
      </c>
      <c r="Q154" s="341">
        <f t="shared" si="126"/>
        <v>0.062441433</v>
      </c>
      <c r="R154" s="341">
        <f t="shared" ref="R154:U154" si="127">Q154</f>
        <v>0.062441433</v>
      </c>
      <c r="S154" s="341">
        <f t="shared" si="127"/>
        <v>0.062441433</v>
      </c>
      <c r="T154" s="341">
        <f t="shared" si="127"/>
        <v>0.062441433</v>
      </c>
      <c r="U154" s="341">
        <f t="shared" si="127"/>
        <v>0.062441433</v>
      </c>
    </row>
    <row r="155" ht="15.75" customHeight="1" outlineLevel="1">
      <c r="A155" s="343"/>
      <c r="B155" s="344" t="s">
        <v>116</v>
      </c>
      <c r="C155" s="344"/>
      <c r="D155" s="345"/>
      <c r="E155" s="345"/>
      <c r="F155" s="345"/>
      <c r="G155" s="345"/>
      <c r="H155" s="345"/>
      <c r="I155" s="345"/>
      <c r="J155" s="346">
        <f t="shared" ref="J155:P155" si="128">J116/J7</f>
        <v>0</v>
      </c>
      <c r="K155" s="346">
        <f t="shared" si="128"/>
        <v>0.08112765233</v>
      </c>
      <c r="L155" s="346">
        <f t="shared" si="128"/>
        <v>0.08964129396</v>
      </c>
      <c r="M155" s="346">
        <f t="shared" si="128"/>
        <v>0.1246136141</v>
      </c>
      <c r="N155" s="346">
        <f t="shared" si="128"/>
        <v>0.1038627633</v>
      </c>
      <c r="O155" s="346">
        <f t="shared" si="128"/>
        <v>0.08463975603</v>
      </c>
      <c r="P155" s="346">
        <f t="shared" si="128"/>
        <v>0.08856231529</v>
      </c>
      <c r="Q155" s="346">
        <f t="shared" si="126"/>
        <v>0.08856231529</v>
      </c>
      <c r="R155" s="346">
        <f t="shared" ref="R155:U155" si="129">Q155</f>
        <v>0.08856231529</v>
      </c>
      <c r="S155" s="346">
        <f t="shared" si="129"/>
        <v>0.08856231529</v>
      </c>
      <c r="T155" s="346">
        <f t="shared" si="129"/>
        <v>0.08856231529</v>
      </c>
      <c r="U155" s="346">
        <f t="shared" si="129"/>
        <v>0.08856231529</v>
      </c>
    </row>
    <row r="156" ht="15.75" customHeight="1" outlineLevel="1">
      <c r="A156" s="343"/>
      <c r="B156" s="344" t="s">
        <v>117</v>
      </c>
      <c r="C156" s="344"/>
      <c r="D156" s="345"/>
      <c r="E156" s="345"/>
      <c r="F156" s="345"/>
      <c r="G156" s="345"/>
      <c r="H156" s="345"/>
      <c r="I156" s="345"/>
      <c r="J156" s="346">
        <f t="shared" ref="J156:P156" si="130">J117/J7</f>
        <v>0</v>
      </c>
      <c r="K156" s="346">
        <f t="shared" si="130"/>
        <v>0.3485343325</v>
      </c>
      <c r="L156" s="346">
        <f t="shared" si="130"/>
        <v>0.3671580218</v>
      </c>
      <c r="M156" s="346">
        <f t="shared" si="130"/>
        <v>0.3893818777</v>
      </c>
      <c r="N156" s="346">
        <f t="shared" si="130"/>
        <v>0.3691309012</v>
      </c>
      <c r="O156" s="346">
        <f t="shared" si="130"/>
        <v>0.3569113337</v>
      </c>
      <c r="P156" s="346">
        <f t="shared" si="130"/>
        <v>0.3606826209</v>
      </c>
      <c r="Q156" s="346">
        <f t="shared" si="126"/>
        <v>0.3606826209</v>
      </c>
      <c r="R156" s="346">
        <f t="shared" ref="R156:U156" si="131">Q156+0.002</f>
        <v>0.3626826209</v>
      </c>
      <c r="S156" s="346">
        <f t="shared" si="131"/>
        <v>0.3646826209</v>
      </c>
      <c r="T156" s="346">
        <f t="shared" si="131"/>
        <v>0.3666826209</v>
      </c>
      <c r="U156" s="346">
        <f t="shared" si="131"/>
        <v>0.3686826209</v>
      </c>
    </row>
    <row r="157" ht="15.75" customHeight="1" outlineLevel="1">
      <c r="A157" s="15"/>
      <c r="B157" s="15"/>
      <c r="C157" s="15"/>
      <c r="D157" s="31"/>
      <c r="E157" s="31"/>
      <c r="F157" s="31"/>
      <c r="G157" s="31"/>
      <c r="H157" s="31"/>
      <c r="I157" s="31"/>
      <c r="J157" s="347"/>
      <c r="K157" s="347"/>
      <c r="L157" s="347"/>
      <c r="M157" s="347"/>
      <c r="N157" s="347"/>
      <c r="O157" s="347"/>
      <c r="P157" s="347"/>
      <c r="Q157" s="347"/>
      <c r="R157" s="347"/>
      <c r="S157" s="347"/>
      <c r="T157" s="347"/>
      <c r="U157" s="347"/>
      <c r="V157" s="9"/>
      <c r="W157" s="9"/>
      <c r="X157" s="9"/>
      <c r="Y157" s="9"/>
      <c r="Z157" s="9"/>
      <c r="AA157" s="9"/>
      <c r="AB157" s="9"/>
      <c r="AC157" s="9"/>
      <c r="AD157" s="9"/>
      <c r="AE157" s="9"/>
      <c r="AF157" s="9"/>
      <c r="AG157" s="9"/>
      <c r="AH157" s="9"/>
      <c r="AI157" s="9"/>
      <c r="AJ157" s="9"/>
      <c r="AK157" s="9"/>
      <c r="AL157" s="9"/>
      <c r="AM157" s="9"/>
      <c r="AN157" s="9"/>
      <c r="AO157" s="9"/>
      <c r="AP157" s="9"/>
      <c r="AQ157" s="9"/>
    </row>
    <row r="158" ht="15.75" customHeight="1" outlineLevel="1">
      <c r="A158" s="348"/>
      <c r="B158" s="349" t="s">
        <v>118</v>
      </c>
      <c r="C158" s="349"/>
      <c r="D158" s="350"/>
      <c r="E158" s="350"/>
      <c r="F158" s="350"/>
      <c r="G158" s="350"/>
      <c r="H158" s="350"/>
      <c r="I158" s="350"/>
      <c r="J158" s="351"/>
      <c r="K158" s="351">
        <f t="shared" ref="K158:U158" si="132">K118-J118</f>
        <v>-812.2</v>
      </c>
      <c r="L158" s="351">
        <f t="shared" si="132"/>
        <v>-313.7</v>
      </c>
      <c r="M158" s="351">
        <f t="shared" si="132"/>
        <v>-358.5</v>
      </c>
      <c r="N158" s="351">
        <f t="shared" si="132"/>
        <v>546.2</v>
      </c>
      <c r="O158" s="351">
        <f t="shared" si="132"/>
        <v>59.1</v>
      </c>
      <c r="P158" s="351">
        <f t="shared" si="132"/>
        <v>-63.1</v>
      </c>
      <c r="Q158" s="351">
        <f t="shared" si="132"/>
        <v>-17.17986653</v>
      </c>
      <c r="R158" s="351">
        <f t="shared" si="132"/>
        <v>-109.1377624</v>
      </c>
      <c r="S158" s="351">
        <f t="shared" si="132"/>
        <v>-129.3461917</v>
      </c>
      <c r="T158" s="351">
        <f t="shared" si="132"/>
        <v>-148.2622097</v>
      </c>
      <c r="U158" s="351">
        <f t="shared" si="132"/>
        <v>-162.616848</v>
      </c>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row>
    <row r="159" ht="15.75" customHeight="1" outlineLevel="1">
      <c r="A159" s="147"/>
      <c r="B159" s="147"/>
      <c r="C159" s="147"/>
      <c r="D159" s="149"/>
      <c r="E159" s="149"/>
      <c r="F159" s="149"/>
      <c r="G159" s="149"/>
      <c r="H159" s="149"/>
      <c r="I159" s="149"/>
      <c r="J159" s="352"/>
      <c r="K159" s="352"/>
      <c r="L159" s="352"/>
      <c r="M159" s="352"/>
      <c r="N159" s="352"/>
      <c r="O159" s="352"/>
      <c r="P159" s="352"/>
      <c r="Q159" s="352"/>
      <c r="R159" s="352"/>
      <c r="S159" s="352"/>
      <c r="T159" s="352"/>
      <c r="U159" s="352"/>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row>
    <row r="160" ht="15.75" customHeight="1" outlineLevel="1">
      <c r="A160" s="147"/>
      <c r="B160" s="147" t="s">
        <v>119</v>
      </c>
      <c r="C160" s="147"/>
      <c r="D160" s="149"/>
      <c r="E160" s="149"/>
      <c r="F160" s="149"/>
      <c r="G160" s="149"/>
      <c r="H160" s="149"/>
      <c r="I160" s="149"/>
      <c r="J160" s="353"/>
      <c r="K160" s="353">
        <f t="shared" ref="K160:O160" si="133">(K113/J7)*365</f>
        <v>89.81445754</v>
      </c>
      <c r="L160" s="353">
        <f t="shared" si="133"/>
        <v>79.64194835</v>
      </c>
      <c r="M160" s="353">
        <f t="shared" si="133"/>
        <v>88.9133169</v>
      </c>
      <c r="N160" s="353">
        <f t="shared" si="133"/>
        <v>92.62038596</v>
      </c>
      <c r="O160" s="353">
        <f t="shared" si="133"/>
        <v>83.49684139</v>
      </c>
      <c r="P160" s="353">
        <f t="shared" ref="P160:U160" si="134">(P113/P7)*365</f>
        <v>82.02173286</v>
      </c>
      <c r="Q160" s="353">
        <f t="shared" si="134"/>
        <v>82.02173286</v>
      </c>
      <c r="R160" s="353">
        <f t="shared" si="134"/>
        <v>82.02173286</v>
      </c>
      <c r="S160" s="353">
        <f t="shared" si="134"/>
        <v>82.02173286</v>
      </c>
      <c r="T160" s="353">
        <f t="shared" si="134"/>
        <v>82.02173286</v>
      </c>
      <c r="U160" s="353">
        <f t="shared" si="134"/>
        <v>82.02173286</v>
      </c>
    </row>
    <row r="161" ht="15.75" customHeight="1" outlineLevel="1">
      <c r="A161" s="147"/>
      <c r="B161" s="147" t="s">
        <v>120</v>
      </c>
      <c r="C161" s="147"/>
      <c r="D161" s="149"/>
      <c r="E161" s="149"/>
      <c r="F161" s="149"/>
      <c r="G161" s="149"/>
      <c r="H161" s="149"/>
      <c r="I161" s="149"/>
      <c r="J161" s="353"/>
      <c r="K161" s="353">
        <f t="shared" ref="K161:U161" si="135">ABS(K114/K41*365)</f>
        <v>49.6578848</v>
      </c>
      <c r="L161" s="353">
        <f t="shared" si="135"/>
        <v>46.65560433</v>
      </c>
      <c r="M161" s="353">
        <f t="shared" si="135"/>
        <v>51.50324356</v>
      </c>
      <c r="N161" s="353">
        <f t="shared" si="135"/>
        <v>57.74506311</v>
      </c>
      <c r="O161" s="353">
        <f t="shared" si="135"/>
        <v>59.2807257</v>
      </c>
      <c r="P161" s="353">
        <f t="shared" si="135"/>
        <v>64.74160956</v>
      </c>
      <c r="Q161" s="353">
        <f t="shared" si="135"/>
        <v>64.74160956</v>
      </c>
      <c r="R161" s="353">
        <f t="shared" si="135"/>
        <v>63.23855237</v>
      </c>
      <c r="S161" s="353">
        <f t="shared" si="135"/>
        <v>61.72716009</v>
      </c>
      <c r="T161" s="353">
        <f t="shared" si="135"/>
        <v>60.20736318</v>
      </c>
      <c r="U161" s="353">
        <f t="shared" si="135"/>
        <v>58.67909135</v>
      </c>
    </row>
    <row r="162" ht="15.75" customHeight="1" outlineLevel="1">
      <c r="A162" s="147"/>
      <c r="B162" s="147" t="s">
        <v>121</v>
      </c>
      <c r="C162" s="147"/>
      <c r="D162" s="149"/>
      <c r="E162" s="149"/>
      <c r="F162" s="149"/>
      <c r="G162" s="149"/>
      <c r="H162" s="149"/>
      <c r="I162" s="149"/>
      <c r="J162" s="353"/>
      <c r="K162" s="353">
        <f t="shared" ref="K162:U162" si="136">ABS(K116/K41*365)</f>
        <v>61.99962244</v>
      </c>
      <c r="L162" s="353">
        <f t="shared" si="136"/>
        <v>69.62391607</v>
      </c>
      <c r="M162" s="353">
        <f t="shared" si="136"/>
        <v>94.00884608</v>
      </c>
      <c r="N162" s="353">
        <f t="shared" si="136"/>
        <v>77.54102357</v>
      </c>
      <c r="O162" s="353">
        <f t="shared" si="136"/>
        <v>66.94266382</v>
      </c>
      <c r="P162" s="353">
        <f t="shared" si="136"/>
        <v>74.27866001</v>
      </c>
      <c r="Q162" s="353">
        <f t="shared" si="136"/>
        <v>74.27866001</v>
      </c>
      <c r="R162" s="353">
        <f t="shared" si="136"/>
        <v>74.48404407</v>
      </c>
      <c r="S162" s="353">
        <f t="shared" si="136"/>
        <v>74.69056707</v>
      </c>
      <c r="T162" s="353">
        <f t="shared" si="136"/>
        <v>74.89823851</v>
      </c>
      <c r="U162" s="353">
        <f t="shared" si="136"/>
        <v>75.10706801</v>
      </c>
    </row>
    <row r="163" ht="15.75" customHeight="1" outlineLevel="1">
      <c r="A163" s="348"/>
      <c r="B163" s="349" t="s">
        <v>122</v>
      </c>
      <c r="C163" s="349"/>
      <c r="D163" s="350"/>
      <c r="E163" s="350"/>
      <c r="F163" s="350"/>
      <c r="G163" s="350"/>
      <c r="H163" s="350"/>
      <c r="I163" s="350"/>
      <c r="J163" s="354"/>
      <c r="K163" s="354">
        <f t="shared" ref="K163:U163" si="137">K160+K161-K162</f>
        <v>77.4727199</v>
      </c>
      <c r="L163" s="354">
        <f t="shared" si="137"/>
        <v>56.6736366</v>
      </c>
      <c r="M163" s="354">
        <f t="shared" si="137"/>
        <v>46.40771438</v>
      </c>
      <c r="N163" s="354">
        <f t="shared" si="137"/>
        <v>72.82442549</v>
      </c>
      <c r="O163" s="354">
        <f t="shared" si="137"/>
        <v>75.83490328</v>
      </c>
      <c r="P163" s="354">
        <f t="shared" si="137"/>
        <v>72.48468241</v>
      </c>
      <c r="Q163" s="354">
        <f t="shared" si="137"/>
        <v>72.48468241</v>
      </c>
      <c r="R163" s="354">
        <f t="shared" si="137"/>
        <v>70.77624116</v>
      </c>
      <c r="S163" s="354">
        <f t="shared" si="137"/>
        <v>69.05832588</v>
      </c>
      <c r="T163" s="354">
        <f t="shared" si="137"/>
        <v>67.33085753</v>
      </c>
      <c r="U163" s="354">
        <f t="shared" si="137"/>
        <v>65.59375621</v>
      </c>
      <c r="V163" s="8"/>
      <c r="W163" s="8"/>
      <c r="X163" s="8"/>
      <c r="Y163" s="8"/>
      <c r="Z163" s="8"/>
      <c r="AA163" s="8"/>
      <c r="AB163" s="8"/>
      <c r="AC163" s="8"/>
      <c r="AD163" s="8"/>
      <c r="AE163" s="8"/>
      <c r="AF163" s="8"/>
      <c r="AG163" s="8"/>
      <c r="AH163" s="8"/>
      <c r="AI163" s="8"/>
      <c r="AJ163" s="8"/>
      <c r="AK163" s="8"/>
      <c r="AL163" s="8"/>
      <c r="AM163" s="8"/>
      <c r="AN163" s="8"/>
      <c r="AO163" s="8"/>
      <c r="AP163" s="8"/>
      <c r="AQ163" s="8"/>
    </row>
    <row r="164" outlineLevel="1">
      <c r="B164" s="8"/>
      <c r="C164" s="8"/>
      <c r="D164" s="8"/>
      <c r="E164" s="8"/>
      <c r="F164" s="8"/>
      <c r="G164" s="8"/>
      <c r="H164" s="8"/>
      <c r="I164" s="8"/>
      <c r="J164" s="16"/>
      <c r="K164" s="16"/>
      <c r="L164" s="16"/>
      <c r="M164" s="16"/>
      <c r="N164" s="16"/>
      <c r="O164" s="16"/>
      <c r="P164" s="16"/>
      <c r="Q164" s="16"/>
      <c r="R164" s="16"/>
      <c r="S164" s="16"/>
      <c r="T164" s="16"/>
      <c r="U164" s="16"/>
    </row>
    <row r="165" outlineLevel="1">
      <c r="B165" s="8" t="s">
        <v>123</v>
      </c>
      <c r="C165" s="8"/>
      <c r="D165" s="8"/>
      <c r="E165" s="8"/>
      <c r="F165" s="8"/>
      <c r="G165" s="8"/>
      <c r="H165" s="8"/>
      <c r="I165" s="8"/>
      <c r="J165" s="16"/>
      <c r="K165" s="32">
        <f t="shared" ref="K165:P165" si="138">K122/K7</f>
        <v>0.03714760865</v>
      </c>
      <c r="L165" s="32">
        <f t="shared" si="138"/>
        <v>0.03450218846</v>
      </c>
      <c r="M165" s="32">
        <f t="shared" si="138"/>
        <v>0.03268943609</v>
      </c>
      <c r="N165" s="32">
        <f t="shared" si="138"/>
        <v>0.02970651068</v>
      </c>
      <c r="O165" s="32">
        <f t="shared" si="138"/>
        <v>0.03188371392</v>
      </c>
      <c r="P165" s="32">
        <f t="shared" si="138"/>
        <v>0.03897859151</v>
      </c>
      <c r="Q165" s="32">
        <f t="shared" ref="Q165:U165" si="139">P165</f>
        <v>0.03897859151</v>
      </c>
      <c r="R165" s="32">
        <f t="shared" si="139"/>
        <v>0.03897859151</v>
      </c>
      <c r="S165" s="32">
        <f t="shared" si="139"/>
        <v>0.03897859151</v>
      </c>
      <c r="T165" s="32">
        <f t="shared" si="139"/>
        <v>0.03897859151</v>
      </c>
      <c r="U165" s="32">
        <f t="shared" si="139"/>
        <v>0.03897859151</v>
      </c>
    </row>
    <row r="166" ht="15.75" customHeight="1">
      <c r="A166" s="355"/>
      <c r="B166" s="149"/>
      <c r="C166" s="149"/>
      <c r="D166" s="149"/>
      <c r="E166" s="149"/>
      <c r="F166" s="149"/>
      <c r="G166" s="149"/>
      <c r="H166" s="149"/>
      <c r="I166" s="149"/>
      <c r="J166" s="149"/>
      <c r="K166" s="149"/>
      <c r="L166" s="149"/>
      <c r="M166" s="149"/>
      <c r="N166" s="149"/>
      <c r="O166" s="149"/>
      <c r="P166" s="149"/>
      <c r="Q166" s="149"/>
      <c r="R166" s="149"/>
      <c r="S166" s="355"/>
    </row>
    <row r="167" ht="15.75" customHeight="1">
      <c r="A167" s="356"/>
      <c r="B167" s="12" t="s">
        <v>124</v>
      </c>
      <c r="C167" s="13"/>
      <c r="D167" s="13"/>
      <c r="E167" s="13"/>
      <c r="F167" s="13"/>
      <c r="G167" s="13"/>
      <c r="H167" s="13"/>
      <c r="I167" s="13"/>
      <c r="J167" s="13"/>
      <c r="K167" s="13"/>
      <c r="L167" s="13"/>
      <c r="M167" s="13"/>
      <c r="N167" s="13"/>
      <c r="O167" s="13"/>
      <c r="P167" s="13"/>
      <c r="Q167" s="13"/>
      <c r="R167" s="13"/>
      <c r="S167" s="13"/>
      <c r="T167" s="13"/>
      <c r="U167" s="14"/>
    </row>
    <row r="168" ht="15.75" customHeight="1">
      <c r="A168" s="15"/>
      <c r="B168" s="15"/>
      <c r="C168" s="15"/>
      <c r="D168" s="31"/>
      <c r="E168" s="31"/>
      <c r="F168" s="31"/>
      <c r="G168" s="31"/>
      <c r="H168" s="31"/>
      <c r="I168" s="31"/>
      <c r="J168" s="31"/>
      <c r="K168" s="31"/>
      <c r="L168" s="31"/>
      <c r="M168" s="31"/>
      <c r="N168" s="31"/>
      <c r="O168" s="31"/>
      <c r="P168" s="31"/>
      <c r="Q168" s="31"/>
      <c r="R168" s="31"/>
      <c r="S168" s="31"/>
    </row>
    <row r="169" ht="15.75" customHeight="1">
      <c r="A169" s="15"/>
      <c r="B169" s="15"/>
      <c r="C169" s="15"/>
      <c r="D169" s="31"/>
      <c r="E169" s="31"/>
      <c r="F169" s="31"/>
      <c r="G169" s="31"/>
      <c r="H169" s="31"/>
      <c r="I169" s="31"/>
      <c r="J169" s="31"/>
      <c r="K169" s="31"/>
      <c r="L169" s="31"/>
      <c r="M169" s="31"/>
      <c r="N169" s="31"/>
      <c r="O169" s="31"/>
      <c r="P169" s="31"/>
      <c r="Q169" s="31"/>
      <c r="R169" s="31"/>
      <c r="S169" s="31"/>
    </row>
    <row r="170" ht="15.75" customHeight="1">
      <c r="A170" s="1"/>
      <c r="B170" s="17"/>
      <c r="C170" s="17"/>
      <c r="D170" s="18"/>
      <c r="E170" s="19">
        <v>2013.0</v>
      </c>
      <c r="F170" s="19">
        <v>2014.0</v>
      </c>
      <c r="G170" s="19">
        <v>2015.0</v>
      </c>
      <c r="H170" s="19">
        <v>2016.0</v>
      </c>
      <c r="I170" s="19">
        <v>2017.0</v>
      </c>
      <c r="J170" s="357">
        <v>2018.0</v>
      </c>
      <c r="K170" s="20">
        <v>2019.0</v>
      </c>
      <c r="L170" s="20">
        <v>2020.0</v>
      </c>
      <c r="M170" s="20">
        <v>2021.0</v>
      </c>
      <c r="N170" s="20">
        <v>2022.0</v>
      </c>
      <c r="O170" s="20">
        <v>2023.0</v>
      </c>
      <c r="P170" s="20">
        <v>2024.0</v>
      </c>
      <c r="Q170" s="21" t="s">
        <v>5</v>
      </c>
      <c r="R170" s="21" t="s">
        <v>6</v>
      </c>
      <c r="S170" s="22" t="s">
        <v>7</v>
      </c>
      <c r="T170" s="22" t="s">
        <v>8</v>
      </c>
      <c r="U170" s="22" t="s">
        <v>9</v>
      </c>
      <c r="W170" s="358" t="s">
        <v>125</v>
      </c>
      <c r="X170" s="359"/>
    </row>
    <row r="171" ht="15.75" customHeight="1">
      <c r="A171" s="135"/>
      <c r="B171" s="135" t="s">
        <v>126</v>
      </c>
      <c r="C171" s="135"/>
      <c r="D171" s="136"/>
      <c r="E171" s="136"/>
      <c r="F171" s="136"/>
      <c r="G171" s="136"/>
      <c r="H171" s="136"/>
      <c r="I171" s="136"/>
      <c r="J171" s="138">
        <v>840.8</v>
      </c>
      <c r="K171" s="138">
        <v>931.3</v>
      </c>
      <c r="L171" s="138">
        <v>939.2</v>
      </c>
      <c r="M171" s="138">
        <v>1014.2</v>
      </c>
      <c r="N171" s="138">
        <v>774.5</v>
      </c>
      <c r="O171" s="138">
        <v>925.8</v>
      </c>
      <c r="P171" s="138">
        <v>951.3</v>
      </c>
      <c r="Q171" s="139">
        <f t="shared" ref="Q171:U171" si="140">Q77</f>
        <v>997.642736</v>
      </c>
      <c r="R171" s="139">
        <f t="shared" si="140"/>
        <v>1163.319389</v>
      </c>
      <c r="S171" s="139">
        <f t="shared" si="140"/>
        <v>1290.474888</v>
      </c>
      <c r="T171" s="139">
        <f t="shared" si="140"/>
        <v>1435.594426</v>
      </c>
      <c r="U171" s="139">
        <f t="shared" si="140"/>
        <v>1594.070259</v>
      </c>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row>
    <row r="172" ht="15.75" customHeight="1">
      <c r="A172" s="135"/>
      <c r="B172" s="135" t="s">
        <v>127</v>
      </c>
      <c r="C172" s="135"/>
      <c r="D172" s="136"/>
      <c r="E172" s="136"/>
      <c r="F172" s="136"/>
      <c r="G172" s="136"/>
      <c r="H172" s="136"/>
      <c r="I172" s="136"/>
      <c r="J172" s="248">
        <v>118.9</v>
      </c>
      <c r="K172" s="195">
        <v>241.5</v>
      </c>
      <c r="L172" s="195">
        <v>239.0</v>
      </c>
      <c r="M172" s="195">
        <v>244.0</v>
      </c>
      <c r="N172" s="195">
        <v>259.3</v>
      </c>
      <c r="O172" s="195">
        <v>269.4</v>
      </c>
      <c r="P172" s="248">
        <v>292.2</v>
      </c>
      <c r="Q172" s="250">
        <f t="shared" ref="Q172:U172" si="141">ABS(Q48*Q224)</f>
        <v>297.5279102</v>
      </c>
      <c r="R172" s="250">
        <f t="shared" si="141"/>
        <v>288.4795373</v>
      </c>
      <c r="S172" s="250">
        <f t="shared" si="141"/>
        <v>309.4751553</v>
      </c>
      <c r="T172" s="250">
        <f t="shared" si="141"/>
        <v>333.4226195</v>
      </c>
      <c r="U172" s="250">
        <f t="shared" si="141"/>
        <v>358.8858319</v>
      </c>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row>
    <row r="173" ht="15.75" customHeight="1">
      <c r="A173" s="135"/>
      <c r="B173" s="135" t="s">
        <v>128</v>
      </c>
      <c r="C173" s="135"/>
      <c r="D173" s="136"/>
      <c r="E173" s="136"/>
      <c r="F173" s="136"/>
      <c r="G173" s="136"/>
      <c r="H173" s="136"/>
      <c r="I173" s="136"/>
      <c r="J173" s="139"/>
      <c r="K173" s="360"/>
      <c r="L173" s="360"/>
      <c r="M173" s="360"/>
      <c r="N173" s="360"/>
      <c r="O173" s="360"/>
      <c r="P173" s="139">
        <f t="shared" ref="P173:U173" si="142">ABS(P48*P225)</f>
        <v>0</v>
      </c>
      <c r="Q173" s="139">
        <f t="shared" si="142"/>
        <v>0</v>
      </c>
      <c r="R173" s="139">
        <f t="shared" si="142"/>
        <v>0</v>
      </c>
      <c r="S173" s="139">
        <f t="shared" si="142"/>
        <v>0</v>
      </c>
      <c r="T173" s="139">
        <f t="shared" si="142"/>
        <v>0</v>
      </c>
      <c r="U173" s="139">
        <f t="shared" si="142"/>
        <v>0</v>
      </c>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row>
    <row r="174" ht="15.75" customHeight="1">
      <c r="A174" s="135"/>
      <c r="B174" s="135" t="s">
        <v>129</v>
      </c>
      <c r="C174" s="135"/>
      <c r="D174" s="136"/>
      <c r="E174" s="136"/>
      <c r="F174" s="136"/>
      <c r="G174" s="136"/>
      <c r="H174" s="136"/>
      <c r="I174" s="136"/>
      <c r="J174" s="139"/>
      <c r="K174" s="360"/>
      <c r="L174" s="118"/>
      <c r="M174" s="360"/>
      <c r="N174" s="360"/>
      <c r="O174" s="360"/>
      <c r="P174" s="139"/>
      <c r="Q174" s="139">
        <f t="shared" ref="Q174:U174" si="143">Q7*Q226</f>
        <v>0</v>
      </c>
      <c r="R174" s="139">
        <f t="shared" si="143"/>
        <v>0</v>
      </c>
      <c r="S174" s="139">
        <f t="shared" si="143"/>
        <v>0</v>
      </c>
      <c r="T174" s="139">
        <f t="shared" si="143"/>
        <v>0</v>
      </c>
      <c r="U174" s="139">
        <f t="shared" si="143"/>
        <v>0</v>
      </c>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row>
    <row r="175" ht="15.75" customHeight="1">
      <c r="A175" s="135"/>
      <c r="B175" s="135" t="s">
        <v>130</v>
      </c>
      <c r="C175" s="135"/>
      <c r="D175" s="136"/>
      <c r="E175" s="136"/>
      <c r="F175" s="136"/>
      <c r="G175" s="136"/>
      <c r="H175" s="136"/>
      <c r="I175" s="136"/>
      <c r="J175" s="139"/>
      <c r="K175" s="360"/>
      <c r="L175" s="360"/>
      <c r="M175" s="360"/>
      <c r="N175" s="360"/>
      <c r="O175" s="360"/>
      <c r="P175" s="139"/>
      <c r="Q175" s="139">
        <f t="shared" ref="Q175:U175" si="144">Q7*Q227</f>
        <v>0</v>
      </c>
      <c r="R175" s="139">
        <f t="shared" si="144"/>
        <v>0</v>
      </c>
      <c r="S175" s="139">
        <f t="shared" si="144"/>
        <v>0</v>
      </c>
      <c r="T175" s="139">
        <f t="shared" si="144"/>
        <v>0</v>
      </c>
      <c r="U175" s="139">
        <f t="shared" si="144"/>
        <v>0</v>
      </c>
      <c r="V175" s="140"/>
      <c r="W175" s="140"/>
      <c r="X175" s="140"/>
      <c r="Y175" s="140"/>
      <c r="Z175" s="140"/>
      <c r="AA175" s="140"/>
      <c r="AB175" s="140"/>
      <c r="AC175" s="140"/>
      <c r="AD175" s="140"/>
      <c r="AE175" s="140"/>
      <c r="AF175" s="140"/>
      <c r="AG175" s="140"/>
      <c r="AH175" s="140"/>
      <c r="AI175" s="140"/>
      <c r="AJ175" s="140"/>
      <c r="AK175" s="140"/>
      <c r="AL175" s="140"/>
      <c r="AM175" s="140"/>
      <c r="AN175" s="140"/>
      <c r="AO175" s="140"/>
      <c r="AP175" s="140"/>
      <c r="AQ175" s="140"/>
    </row>
    <row r="176" ht="15.75" customHeight="1">
      <c r="A176" s="192"/>
      <c r="B176" s="361" t="s">
        <v>131</v>
      </c>
      <c r="C176" s="192"/>
      <c r="D176" s="193"/>
      <c r="E176" s="193"/>
      <c r="F176" s="193"/>
      <c r="G176" s="193"/>
      <c r="H176" s="193"/>
      <c r="I176" s="193"/>
      <c r="J176" s="360"/>
      <c r="K176" s="360"/>
      <c r="L176" s="197"/>
      <c r="M176" s="197"/>
      <c r="N176" s="197"/>
      <c r="O176" s="197"/>
      <c r="P176" s="118"/>
      <c r="Q176" s="118">
        <f t="shared" ref="Q176:U176" si="145">Q7*Q228</f>
        <v>0</v>
      </c>
      <c r="R176" s="118">
        <f t="shared" si="145"/>
        <v>0</v>
      </c>
      <c r="S176" s="118">
        <f t="shared" si="145"/>
        <v>0</v>
      </c>
      <c r="T176" s="118">
        <f t="shared" si="145"/>
        <v>0</v>
      </c>
      <c r="U176" s="118">
        <f t="shared" si="145"/>
        <v>0</v>
      </c>
      <c r="V176" s="362"/>
      <c r="W176" s="362"/>
      <c r="X176" s="362"/>
      <c r="Y176" s="362"/>
      <c r="Z176" s="362"/>
      <c r="AA176" s="362"/>
      <c r="AB176" s="362"/>
      <c r="AC176" s="362"/>
      <c r="AD176" s="362"/>
      <c r="AE176" s="362"/>
      <c r="AF176" s="362"/>
      <c r="AG176" s="362"/>
      <c r="AH176" s="362"/>
      <c r="AI176" s="362"/>
      <c r="AJ176" s="362"/>
      <c r="AK176" s="362"/>
      <c r="AL176" s="362"/>
      <c r="AM176" s="362"/>
      <c r="AN176" s="362"/>
      <c r="AO176" s="362"/>
      <c r="AP176" s="362"/>
      <c r="AQ176" s="362"/>
    </row>
    <row r="177" ht="15.75" customHeight="1">
      <c r="A177" s="135"/>
      <c r="B177" s="135" t="s">
        <v>132</v>
      </c>
      <c r="C177" s="135"/>
      <c r="D177" s="136"/>
      <c r="E177" s="136"/>
      <c r="F177" s="136"/>
      <c r="G177" s="136"/>
      <c r="H177" s="136"/>
      <c r="I177" s="136"/>
      <c r="J177" s="139"/>
      <c r="K177" s="118"/>
      <c r="L177" s="118"/>
      <c r="M177" s="118"/>
      <c r="N177" s="118"/>
      <c r="O177" s="118"/>
      <c r="P177" s="363"/>
      <c r="Q177" s="139">
        <f t="shared" ref="Q177:U177" si="146">Q7*Q229</f>
        <v>0</v>
      </c>
      <c r="R177" s="139">
        <f t="shared" si="146"/>
        <v>0</v>
      </c>
      <c r="S177" s="139">
        <f t="shared" si="146"/>
        <v>0</v>
      </c>
      <c r="T177" s="139">
        <f t="shared" si="146"/>
        <v>0</v>
      </c>
      <c r="U177" s="139">
        <f t="shared" si="146"/>
        <v>0</v>
      </c>
      <c r="V177" s="140"/>
      <c r="W177" s="140"/>
      <c r="X177" s="140"/>
      <c r="Y177" s="140"/>
      <c r="Z177" s="140"/>
      <c r="AA177" s="140"/>
      <c r="AB177" s="140"/>
      <c r="AC177" s="140"/>
      <c r="AD177" s="140"/>
      <c r="AE177" s="140"/>
      <c r="AF177" s="140"/>
      <c r="AG177" s="140"/>
      <c r="AH177" s="140"/>
      <c r="AI177" s="140"/>
      <c r="AJ177" s="140"/>
      <c r="AK177" s="140"/>
      <c r="AL177" s="140"/>
      <c r="AM177" s="140"/>
      <c r="AN177" s="140"/>
      <c r="AO177" s="140"/>
      <c r="AP177" s="140"/>
      <c r="AQ177" s="140"/>
    </row>
    <row r="178" ht="15.75" customHeight="1">
      <c r="A178" s="135"/>
      <c r="B178" s="361" t="s">
        <v>133</v>
      </c>
      <c r="C178" s="135"/>
      <c r="D178" s="136"/>
      <c r="E178" s="136"/>
      <c r="F178" s="136"/>
      <c r="G178" s="136"/>
      <c r="H178" s="136"/>
      <c r="I178" s="136"/>
      <c r="J178" s="138">
        <v>21.3</v>
      </c>
      <c r="K178" s="195">
        <v>-18.8</v>
      </c>
      <c r="L178" s="195">
        <v>-83.6</v>
      </c>
      <c r="M178" s="195">
        <v>37.2</v>
      </c>
      <c r="N178" s="195">
        <v>33.5</v>
      </c>
      <c r="O178" s="195">
        <v>-83.0</v>
      </c>
      <c r="P178" s="255">
        <v>-42.3</v>
      </c>
      <c r="Q178" s="139"/>
      <c r="R178" s="139"/>
      <c r="S178" s="139"/>
      <c r="T178" s="139"/>
      <c r="U178" s="139"/>
      <c r="V178" s="140"/>
      <c r="W178" s="140"/>
      <c r="X178" s="140"/>
      <c r="Y178" s="140"/>
      <c r="Z178" s="140"/>
      <c r="AA178" s="140"/>
      <c r="AB178" s="140"/>
      <c r="AC178" s="140"/>
      <c r="AD178" s="140"/>
      <c r="AE178" s="140"/>
      <c r="AF178" s="140"/>
      <c r="AG178" s="140"/>
      <c r="AH178" s="140"/>
      <c r="AI178" s="140"/>
      <c r="AJ178" s="140"/>
      <c r="AK178" s="140"/>
      <c r="AL178" s="140"/>
      <c r="AM178" s="140"/>
      <c r="AN178" s="140"/>
      <c r="AO178" s="140"/>
      <c r="AP178" s="140"/>
      <c r="AQ178" s="140"/>
    </row>
    <row r="179" ht="15.75" customHeight="1">
      <c r="A179" s="135"/>
      <c r="B179" s="364" t="s">
        <v>134</v>
      </c>
      <c r="C179" s="135"/>
      <c r="D179" s="136"/>
      <c r="E179" s="136"/>
      <c r="F179" s="136"/>
      <c r="G179" s="136"/>
      <c r="H179" s="136"/>
      <c r="I179" s="136"/>
      <c r="J179" s="138">
        <v>-11.2</v>
      </c>
      <c r="K179" s="365">
        <v>115.7</v>
      </c>
      <c r="L179" s="365">
        <v>455.6</v>
      </c>
      <c r="M179" s="365">
        <v>289.4</v>
      </c>
      <c r="N179" s="365">
        <v>-535.8</v>
      </c>
      <c r="O179" s="365">
        <v>15.7</v>
      </c>
      <c r="P179" s="138">
        <v>48.1</v>
      </c>
      <c r="Q179" s="139">
        <f t="shared" ref="Q179:U179" si="147">-Q158</f>
        <v>17.17986653</v>
      </c>
      <c r="R179" s="139">
        <f t="shared" si="147"/>
        <v>109.1377624</v>
      </c>
      <c r="S179" s="139">
        <f t="shared" si="147"/>
        <v>129.3461917</v>
      </c>
      <c r="T179" s="139">
        <f t="shared" si="147"/>
        <v>148.2622097</v>
      </c>
      <c r="U179" s="139">
        <f t="shared" si="147"/>
        <v>162.616848</v>
      </c>
      <c r="V179" s="140"/>
      <c r="W179" s="140"/>
      <c r="X179" s="140"/>
      <c r="Y179" s="140"/>
      <c r="Z179" s="140"/>
      <c r="AA179" s="140"/>
      <c r="AB179" s="140"/>
      <c r="AC179" s="140"/>
      <c r="AD179" s="140"/>
      <c r="AE179" s="140"/>
      <c r="AF179" s="140"/>
      <c r="AG179" s="140"/>
      <c r="AH179" s="140"/>
      <c r="AI179" s="140"/>
      <c r="AJ179" s="140"/>
      <c r="AK179" s="140"/>
      <c r="AL179" s="140"/>
      <c r="AM179" s="140"/>
      <c r="AN179" s="140"/>
      <c r="AO179" s="140"/>
      <c r="AP179" s="140"/>
      <c r="AQ179" s="140"/>
    </row>
    <row r="180" ht="15.75" customHeight="1">
      <c r="A180" s="135"/>
      <c r="B180" s="135" t="s">
        <v>135</v>
      </c>
      <c r="C180" s="135"/>
      <c r="D180" s="136"/>
      <c r="E180" s="136"/>
      <c r="F180" s="136"/>
      <c r="G180" s="136"/>
      <c r="H180" s="136"/>
      <c r="I180" s="136"/>
      <c r="J180" s="366"/>
      <c r="K180" s="366"/>
      <c r="L180" s="366"/>
      <c r="M180" s="366"/>
      <c r="N180" s="366"/>
      <c r="O180" s="139"/>
      <c r="P180" s="139"/>
      <c r="Q180" s="139"/>
      <c r="R180" s="139"/>
      <c r="S180" s="139"/>
      <c r="T180" s="139"/>
      <c r="U180" s="139"/>
      <c r="V180" s="140"/>
      <c r="W180" s="140"/>
      <c r="X180" s="140"/>
      <c r="Y180" s="140"/>
      <c r="Z180" s="140"/>
      <c r="AA180" s="140"/>
      <c r="AB180" s="140"/>
      <c r="AC180" s="140"/>
      <c r="AD180" s="140"/>
      <c r="AE180" s="140"/>
      <c r="AF180" s="140"/>
      <c r="AG180" s="140"/>
      <c r="AH180" s="140"/>
      <c r="AI180" s="140"/>
      <c r="AJ180" s="140"/>
      <c r="AK180" s="140"/>
      <c r="AL180" s="140"/>
      <c r="AM180" s="140"/>
      <c r="AN180" s="140"/>
      <c r="AO180" s="140"/>
      <c r="AP180" s="140"/>
      <c r="AQ180" s="140"/>
    </row>
    <row r="181" ht="15.75" customHeight="1">
      <c r="A181" s="135"/>
      <c r="B181" s="135" t="s">
        <v>136</v>
      </c>
      <c r="C181" s="135"/>
      <c r="D181" s="136"/>
      <c r="E181" s="136"/>
      <c r="F181" s="136"/>
      <c r="G181" s="136"/>
      <c r="H181" s="136"/>
      <c r="I181" s="136"/>
      <c r="J181" s="366"/>
      <c r="K181" s="366"/>
      <c r="L181" s="366"/>
      <c r="M181" s="366"/>
      <c r="N181" s="366"/>
      <c r="O181" s="139"/>
      <c r="P181" s="139">
        <v>0.0</v>
      </c>
      <c r="Q181" s="139">
        <v>0.0</v>
      </c>
      <c r="R181" s="139">
        <v>0.0</v>
      </c>
      <c r="S181" s="139">
        <v>0.0</v>
      </c>
      <c r="T181" s="139">
        <v>0.0</v>
      </c>
      <c r="U181" s="139">
        <v>0.0</v>
      </c>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row>
    <row r="182" ht="15.75" customHeight="1">
      <c r="A182" s="166"/>
      <c r="B182" s="166" t="s">
        <v>137</v>
      </c>
      <c r="C182" s="166"/>
      <c r="D182" s="367"/>
      <c r="E182" s="367"/>
      <c r="F182" s="367"/>
      <c r="G182" s="367"/>
      <c r="H182" s="367"/>
      <c r="I182" s="367"/>
      <c r="J182" s="368"/>
      <c r="K182" s="368">
        <f t="shared" ref="K182:U182" si="148">SUM(K172:K181)+K171</f>
        <v>1269.7</v>
      </c>
      <c r="L182" s="368">
        <f t="shared" si="148"/>
        <v>1550.2</v>
      </c>
      <c r="M182" s="368">
        <f t="shared" si="148"/>
        <v>1584.8</v>
      </c>
      <c r="N182" s="368">
        <f t="shared" si="148"/>
        <v>531.5</v>
      </c>
      <c r="O182" s="368">
        <f t="shared" si="148"/>
        <v>1127.9</v>
      </c>
      <c r="P182" s="368">
        <f t="shared" si="148"/>
        <v>1249.3</v>
      </c>
      <c r="Q182" s="368">
        <f t="shared" si="148"/>
        <v>1312.350513</v>
      </c>
      <c r="R182" s="368">
        <f t="shared" si="148"/>
        <v>1560.936688</v>
      </c>
      <c r="S182" s="368">
        <f t="shared" si="148"/>
        <v>1729.296235</v>
      </c>
      <c r="T182" s="368">
        <f t="shared" si="148"/>
        <v>1917.279256</v>
      </c>
      <c r="U182" s="368">
        <f t="shared" si="148"/>
        <v>2115.572939</v>
      </c>
      <c r="V182" s="369"/>
      <c r="W182" s="29">
        <f>RRI(5,P182,U182)</f>
        <v>0.1110977104</v>
      </c>
      <c r="Y182" s="30">
        <f>RRI(4,Q182,U182)</f>
        <v>0.1267940356</v>
      </c>
      <c r="AA182" s="369"/>
      <c r="AB182" s="369"/>
      <c r="AC182" s="369"/>
      <c r="AD182" s="369"/>
      <c r="AE182" s="369"/>
      <c r="AF182" s="369"/>
      <c r="AG182" s="369"/>
      <c r="AH182" s="369"/>
      <c r="AI182" s="369"/>
      <c r="AJ182" s="369"/>
      <c r="AK182" s="369"/>
      <c r="AL182" s="369"/>
      <c r="AM182" s="369"/>
      <c r="AN182" s="369"/>
      <c r="AO182" s="369"/>
      <c r="AP182" s="369"/>
      <c r="AQ182" s="369"/>
    </row>
    <row r="183" ht="15.75" customHeight="1">
      <c r="A183" s="187"/>
      <c r="B183" s="187"/>
      <c r="C183" s="187" t="s">
        <v>138</v>
      </c>
      <c r="D183" s="141"/>
      <c r="E183" s="141"/>
      <c r="F183" s="141"/>
      <c r="G183" s="141"/>
      <c r="H183" s="141"/>
      <c r="I183" s="141"/>
      <c r="J183" s="370"/>
      <c r="K183" s="370">
        <f t="shared" ref="K183:U183" si="149">K182-K179</f>
        <v>1154</v>
      </c>
      <c r="L183" s="370">
        <f t="shared" si="149"/>
        <v>1094.6</v>
      </c>
      <c r="M183" s="370">
        <f t="shared" si="149"/>
        <v>1295.4</v>
      </c>
      <c r="N183" s="370">
        <f t="shared" si="149"/>
        <v>1067.3</v>
      </c>
      <c r="O183" s="370">
        <f t="shared" si="149"/>
        <v>1112.2</v>
      </c>
      <c r="P183" s="370">
        <f t="shared" si="149"/>
        <v>1201.2</v>
      </c>
      <c r="Q183" s="370">
        <f t="shared" si="149"/>
        <v>1295.170646</v>
      </c>
      <c r="R183" s="370">
        <f t="shared" si="149"/>
        <v>1451.798926</v>
      </c>
      <c r="S183" s="370">
        <f t="shared" si="149"/>
        <v>1599.950043</v>
      </c>
      <c r="T183" s="370">
        <f t="shared" si="149"/>
        <v>1769.017046</v>
      </c>
      <c r="U183" s="370">
        <f t="shared" si="149"/>
        <v>1952.956091</v>
      </c>
      <c r="V183" s="214"/>
      <c r="W183" s="214"/>
      <c r="X183" s="214"/>
      <c r="Y183" s="214"/>
      <c r="Z183" s="214"/>
      <c r="AA183" s="214"/>
      <c r="AB183" s="214"/>
      <c r="AC183" s="214"/>
      <c r="AD183" s="214"/>
      <c r="AE183" s="214"/>
      <c r="AF183" s="214"/>
      <c r="AG183" s="214"/>
      <c r="AH183" s="214"/>
      <c r="AI183" s="214"/>
      <c r="AJ183" s="214"/>
      <c r="AK183" s="214"/>
      <c r="AL183" s="214"/>
      <c r="AM183" s="214"/>
      <c r="AN183" s="214"/>
      <c r="AO183" s="214"/>
      <c r="AP183" s="214"/>
      <c r="AQ183" s="214"/>
    </row>
    <row r="184" ht="15.75" customHeight="1">
      <c r="A184" s="135"/>
      <c r="B184" s="135"/>
      <c r="C184" s="135"/>
      <c r="D184" s="136"/>
      <c r="E184" s="136"/>
      <c r="F184" s="136"/>
      <c r="G184" s="136"/>
      <c r="H184" s="136"/>
      <c r="I184" s="136"/>
      <c r="J184" s="191"/>
      <c r="K184" s="191"/>
      <c r="L184" s="191"/>
      <c r="M184" s="191"/>
      <c r="N184" s="191"/>
      <c r="O184" s="139"/>
      <c r="P184" s="139"/>
      <c r="Q184" s="139"/>
      <c r="R184" s="139"/>
      <c r="S184" s="139"/>
      <c r="T184" s="139"/>
      <c r="U184" s="139"/>
      <c r="V184" s="140"/>
      <c r="W184" s="140"/>
      <c r="X184" s="140"/>
      <c r="Y184" s="140"/>
      <c r="Z184" s="140"/>
      <c r="AA184" s="140"/>
      <c r="AB184" s="140"/>
      <c r="AC184" s="140"/>
      <c r="AD184" s="140"/>
      <c r="AE184" s="140"/>
      <c r="AF184" s="140"/>
      <c r="AG184" s="140"/>
      <c r="AH184" s="140"/>
      <c r="AI184" s="140"/>
      <c r="AJ184" s="140"/>
      <c r="AK184" s="140"/>
      <c r="AL184" s="140"/>
      <c r="AM184" s="140"/>
      <c r="AN184" s="140"/>
      <c r="AO184" s="140"/>
      <c r="AP184" s="140"/>
      <c r="AQ184" s="140"/>
    </row>
    <row r="185" ht="15.75" customHeight="1">
      <c r="A185" s="192"/>
      <c r="B185" s="192" t="s">
        <v>139</v>
      </c>
      <c r="C185" s="192"/>
      <c r="D185" s="193"/>
      <c r="E185" s="193"/>
      <c r="F185" s="193"/>
      <c r="G185" s="193"/>
      <c r="H185" s="193"/>
      <c r="I185" s="193"/>
      <c r="J185" s="190">
        <v>-113.6</v>
      </c>
      <c r="K185" s="195">
        <v>-98.0</v>
      </c>
      <c r="L185" s="195">
        <v>-88.0</v>
      </c>
      <c r="M185" s="195">
        <v>-96.5</v>
      </c>
      <c r="N185" s="195">
        <v>-101.2</v>
      </c>
      <c r="O185" s="195">
        <v>-148.2</v>
      </c>
      <c r="P185" s="371">
        <v>-168.4</v>
      </c>
      <c r="Q185" s="118">
        <f t="shared" ref="Q185:U185" si="150">Q7*Q233</f>
        <v>-171.4705684</v>
      </c>
      <c r="R185" s="118">
        <f t="shared" si="150"/>
        <v>-182.3834745</v>
      </c>
      <c r="S185" s="118">
        <f t="shared" si="150"/>
        <v>-195.6573926</v>
      </c>
      <c r="T185" s="118">
        <f t="shared" si="150"/>
        <v>-210.7975366</v>
      </c>
      <c r="U185" s="118">
        <f t="shared" si="150"/>
        <v>-226.8959718</v>
      </c>
      <c r="V185" s="362"/>
      <c r="W185" s="362"/>
      <c r="X185" s="362"/>
      <c r="Y185" s="362"/>
      <c r="Z185" s="362"/>
      <c r="AA185" s="362"/>
      <c r="AB185" s="362"/>
      <c r="AC185" s="362"/>
      <c r="AD185" s="362"/>
      <c r="AE185" s="362"/>
      <c r="AF185" s="362"/>
      <c r="AG185" s="362"/>
      <c r="AH185" s="362"/>
      <c r="AI185" s="362"/>
      <c r="AJ185" s="362"/>
      <c r="AK185" s="362"/>
      <c r="AL185" s="362"/>
      <c r="AM185" s="362"/>
      <c r="AN185" s="362"/>
      <c r="AO185" s="362"/>
      <c r="AP185" s="362"/>
      <c r="AQ185" s="362"/>
    </row>
    <row r="186" ht="15.75" customHeight="1">
      <c r="A186" s="192"/>
      <c r="B186" s="252" t="s">
        <v>140</v>
      </c>
      <c r="C186" s="252"/>
      <c r="D186" s="193"/>
      <c r="E186" s="193"/>
      <c r="F186" s="193"/>
      <c r="G186" s="193"/>
      <c r="H186" s="193"/>
      <c r="I186" s="193"/>
      <c r="J186" s="118"/>
      <c r="K186" s="360"/>
      <c r="L186" s="360"/>
      <c r="M186" s="360"/>
      <c r="N186" s="360"/>
      <c r="O186" s="360"/>
      <c r="P186" s="118">
        <f t="shared" ref="P186:U186" si="151">P7*P234</f>
        <v>0</v>
      </c>
      <c r="Q186" s="118">
        <f t="shared" si="151"/>
        <v>0</v>
      </c>
      <c r="R186" s="118">
        <f t="shared" si="151"/>
        <v>0</v>
      </c>
      <c r="S186" s="118">
        <f t="shared" si="151"/>
        <v>0</v>
      </c>
      <c r="T186" s="118">
        <f t="shared" si="151"/>
        <v>0</v>
      </c>
      <c r="U186" s="118">
        <f t="shared" si="151"/>
        <v>0</v>
      </c>
      <c r="V186" s="362"/>
      <c r="W186" s="362"/>
      <c r="X186" s="362"/>
      <c r="Y186" s="362"/>
      <c r="Z186" s="362"/>
      <c r="AA186" s="362"/>
      <c r="AB186" s="362"/>
      <c r="AC186" s="362"/>
      <c r="AD186" s="362"/>
      <c r="AE186" s="362"/>
      <c r="AF186" s="362"/>
      <c r="AG186" s="362"/>
      <c r="AH186" s="362"/>
      <c r="AI186" s="362"/>
      <c r="AJ186" s="362"/>
      <c r="AK186" s="362"/>
      <c r="AL186" s="362"/>
      <c r="AM186" s="362"/>
      <c r="AN186" s="362"/>
      <c r="AO186" s="362"/>
      <c r="AP186" s="362"/>
      <c r="AQ186" s="362"/>
    </row>
    <row r="187" ht="15.75" customHeight="1">
      <c r="A187" s="163"/>
      <c r="B187" s="372" t="s">
        <v>141</v>
      </c>
      <c r="C187" s="372"/>
      <c r="D187" s="146"/>
      <c r="E187" s="146"/>
      <c r="F187" s="146"/>
      <c r="G187" s="146"/>
      <c r="H187" s="146"/>
      <c r="I187" s="146"/>
      <c r="J187" s="373">
        <f t="shared" ref="J187:U187" si="152">J185+J186</f>
        <v>-113.6</v>
      </c>
      <c r="K187" s="373">
        <f t="shared" si="152"/>
        <v>-98</v>
      </c>
      <c r="L187" s="373">
        <f t="shared" si="152"/>
        <v>-88</v>
      </c>
      <c r="M187" s="373">
        <f t="shared" si="152"/>
        <v>-96.5</v>
      </c>
      <c r="N187" s="373">
        <f t="shared" si="152"/>
        <v>-101.2</v>
      </c>
      <c r="O187" s="373">
        <f t="shared" si="152"/>
        <v>-148.2</v>
      </c>
      <c r="P187" s="373">
        <f t="shared" si="152"/>
        <v>-168.4</v>
      </c>
      <c r="Q187" s="373">
        <f t="shared" si="152"/>
        <v>-171.4705684</v>
      </c>
      <c r="R187" s="373">
        <f t="shared" si="152"/>
        <v>-182.3834745</v>
      </c>
      <c r="S187" s="373">
        <f t="shared" si="152"/>
        <v>-195.6573926</v>
      </c>
      <c r="T187" s="373">
        <f t="shared" si="152"/>
        <v>-210.7975366</v>
      </c>
      <c r="U187" s="373">
        <f t="shared" si="152"/>
        <v>-226.8959718</v>
      </c>
      <c r="V187" s="374"/>
      <c r="W187" s="375"/>
      <c r="X187" s="375"/>
      <c r="Y187" s="375"/>
      <c r="Z187" s="375"/>
      <c r="AA187" s="375"/>
      <c r="AB187" s="375"/>
      <c r="AC187" s="375"/>
      <c r="AD187" s="375"/>
      <c r="AE187" s="375"/>
      <c r="AF187" s="375"/>
      <c r="AG187" s="375"/>
      <c r="AH187" s="375"/>
      <c r="AI187" s="375"/>
      <c r="AJ187" s="375"/>
      <c r="AK187" s="375"/>
      <c r="AL187" s="375"/>
      <c r="AM187" s="375"/>
      <c r="AN187" s="375"/>
      <c r="AO187" s="375"/>
      <c r="AP187" s="375"/>
      <c r="AQ187" s="375"/>
    </row>
    <row r="188" ht="15.75" customHeight="1">
      <c r="A188" s="192"/>
      <c r="B188" s="252" t="s">
        <v>142</v>
      </c>
      <c r="C188" s="252"/>
      <c r="D188" s="193"/>
      <c r="E188" s="193"/>
      <c r="F188" s="193"/>
      <c r="G188" s="193"/>
      <c r="H188" s="193"/>
      <c r="I188" s="193"/>
      <c r="J188" s="195">
        <v>-27.0</v>
      </c>
      <c r="K188" s="195">
        <v>-27.0</v>
      </c>
      <c r="L188" s="195">
        <v>-26.9</v>
      </c>
      <c r="M188" s="195">
        <v>-34.5</v>
      </c>
      <c r="N188" s="195">
        <v>-31.6</v>
      </c>
      <c r="O188" s="195">
        <v>-169.2</v>
      </c>
      <c r="P188" s="371">
        <v>-119.2</v>
      </c>
      <c r="Q188" s="371">
        <v>-120.0</v>
      </c>
      <c r="R188" s="371">
        <v>-120.0</v>
      </c>
      <c r="S188" s="371">
        <v>-120.0</v>
      </c>
      <c r="T188" s="371">
        <v>-120.0</v>
      </c>
      <c r="U188" s="371">
        <v>-120.0</v>
      </c>
      <c r="V188" s="362"/>
      <c r="W188" s="362"/>
      <c r="X188" s="362"/>
      <c r="Y188" s="362"/>
      <c r="Z188" s="362"/>
      <c r="AA188" s="362"/>
      <c r="AB188" s="362"/>
      <c r="AC188" s="362"/>
      <c r="AD188" s="362"/>
      <c r="AE188" s="362"/>
      <c r="AF188" s="362"/>
      <c r="AG188" s="362"/>
      <c r="AH188" s="362"/>
      <c r="AI188" s="362"/>
      <c r="AJ188" s="362"/>
      <c r="AK188" s="362"/>
      <c r="AL188" s="362"/>
      <c r="AM188" s="362"/>
      <c r="AN188" s="362"/>
      <c r="AO188" s="362"/>
      <c r="AP188" s="362"/>
      <c r="AQ188" s="362"/>
    </row>
    <row r="189" ht="15.75" customHeight="1">
      <c r="A189" s="192"/>
      <c r="B189" s="252" t="s">
        <v>143</v>
      </c>
      <c r="C189" s="252"/>
      <c r="D189" s="193"/>
      <c r="E189" s="193"/>
      <c r="F189" s="193"/>
      <c r="G189" s="193"/>
      <c r="H189" s="193"/>
      <c r="I189" s="193"/>
      <c r="J189" s="195">
        <v>3.3</v>
      </c>
      <c r="K189" s="360"/>
      <c r="L189" s="195">
        <v>5.1</v>
      </c>
      <c r="M189" s="195">
        <v>10.8</v>
      </c>
      <c r="N189" s="195">
        <v>0.2</v>
      </c>
      <c r="O189" s="195">
        <v>0.9</v>
      </c>
      <c r="P189" s="371">
        <v>0.2</v>
      </c>
      <c r="Q189" s="118"/>
      <c r="R189" s="118"/>
      <c r="S189" s="118"/>
      <c r="T189" s="118"/>
      <c r="U189" s="118"/>
      <c r="V189" s="362"/>
      <c r="W189" s="362"/>
      <c r="X189" s="362"/>
      <c r="Y189" s="362"/>
      <c r="Z189" s="362"/>
      <c r="AA189" s="362"/>
      <c r="AB189" s="362"/>
      <c r="AC189" s="362"/>
      <c r="AD189" s="362"/>
      <c r="AE189" s="362"/>
      <c r="AF189" s="362"/>
      <c r="AG189" s="362"/>
      <c r="AH189" s="362"/>
      <c r="AI189" s="362"/>
      <c r="AJ189" s="362"/>
      <c r="AK189" s="362"/>
      <c r="AL189" s="362"/>
      <c r="AM189" s="362"/>
      <c r="AN189" s="362"/>
      <c r="AO189" s="362"/>
      <c r="AP189" s="362"/>
      <c r="AQ189" s="362"/>
    </row>
    <row r="190" ht="15.75" customHeight="1">
      <c r="A190" s="192"/>
      <c r="B190" s="252" t="s">
        <v>144</v>
      </c>
      <c r="C190" s="252"/>
      <c r="D190" s="193"/>
      <c r="E190" s="193"/>
      <c r="F190" s="193"/>
      <c r="G190" s="193"/>
      <c r="H190" s="193"/>
      <c r="I190" s="193"/>
      <c r="J190" s="190">
        <v>16.2</v>
      </c>
      <c r="K190" s="195">
        <v>3.2</v>
      </c>
      <c r="L190" s="360"/>
      <c r="M190" s="195">
        <v>14.2</v>
      </c>
      <c r="N190" s="360"/>
      <c r="O190" s="195">
        <v>-3.0</v>
      </c>
      <c r="P190" s="118"/>
      <c r="Q190" s="118"/>
      <c r="R190" s="118"/>
      <c r="S190" s="118"/>
      <c r="T190" s="118"/>
      <c r="U190" s="118"/>
      <c r="V190" s="362"/>
      <c r="W190" s="362"/>
      <c r="X190" s="362"/>
      <c r="Y190" s="362"/>
      <c r="Z190" s="362"/>
      <c r="AA190" s="362"/>
      <c r="AB190" s="362"/>
      <c r="AC190" s="362"/>
      <c r="AD190" s="362"/>
      <c r="AE190" s="362"/>
      <c r="AF190" s="362"/>
      <c r="AG190" s="362"/>
      <c r="AH190" s="362"/>
      <c r="AI190" s="362"/>
      <c r="AJ190" s="362"/>
      <c r="AK190" s="362"/>
      <c r="AL190" s="362"/>
      <c r="AM190" s="362"/>
      <c r="AN190" s="362"/>
      <c r="AO190" s="362"/>
      <c r="AP190" s="362"/>
      <c r="AQ190" s="362"/>
    </row>
    <row r="191" ht="15.75" customHeight="1">
      <c r="A191" s="192"/>
      <c r="B191" s="252" t="s">
        <v>145</v>
      </c>
      <c r="C191" s="252"/>
      <c r="D191" s="193"/>
      <c r="E191" s="193"/>
      <c r="F191" s="193"/>
      <c r="G191" s="193"/>
      <c r="H191" s="193"/>
      <c r="I191" s="193"/>
      <c r="J191" s="360"/>
      <c r="K191" s="360"/>
      <c r="L191" s="360"/>
      <c r="M191" s="360"/>
      <c r="N191" s="360"/>
      <c r="O191" s="360"/>
      <c r="P191" s="61"/>
      <c r="Q191" s="118">
        <f t="shared" ref="Q191:U191" si="153">Q182*Q235</f>
        <v>0</v>
      </c>
      <c r="R191" s="118">
        <f t="shared" si="153"/>
        <v>0</v>
      </c>
      <c r="S191" s="118">
        <f t="shared" si="153"/>
        <v>0</v>
      </c>
      <c r="T191" s="118">
        <f t="shared" si="153"/>
        <v>0</v>
      </c>
      <c r="U191" s="118">
        <f t="shared" si="153"/>
        <v>0</v>
      </c>
      <c r="V191" s="362"/>
      <c r="W191" s="362"/>
      <c r="X191" s="362"/>
      <c r="Y191" s="362"/>
      <c r="Z191" s="362"/>
      <c r="AA191" s="362"/>
      <c r="AB191" s="362"/>
      <c r="AC191" s="362"/>
      <c r="AD191" s="362"/>
      <c r="AE191" s="362"/>
      <c r="AF191" s="362"/>
      <c r="AG191" s="362"/>
      <c r="AH191" s="362"/>
      <c r="AI191" s="362"/>
      <c r="AJ191" s="362"/>
      <c r="AK191" s="362"/>
      <c r="AL191" s="362"/>
      <c r="AM191" s="362"/>
      <c r="AN191" s="362"/>
      <c r="AO191" s="362"/>
      <c r="AP191" s="362"/>
      <c r="AQ191" s="362"/>
    </row>
    <row r="192" ht="15.75" customHeight="1">
      <c r="A192" s="192"/>
      <c r="B192" s="252" t="s">
        <v>146</v>
      </c>
      <c r="C192" s="252"/>
      <c r="D192" s="193"/>
      <c r="E192" s="193"/>
      <c r="F192" s="193"/>
      <c r="G192" s="193"/>
      <c r="H192" s="193"/>
      <c r="I192" s="193"/>
      <c r="J192" s="360"/>
      <c r="K192" s="360"/>
      <c r="L192" s="360"/>
      <c r="M192" s="360"/>
      <c r="N192" s="360"/>
      <c r="O192" s="195">
        <v>0.1</v>
      </c>
      <c r="P192" s="376"/>
      <c r="Q192" s="118"/>
      <c r="R192" s="118"/>
      <c r="S192" s="118"/>
      <c r="T192" s="118"/>
      <c r="U192" s="118"/>
      <c r="V192" s="362"/>
      <c r="W192" s="362"/>
      <c r="X192" s="362"/>
      <c r="Y192" s="362"/>
      <c r="Z192" s="362"/>
      <c r="AA192" s="362"/>
      <c r="AB192" s="362"/>
      <c r="AC192" s="362"/>
      <c r="AD192" s="362"/>
      <c r="AE192" s="362"/>
      <c r="AF192" s="362"/>
      <c r="AG192" s="362"/>
      <c r="AH192" s="362"/>
      <c r="AI192" s="362"/>
      <c r="AJ192" s="362"/>
      <c r="AK192" s="362"/>
      <c r="AL192" s="362"/>
      <c r="AM192" s="362"/>
      <c r="AN192" s="362"/>
      <c r="AO192" s="362"/>
      <c r="AP192" s="362"/>
      <c r="AQ192" s="362"/>
    </row>
    <row r="193" ht="15.75" customHeight="1">
      <c r="A193" s="166"/>
      <c r="B193" s="166" t="s">
        <v>147</v>
      </c>
      <c r="C193" s="166"/>
      <c r="D193" s="367"/>
      <c r="E193" s="367"/>
      <c r="F193" s="367"/>
      <c r="G193" s="367"/>
      <c r="H193" s="367"/>
      <c r="I193" s="367"/>
      <c r="J193" s="368">
        <f t="shared" ref="J193:O193" si="154">J185+J189+J188+J190+J186+J191+J192</f>
        <v>-121.1</v>
      </c>
      <c r="K193" s="368">
        <f t="shared" si="154"/>
        <v>-121.8</v>
      </c>
      <c r="L193" s="368">
        <f t="shared" si="154"/>
        <v>-109.8</v>
      </c>
      <c r="M193" s="368">
        <f t="shared" si="154"/>
        <v>-106</v>
      </c>
      <c r="N193" s="368">
        <f t="shared" si="154"/>
        <v>-132.6</v>
      </c>
      <c r="O193" s="368">
        <f t="shared" si="154"/>
        <v>-319.4</v>
      </c>
      <c r="P193" s="368">
        <f t="shared" ref="P193:U193" si="155">P187+P188+P190+P191+P192</f>
        <v>-287.6</v>
      </c>
      <c r="Q193" s="368">
        <f t="shared" si="155"/>
        <v>-291.4705684</v>
      </c>
      <c r="R193" s="368">
        <f t="shared" si="155"/>
        <v>-302.3834745</v>
      </c>
      <c r="S193" s="368">
        <f t="shared" si="155"/>
        <v>-315.6573926</v>
      </c>
      <c r="T193" s="368">
        <f t="shared" si="155"/>
        <v>-330.7975366</v>
      </c>
      <c r="U193" s="368">
        <f t="shared" si="155"/>
        <v>-346.8959718</v>
      </c>
      <c r="V193" s="369"/>
      <c r="W193" s="369"/>
      <c r="X193" s="369"/>
      <c r="Y193" s="369"/>
      <c r="Z193" s="369"/>
      <c r="AA193" s="369"/>
      <c r="AB193" s="369"/>
      <c r="AC193" s="369"/>
      <c r="AD193" s="369"/>
      <c r="AE193" s="369"/>
      <c r="AF193" s="369"/>
      <c r="AG193" s="369"/>
      <c r="AH193" s="369"/>
      <c r="AI193" s="369"/>
      <c r="AJ193" s="369"/>
      <c r="AK193" s="369"/>
      <c r="AL193" s="369"/>
      <c r="AM193" s="369"/>
      <c r="AN193" s="369"/>
      <c r="AO193" s="369"/>
      <c r="AP193" s="369"/>
      <c r="AQ193" s="369"/>
    </row>
    <row r="194" ht="15.75" customHeight="1">
      <c r="A194" s="135"/>
      <c r="B194" s="135"/>
      <c r="C194" s="135"/>
      <c r="D194" s="136"/>
      <c r="E194" s="136"/>
      <c r="F194" s="136"/>
      <c r="G194" s="136"/>
      <c r="H194" s="136"/>
      <c r="I194" s="136"/>
      <c r="J194" s="139"/>
      <c r="K194" s="139"/>
      <c r="L194" s="139"/>
      <c r="M194" s="139"/>
      <c r="N194" s="139"/>
      <c r="O194" s="139"/>
      <c r="P194" s="139"/>
      <c r="Q194" s="139"/>
      <c r="R194" s="139"/>
      <c r="S194" s="139"/>
      <c r="T194" s="139"/>
      <c r="U194" s="139"/>
      <c r="V194" s="140"/>
      <c r="W194" s="140"/>
      <c r="X194" s="140"/>
      <c r="Y194" s="140"/>
      <c r="Z194" s="140"/>
      <c r="AA194" s="140"/>
      <c r="AB194" s="140"/>
      <c r="AC194" s="140"/>
      <c r="AD194" s="140"/>
      <c r="AE194" s="140"/>
      <c r="AF194" s="140"/>
      <c r="AG194" s="140"/>
      <c r="AH194" s="140"/>
      <c r="AI194" s="140"/>
      <c r="AJ194" s="140"/>
      <c r="AK194" s="140"/>
      <c r="AL194" s="140"/>
      <c r="AM194" s="140"/>
      <c r="AN194" s="140"/>
      <c r="AO194" s="140"/>
      <c r="AP194" s="140"/>
      <c r="AQ194" s="140"/>
    </row>
    <row r="195" ht="15.75" customHeight="1">
      <c r="A195" s="135"/>
      <c r="B195" s="135" t="s">
        <v>148</v>
      </c>
      <c r="C195" s="135"/>
      <c r="D195" s="136"/>
      <c r="E195" s="136"/>
      <c r="F195" s="136"/>
      <c r="G195" s="136"/>
      <c r="H195" s="136"/>
      <c r="I195" s="136"/>
      <c r="J195" s="360"/>
      <c r="K195" s="360"/>
      <c r="L195" s="360"/>
      <c r="M195" s="195">
        <v>181.1</v>
      </c>
      <c r="N195" s="360"/>
      <c r="O195" s="360"/>
      <c r="P195" s="255">
        <v>189.3</v>
      </c>
      <c r="Q195" s="139"/>
      <c r="R195" s="139"/>
      <c r="S195" s="139"/>
      <c r="T195" s="139"/>
      <c r="U195" s="139"/>
      <c r="V195" s="140"/>
      <c r="W195" s="140"/>
      <c r="X195" s="140"/>
      <c r="Y195" s="140"/>
      <c r="Z195" s="140"/>
      <c r="AA195" s="140"/>
      <c r="AB195" s="140"/>
      <c r="AC195" s="140"/>
      <c r="AD195" s="140"/>
      <c r="AE195" s="140"/>
      <c r="AF195" s="140"/>
      <c r="AG195" s="140"/>
      <c r="AH195" s="140"/>
      <c r="AI195" s="140"/>
      <c r="AJ195" s="140"/>
      <c r="AK195" s="140"/>
      <c r="AL195" s="140"/>
      <c r="AM195" s="140"/>
      <c r="AN195" s="140"/>
      <c r="AO195" s="140"/>
      <c r="AP195" s="140"/>
      <c r="AQ195" s="140"/>
    </row>
    <row r="196" ht="15.75" customHeight="1">
      <c r="A196" s="192"/>
      <c r="B196" s="192" t="s">
        <v>149</v>
      </c>
      <c r="C196" s="192"/>
      <c r="D196" s="193"/>
      <c r="E196" s="193"/>
      <c r="F196" s="193"/>
      <c r="G196" s="193"/>
      <c r="H196" s="193"/>
      <c r="I196" s="193"/>
      <c r="J196" s="195">
        <v>-35.3</v>
      </c>
      <c r="K196" s="195">
        <v>-134.1</v>
      </c>
      <c r="L196" s="195">
        <v>-134.1</v>
      </c>
      <c r="M196" s="195">
        <v>-278.1</v>
      </c>
      <c r="N196" s="195">
        <v>-158.1</v>
      </c>
      <c r="O196" s="195">
        <v>-166.0</v>
      </c>
      <c r="P196" s="244">
        <v>-149.7</v>
      </c>
      <c r="Q196" s="371">
        <v>-50.0</v>
      </c>
      <c r="R196" s="371">
        <v>-50.0</v>
      </c>
      <c r="S196" s="371">
        <v>-50.0</v>
      </c>
      <c r="T196" s="371">
        <v>-50.0</v>
      </c>
      <c r="U196" s="371">
        <v>-50.0</v>
      </c>
      <c r="V196" s="362"/>
      <c r="W196" s="362"/>
      <c r="X196" s="362"/>
      <c r="Y196" s="362"/>
      <c r="Z196" s="362"/>
      <c r="AA196" s="362"/>
      <c r="AB196" s="362"/>
      <c r="AC196" s="362"/>
      <c r="AD196" s="362"/>
      <c r="AE196" s="362"/>
      <c r="AF196" s="362"/>
      <c r="AG196" s="362"/>
      <c r="AH196" s="362"/>
      <c r="AI196" s="362"/>
      <c r="AJ196" s="362"/>
      <c r="AK196" s="362"/>
      <c r="AL196" s="362"/>
      <c r="AM196" s="362"/>
      <c r="AN196" s="362"/>
      <c r="AO196" s="362"/>
      <c r="AP196" s="362"/>
      <c r="AQ196" s="362"/>
    </row>
    <row r="197" ht="15.75" customHeight="1">
      <c r="A197" s="192"/>
      <c r="B197" s="192"/>
      <c r="C197" s="192" t="s">
        <v>150</v>
      </c>
      <c r="D197" s="193"/>
      <c r="E197" s="193"/>
      <c r="F197" s="193"/>
      <c r="G197" s="193"/>
      <c r="H197" s="193"/>
      <c r="I197" s="193"/>
      <c r="J197" s="118">
        <f t="shared" ref="J197:U197" si="156">J195+J196</f>
        <v>-35.3</v>
      </c>
      <c r="K197" s="118">
        <f t="shared" si="156"/>
        <v>-134.1</v>
      </c>
      <c r="L197" s="118">
        <f t="shared" si="156"/>
        <v>-134.1</v>
      </c>
      <c r="M197" s="118">
        <f t="shared" si="156"/>
        <v>-97</v>
      </c>
      <c r="N197" s="118">
        <f t="shared" si="156"/>
        <v>-158.1</v>
      </c>
      <c r="O197" s="118">
        <f t="shared" si="156"/>
        <v>-166</v>
      </c>
      <c r="P197" s="118">
        <f t="shared" si="156"/>
        <v>39.6</v>
      </c>
      <c r="Q197" s="118">
        <f t="shared" si="156"/>
        <v>-50</v>
      </c>
      <c r="R197" s="118">
        <f t="shared" si="156"/>
        <v>-50</v>
      </c>
      <c r="S197" s="118">
        <f t="shared" si="156"/>
        <v>-50</v>
      </c>
      <c r="T197" s="118">
        <f t="shared" si="156"/>
        <v>-50</v>
      </c>
      <c r="U197" s="118">
        <f t="shared" si="156"/>
        <v>-50</v>
      </c>
      <c r="V197" s="118"/>
      <c r="W197" s="362"/>
      <c r="X197" s="362"/>
      <c r="Y197" s="362"/>
      <c r="Z197" s="362"/>
      <c r="AA197" s="362"/>
      <c r="AB197" s="362"/>
      <c r="AC197" s="362"/>
      <c r="AD197" s="362"/>
      <c r="AE197" s="362"/>
      <c r="AF197" s="362"/>
      <c r="AG197" s="362"/>
      <c r="AH197" s="362"/>
      <c r="AI197" s="362"/>
      <c r="AJ197" s="362"/>
      <c r="AK197" s="362"/>
      <c r="AL197" s="362"/>
      <c r="AM197" s="362"/>
      <c r="AN197" s="362"/>
      <c r="AO197" s="362"/>
      <c r="AP197" s="362"/>
      <c r="AQ197" s="362"/>
    </row>
    <row r="198" ht="15.75" customHeight="1">
      <c r="A198" s="192"/>
      <c r="B198" s="192" t="s">
        <v>151</v>
      </c>
      <c r="C198" s="192"/>
      <c r="D198" s="193"/>
      <c r="E198" s="193"/>
      <c r="F198" s="193"/>
      <c r="G198" s="193"/>
      <c r="H198" s="193"/>
      <c r="I198" s="193"/>
      <c r="J198" s="118"/>
      <c r="K198" s="360"/>
      <c r="L198" s="360"/>
      <c r="M198" s="360"/>
      <c r="N198" s="360"/>
      <c r="O198" s="360"/>
      <c r="P198" s="118"/>
      <c r="Q198" s="118">
        <f t="shared" ref="Q198:U198" si="157">Q122*Q239</f>
        <v>0</v>
      </c>
      <c r="R198" s="118">
        <f t="shared" si="157"/>
        <v>0</v>
      </c>
      <c r="S198" s="118">
        <f t="shared" si="157"/>
        <v>0</v>
      </c>
      <c r="T198" s="118">
        <f t="shared" si="157"/>
        <v>0</v>
      </c>
      <c r="U198" s="118">
        <f t="shared" si="157"/>
        <v>0</v>
      </c>
      <c r="V198" s="362"/>
      <c r="W198" s="362"/>
      <c r="X198" s="362"/>
      <c r="Y198" s="362"/>
      <c r="Z198" s="362"/>
      <c r="AA198" s="362"/>
      <c r="AB198" s="362"/>
      <c r="AC198" s="362"/>
      <c r="AD198" s="362"/>
      <c r="AE198" s="362"/>
      <c r="AF198" s="362"/>
      <c r="AG198" s="362"/>
      <c r="AH198" s="362"/>
      <c r="AI198" s="362"/>
      <c r="AJ198" s="362"/>
      <c r="AK198" s="362"/>
      <c r="AL198" s="362"/>
      <c r="AM198" s="362"/>
      <c r="AN198" s="362"/>
      <c r="AO198" s="362"/>
      <c r="AP198" s="362"/>
      <c r="AQ198" s="362"/>
    </row>
    <row r="199" ht="15.75" customHeight="1">
      <c r="A199" s="192"/>
      <c r="B199" s="192" t="s">
        <v>152</v>
      </c>
      <c r="C199" s="192"/>
      <c r="D199" s="193"/>
      <c r="E199" s="193"/>
      <c r="F199" s="193"/>
      <c r="G199" s="193"/>
      <c r="H199" s="193"/>
      <c r="I199" s="193"/>
      <c r="J199" s="195">
        <v>23.1</v>
      </c>
      <c r="K199" s="195">
        <v>37.5</v>
      </c>
      <c r="L199" s="360"/>
      <c r="M199" s="195">
        <v>-45.8</v>
      </c>
      <c r="N199" s="195">
        <v>-50.0</v>
      </c>
      <c r="O199" s="360"/>
      <c r="P199" s="118"/>
      <c r="Q199" s="118"/>
      <c r="R199" s="118"/>
      <c r="S199" s="118"/>
      <c r="T199" s="118"/>
      <c r="U199" s="118"/>
      <c r="V199" s="362"/>
      <c r="W199" s="362"/>
      <c r="X199" s="362"/>
      <c r="Y199" s="362"/>
      <c r="Z199" s="362"/>
      <c r="AA199" s="362"/>
      <c r="AB199" s="362"/>
      <c r="AC199" s="362"/>
      <c r="AD199" s="362"/>
      <c r="AE199" s="362"/>
      <c r="AF199" s="362"/>
      <c r="AG199" s="362"/>
      <c r="AH199" s="362"/>
      <c r="AI199" s="362"/>
      <c r="AJ199" s="362"/>
      <c r="AK199" s="362"/>
      <c r="AL199" s="362"/>
      <c r="AM199" s="362"/>
      <c r="AN199" s="362"/>
      <c r="AO199" s="362"/>
      <c r="AP199" s="362"/>
      <c r="AQ199" s="362"/>
    </row>
    <row r="200" ht="15.75" customHeight="1">
      <c r="A200" s="192"/>
      <c r="B200" s="192" t="s">
        <v>153</v>
      </c>
      <c r="C200" s="192"/>
      <c r="D200" s="193"/>
      <c r="E200" s="193"/>
      <c r="F200" s="193"/>
      <c r="G200" s="193"/>
      <c r="H200" s="193"/>
      <c r="I200" s="193"/>
      <c r="J200" s="195">
        <v>-849.2</v>
      </c>
      <c r="K200" s="195">
        <v>-851.7</v>
      </c>
      <c r="L200" s="195">
        <v>-880.5</v>
      </c>
      <c r="M200" s="195">
        <v>-949.19</v>
      </c>
      <c r="N200" s="195">
        <v>-1087.8</v>
      </c>
      <c r="O200" s="195">
        <v>-904.9</v>
      </c>
      <c r="P200" s="371">
        <v>-905.5</v>
      </c>
      <c r="Q200" s="118">
        <f t="shared" ref="Q200:U200" si="158">-P86*Q90</f>
        <v>-932.02125</v>
      </c>
      <c r="R200" s="118">
        <f t="shared" si="158"/>
        <v>-984.1592118</v>
      </c>
      <c r="S200" s="118">
        <f t="shared" si="158"/>
        <v>-1105.153419</v>
      </c>
      <c r="T200" s="118">
        <f t="shared" si="158"/>
        <v>-1187.236897</v>
      </c>
      <c r="U200" s="118">
        <f t="shared" si="158"/>
        <v>-1292.034984</v>
      </c>
      <c r="V200" s="362"/>
      <c r="W200" s="362"/>
      <c r="X200" s="362"/>
      <c r="Y200" s="362"/>
      <c r="Z200" s="362"/>
      <c r="AA200" s="362"/>
      <c r="AB200" s="362"/>
      <c r="AC200" s="362"/>
      <c r="AD200" s="362"/>
      <c r="AE200" s="362"/>
      <c r="AF200" s="362"/>
      <c r="AG200" s="362"/>
      <c r="AH200" s="362"/>
      <c r="AI200" s="362"/>
      <c r="AJ200" s="362"/>
      <c r="AK200" s="362"/>
      <c r="AL200" s="362"/>
      <c r="AM200" s="362"/>
      <c r="AN200" s="362"/>
      <c r="AO200" s="362"/>
      <c r="AP200" s="362"/>
      <c r="AQ200" s="362"/>
    </row>
    <row r="201" ht="15.75" customHeight="1">
      <c r="A201" s="192"/>
      <c r="B201" s="192" t="s">
        <v>154</v>
      </c>
      <c r="C201" s="192"/>
      <c r="D201" s="193"/>
      <c r="E201" s="193"/>
      <c r="F201" s="193"/>
      <c r="G201" s="193"/>
      <c r="H201" s="193"/>
      <c r="I201" s="193"/>
      <c r="J201" s="195">
        <v>152.2</v>
      </c>
      <c r="K201" s="195">
        <v>-186.4</v>
      </c>
      <c r="L201" s="195">
        <v>-609.9</v>
      </c>
      <c r="M201" s="195">
        <v>-152.9</v>
      </c>
      <c r="N201" s="195">
        <v>905.4</v>
      </c>
      <c r="O201" s="195">
        <v>209.6</v>
      </c>
      <c r="P201" s="371">
        <v>52.9</v>
      </c>
      <c r="Q201" s="118"/>
      <c r="R201" s="118"/>
      <c r="S201" s="118"/>
      <c r="T201" s="118"/>
      <c r="U201" s="118"/>
      <c r="V201" s="362"/>
      <c r="W201" s="362"/>
      <c r="X201" s="362"/>
      <c r="Y201" s="362"/>
      <c r="Z201" s="362"/>
      <c r="AA201" s="362"/>
      <c r="AB201" s="362"/>
      <c r="AC201" s="362"/>
      <c r="AD201" s="362"/>
      <c r="AE201" s="362"/>
      <c r="AF201" s="362"/>
      <c r="AG201" s="362"/>
      <c r="AH201" s="362"/>
      <c r="AI201" s="362"/>
      <c r="AJ201" s="362"/>
      <c r="AK201" s="362"/>
      <c r="AL201" s="362"/>
      <c r="AM201" s="362"/>
      <c r="AN201" s="362"/>
      <c r="AO201" s="362"/>
      <c r="AP201" s="362"/>
      <c r="AQ201" s="362"/>
    </row>
    <row r="202" ht="15.75" customHeight="1">
      <c r="A202" s="166"/>
      <c r="B202" s="166" t="s">
        <v>155</v>
      </c>
      <c r="C202" s="166"/>
      <c r="D202" s="367"/>
      <c r="E202" s="367"/>
      <c r="F202" s="367"/>
      <c r="G202" s="367"/>
      <c r="H202" s="367"/>
      <c r="I202" s="367"/>
      <c r="J202" s="368">
        <f t="shared" ref="J202:U202" si="159">J197+J198+J199+J200+J201</f>
        <v>-709.2</v>
      </c>
      <c r="K202" s="368">
        <f t="shared" si="159"/>
        <v>-1134.7</v>
      </c>
      <c r="L202" s="368">
        <f t="shared" si="159"/>
        <v>-1624.5</v>
      </c>
      <c r="M202" s="368">
        <f t="shared" si="159"/>
        <v>-1244.89</v>
      </c>
      <c r="N202" s="368">
        <f t="shared" si="159"/>
        <v>-390.5</v>
      </c>
      <c r="O202" s="368">
        <f t="shared" si="159"/>
        <v>-861.3</v>
      </c>
      <c r="P202" s="368">
        <f t="shared" si="159"/>
        <v>-813</v>
      </c>
      <c r="Q202" s="368">
        <f t="shared" si="159"/>
        <v>-982.02125</v>
      </c>
      <c r="R202" s="368">
        <f t="shared" si="159"/>
        <v>-1034.159212</v>
      </c>
      <c r="S202" s="368">
        <f t="shared" si="159"/>
        <v>-1155.153419</v>
      </c>
      <c r="T202" s="368">
        <f t="shared" si="159"/>
        <v>-1237.236897</v>
      </c>
      <c r="U202" s="368">
        <f t="shared" si="159"/>
        <v>-1342.034984</v>
      </c>
      <c r="V202" s="369"/>
      <c r="W202" s="369"/>
      <c r="X202" s="369"/>
      <c r="Y202" s="369"/>
      <c r="Z202" s="369"/>
      <c r="AA202" s="369"/>
      <c r="AB202" s="369"/>
      <c r="AC202" s="369"/>
      <c r="AD202" s="369"/>
      <c r="AE202" s="369"/>
      <c r="AF202" s="369"/>
      <c r="AG202" s="369"/>
      <c r="AH202" s="369"/>
      <c r="AI202" s="369"/>
      <c r="AJ202" s="369"/>
      <c r="AK202" s="369"/>
      <c r="AL202" s="369"/>
      <c r="AM202" s="369"/>
      <c r="AN202" s="369"/>
      <c r="AO202" s="369"/>
      <c r="AP202" s="369"/>
      <c r="AQ202" s="369"/>
    </row>
    <row r="203" ht="15.75" customHeight="1">
      <c r="A203" s="166"/>
      <c r="B203" s="166"/>
      <c r="C203" s="166"/>
      <c r="D203" s="367"/>
      <c r="E203" s="367"/>
      <c r="F203" s="367"/>
      <c r="G203" s="367"/>
      <c r="H203" s="367"/>
      <c r="I203" s="367"/>
      <c r="J203" s="368"/>
      <c r="K203" s="368"/>
      <c r="L203" s="368"/>
      <c r="M203" s="368"/>
      <c r="N203" s="368"/>
      <c r="O203" s="368"/>
      <c r="P203" s="368"/>
      <c r="Q203" s="368"/>
      <c r="R203" s="368"/>
      <c r="S203" s="368"/>
      <c r="T203" s="368"/>
      <c r="U203" s="368"/>
      <c r="V203" s="369"/>
      <c r="W203" s="369"/>
      <c r="X203" s="369"/>
      <c r="Y203" s="369"/>
      <c r="Z203" s="369"/>
      <c r="AA203" s="369"/>
      <c r="AB203" s="369"/>
      <c r="AC203" s="369"/>
      <c r="AD203" s="369"/>
      <c r="AE203" s="369"/>
      <c r="AF203" s="369"/>
      <c r="AG203" s="369"/>
      <c r="AH203" s="369"/>
      <c r="AI203" s="369"/>
      <c r="AJ203" s="369"/>
      <c r="AK203" s="369"/>
      <c r="AL203" s="369"/>
      <c r="AM203" s="369"/>
      <c r="AN203" s="369"/>
      <c r="AO203" s="369"/>
      <c r="AP203" s="369"/>
      <c r="AQ203" s="369"/>
    </row>
    <row r="204" ht="15.75" customHeight="1">
      <c r="A204" s="135"/>
      <c r="B204" s="135"/>
      <c r="C204" s="135"/>
      <c r="D204" s="136"/>
      <c r="E204" s="136"/>
      <c r="F204" s="136"/>
      <c r="G204" s="136"/>
      <c r="H204" s="136"/>
      <c r="I204" s="136"/>
      <c r="J204" s="139"/>
      <c r="K204" s="139"/>
      <c r="L204" s="139"/>
      <c r="M204" s="139"/>
      <c r="N204" s="139"/>
      <c r="O204" s="139"/>
      <c r="P204" s="139"/>
      <c r="Q204" s="139"/>
      <c r="R204" s="139"/>
      <c r="S204" s="139"/>
      <c r="T204" s="139"/>
      <c r="U204" s="139"/>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row>
    <row r="205" ht="15.75" customHeight="1">
      <c r="A205" s="192"/>
      <c r="B205" s="192" t="s">
        <v>156</v>
      </c>
      <c r="C205" s="192"/>
      <c r="D205" s="193"/>
      <c r="E205" s="193"/>
      <c r="F205" s="193"/>
      <c r="G205" s="193"/>
      <c r="H205" s="193"/>
      <c r="I205" s="193"/>
      <c r="J205" s="360"/>
      <c r="K205" s="360"/>
      <c r="L205" s="360"/>
      <c r="M205" s="360"/>
      <c r="N205" s="360"/>
      <c r="O205" s="360"/>
      <c r="P205" s="118">
        <f t="shared" ref="P205:U205" si="160">P7*P244</f>
        <v>0</v>
      </c>
      <c r="Q205" s="118">
        <f t="shared" si="160"/>
        <v>0</v>
      </c>
      <c r="R205" s="118">
        <f t="shared" si="160"/>
        <v>0</v>
      </c>
      <c r="S205" s="118">
        <f t="shared" si="160"/>
        <v>0</v>
      </c>
      <c r="T205" s="118">
        <f t="shared" si="160"/>
        <v>0</v>
      </c>
      <c r="U205" s="118">
        <f t="shared" si="160"/>
        <v>0</v>
      </c>
      <c r="V205" s="362"/>
      <c r="W205" s="362"/>
      <c r="X205" s="362"/>
      <c r="Y205" s="362"/>
      <c r="Z205" s="362"/>
      <c r="AA205" s="362"/>
      <c r="AB205" s="362"/>
      <c r="AC205" s="362"/>
      <c r="AD205" s="362"/>
      <c r="AE205" s="362"/>
      <c r="AF205" s="362"/>
      <c r="AG205" s="362"/>
      <c r="AH205" s="362"/>
      <c r="AI205" s="362"/>
      <c r="AJ205" s="362"/>
      <c r="AK205" s="362"/>
      <c r="AL205" s="362"/>
      <c r="AM205" s="362"/>
      <c r="AN205" s="362"/>
      <c r="AO205" s="362"/>
      <c r="AP205" s="362"/>
      <c r="AQ205" s="362"/>
    </row>
    <row r="206" ht="15.75" customHeight="1">
      <c r="A206" s="135"/>
      <c r="B206" s="135"/>
      <c r="C206" s="135"/>
      <c r="D206" s="136"/>
      <c r="E206" s="136"/>
      <c r="F206" s="136"/>
      <c r="G206" s="136"/>
      <c r="H206" s="136"/>
      <c r="I206" s="136"/>
      <c r="J206" s="139"/>
      <c r="K206" s="139"/>
      <c r="L206" s="139"/>
      <c r="M206" s="139"/>
      <c r="N206" s="139"/>
      <c r="O206" s="139"/>
      <c r="P206" s="139"/>
      <c r="Q206" s="139"/>
      <c r="R206" s="139"/>
      <c r="S206" s="139"/>
      <c r="T206" s="139"/>
      <c r="U206" s="139"/>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row>
    <row r="207" ht="15.75" customHeight="1">
      <c r="A207" s="135"/>
      <c r="B207" s="135" t="s">
        <v>157</v>
      </c>
      <c r="C207" s="135"/>
      <c r="D207" s="136"/>
      <c r="E207" s="136"/>
      <c r="F207" s="136"/>
      <c r="G207" s="136"/>
      <c r="H207" s="136"/>
      <c r="I207" s="136"/>
      <c r="J207" s="139"/>
      <c r="K207" s="139">
        <f t="shared" ref="K207:U207" si="161">J112</f>
        <v>2040.2</v>
      </c>
      <c r="L207" s="139">
        <f t="shared" si="161"/>
        <v>2250.1</v>
      </c>
      <c r="M207" s="139">
        <f t="shared" si="161"/>
        <v>2628.2</v>
      </c>
      <c r="N207" s="139">
        <f t="shared" si="161"/>
        <v>2884.1</v>
      </c>
      <c r="O207" s="139">
        <f t="shared" si="161"/>
        <v>1965.6</v>
      </c>
      <c r="P207" s="139">
        <f t="shared" si="161"/>
        <v>1687.8</v>
      </c>
      <c r="Q207" s="139">
        <f t="shared" si="161"/>
        <v>1797.9</v>
      </c>
      <c r="R207" s="139">
        <f t="shared" si="161"/>
        <v>1836.758694</v>
      </c>
      <c r="S207" s="139">
        <f t="shared" si="161"/>
        <v>2061.152696</v>
      </c>
      <c r="T207" s="139">
        <f t="shared" si="161"/>
        <v>2319.638119</v>
      </c>
      <c r="U207" s="139">
        <f t="shared" si="161"/>
        <v>2668.882942</v>
      </c>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row>
    <row r="208" ht="15.75" customHeight="1">
      <c r="A208" s="135"/>
      <c r="B208" s="135" t="s">
        <v>158</v>
      </c>
      <c r="C208" s="135"/>
      <c r="D208" s="136"/>
      <c r="E208" s="136"/>
      <c r="F208" s="136"/>
      <c r="G208" s="136"/>
      <c r="H208" s="136"/>
      <c r="I208" s="136"/>
      <c r="J208" s="139"/>
      <c r="K208" s="139">
        <f t="shared" ref="K208:U208" si="162">K182+K193+K202+K205</f>
        <v>13.2</v>
      </c>
      <c r="L208" s="139">
        <f t="shared" si="162"/>
        <v>-184.1</v>
      </c>
      <c r="M208" s="139">
        <f t="shared" si="162"/>
        <v>233.91</v>
      </c>
      <c r="N208" s="139">
        <f t="shared" si="162"/>
        <v>8.4</v>
      </c>
      <c r="O208" s="139">
        <f t="shared" si="162"/>
        <v>-52.8</v>
      </c>
      <c r="P208" s="139">
        <f t="shared" si="162"/>
        <v>148.7</v>
      </c>
      <c r="Q208" s="139">
        <f t="shared" si="162"/>
        <v>38.85869438</v>
      </c>
      <c r="R208" s="139">
        <f t="shared" si="162"/>
        <v>224.394002</v>
      </c>
      <c r="S208" s="139">
        <f t="shared" si="162"/>
        <v>258.4854229</v>
      </c>
      <c r="T208" s="139">
        <f t="shared" si="162"/>
        <v>349.2448224</v>
      </c>
      <c r="U208" s="139">
        <f t="shared" si="162"/>
        <v>426.6419836</v>
      </c>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row>
    <row r="209" ht="15.75" customHeight="1">
      <c r="A209" s="377"/>
      <c r="B209" s="378" t="s">
        <v>159</v>
      </c>
      <c r="C209" s="378"/>
      <c r="D209" s="379"/>
      <c r="E209" s="379"/>
      <c r="F209" s="379"/>
      <c r="G209" s="379"/>
      <c r="H209" s="379"/>
      <c r="I209" s="379"/>
      <c r="J209" s="380"/>
      <c r="K209" s="380">
        <f t="shared" ref="K209:U209" si="163">K207+K208</f>
        <v>2053.4</v>
      </c>
      <c r="L209" s="380">
        <f t="shared" si="163"/>
        <v>2066</v>
      </c>
      <c r="M209" s="380">
        <f t="shared" si="163"/>
        <v>2862.11</v>
      </c>
      <c r="N209" s="380">
        <f t="shared" si="163"/>
        <v>2892.5</v>
      </c>
      <c r="O209" s="380">
        <f t="shared" si="163"/>
        <v>1912.8</v>
      </c>
      <c r="P209" s="380">
        <f t="shared" si="163"/>
        <v>1836.5</v>
      </c>
      <c r="Q209" s="380">
        <f t="shared" si="163"/>
        <v>1836.758694</v>
      </c>
      <c r="R209" s="380">
        <f t="shared" si="163"/>
        <v>2061.152696</v>
      </c>
      <c r="S209" s="380">
        <f t="shared" si="163"/>
        <v>2319.638119</v>
      </c>
      <c r="T209" s="380">
        <f t="shared" si="163"/>
        <v>2668.882942</v>
      </c>
      <c r="U209" s="380">
        <f t="shared" si="163"/>
        <v>3095.524925</v>
      </c>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row>
    <row r="210" ht="15.75" customHeight="1">
      <c r="A210" s="15"/>
      <c r="B210" s="15"/>
      <c r="C210" s="15"/>
      <c r="D210" s="31"/>
      <c r="E210" s="31"/>
      <c r="F210" s="31"/>
      <c r="G210" s="31"/>
      <c r="H210" s="31"/>
      <c r="I210" s="31"/>
      <c r="J210" s="16"/>
      <c r="K210" s="151"/>
      <c r="L210" s="151"/>
      <c r="M210" s="151"/>
      <c r="N210" s="151"/>
      <c r="O210" s="151"/>
      <c r="P210" s="151"/>
      <c r="Q210" s="151"/>
      <c r="R210" s="151"/>
      <c r="S210" s="151"/>
      <c r="T210" s="151"/>
      <c r="U210" s="151"/>
      <c r="V210" s="9"/>
      <c r="W210" s="9"/>
      <c r="X210" s="9"/>
      <c r="Y210" s="9"/>
      <c r="Z210" s="9"/>
      <c r="AA210" s="9"/>
      <c r="AB210" s="9"/>
      <c r="AC210" s="9"/>
      <c r="AD210" s="9"/>
      <c r="AE210" s="9"/>
      <c r="AF210" s="9"/>
      <c r="AG210" s="9"/>
      <c r="AH210" s="9"/>
      <c r="AI210" s="9"/>
      <c r="AJ210" s="9"/>
      <c r="AK210" s="9"/>
      <c r="AL210" s="9"/>
      <c r="AM210" s="9"/>
      <c r="AN210" s="9"/>
      <c r="AO210" s="9"/>
      <c r="AP210" s="9"/>
      <c r="AQ210" s="9"/>
    </row>
    <row r="211" ht="15.75" customHeight="1">
      <c r="A211" s="381"/>
      <c r="B211" s="382" t="s">
        <v>160</v>
      </c>
      <c r="C211" s="382"/>
      <c r="D211" s="383"/>
      <c r="E211" s="383"/>
      <c r="F211" s="383"/>
      <c r="G211" s="383"/>
      <c r="H211" s="383"/>
      <c r="I211" s="383"/>
      <c r="J211" s="384">
        <f t="shared" ref="J211:U211" si="164">J55+J68+J172+J179+J187+J198+((J59+J62)*(1+J101))</f>
        <v>899.6531506</v>
      </c>
      <c r="K211" s="384">
        <f t="shared" si="164"/>
        <v>1240.197447</v>
      </c>
      <c r="L211" s="384">
        <f t="shared" si="164"/>
        <v>1593.919407</v>
      </c>
      <c r="M211" s="384">
        <f t="shared" si="164"/>
        <v>1471.471542</v>
      </c>
      <c r="N211" s="384">
        <f t="shared" si="164"/>
        <v>473.4038873</v>
      </c>
      <c r="O211" s="384">
        <f t="shared" si="164"/>
        <v>1125.938291</v>
      </c>
      <c r="P211" s="384">
        <f t="shared" si="164"/>
        <v>1186.374348</v>
      </c>
      <c r="Q211" s="384">
        <f t="shared" si="164"/>
        <v>1190.226761</v>
      </c>
      <c r="R211" s="384">
        <f t="shared" si="164"/>
        <v>1378.865971</v>
      </c>
      <c r="S211" s="384">
        <f t="shared" si="164"/>
        <v>1532.166141</v>
      </c>
      <c r="T211" s="384">
        <f t="shared" si="164"/>
        <v>1703.104046</v>
      </c>
      <c r="U211" s="384">
        <f t="shared" si="164"/>
        <v>1883.076147</v>
      </c>
      <c r="V211" s="385"/>
      <c r="W211" s="386">
        <f>RRI(5,P211,U211)</f>
        <v>0.09680450823</v>
      </c>
      <c r="Y211" s="387">
        <f>RRI(4,Q211,U211)</f>
        <v>0.121526508</v>
      </c>
      <c r="AA211" s="385"/>
      <c r="AB211" s="385"/>
      <c r="AC211" s="385"/>
      <c r="AD211" s="385"/>
      <c r="AE211" s="385"/>
      <c r="AF211" s="385"/>
      <c r="AG211" s="385"/>
      <c r="AH211" s="385"/>
      <c r="AI211" s="385"/>
      <c r="AJ211" s="385"/>
      <c r="AK211" s="385"/>
      <c r="AL211" s="385"/>
      <c r="AM211" s="385"/>
      <c r="AN211" s="385"/>
      <c r="AO211" s="385"/>
      <c r="AP211" s="385"/>
      <c r="AQ211" s="385"/>
    </row>
    <row r="212" ht="15.75" customHeight="1">
      <c r="A212" s="15"/>
      <c r="B212" s="15" t="s">
        <v>161</v>
      </c>
      <c r="C212" s="15"/>
      <c r="D212" s="31"/>
      <c r="E212" s="31"/>
      <c r="F212" s="31"/>
      <c r="G212" s="31"/>
      <c r="H212" s="31"/>
      <c r="I212" s="31"/>
      <c r="J212" s="31"/>
      <c r="K212" s="32">
        <f t="shared" ref="K212:U212" si="165">K211/J211-1</f>
        <v>0.3785284318</v>
      </c>
      <c r="L212" s="32">
        <f t="shared" si="165"/>
        <v>0.2852142303</v>
      </c>
      <c r="M212" s="32">
        <f t="shared" si="165"/>
        <v>-0.07682186715</v>
      </c>
      <c r="N212" s="32">
        <f t="shared" si="165"/>
        <v>-0.6782785982</v>
      </c>
      <c r="O212" s="32">
        <f t="shared" si="165"/>
        <v>1.378388351</v>
      </c>
      <c r="P212" s="32">
        <f t="shared" si="165"/>
        <v>0.05367617213</v>
      </c>
      <c r="Q212" s="32">
        <f t="shared" si="165"/>
        <v>0.003247215415</v>
      </c>
      <c r="R212" s="32">
        <f t="shared" si="165"/>
        <v>0.1584901431</v>
      </c>
      <c r="S212" s="32">
        <f t="shared" si="165"/>
        <v>0.111178442</v>
      </c>
      <c r="T212" s="32">
        <f t="shared" si="165"/>
        <v>0.1115661678</v>
      </c>
      <c r="U212" s="32">
        <f t="shared" si="165"/>
        <v>0.1056729924</v>
      </c>
    </row>
    <row r="213" ht="15.75" customHeight="1">
      <c r="A213" s="15"/>
      <c r="B213" s="15" t="s">
        <v>162</v>
      </c>
      <c r="C213" s="15"/>
      <c r="D213" s="31"/>
      <c r="E213" s="31"/>
      <c r="F213" s="31"/>
      <c r="G213" s="31"/>
      <c r="H213" s="31"/>
      <c r="I213" s="31"/>
      <c r="J213" s="32">
        <f t="shared" ref="J213:U213" si="166">J211/J77</f>
        <v>1.064426349</v>
      </c>
      <c r="K213" s="32">
        <f t="shared" si="166"/>
        <v>1.320482801</v>
      </c>
      <c r="L213" s="32">
        <f t="shared" si="166"/>
        <v>1.682414405</v>
      </c>
      <c r="M213" s="32">
        <f t="shared" si="166"/>
        <v>1.437685923</v>
      </c>
      <c r="N213" s="32">
        <f t="shared" si="166"/>
        <v>0.6030622768</v>
      </c>
      <c r="O213" s="32">
        <f t="shared" si="166"/>
        <v>1.20847729</v>
      </c>
      <c r="P213" s="32">
        <f t="shared" si="166"/>
        <v>1.234520654</v>
      </c>
      <c r="Q213" s="32">
        <f t="shared" si="166"/>
        <v>1.193039069</v>
      </c>
      <c r="R213" s="32">
        <f t="shared" si="166"/>
        <v>1.185285816</v>
      </c>
      <c r="S213" s="32">
        <f t="shared" si="166"/>
        <v>1.187288615</v>
      </c>
      <c r="T213" s="32">
        <f t="shared" si="166"/>
        <v>1.186340665</v>
      </c>
      <c r="U213" s="32">
        <f t="shared" si="166"/>
        <v>1.181300596</v>
      </c>
    </row>
    <row r="214" ht="15.75" customHeight="1">
      <c r="A214" s="15"/>
      <c r="B214" s="15"/>
      <c r="C214" s="15"/>
      <c r="D214" s="31"/>
      <c r="E214" s="31"/>
      <c r="F214" s="31"/>
      <c r="G214" s="31"/>
      <c r="H214" s="31"/>
      <c r="I214" s="31"/>
      <c r="J214" s="31"/>
      <c r="K214" s="16"/>
      <c r="L214" s="16"/>
      <c r="M214" s="16"/>
      <c r="N214" s="16"/>
      <c r="O214" s="16"/>
      <c r="P214" s="363"/>
      <c r="Q214" s="363"/>
      <c r="R214" s="363"/>
      <c r="S214" s="363"/>
      <c r="T214" s="363"/>
      <c r="U214" s="363"/>
    </row>
    <row r="215" ht="15.75" customHeight="1">
      <c r="A215" s="15"/>
      <c r="B215" s="15" t="s">
        <v>163</v>
      </c>
      <c r="C215" s="15"/>
      <c r="D215" s="31"/>
      <c r="E215" s="31"/>
      <c r="F215" s="31"/>
      <c r="G215" s="31"/>
      <c r="H215" s="31"/>
      <c r="I215" s="31"/>
      <c r="J215" s="363">
        <f t="shared" ref="J215:U215" si="167">J182-J177+J187+J198+J181</f>
        <v>-113.6</v>
      </c>
      <c r="K215" s="363">
        <f t="shared" si="167"/>
        <v>1171.7</v>
      </c>
      <c r="L215" s="363">
        <f t="shared" si="167"/>
        <v>1462.2</v>
      </c>
      <c r="M215" s="363">
        <f t="shared" si="167"/>
        <v>1488.3</v>
      </c>
      <c r="N215" s="363">
        <f t="shared" si="167"/>
        <v>430.3</v>
      </c>
      <c r="O215" s="363">
        <f t="shared" si="167"/>
        <v>979.7</v>
      </c>
      <c r="P215" s="363">
        <f t="shared" si="167"/>
        <v>1080.9</v>
      </c>
      <c r="Q215" s="363">
        <f t="shared" si="167"/>
        <v>1140.879944</v>
      </c>
      <c r="R215" s="363">
        <f t="shared" si="167"/>
        <v>1378.553214</v>
      </c>
      <c r="S215" s="363">
        <f t="shared" si="167"/>
        <v>1533.638842</v>
      </c>
      <c r="T215" s="363">
        <f t="shared" si="167"/>
        <v>1706.481719</v>
      </c>
      <c r="U215" s="363">
        <f t="shared" si="167"/>
        <v>1888.676967</v>
      </c>
    </row>
    <row r="216" ht="15.75" customHeight="1">
      <c r="A216" s="15"/>
      <c r="B216" s="15" t="s">
        <v>164</v>
      </c>
      <c r="C216" s="15"/>
      <c r="D216" s="31"/>
      <c r="E216" s="31"/>
      <c r="F216" s="31"/>
      <c r="G216" s="31"/>
      <c r="H216" s="31"/>
      <c r="I216" s="31"/>
      <c r="J216" s="223">
        <f t="shared" ref="J216:U216" si="168">J215/J77</f>
        <v>-0.1344060577</v>
      </c>
      <c r="K216" s="223">
        <f t="shared" si="168"/>
        <v>1.247551107</v>
      </c>
      <c r="L216" s="223">
        <f t="shared" si="168"/>
        <v>1.543381887</v>
      </c>
      <c r="M216" s="223">
        <f t="shared" si="168"/>
        <v>1.454127992</v>
      </c>
      <c r="N216" s="223">
        <f t="shared" si="168"/>
        <v>0.5481528662</v>
      </c>
      <c r="O216" s="223">
        <f t="shared" si="168"/>
        <v>1.051518729</v>
      </c>
      <c r="P216" s="223">
        <f t="shared" si="168"/>
        <v>1.124765869</v>
      </c>
      <c r="Q216" s="223">
        <f t="shared" si="168"/>
        <v>1.143575654</v>
      </c>
      <c r="R216" s="223">
        <f t="shared" si="168"/>
        <v>1.185016967</v>
      </c>
      <c r="S216" s="223">
        <f t="shared" si="168"/>
        <v>1.188429823</v>
      </c>
      <c r="T216" s="223">
        <f t="shared" si="168"/>
        <v>1.188693469</v>
      </c>
      <c r="U216" s="223">
        <f t="shared" si="168"/>
        <v>1.18481413</v>
      </c>
    </row>
    <row r="217" ht="15.75" customHeight="1">
      <c r="A217" s="15"/>
      <c r="B217" s="15"/>
      <c r="C217" s="15"/>
      <c r="D217" s="31"/>
      <c r="E217" s="31"/>
      <c r="F217" s="31"/>
      <c r="G217" s="31"/>
      <c r="H217" s="31"/>
      <c r="I217" s="31"/>
      <c r="J217" s="31"/>
      <c r="K217" s="16"/>
      <c r="L217" s="16"/>
      <c r="M217" s="16"/>
      <c r="N217" s="16"/>
      <c r="O217" s="16"/>
      <c r="P217" s="16"/>
      <c r="Q217" s="16"/>
      <c r="R217" s="16"/>
      <c r="S217" s="16"/>
      <c r="T217" s="16"/>
      <c r="U217" s="16"/>
    </row>
    <row r="218" ht="15.75" customHeight="1">
      <c r="A218" s="15"/>
      <c r="B218" s="15"/>
      <c r="C218" s="15"/>
      <c r="D218" s="31"/>
      <c r="E218" s="31"/>
      <c r="F218" s="31"/>
      <c r="G218" s="31"/>
      <c r="H218" s="31"/>
      <c r="I218" s="31"/>
      <c r="J218" s="31"/>
      <c r="K218" s="31"/>
      <c r="L218" s="31"/>
      <c r="M218" s="31"/>
      <c r="N218" s="31"/>
      <c r="O218" s="31"/>
      <c r="P218" s="31"/>
      <c r="Q218" s="31"/>
      <c r="R218" s="31"/>
      <c r="S218" s="31"/>
      <c r="T218" s="31"/>
      <c r="U218" s="31"/>
      <c r="V218" s="31"/>
    </row>
    <row r="219" ht="15.75" customHeight="1">
      <c r="A219" s="15"/>
      <c r="B219" s="15"/>
      <c r="C219" s="15"/>
      <c r="D219" s="31"/>
      <c r="E219" s="31"/>
      <c r="F219" s="31"/>
      <c r="G219" s="31"/>
      <c r="H219" s="31"/>
      <c r="I219" s="31"/>
      <c r="J219" s="31"/>
      <c r="K219" s="31"/>
      <c r="L219" s="31"/>
      <c r="M219" s="31"/>
      <c r="N219" s="31"/>
      <c r="O219" s="31"/>
      <c r="P219" s="31"/>
      <c r="Q219" s="31"/>
      <c r="R219" s="31"/>
      <c r="S219" s="31"/>
      <c r="T219" s="31"/>
      <c r="U219" s="31"/>
    </row>
    <row r="220" ht="2.25" customHeight="1">
      <c r="A220" s="15"/>
      <c r="B220" s="15"/>
      <c r="C220" s="15"/>
      <c r="D220" s="31"/>
      <c r="E220" s="31"/>
      <c r="F220" s="31"/>
      <c r="G220" s="31"/>
      <c r="H220" s="31"/>
      <c r="I220" s="31"/>
      <c r="J220" s="31"/>
      <c r="K220" s="31"/>
      <c r="L220" s="31"/>
      <c r="M220" s="31"/>
      <c r="N220" s="31"/>
      <c r="O220" s="31"/>
      <c r="P220" s="31"/>
      <c r="Q220" s="31"/>
      <c r="R220" s="31"/>
      <c r="S220" s="31"/>
      <c r="T220" s="31"/>
      <c r="U220" s="31"/>
    </row>
    <row r="221" ht="15.75" customHeight="1">
      <c r="A221" s="388"/>
      <c r="B221" s="389" t="s">
        <v>165</v>
      </c>
      <c r="C221" s="217"/>
      <c r="D221" s="218"/>
      <c r="E221" s="218"/>
      <c r="F221" s="218"/>
      <c r="G221" s="218"/>
      <c r="H221" s="218"/>
      <c r="I221" s="218"/>
      <c r="J221" s="218"/>
      <c r="K221" s="218"/>
      <c r="L221" s="218"/>
      <c r="M221" s="218"/>
      <c r="N221" s="218"/>
      <c r="O221" s="218"/>
      <c r="P221" s="218"/>
      <c r="Q221" s="218"/>
      <c r="R221" s="218"/>
      <c r="S221" s="218"/>
      <c r="T221" s="218"/>
      <c r="U221" s="390"/>
    </row>
    <row r="222" ht="15.0" customHeight="1" outlineLevel="1">
      <c r="B222" s="8"/>
      <c r="C222" s="8"/>
      <c r="D222" s="8"/>
      <c r="E222" s="8"/>
      <c r="F222" s="8"/>
      <c r="G222" s="8"/>
      <c r="H222" s="8"/>
      <c r="I222" s="8"/>
      <c r="J222" s="8"/>
      <c r="K222" s="8"/>
      <c r="L222" s="8"/>
      <c r="M222" s="8"/>
      <c r="N222" s="8"/>
      <c r="O222" s="8"/>
      <c r="P222" s="8"/>
      <c r="Q222" s="8"/>
      <c r="R222" s="8"/>
      <c r="S222" s="8"/>
      <c r="T222" s="8"/>
      <c r="U222" s="8"/>
    </row>
    <row r="223" ht="15.0" customHeight="1" outlineLevel="1">
      <c r="B223" s="8"/>
      <c r="C223" s="8"/>
      <c r="D223" s="8"/>
      <c r="E223" s="8"/>
      <c r="F223" s="8"/>
      <c r="G223" s="8"/>
      <c r="H223" s="8"/>
      <c r="I223" s="8"/>
      <c r="J223" s="8"/>
      <c r="K223" s="8"/>
      <c r="L223" s="8"/>
      <c r="M223" s="8"/>
      <c r="N223" s="8"/>
      <c r="O223" s="8"/>
      <c r="P223" s="8"/>
      <c r="Q223" s="8"/>
      <c r="R223" s="8"/>
      <c r="S223" s="8"/>
      <c r="T223" s="8"/>
      <c r="U223" s="8"/>
    </row>
    <row r="224" ht="15.75" customHeight="1" outlineLevel="1">
      <c r="A224" s="338"/>
      <c r="B224" s="339" t="s">
        <v>166</v>
      </c>
      <c r="C224" s="339"/>
      <c r="D224" s="340"/>
      <c r="E224" s="340"/>
      <c r="F224" s="340"/>
      <c r="G224" s="340"/>
      <c r="H224" s="340"/>
      <c r="I224" s="340"/>
      <c r="J224" s="391">
        <f t="shared" ref="J224:O224" si="169">ABS(J172/J48)</f>
        <v>1</v>
      </c>
      <c r="K224" s="391">
        <f t="shared" si="169"/>
        <v>1</v>
      </c>
      <c r="L224" s="391">
        <f t="shared" si="169"/>
        <v>1</v>
      </c>
      <c r="M224" s="391">
        <f t="shared" si="169"/>
        <v>1</v>
      </c>
      <c r="N224" s="391">
        <f t="shared" si="169"/>
        <v>1</v>
      </c>
      <c r="O224" s="391">
        <f t="shared" si="169"/>
        <v>1</v>
      </c>
      <c r="P224" s="391">
        <f t="shared" ref="P224:U224" si="170">O224</f>
        <v>1</v>
      </c>
      <c r="Q224" s="391">
        <f t="shared" si="170"/>
        <v>1</v>
      </c>
      <c r="R224" s="391">
        <f t="shared" si="170"/>
        <v>1</v>
      </c>
      <c r="S224" s="391">
        <f t="shared" si="170"/>
        <v>1</v>
      </c>
      <c r="T224" s="391">
        <f t="shared" si="170"/>
        <v>1</v>
      </c>
      <c r="U224" s="391">
        <f t="shared" si="170"/>
        <v>1</v>
      </c>
    </row>
    <row r="225" ht="15.75" customHeight="1" outlineLevel="1">
      <c r="A225" s="338"/>
      <c r="B225" s="339" t="s">
        <v>167</v>
      </c>
      <c r="C225" s="339"/>
      <c r="D225" s="340"/>
      <c r="E225" s="340"/>
      <c r="F225" s="340"/>
      <c r="G225" s="340"/>
      <c r="H225" s="340"/>
      <c r="I225" s="340"/>
      <c r="J225" s="392">
        <f t="shared" ref="J225:O225" si="171">ABS(J173/J48)</f>
        <v>0</v>
      </c>
      <c r="K225" s="392">
        <f t="shared" si="171"/>
        <v>0</v>
      </c>
      <c r="L225" s="392">
        <f t="shared" si="171"/>
        <v>0</v>
      </c>
      <c r="M225" s="392">
        <f t="shared" si="171"/>
        <v>0</v>
      </c>
      <c r="N225" s="392">
        <f t="shared" si="171"/>
        <v>0</v>
      </c>
      <c r="O225" s="392">
        <f t="shared" si="171"/>
        <v>0</v>
      </c>
      <c r="P225" s="392">
        <f t="shared" ref="P225:U225" si="172">O225</f>
        <v>0</v>
      </c>
      <c r="Q225" s="392">
        <f t="shared" si="172"/>
        <v>0</v>
      </c>
      <c r="R225" s="392">
        <f t="shared" si="172"/>
        <v>0</v>
      </c>
      <c r="S225" s="392">
        <f t="shared" si="172"/>
        <v>0</v>
      </c>
      <c r="T225" s="392">
        <f t="shared" si="172"/>
        <v>0</v>
      </c>
      <c r="U225" s="392">
        <f t="shared" si="172"/>
        <v>0</v>
      </c>
    </row>
    <row r="226" ht="15.75" customHeight="1" outlineLevel="1">
      <c r="A226" s="338"/>
      <c r="B226" s="15" t="s">
        <v>129</v>
      </c>
      <c r="C226" s="338"/>
      <c r="D226" s="393"/>
      <c r="E226" s="393"/>
      <c r="F226" s="393"/>
      <c r="G226" s="393"/>
      <c r="H226" s="393"/>
      <c r="I226" s="393"/>
      <c r="J226" s="394">
        <f t="shared" ref="J226:O226" si="173">J174/J7</f>
        <v>0</v>
      </c>
      <c r="K226" s="394">
        <f t="shared" si="173"/>
        <v>0</v>
      </c>
      <c r="L226" s="394">
        <f t="shared" si="173"/>
        <v>0</v>
      </c>
      <c r="M226" s="394">
        <f t="shared" si="173"/>
        <v>0</v>
      </c>
      <c r="N226" s="394">
        <f t="shared" si="173"/>
        <v>0</v>
      </c>
      <c r="O226" s="394">
        <f t="shared" si="173"/>
        <v>0</v>
      </c>
      <c r="P226" s="394">
        <v>0.0</v>
      </c>
      <c r="Q226" s="394">
        <f t="shared" ref="Q226:U226" si="174">P226</f>
        <v>0</v>
      </c>
      <c r="R226" s="394">
        <f t="shared" si="174"/>
        <v>0</v>
      </c>
      <c r="S226" s="394">
        <f t="shared" si="174"/>
        <v>0</v>
      </c>
      <c r="T226" s="394">
        <f t="shared" si="174"/>
        <v>0</v>
      </c>
      <c r="U226" s="394">
        <f t="shared" si="174"/>
        <v>0</v>
      </c>
    </row>
    <row r="227" ht="15.75" customHeight="1" outlineLevel="1">
      <c r="A227" s="338"/>
      <c r="B227" s="15" t="s">
        <v>130</v>
      </c>
      <c r="C227" s="338"/>
      <c r="D227" s="393"/>
      <c r="E227" s="393"/>
      <c r="F227" s="393"/>
      <c r="G227" s="393"/>
      <c r="H227" s="393"/>
      <c r="I227" s="393"/>
      <c r="J227" s="394">
        <f t="shared" ref="J227:P227" si="175">J175/J7</f>
        <v>0</v>
      </c>
      <c r="K227" s="394">
        <f t="shared" si="175"/>
        <v>0</v>
      </c>
      <c r="L227" s="394">
        <f t="shared" si="175"/>
        <v>0</v>
      </c>
      <c r="M227" s="394">
        <f t="shared" si="175"/>
        <v>0</v>
      </c>
      <c r="N227" s="394">
        <f t="shared" si="175"/>
        <v>0</v>
      </c>
      <c r="O227" s="394">
        <f t="shared" si="175"/>
        <v>0</v>
      </c>
      <c r="P227" s="394">
        <f t="shared" si="175"/>
        <v>0</v>
      </c>
      <c r="Q227" s="394">
        <f t="shared" ref="Q227:U227" si="176">P227</f>
        <v>0</v>
      </c>
      <c r="R227" s="394">
        <f t="shared" si="176"/>
        <v>0</v>
      </c>
      <c r="S227" s="394">
        <f t="shared" si="176"/>
        <v>0</v>
      </c>
      <c r="T227" s="394">
        <f t="shared" si="176"/>
        <v>0</v>
      </c>
      <c r="U227" s="394">
        <f t="shared" si="176"/>
        <v>0</v>
      </c>
    </row>
    <row r="228" ht="15.75" customHeight="1" outlineLevel="1">
      <c r="A228" s="338"/>
      <c r="B228" s="395" t="s">
        <v>131</v>
      </c>
      <c r="C228" s="338"/>
      <c r="D228" s="393"/>
      <c r="E228" s="393"/>
      <c r="F228" s="393"/>
      <c r="G228" s="393"/>
      <c r="H228" s="393"/>
      <c r="I228" s="393"/>
      <c r="J228" s="394">
        <f t="shared" ref="J228:O228" si="177">J176/J7</f>
        <v>0</v>
      </c>
      <c r="K228" s="394">
        <f t="shared" si="177"/>
        <v>0</v>
      </c>
      <c r="L228" s="394">
        <f t="shared" si="177"/>
        <v>0</v>
      </c>
      <c r="M228" s="394">
        <f t="shared" si="177"/>
        <v>0</v>
      </c>
      <c r="N228" s="394">
        <f t="shared" si="177"/>
        <v>0</v>
      </c>
      <c r="O228" s="394">
        <f t="shared" si="177"/>
        <v>0</v>
      </c>
      <c r="P228" s="394">
        <f t="shared" ref="P228:U228" si="178">O228</f>
        <v>0</v>
      </c>
      <c r="Q228" s="394">
        <f t="shared" si="178"/>
        <v>0</v>
      </c>
      <c r="R228" s="394">
        <f t="shared" si="178"/>
        <v>0</v>
      </c>
      <c r="S228" s="394">
        <f t="shared" si="178"/>
        <v>0</v>
      </c>
      <c r="T228" s="394">
        <f t="shared" si="178"/>
        <v>0</v>
      </c>
      <c r="U228" s="394">
        <f t="shared" si="178"/>
        <v>0</v>
      </c>
    </row>
    <row r="229" ht="15.75" customHeight="1" outlineLevel="1">
      <c r="A229" s="338"/>
      <c r="B229" s="396" t="s">
        <v>168</v>
      </c>
      <c r="C229" s="396"/>
      <c r="D229" s="397"/>
      <c r="E229" s="397"/>
      <c r="F229" s="397"/>
      <c r="G229" s="397"/>
      <c r="H229" s="397"/>
      <c r="I229" s="397"/>
      <c r="J229" s="398"/>
      <c r="K229" s="398">
        <f t="shared" ref="K229:P229" si="179">K177/K7</f>
        <v>0</v>
      </c>
      <c r="L229" s="398">
        <f t="shared" si="179"/>
        <v>0</v>
      </c>
      <c r="M229" s="398">
        <f t="shared" si="179"/>
        <v>0</v>
      </c>
      <c r="N229" s="398">
        <f t="shared" si="179"/>
        <v>0</v>
      </c>
      <c r="O229" s="398">
        <f t="shared" si="179"/>
        <v>0</v>
      </c>
      <c r="P229" s="398">
        <f t="shared" si="179"/>
        <v>0</v>
      </c>
      <c r="Q229" s="398">
        <f t="shared" ref="Q229:U229" si="180">P229</f>
        <v>0</v>
      </c>
      <c r="R229" s="398">
        <f t="shared" si="180"/>
        <v>0</v>
      </c>
      <c r="S229" s="398">
        <f t="shared" si="180"/>
        <v>0</v>
      </c>
      <c r="T229" s="398">
        <f t="shared" si="180"/>
        <v>0</v>
      </c>
      <c r="U229" s="398">
        <f t="shared" si="180"/>
        <v>0</v>
      </c>
    </row>
    <row r="230" ht="15.75" customHeight="1" outlineLevel="1">
      <c r="A230" s="338"/>
      <c r="B230" s="339" t="s">
        <v>169</v>
      </c>
      <c r="C230" s="339"/>
      <c r="D230" s="340"/>
      <c r="E230" s="340"/>
      <c r="F230" s="340"/>
      <c r="G230" s="340"/>
      <c r="H230" s="340"/>
      <c r="I230" s="340"/>
      <c r="J230" s="392">
        <f t="shared" ref="J230:O230" si="181">J178/J7</f>
        <v>0.002348220093</v>
      </c>
      <c r="K230" s="392">
        <f t="shared" si="181"/>
        <v>-0.001883427839</v>
      </c>
      <c r="L230" s="392">
        <f t="shared" si="181"/>
        <v>-0.008411732153</v>
      </c>
      <c r="M230" s="392">
        <f t="shared" si="181"/>
        <v>0.003538105972</v>
      </c>
      <c r="N230" s="392">
        <f t="shared" si="181"/>
        <v>0.003071506505</v>
      </c>
      <c r="O230" s="392">
        <f t="shared" si="181"/>
        <v>-0.007578316883</v>
      </c>
      <c r="P230" s="392">
        <f t="shared" ref="P230:U230" si="182">O230</f>
        <v>-0.007578316883</v>
      </c>
      <c r="Q230" s="392">
        <f t="shared" si="182"/>
        <v>-0.007578316883</v>
      </c>
      <c r="R230" s="392">
        <f t="shared" si="182"/>
        <v>-0.007578316883</v>
      </c>
      <c r="S230" s="392">
        <f t="shared" si="182"/>
        <v>-0.007578316883</v>
      </c>
      <c r="T230" s="392">
        <f t="shared" si="182"/>
        <v>-0.007578316883</v>
      </c>
      <c r="U230" s="392">
        <f t="shared" si="182"/>
        <v>-0.007578316883</v>
      </c>
    </row>
    <row r="231" ht="15.75" customHeight="1" outlineLevel="1">
      <c r="A231" s="338"/>
      <c r="B231" s="15" t="s">
        <v>170</v>
      </c>
      <c r="C231" s="338"/>
      <c r="D231" s="393"/>
      <c r="E231" s="393"/>
      <c r="F231" s="393"/>
      <c r="G231" s="393"/>
      <c r="H231" s="393"/>
      <c r="I231" s="393"/>
      <c r="J231" s="399">
        <f t="shared" ref="J231:O231" si="183">J180/J7</f>
        <v>0</v>
      </c>
      <c r="K231" s="399">
        <f t="shared" si="183"/>
        <v>0</v>
      </c>
      <c r="L231" s="399">
        <f t="shared" si="183"/>
        <v>0</v>
      </c>
      <c r="M231" s="399">
        <f t="shared" si="183"/>
        <v>0</v>
      </c>
      <c r="N231" s="399">
        <f t="shared" si="183"/>
        <v>0</v>
      </c>
      <c r="O231" s="399">
        <f t="shared" si="183"/>
        <v>0</v>
      </c>
      <c r="P231" s="399">
        <f t="shared" ref="P231:U231" si="184">O231</f>
        <v>0</v>
      </c>
      <c r="Q231" s="399">
        <f t="shared" si="184"/>
        <v>0</v>
      </c>
      <c r="R231" s="399">
        <f t="shared" si="184"/>
        <v>0</v>
      </c>
      <c r="S231" s="399">
        <f t="shared" si="184"/>
        <v>0</v>
      </c>
      <c r="T231" s="399">
        <f t="shared" si="184"/>
        <v>0</v>
      </c>
      <c r="U231" s="399">
        <f t="shared" si="184"/>
        <v>0</v>
      </c>
    </row>
    <row r="232" ht="15.75" customHeight="1" outlineLevel="1">
      <c r="A232" s="338"/>
      <c r="B232" s="15" t="s">
        <v>136</v>
      </c>
      <c r="C232" s="338"/>
      <c r="D232" s="393"/>
      <c r="E232" s="393"/>
      <c r="F232" s="393"/>
      <c r="G232" s="393"/>
      <c r="H232" s="393"/>
      <c r="I232" s="393"/>
      <c r="J232" s="394">
        <f t="shared" ref="J232:O232" si="185">J181/J7</f>
        <v>0</v>
      </c>
      <c r="K232" s="394">
        <f t="shared" si="185"/>
        <v>0</v>
      </c>
      <c r="L232" s="394">
        <f t="shared" si="185"/>
        <v>0</v>
      </c>
      <c r="M232" s="394">
        <f t="shared" si="185"/>
        <v>0</v>
      </c>
      <c r="N232" s="394">
        <f t="shared" si="185"/>
        <v>0</v>
      </c>
      <c r="O232" s="394">
        <f t="shared" si="185"/>
        <v>0</v>
      </c>
      <c r="P232" s="394">
        <f t="shared" ref="P232:U232" si="186">O232</f>
        <v>0</v>
      </c>
      <c r="Q232" s="394">
        <f t="shared" si="186"/>
        <v>0</v>
      </c>
      <c r="R232" s="394">
        <f t="shared" si="186"/>
        <v>0</v>
      </c>
      <c r="S232" s="394">
        <f t="shared" si="186"/>
        <v>0</v>
      </c>
      <c r="T232" s="394">
        <f t="shared" si="186"/>
        <v>0</v>
      </c>
      <c r="U232" s="394">
        <f t="shared" si="186"/>
        <v>0</v>
      </c>
    </row>
    <row r="233" ht="15.75" customHeight="1" outlineLevel="1">
      <c r="A233" s="338"/>
      <c r="B233" s="400" t="s">
        <v>171</v>
      </c>
      <c r="C233" s="400"/>
      <c r="D233" s="401"/>
      <c r="E233" s="401"/>
      <c r="F233" s="401"/>
      <c r="G233" s="401"/>
      <c r="H233" s="401"/>
      <c r="I233" s="401"/>
      <c r="J233" s="402"/>
      <c r="K233" s="402">
        <f t="shared" ref="K233:P233" si="187">K185/K7</f>
        <v>-0.009817868521</v>
      </c>
      <c r="L233" s="402">
        <f t="shared" si="187"/>
        <v>-0.008854454898</v>
      </c>
      <c r="M233" s="402">
        <f t="shared" si="187"/>
        <v>-0.009178151245</v>
      </c>
      <c r="N233" s="402">
        <f t="shared" si="187"/>
        <v>-0.009278700248</v>
      </c>
      <c r="O233" s="402">
        <f t="shared" si="187"/>
        <v>-0.01353140436</v>
      </c>
      <c r="P233" s="403">
        <f t="shared" si="187"/>
        <v>-0.01517335832</v>
      </c>
      <c r="Q233" s="402">
        <f t="shared" ref="Q233:U233" si="188">P233</f>
        <v>-0.01517335832</v>
      </c>
      <c r="R233" s="402">
        <f t="shared" si="188"/>
        <v>-0.01517335832</v>
      </c>
      <c r="S233" s="402">
        <f t="shared" si="188"/>
        <v>-0.01517335832</v>
      </c>
      <c r="T233" s="402">
        <f t="shared" si="188"/>
        <v>-0.01517335832</v>
      </c>
      <c r="U233" s="402">
        <f t="shared" si="188"/>
        <v>-0.01517335832</v>
      </c>
    </row>
    <row r="234" ht="15.75" customHeight="1" outlineLevel="1">
      <c r="A234" s="338"/>
      <c r="B234" s="338" t="s">
        <v>172</v>
      </c>
      <c r="C234" s="338"/>
      <c r="D234" s="393"/>
      <c r="E234" s="393"/>
      <c r="F234" s="393"/>
      <c r="G234" s="393"/>
      <c r="H234" s="393"/>
      <c r="I234" s="393"/>
      <c r="J234" s="394">
        <f t="shared" ref="J234:O234" si="189">J186/J7</f>
        <v>0</v>
      </c>
      <c r="K234" s="394">
        <f t="shared" si="189"/>
        <v>0</v>
      </c>
      <c r="L234" s="394">
        <f t="shared" si="189"/>
        <v>0</v>
      </c>
      <c r="M234" s="394">
        <f t="shared" si="189"/>
        <v>0</v>
      </c>
      <c r="N234" s="394">
        <f t="shared" si="189"/>
        <v>0</v>
      </c>
      <c r="O234" s="394">
        <f t="shared" si="189"/>
        <v>0</v>
      </c>
      <c r="P234" s="394">
        <f t="shared" ref="P234:U234" si="190">O234</f>
        <v>0</v>
      </c>
      <c r="Q234" s="394">
        <f t="shared" si="190"/>
        <v>0</v>
      </c>
      <c r="R234" s="394">
        <f t="shared" si="190"/>
        <v>0</v>
      </c>
      <c r="S234" s="394">
        <f t="shared" si="190"/>
        <v>0</v>
      </c>
      <c r="T234" s="394">
        <f t="shared" si="190"/>
        <v>0</v>
      </c>
      <c r="U234" s="394">
        <f t="shared" si="190"/>
        <v>0</v>
      </c>
    </row>
    <row r="235" ht="15.75" customHeight="1" outlineLevel="1">
      <c r="A235" s="338"/>
      <c r="B235" s="404" t="s">
        <v>173</v>
      </c>
      <c r="C235" s="404"/>
      <c r="D235" s="405"/>
      <c r="E235" s="405"/>
      <c r="F235" s="405"/>
      <c r="G235" s="405"/>
      <c r="H235" s="405"/>
      <c r="I235" s="405"/>
      <c r="J235" s="406"/>
      <c r="K235" s="406">
        <f t="shared" ref="K235:O235" si="191">K191/K182</f>
        <v>0</v>
      </c>
      <c r="L235" s="406">
        <f t="shared" si="191"/>
        <v>0</v>
      </c>
      <c r="M235" s="406">
        <f t="shared" si="191"/>
        <v>0</v>
      </c>
      <c r="N235" s="406">
        <f t="shared" si="191"/>
        <v>0</v>
      </c>
      <c r="O235" s="406">
        <f t="shared" si="191"/>
        <v>0</v>
      </c>
      <c r="P235" s="406"/>
      <c r="Q235" s="406"/>
      <c r="R235" s="406"/>
      <c r="S235" s="406"/>
      <c r="T235" s="406"/>
      <c r="U235" s="406"/>
    </row>
    <row r="236" ht="15.75" customHeight="1" outlineLevel="1">
      <c r="A236" s="338"/>
      <c r="B236" s="404" t="s">
        <v>174</v>
      </c>
      <c r="C236" s="404"/>
      <c r="D236" s="405"/>
      <c r="E236" s="405"/>
      <c r="F236" s="405"/>
      <c r="G236" s="405"/>
      <c r="H236" s="405"/>
      <c r="I236" s="405"/>
      <c r="J236" s="406"/>
      <c r="K236" s="406">
        <f t="shared" ref="K236:O236" si="192">K192/K182</f>
        <v>0</v>
      </c>
      <c r="L236" s="406">
        <f t="shared" si="192"/>
        <v>0</v>
      </c>
      <c r="M236" s="406">
        <f t="shared" si="192"/>
        <v>0</v>
      </c>
      <c r="N236" s="406">
        <f t="shared" si="192"/>
        <v>0</v>
      </c>
      <c r="O236" s="406">
        <f t="shared" si="192"/>
        <v>0.00008866034223</v>
      </c>
      <c r="P236" s="406">
        <f t="shared" ref="P236:U236" si="193">O236</f>
        <v>0.00008866034223</v>
      </c>
      <c r="Q236" s="406">
        <f t="shared" si="193"/>
        <v>0.00008866034223</v>
      </c>
      <c r="R236" s="406">
        <f t="shared" si="193"/>
        <v>0.00008866034223</v>
      </c>
      <c r="S236" s="406">
        <f t="shared" si="193"/>
        <v>0.00008866034223</v>
      </c>
      <c r="T236" s="406">
        <f t="shared" si="193"/>
        <v>0.00008866034223</v>
      </c>
      <c r="U236" s="406">
        <f t="shared" si="193"/>
        <v>0.00008866034223</v>
      </c>
    </row>
    <row r="237" ht="15.75" customHeight="1" outlineLevel="1">
      <c r="A237" s="338"/>
      <c r="B237" s="396" t="s">
        <v>175</v>
      </c>
      <c r="C237" s="396"/>
      <c r="D237" s="397"/>
      <c r="E237" s="397"/>
      <c r="F237" s="397"/>
      <c r="G237" s="397"/>
      <c r="H237" s="397"/>
      <c r="I237" s="397"/>
      <c r="J237" s="398">
        <f t="shared" ref="J237:O237" si="194">J189/J7</f>
        <v>0.0003638087468</v>
      </c>
      <c r="K237" s="398">
        <f t="shared" si="194"/>
        <v>0</v>
      </c>
      <c r="L237" s="398">
        <f t="shared" si="194"/>
        <v>0.0005131559088</v>
      </c>
      <c r="M237" s="398">
        <f t="shared" si="194"/>
        <v>0.001027192056</v>
      </c>
      <c r="N237" s="398">
        <f t="shared" si="194"/>
        <v>0.00001833735227</v>
      </c>
      <c r="O237" s="398">
        <f t="shared" si="194"/>
        <v>0.00008217452042</v>
      </c>
      <c r="P237" s="398">
        <f t="shared" ref="P237:U237" si="195">O237</f>
        <v>0.00008217452042</v>
      </c>
      <c r="Q237" s="398">
        <f t="shared" si="195"/>
        <v>0.00008217452042</v>
      </c>
      <c r="R237" s="398">
        <f t="shared" si="195"/>
        <v>0.00008217452042</v>
      </c>
      <c r="S237" s="398">
        <f t="shared" si="195"/>
        <v>0.00008217452042</v>
      </c>
      <c r="T237" s="398">
        <f t="shared" si="195"/>
        <v>0.00008217452042</v>
      </c>
      <c r="U237" s="398">
        <f t="shared" si="195"/>
        <v>0.00008217452042</v>
      </c>
    </row>
    <row r="238" ht="15.75" customHeight="1" outlineLevel="1">
      <c r="A238" s="338"/>
      <c r="B238" s="407" t="s">
        <v>176</v>
      </c>
      <c r="C238" s="407"/>
      <c r="D238" s="408"/>
      <c r="E238" s="408"/>
      <c r="F238" s="408"/>
      <c r="G238" s="408"/>
      <c r="H238" s="408"/>
      <c r="I238" s="408"/>
      <c r="J238" s="409"/>
      <c r="K238" s="409">
        <f t="shared" ref="K238:O238" si="196">K197/K211</f>
        <v>-0.1081279439</v>
      </c>
      <c r="L238" s="409">
        <f t="shared" si="196"/>
        <v>-0.08413223367</v>
      </c>
      <c r="M238" s="409">
        <f t="shared" si="196"/>
        <v>-0.065920405</v>
      </c>
      <c r="N238" s="409">
        <f t="shared" si="196"/>
        <v>-0.3339643046</v>
      </c>
      <c r="O238" s="409">
        <f t="shared" si="196"/>
        <v>-0.1474325914</v>
      </c>
      <c r="P238" s="409">
        <v>-0.22</v>
      </c>
      <c r="Q238" s="410">
        <v>-0.22</v>
      </c>
      <c r="R238" s="410">
        <v>-0.22</v>
      </c>
      <c r="S238" s="410">
        <v>-0.22</v>
      </c>
      <c r="T238" s="410">
        <v>-0.22</v>
      </c>
      <c r="U238" s="410">
        <v>-0.22</v>
      </c>
    </row>
    <row r="239" ht="15.75" customHeight="1" outlineLevel="1">
      <c r="A239" s="338"/>
      <c r="B239" s="339" t="s">
        <v>177</v>
      </c>
      <c r="C239" s="339"/>
      <c r="D239" s="340"/>
      <c r="E239" s="340"/>
      <c r="F239" s="340"/>
      <c r="G239" s="340"/>
      <c r="H239" s="340"/>
      <c r="I239" s="340"/>
      <c r="J239" s="391"/>
      <c r="K239" s="391">
        <f t="shared" ref="K239:O239" si="197">K198/K122</f>
        <v>0</v>
      </c>
      <c r="L239" s="391">
        <f t="shared" si="197"/>
        <v>0</v>
      </c>
      <c r="M239" s="391">
        <f t="shared" si="197"/>
        <v>0</v>
      </c>
      <c r="N239" s="391">
        <f t="shared" si="197"/>
        <v>0</v>
      </c>
      <c r="O239" s="391">
        <f t="shared" si="197"/>
        <v>0</v>
      </c>
      <c r="P239" s="391">
        <f t="shared" ref="P239:U239" si="198">O239</f>
        <v>0</v>
      </c>
      <c r="Q239" s="391">
        <f t="shared" si="198"/>
        <v>0</v>
      </c>
      <c r="R239" s="391">
        <f t="shared" si="198"/>
        <v>0</v>
      </c>
      <c r="S239" s="391">
        <f t="shared" si="198"/>
        <v>0</v>
      </c>
      <c r="T239" s="391">
        <f t="shared" si="198"/>
        <v>0</v>
      </c>
      <c r="U239" s="391">
        <f t="shared" si="198"/>
        <v>0</v>
      </c>
      <c r="V239" s="411"/>
    </row>
    <row r="240" ht="15.75" customHeight="1" outlineLevel="1">
      <c r="A240" s="338"/>
      <c r="B240" s="339" t="s">
        <v>178</v>
      </c>
      <c r="C240" s="339"/>
      <c r="D240" s="340"/>
      <c r="E240" s="340"/>
      <c r="F240" s="340"/>
      <c r="G240" s="340"/>
      <c r="H240" s="340"/>
      <c r="I240" s="340"/>
      <c r="J240" s="391"/>
      <c r="K240" s="391">
        <f t="shared" ref="K240:N240" si="199">K200/K171</f>
        <v>-0.914528079</v>
      </c>
      <c r="L240" s="391">
        <f t="shared" si="199"/>
        <v>-0.9375</v>
      </c>
      <c r="M240" s="391">
        <f t="shared" si="199"/>
        <v>-0.9359002169</v>
      </c>
      <c r="N240" s="391">
        <f t="shared" si="199"/>
        <v>-1.404519045</v>
      </c>
      <c r="O240" s="412">
        <v>0.0</v>
      </c>
      <c r="P240" s="412">
        <v>0.0</v>
      </c>
      <c r="Q240" s="412">
        <v>0.0</v>
      </c>
      <c r="R240" s="412">
        <v>0.0</v>
      </c>
      <c r="S240" s="412">
        <v>0.0</v>
      </c>
      <c r="T240" s="412">
        <v>0.0</v>
      </c>
      <c r="U240" s="412">
        <v>0.0</v>
      </c>
    </row>
    <row r="241" ht="15.75" customHeight="1" outlineLevel="1">
      <c r="A241" s="338"/>
      <c r="B241" s="339" t="s">
        <v>179</v>
      </c>
      <c r="C241" s="339"/>
      <c r="D241" s="340"/>
      <c r="E241" s="340"/>
      <c r="F241" s="340"/>
      <c r="G241" s="340"/>
      <c r="H241" s="340"/>
      <c r="I241" s="340"/>
      <c r="J241" s="391">
        <f t="shared" ref="J241:O241" si="200">J201/J7</f>
        <v>0.01677930038</v>
      </c>
      <c r="K241" s="391">
        <f t="shared" si="200"/>
        <v>-0.01867398666</v>
      </c>
      <c r="L241" s="391">
        <f t="shared" si="200"/>
        <v>-0.06136740957</v>
      </c>
      <c r="M241" s="391">
        <f t="shared" si="200"/>
        <v>-0.01454237643</v>
      </c>
      <c r="N241" s="391">
        <f t="shared" si="200"/>
        <v>0.08301319372</v>
      </c>
      <c r="O241" s="391">
        <f t="shared" si="200"/>
        <v>0.01913753276</v>
      </c>
      <c r="P241" s="391">
        <f t="shared" ref="P241:U241" si="201">O241</f>
        <v>0.01913753276</v>
      </c>
      <c r="Q241" s="391">
        <f t="shared" si="201"/>
        <v>0.01913753276</v>
      </c>
      <c r="R241" s="391">
        <f t="shared" si="201"/>
        <v>0.01913753276</v>
      </c>
      <c r="S241" s="391">
        <f t="shared" si="201"/>
        <v>0.01913753276</v>
      </c>
      <c r="T241" s="391">
        <f t="shared" si="201"/>
        <v>0.01913753276</v>
      </c>
      <c r="U241" s="391">
        <f t="shared" si="201"/>
        <v>0.01913753276</v>
      </c>
    </row>
    <row r="242" ht="15.75" customHeight="1" outlineLevel="1">
      <c r="A242" s="338"/>
      <c r="B242" s="339" t="s">
        <v>180</v>
      </c>
      <c r="C242" s="339"/>
      <c r="D242" s="340"/>
      <c r="E242" s="340"/>
      <c r="F242" s="340"/>
      <c r="G242" s="340"/>
      <c r="H242" s="340"/>
      <c r="I242" s="340"/>
      <c r="J242" s="391">
        <f t="shared" ref="J242:O242" si="202">J192/J7</f>
        <v>0</v>
      </c>
      <c r="K242" s="391">
        <f t="shared" si="202"/>
        <v>0</v>
      </c>
      <c r="L242" s="391">
        <f t="shared" si="202"/>
        <v>0</v>
      </c>
      <c r="M242" s="391">
        <f t="shared" si="202"/>
        <v>0</v>
      </c>
      <c r="N242" s="391">
        <f t="shared" si="202"/>
        <v>0</v>
      </c>
      <c r="O242" s="391">
        <f t="shared" si="202"/>
        <v>0.000009130502269</v>
      </c>
      <c r="P242" s="391">
        <v>-0.001</v>
      </c>
      <c r="Q242" s="391">
        <v>-0.001</v>
      </c>
      <c r="R242" s="391">
        <v>-0.001</v>
      </c>
      <c r="S242" s="391">
        <v>-0.001</v>
      </c>
      <c r="T242" s="391">
        <v>-0.001</v>
      </c>
      <c r="U242" s="391">
        <v>-0.001</v>
      </c>
    </row>
    <row r="243" ht="15.75" customHeight="1" outlineLevel="1">
      <c r="A243" s="338"/>
      <c r="B243" s="396" t="s">
        <v>181</v>
      </c>
      <c r="C243" s="396"/>
      <c r="D243" s="397"/>
      <c r="E243" s="397"/>
      <c r="F243" s="397"/>
      <c r="G243" s="397"/>
      <c r="H243" s="397"/>
      <c r="I243" s="397"/>
      <c r="J243" s="398"/>
      <c r="K243" s="398"/>
      <c r="L243" s="398"/>
      <c r="M243" s="398"/>
      <c r="N243" s="398"/>
      <c r="O243" s="413"/>
      <c r="P243" s="414">
        <v>-10.0</v>
      </c>
      <c r="Q243" s="414">
        <f t="shared" ref="Q243:U243" si="203">Q199/J268</f>
        <v>0</v>
      </c>
      <c r="R243" s="414">
        <f t="shared" si="203"/>
        <v>0</v>
      </c>
      <c r="S243" s="414">
        <f t="shared" si="203"/>
        <v>0</v>
      </c>
      <c r="T243" s="414">
        <f t="shared" si="203"/>
        <v>0</v>
      </c>
      <c r="U243" s="414">
        <f t="shared" si="203"/>
        <v>0</v>
      </c>
    </row>
    <row r="244" ht="15.75" customHeight="1" outlineLevel="1">
      <c r="A244" s="338"/>
      <c r="B244" s="407" t="s">
        <v>182</v>
      </c>
      <c r="C244" s="407"/>
      <c r="D244" s="408"/>
      <c r="E244" s="408"/>
      <c r="F244" s="408"/>
      <c r="G244" s="408"/>
      <c r="H244" s="408"/>
      <c r="I244" s="408"/>
      <c r="J244" s="409"/>
      <c r="K244" s="409">
        <f t="shared" ref="K244:O244" si="204">K205/J7</f>
        <v>0</v>
      </c>
      <c r="L244" s="409">
        <f t="shared" si="204"/>
        <v>0</v>
      </c>
      <c r="M244" s="409">
        <f t="shared" si="204"/>
        <v>0</v>
      </c>
      <c r="N244" s="409">
        <f t="shared" si="204"/>
        <v>0</v>
      </c>
      <c r="O244" s="409">
        <f t="shared" si="204"/>
        <v>0</v>
      </c>
      <c r="P244" s="409">
        <f t="shared" ref="P244:U244" si="205">O244</f>
        <v>0</v>
      </c>
      <c r="Q244" s="409">
        <f t="shared" si="205"/>
        <v>0</v>
      </c>
      <c r="R244" s="409">
        <f t="shared" si="205"/>
        <v>0</v>
      </c>
      <c r="S244" s="409">
        <f t="shared" si="205"/>
        <v>0</v>
      </c>
      <c r="T244" s="409">
        <f t="shared" si="205"/>
        <v>0</v>
      </c>
      <c r="U244" s="409">
        <f t="shared" si="205"/>
        <v>0</v>
      </c>
    </row>
    <row r="245" ht="15.75" customHeight="1" outlineLevel="1">
      <c r="A245" s="15"/>
      <c r="B245" s="15"/>
      <c r="C245" s="15"/>
      <c r="D245" s="31"/>
      <c r="E245" s="31"/>
      <c r="F245" s="31"/>
      <c r="G245" s="31"/>
      <c r="H245" s="31"/>
      <c r="I245" s="31"/>
      <c r="J245" s="411"/>
      <c r="K245" s="411"/>
      <c r="L245" s="411"/>
      <c r="M245" s="411"/>
      <c r="N245" s="411"/>
      <c r="O245" s="415"/>
      <c r="P245" s="415"/>
      <c r="Q245" s="415"/>
      <c r="R245" s="415"/>
      <c r="S245" s="415"/>
    </row>
    <row r="246" ht="15.75" customHeight="1" outlineLevel="1">
      <c r="A246" s="15"/>
      <c r="B246" s="15"/>
      <c r="C246" s="15"/>
      <c r="D246" s="31"/>
      <c r="E246" s="31"/>
      <c r="F246" s="31"/>
      <c r="G246" s="31"/>
      <c r="H246" s="31"/>
      <c r="I246" s="31"/>
      <c r="J246" s="411"/>
      <c r="K246" s="411"/>
      <c r="L246" s="411"/>
      <c r="M246" s="411"/>
      <c r="N246" s="411"/>
      <c r="O246" s="415"/>
      <c r="P246" s="415"/>
      <c r="Q246" s="415"/>
      <c r="R246" s="415"/>
      <c r="S246" s="415"/>
    </row>
    <row r="247" ht="15.75" customHeight="1">
      <c r="A247" s="416"/>
      <c r="B247" s="417" t="s">
        <v>183</v>
      </c>
      <c r="C247" s="13"/>
      <c r="D247" s="13"/>
      <c r="E247" s="13"/>
      <c r="F247" s="13"/>
      <c r="G247" s="13"/>
      <c r="H247" s="13"/>
      <c r="I247" s="13"/>
      <c r="J247" s="13"/>
      <c r="K247" s="13"/>
      <c r="L247" s="13"/>
      <c r="M247" s="13"/>
      <c r="N247" s="13"/>
      <c r="O247" s="13"/>
      <c r="P247" s="13"/>
      <c r="Q247" s="13"/>
      <c r="R247" s="13"/>
      <c r="S247" s="13"/>
      <c r="T247" s="317"/>
      <c r="U247" s="317"/>
      <c r="V247" s="317"/>
      <c r="W247" s="317"/>
      <c r="X247" s="317"/>
      <c r="Y247" s="317"/>
      <c r="Z247" s="317"/>
      <c r="AA247" s="317"/>
      <c r="AB247" s="317"/>
      <c r="AC247" s="317"/>
      <c r="AD247" s="317"/>
      <c r="AE247" s="317"/>
      <c r="AF247" s="317"/>
      <c r="AG247" s="317"/>
      <c r="AH247" s="317"/>
      <c r="AI247" s="317"/>
      <c r="AJ247" s="317"/>
      <c r="AK247" s="317"/>
      <c r="AL247" s="317"/>
      <c r="AM247" s="317"/>
      <c r="AN247" s="317"/>
      <c r="AO247" s="317"/>
      <c r="AP247" s="317"/>
      <c r="AQ247" s="317"/>
    </row>
    <row r="248" ht="15.75" customHeight="1">
      <c r="A248" s="317"/>
      <c r="B248" s="317"/>
      <c r="C248" s="317"/>
      <c r="D248" s="317"/>
      <c r="E248" s="317"/>
      <c r="F248" s="317"/>
      <c r="G248" s="317"/>
      <c r="H248" s="317"/>
      <c r="I248" s="317"/>
      <c r="J248" s="317"/>
      <c r="K248" s="317"/>
      <c r="L248" s="317"/>
      <c r="M248" s="317"/>
      <c r="N248" s="317"/>
      <c r="O248" s="317"/>
      <c r="P248" s="317"/>
      <c r="Q248" s="317"/>
      <c r="R248" s="317"/>
      <c r="S248" s="317"/>
      <c r="T248" s="317"/>
      <c r="U248" s="317"/>
      <c r="V248" s="317"/>
      <c r="W248" s="317"/>
      <c r="X248" s="317"/>
      <c r="Y248" s="317"/>
      <c r="Z248" s="317"/>
      <c r="AA248" s="317"/>
      <c r="AB248" s="317"/>
      <c r="AC248" s="317"/>
      <c r="AD248" s="317"/>
      <c r="AE248" s="317"/>
      <c r="AF248" s="317"/>
      <c r="AG248" s="317"/>
      <c r="AH248" s="317"/>
      <c r="AI248" s="317"/>
      <c r="AJ248" s="317"/>
      <c r="AK248" s="317"/>
      <c r="AL248" s="317"/>
      <c r="AM248" s="317"/>
      <c r="AN248" s="317"/>
      <c r="AO248" s="317"/>
      <c r="AP248" s="317"/>
      <c r="AQ248" s="317"/>
    </row>
    <row r="249" ht="15.75" customHeight="1">
      <c r="A249" s="317"/>
      <c r="B249" s="418"/>
      <c r="C249" s="419" t="s">
        <v>184</v>
      </c>
      <c r="D249" s="420"/>
      <c r="E249" s="420"/>
      <c r="F249" s="420"/>
      <c r="G249" s="420"/>
      <c r="H249" s="420"/>
      <c r="I249" s="420"/>
      <c r="J249" s="421" t="s">
        <v>185</v>
      </c>
      <c r="K249" s="422"/>
      <c r="L249" s="421" t="s">
        <v>186</v>
      </c>
      <c r="M249" s="317"/>
      <c r="N249" s="423" t="s">
        <v>187</v>
      </c>
      <c r="O249" s="424"/>
      <c r="P249" s="424"/>
      <c r="Q249" s="424"/>
      <c r="R249" s="424"/>
      <c r="S249" s="424"/>
      <c r="T249" s="424"/>
      <c r="U249" s="424"/>
      <c r="V249" s="317"/>
      <c r="W249" s="317"/>
      <c r="X249" s="317"/>
      <c r="Y249" s="317"/>
      <c r="Z249" s="317"/>
      <c r="AA249" s="317"/>
      <c r="AB249" s="317"/>
      <c r="AC249" s="317"/>
      <c r="AD249" s="317"/>
      <c r="AE249" s="317"/>
      <c r="AF249" s="317"/>
      <c r="AG249" s="317"/>
      <c r="AH249" s="317"/>
      <c r="AI249" s="317"/>
      <c r="AJ249" s="317"/>
      <c r="AK249" s="317"/>
      <c r="AL249" s="317"/>
      <c r="AM249" s="317"/>
      <c r="AN249" s="317"/>
      <c r="AO249" s="317"/>
      <c r="AP249" s="317"/>
      <c r="AQ249" s="317"/>
    </row>
    <row r="250" ht="15.75" customHeight="1">
      <c r="A250" s="317"/>
      <c r="B250" s="418"/>
      <c r="C250" s="317" t="s">
        <v>188</v>
      </c>
      <c r="D250" s="317"/>
      <c r="E250" s="317"/>
      <c r="F250" s="317"/>
      <c r="G250" s="317"/>
      <c r="H250" s="317"/>
      <c r="I250" s="317"/>
      <c r="J250" s="425">
        <f>J259/U87</f>
        <v>25.81858866</v>
      </c>
      <c r="K250" s="426"/>
      <c r="L250" s="425">
        <f>((J259+J256)*U83)/U55</f>
        <v>18.87234252</v>
      </c>
      <c r="M250" s="317"/>
      <c r="N250" s="317"/>
      <c r="O250" s="317"/>
      <c r="P250" s="317"/>
      <c r="Q250" s="317"/>
      <c r="R250" s="317"/>
      <c r="S250" s="317"/>
      <c r="T250" s="317"/>
      <c r="U250" s="317"/>
      <c r="V250" s="317"/>
      <c r="W250" s="317"/>
      <c r="X250" s="317"/>
      <c r="Y250" s="317"/>
      <c r="Z250" s="317"/>
      <c r="AA250" s="317"/>
      <c r="AB250" s="317"/>
      <c r="AC250" s="317"/>
      <c r="AD250" s="317"/>
      <c r="AE250" s="317"/>
      <c r="AF250" s="317"/>
      <c r="AG250" s="317"/>
      <c r="AH250" s="317"/>
      <c r="AI250" s="317"/>
      <c r="AJ250" s="317"/>
      <c r="AK250" s="317"/>
      <c r="AL250" s="317"/>
      <c r="AM250" s="317"/>
      <c r="AN250" s="317"/>
      <c r="AO250" s="317"/>
      <c r="AP250" s="317"/>
      <c r="AQ250" s="317"/>
    </row>
    <row r="251" ht="15.75" customHeight="1">
      <c r="A251" s="317"/>
      <c r="B251" s="418"/>
      <c r="C251" s="317" t="s">
        <v>189</v>
      </c>
      <c r="D251" s="317"/>
      <c r="E251" s="317"/>
      <c r="F251" s="317"/>
      <c r="G251" s="317"/>
      <c r="H251" s="317"/>
      <c r="I251" s="317"/>
      <c r="J251" s="418"/>
      <c r="K251" s="418"/>
      <c r="L251" s="418"/>
      <c r="M251" s="317"/>
      <c r="N251" s="317"/>
      <c r="O251" s="317"/>
      <c r="P251" s="317"/>
      <c r="Q251" s="317"/>
      <c r="R251" s="317"/>
      <c r="S251" s="317"/>
      <c r="T251" s="317"/>
      <c r="U251" s="317"/>
      <c r="V251" s="317"/>
      <c r="W251" s="317"/>
      <c r="X251" s="317"/>
      <c r="Y251" s="317"/>
      <c r="Z251" s="317"/>
      <c r="AA251" s="317"/>
      <c r="AB251" s="317"/>
      <c r="AC251" s="317"/>
      <c r="AD251" s="317"/>
      <c r="AE251" s="317"/>
      <c r="AF251" s="317"/>
      <c r="AG251" s="317"/>
      <c r="AH251" s="317"/>
      <c r="AI251" s="317"/>
      <c r="AJ251" s="317"/>
      <c r="AK251" s="317"/>
      <c r="AL251" s="317"/>
      <c r="AM251" s="317"/>
      <c r="AN251" s="317"/>
      <c r="AO251" s="317"/>
      <c r="AP251" s="317"/>
      <c r="AQ251" s="317"/>
    </row>
    <row r="252" ht="15.75" customHeight="1">
      <c r="A252" s="317"/>
      <c r="B252" s="418"/>
      <c r="C252" s="317" t="s">
        <v>190</v>
      </c>
      <c r="D252" s="317"/>
      <c r="E252" s="317"/>
      <c r="F252" s="317"/>
      <c r="G252" s="317"/>
      <c r="H252" s="317"/>
      <c r="I252" s="317"/>
      <c r="J252" s="418"/>
      <c r="K252" s="418"/>
      <c r="L252" s="418"/>
      <c r="M252" s="317"/>
      <c r="N252" s="317"/>
      <c r="O252" s="317"/>
      <c r="P252" s="317"/>
      <c r="Q252" s="317"/>
      <c r="R252" s="317"/>
      <c r="S252" s="317"/>
      <c r="T252" s="317"/>
      <c r="U252" s="317"/>
      <c r="V252" s="317"/>
      <c r="W252" s="317"/>
      <c r="X252" s="317"/>
      <c r="Y252" s="317"/>
      <c r="Z252" s="317"/>
      <c r="AA252" s="317"/>
      <c r="AB252" s="317"/>
      <c r="AC252" s="317"/>
      <c r="AD252" s="317"/>
      <c r="AE252" s="317"/>
      <c r="AF252" s="317"/>
      <c r="AG252" s="317"/>
      <c r="AH252" s="317"/>
      <c r="AI252" s="317"/>
      <c r="AJ252" s="317"/>
      <c r="AK252" s="317"/>
      <c r="AL252" s="317"/>
      <c r="AM252" s="317"/>
      <c r="AN252" s="317"/>
      <c r="AO252" s="317"/>
      <c r="AP252" s="317"/>
      <c r="AQ252" s="317"/>
    </row>
    <row r="253" ht="15.75" customHeight="1">
      <c r="A253" s="317"/>
      <c r="B253" s="418"/>
      <c r="C253" s="317" t="s">
        <v>191</v>
      </c>
      <c r="D253" s="317"/>
      <c r="E253" s="317"/>
      <c r="F253" s="317"/>
      <c r="G253" s="317"/>
      <c r="H253" s="317"/>
      <c r="I253" s="317"/>
      <c r="J253" s="427">
        <v>25.0</v>
      </c>
      <c r="K253" s="428"/>
      <c r="L253" s="428"/>
      <c r="M253" s="317"/>
      <c r="N253" s="317"/>
      <c r="O253" s="317"/>
      <c r="P253" s="317"/>
      <c r="Q253" s="317"/>
      <c r="R253" s="317"/>
      <c r="S253" s="317"/>
      <c r="T253" s="317"/>
      <c r="U253" s="317"/>
      <c r="V253" s="317"/>
      <c r="W253" s="317"/>
      <c r="X253" s="317"/>
      <c r="Y253" s="317"/>
      <c r="Z253" s="317"/>
      <c r="AA253" s="317"/>
      <c r="AB253" s="317"/>
      <c r="AC253" s="317"/>
      <c r="AD253" s="317"/>
      <c r="AE253" s="317"/>
      <c r="AF253" s="317"/>
      <c r="AG253" s="317"/>
      <c r="AH253" s="317"/>
      <c r="AI253" s="317"/>
      <c r="AJ253" s="317"/>
      <c r="AK253" s="317"/>
      <c r="AL253" s="317"/>
      <c r="AM253" s="317"/>
      <c r="AN253" s="317"/>
      <c r="AO253" s="317"/>
      <c r="AP253" s="317"/>
      <c r="AQ253" s="317"/>
    </row>
    <row r="254" ht="15.75" customHeight="1">
      <c r="A254" s="317"/>
      <c r="B254" s="418"/>
      <c r="C254" s="317" t="s">
        <v>192</v>
      </c>
      <c r="D254" s="317"/>
      <c r="E254" s="317"/>
      <c r="F254" s="317"/>
      <c r="G254" s="317"/>
      <c r="H254" s="317"/>
      <c r="I254" s="317"/>
      <c r="J254" s="418"/>
      <c r="K254" s="418"/>
      <c r="L254" s="418"/>
      <c r="M254" s="317"/>
      <c r="N254" s="317"/>
      <c r="O254" s="317"/>
      <c r="P254" s="317"/>
      <c r="Q254" s="317"/>
      <c r="R254" s="317"/>
      <c r="S254" s="317"/>
      <c r="T254" s="317"/>
      <c r="U254" s="317"/>
      <c r="V254" s="317"/>
      <c r="W254" s="317"/>
      <c r="X254" s="317"/>
      <c r="Y254" s="317"/>
      <c r="Z254" s="317"/>
      <c r="AA254" s="317"/>
      <c r="AB254" s="317"/>
      <c r="AC254" s="317"/>
      <c r="AD254" s="317"/>
      <c r="AE254" s="317"/>
      <c r="AF254" s="317"/>
      <c r="AG254" s="317"/>
      <c r="AH254" s="317"/>
      <c r="AI254" s="317"/>
      <c r="AJ254" s="317"/>
      <c r="AK254" s="317"/>
      <c r="AL254" s="317"/>
      <c r="AM254" s="317"/>
      <c r="AN254" s="317"/>
      <c r="AO254" s="317"/>
      <c r="AP254" s="317"/>
      <c r="AQ254" s="317"/>
    </row>
    <row r="255" ht="15.75" customHeight="1">
      <c r="A255" s="317"/>
      <c r="B255" s="418"/>
      <c r="C255" s="317"/>
      <c r="D255" s="317"/>
      <c r="E255" s="317"/>
      <c r="F255" s="317"/>
      <c r="G255" s="317"/>
      <c r="H255" s="317"/>
      <c r="I255" s="317"/>
      <c r="J255" s="429"/>
      <c r="K255" s="418"/>
      <c r="L255" s="418"/>
      <c r="M255" s="317"/>
      <c r="N255" s="317"/>
      <c r="O255" s="317"/>
      <c r="P255" s="317"/>
      <c r="Q255" s="317"/>
      <c r="R255" s="317"/>
      <c r="S255" s="317"/>
      <c r="T255" s="317"/>
      <c r="U255" s="317"/>
      <c r="V255" s="317"/>
      <c r="W255" s="317"/>
      <c r="X255" s="317"/>
      <c r="Y255" s="317"/>
      <c r="Z255" s="317"/>
      <c r="AA255" s="317"/>
      <c r="AB255" s="317"/>
      <c r="AC255" s="317"/>
      <c r="AD255" s="317"/>
      <c r="AE255" s="317"/>
      <c r="AF255" s="317"/>
      <c r="AG255" s="317"/>
      <c r="AH255" s="317"/>
      <c r="AI255" s="317"/>
      <c r="AJ255" s="317"/>
      <c r="AK255" s="317"/>
      <c r="AL255" s="317"/>
      <c r="AM255" s="317"/>
      <c r="AN255" s="317"/>
      <c r="AO255" s="317"/>
      <c r="AP255" s="317"/>
      <c r="AQ255" s="317"/>
    </row>
    <row r="256" ht="15.75" customHeight="1">
      <c r="A256" s="317"/>
      <c r="B256" s="418"/>
      <c r="C256" s="430" t="s">
        <v>193</v>
      </c>
      <c r="D256" s="317"/>
      <c r="E256" s="317"/>
      <c r="F256" s="317"/>
      <c r="G256" s="317"/>
      <c r="H256" s="317"/>
      <c r="I256" s="317"/>
      <c r="J256" s="431">
        <f>U132/U83</f>
        <v>-4.535927071</v>
      </c>
      <c r="K256" s="418"/>
      <c r="L256" s="418"/>
      <c r="M256" s="317"/>
      <c r="N256" s="317"/>
      <c r="O256" s="317"/>
      <c r="P256" s="317"/>
      <c r="Q256" s="317"/>
      <c r="R256" s="317"/>
      <c r="S256" s="317"/>
      <c r="T256" s="317"/>
      <c r="U256" s="317"/>
      <c r="V256" s="317"/>
      <c r="W256" s="317"/>
      <c r="X256" s="317"/>
      <c r="Y256" s="317"/>
      <c r="Z256" s="317"/>
      <c r="AA256" s="317"/>
      <c r="AB256" s="317"/>
      <c r="AC256" s="317"/>
      <c r="AD256" s="317"/>
      <c r="AE256" s="317"/>
      <c r="AF256" s="317"/>
      <c r="AG256" s="317"/>
      <c r="AH256" s="317"/>
      <c r="AI256" s="317"/>
      <c r="AJ256" s="317"/>
      <c r="AK256" s="317"/>
      <c r="AL256" s="317"/>
      <c r="AM256" s="317"/>
      <c r="AN256" s="317"/>
      <c r="AO256" s="317"/>
      <c r="AP256" s="317"/>
      <c r="AQ256" s="317"/>
    </row>
    <row r="257" ht="15.75" customHeight="1">
      <c r="A257" s="317"/>
      <c r="B257" s="418"/>
      <c r="C257" s="317" t="s">
        <v>194</v>
      </c>
      <c r="D257" s="317"/>
      <c r="E257" s="317"/>
      <c r="F257" s="317"/>
      <c r="G257" s="317"/>
      <c r="H257" s="317"/>
      <c r="I257" s="317"/>
      <c r="J257" s="432">
        <v>54.94</v>
      </c>
      <c r="K257" s="418"/>
      <c r="L257" s="418"/>
      <c r="M257" s="317"/>
      <c r="N257" s="317"/>
      <c r="O257" s="317"/>
      <c r="P257" s="317"/>
      <c r="Q257" s="317"/>
      <c r="R257" s="317"/>
      <c r="S257" s="317"/>
      <c r="T257" s="317"/>
      <c r="U257" s="317"/>
      <c r="V257" s="317"/>
      <c r="W257" s="317"/>
      <c r="X257" s="317"/>
      <c r="Y257" s="317"/>
      <c r="Z257" s="317"/>
      <c r="AA257" s="317"/>
      <c r="AB257" s="317"/>
      <c r="AC257" s="317"/>
      <c r="AD257" s="317"/>
      <c r="AE257" s="317"/>
      <c r="AF257" s="317"/>
      <c r="AG257" s="317"/>
      <c r="AH257" s="317"/>
      <c r="AI257" s="317"/>
      <c r="AJ257" s="317"/>
      <c r="AK257" s="317"/>
      <c r="AL257" s="317"/>
      <c r="AM257" s="317"/>
      <c r="AN257" s="317"/>
      <c r="AO257" s="317"/>
      <c r="AP257" s="317"/>
      <c r="AQ257" s="317"/>
    </row>
    <row r="258" ht="15.75" customHeight="1">
      <c r="A258" s="317"/>
      <c r="B258" s="317"/>
      <c r="C258" s="433"/>
      <c r="D258" s="433"/>
      <c r="E258" s="433"/>
      <c r="F258" s="433"/>
      <c r="G258" s="433"/>
      <c r="H258" s="433"/>
      <c r="I258" s="433"/>
      <c r="J258" s="434"/>
      <c r="K258" s="435"/>
      <c r="L258" s="435"/>
      <c r="M258" s="317"/>
      <c r="N258" s="317"/>
      <c r="O258" s="317"/>
      <c r="P258" s="317"/>
      <c r="Q258" s="317"/>
      <c r="R258" s="317"/>
      <c r="S258" s="317"/>
      <c r="T258" s="317"/>
      <c r="U258" s="317"/>
      <c r="V258" s="317"/>
      <c r="W258" s="317"/>
      <c r="X258" s="317"/>
      <c r="Y258" s="317"/>
      <c r="Z258" s="317"/>
      <c r="AA258" s="317"/>
      <c r="AB258" s="317"/>
      <c r="AC258" s="317"/>
      <c r="AD258" s="317"/>
      <c r="AE258" s="317"/>
      <c r="AF258" s="317"/>
      <c r="AG258" s="317"/>
      <c r="AH258" s="317"/>
      <c r="AI258" s="317"/>
      <c r="AJ258" s="317"/>
      <c r="AK258" s="317"/>
      <c r="AL258" s="317"/>
      <c r="AM258" s="317"/>
      <c r="AN258" s="317"/>
      <c r="AO258" s="317"/>
      <c r="AP258" s="317"/>
      <c r="AQ258" s="317"/>
    </row>
    <row r="259" ht="15.75" customHeight="1">
      <c r="A259" s="317"/>
      <c r="B259" s="418"/>
      <c r="C259" s="436" t="s">
        <v>195</v>
      </c>
      <c r="D259" s="437"/>
      <c r="E259" s="437"/>
      <c r="F259" s="437"/>
      <c r="G259" s="437"/>
      <c r="H259" s="437"/>
      <c r="I259" s="437"/>
      <c r="J259" s="438">
        <f>AM289</f>
        <v>79.45144751</v>
      </c>
      <c r="K259" s="317"/>
      <c r="L259" s="317"/>
      <c r="M259" s="317"/>
      <c r="N259" s="317"/>
      <c r="O259" s="317"/>
      <c r="P259" s="317"/>
      <c r="Q259" s="317"/>
      <c r="R259" s="317"/>
      <c r="S259" s="317"/>
      <c r="T259" s="317"/>
      <c r="U259" s="317"/>
      <c r="V259" s="317"/>
      <c r="W259" s="317"/>
      <c r="X259" s="317"/>
      <c r="Y259" s="317"/>
      <c r="Z259" s="317"/>
      <c r="AA259" s="317"/>
      <c r="AB259" s="317"/>
      <c r="AC259" s="317"/>
      <c r="AD259" s="317"/>
      <c r="AE259" s="317"/>
      <c r="AF259" s="317"/>
      <c r="AG259" s="317"/>
      <c r="AH259" s="317"/>
      <c r="AI259" s="317"/>
      <c r="AJ259" s="317"/>
      <c r="AK259" s="317"/>
      <c r="AL259" s="317"/>
      <c r="AM259" s="317"/>
      <c r="AN259" s="317"/>
      <c r="AO259" s="317"/>
      <c r="AP259" s="317"/>
      <c r="AQ259" s="317"/>
    </row>
    <row r="260" ht="15.75" customHeight="1">
      <c r="A260" s="317"/>
      <c r="B260" s="439"/>
      <c r="C260" s="436" t="s">
        <v>196</v>
      </c>
      <c r="D260" s="437"/>
      <c r="E260" s="437"/>
      <c r="F260" s="437"/>
      <c r="G260" s="437"/>
      <c r="H260" s="437"/>
      <c r="I260" s="437"/>
      <c r="J260" s="440">
        <f>J265/5</f>
        <v>0.03865571549</v>
      </c>
      <c r="K260" s="317"/>
      <c r="L260" s="317"/>
      <c r="M260" s="317"/>
      <c r="N260" s="317"/>
      <c r="O260" s="317"/>
      <c r="P260" s="317"/>
      <c r="Q260" s="317"/>
      <c r="R260" s="317"/>
      <c r="S260" s="317"/>
      <c r="T260" s="317"/>
      <c r="U260" s="317"/>
      <c r="V260" s="317"/>
      <c r="W260" s="317"/>
      <c r="X260" s="317"/>
      <c r="Y260" s="317"/>
      <c r="Z260" s="317"/>
      <c r="AA260" s="317"/>
      <c r="AB260" s="317"/>
      <c r="AC260" s="317"/>
      <c r="AD260" s="317"/>
      <c r="AE260" s="317"/>
      <c r="AF260" s="317"/>
      <c r="AG260" s="317"/>
      <c r="AH260" s="317"/>
      <c r="AI260" s="317"/>
      <c r="AJ260" s="317"/>
      <c r="AK260" s="317"/>
      <c r="AL260" s="317"/>
      <c r="AM260" s="317"/>
      <c r="AN260" s="317"/>
      <c r="AO260" s="317"/>
      <c r="AP260" s="317"/>
      <c r="AQ260" s="317"/>
    </row>
    <row r="261" ht="15.75" customHeight="1">
      <c r="A261" s="317"/>
      <c r="B261" s="418"/>
      <c r="C261" s="436" t="s">
        <v>197</v>
      </c>
      <c r="D261" s="437"/>
      <c r="E261" s="437"/>
      <c r="F261" s="437"/>
      <c r="G261" s="437"/>
      <c r="H261" s="437"/>
      <c r="I261" s="437"/>
      <c r="J261" s="441">
        <f>(J259/J257)-100%+J265</f>
        <v>0.6394279679</v>
      </c>
      <c r="K261" s="317"/>
      <c r="L261" s="317"/>
      <c r="M261" s="317"/>
      <c r="N261" s="317"/>
      <c r="O261" s="317"/>
      <c r="P261" s="317"/>
      <c r="Q261" s="317"/>
      <c r="R261" s="317"/>
      <c r="S261" s="317"/>
      <c r="T261" s="317"/>
      <c r="U261" s="317"/>
      <c r="V261" s="317"/>
      <c r="W261" s="317"/>
      <c r="X261" s="317"/>
      <c r="Y261" s="317"/>
      <c r="Z261" s="317"/>
      <c r="AA261" s="317"/>
      <c r="AB261" s="317"/>
      <c r="AC261" s="317"/>
      <c r="AD261" s="317"/>
      <c r="AE261" s="317"/>
      <c r="AF261" s="317"/>
      <c r="AG261" s="317"/>
      <c r="AH261" s="317"/>
      <c r="AI261" s="317"/>
      <c r="AJ261" s="317"/>
      <c r="AK261" s="317"/>
      <c r="AL261" s="317"/>
      <c r="AM261" s="317"/>
      <c r="AN261" s="317"/>
      <c r="AO261" s="317"/>
      <c r="AP261" s="317"/>
      <c r="AQ261" s="317"/>
    </row>
    <row r="262" ht="15.75" customHeight="1">
      <c r="A262" s="317"/>
      <c r="B262" s="418"/>
      <c r="C262" s="442" t="s">
        <v>198</v>
      </c>
      <c r="D262" s="443"/>
      <c r="E262" s="443"/>
      <c r="F262" s="443"/>
      <c r="G262" s="443"/>
      <c r="H262" s="443"/>
      <c r="I262" s="443"/>
      <c r="J262" s="444">
        <f>RRI(J277,J257,J259)+J260</f>
        <v>0.1221557951</v>
      </c>
      <c r="K262" s="317"/>
      <c r="L262" s="317"/>
      <c r="M262" s="317"/>
      <c r="N262" s="317"/>
      <c r="O262" s="317"/>
      <c r="P262" s="317"/>
      <c r="Q262" s="317"/>
      <c r="R262" s="317"/>
      <c r="S262" s="317"/>
      <c r="T262" s="317"/>
      <c r="U262" s="317"/>
      <c r="V262" s="317"/>
      <c r="W262" s="317"/>
      <c r="X262" s="317"/>
      <c r="Y262" s="317"/>
      <c r="Z262" s="317"/>
      <c r="AA262" s="317"/>
      <c r="AB262" s="317"/>
      <c r="AC262" s="317"/>
      <c r="AD262" s="317"/>
      <c r="AE262" s="317"/>
      <c r="AF262" s="317"/>
      <c r="AG262" s="317"/>
      <c r="AH262" s="317"/>
      <c r="AI262" s="317"/>
      <c r="AJ262" s="317"/>
      <c r="AK262" s="317"/>
      <c r="AL262" s="317"/>
      <c r="AM262" s="317"/>
      <c r="AN262" s="317"/>
      <c r="AO262" s="317"/>
      <c r="AP262" s="317"/>
      <c r="AQ262" s="317"/>
    </row>
    <row r="263" ht="15.75" customHeight="1">
      <c r="A263" s="317"/>
      <c r="B263" s="317"/>
      <c r="C263" s="317"/>
      <c r="D263" s="317"/>
      <c r="E263" s="317"/>
      <c r="F263" s="317"/>
      <c r="G263" s="317"/>
      <c r="H263" s="317"/>
      <c r="I263" s="317"/>
      <c r="J263" s="319"/>
      <c r="K263" s="317"/>
      <c r="L263" s="317"/>
      <c r="M263" s="317"/>
      <c r="N263" s="317"/>
      <c r="O263" s="317"/>
      <c r="P263" s="317"/>
      <c r="Q263" s="317"/>
      <c r="R263" s="317"/>
      <c r="S263" s="317"/>
      <c r="T263" s="317"/>
      <c r="U263" s="317"/>
      <c r="V263" s="317"/>
      <c r="W263" s="317"/>
      <c r="X263" s="317"/>
      <c r="Y263" s="317"/>
      <c r="Z263" s="317"/>
      <c r="AA263" s="317"/>
      <c r="AB263" s="317"/>
      <c r="AC263" s="317"/>
      <c r="AD263" s="317"/>
      <c r="AE263" s="317"/>
      <c r="AF263" s="317"/>
      <c r="AG263" s="317"/>
      <c r="AH263" s="317"/>
      <c r="AI263" s="317"/>
      <c r="AJ263" s="317"/>
      <c r="AK263" s="317"/>
      <c r="AL263" s="317"/>
      <c r="AM263" s="317"/>
      <c r="AN263" s="317"/>
      <c r="AO263" s="317"/>
      <c r="AP263" s="317"/>
      <c r="AQ263" s="317"/>
    </row>
    <row r="264" ht="15.75" customHeight="1">
      <c r="A264" s="317"/>
      <c r="B264" s="317"/>
      <c r="C264" s="445"/>
      <c r="D264" s="445"/>
      <c r="E264" s="445"/>
      <c r="F264" s="445"/>
      <c r="G264" s="445"/>
      <c r="H264" s="445"/>
      <c r="I264" s="445"/>
      <c r="J264" s="446"/>
      <c r="K264" s="317"/>
      <c r="L264" s="317"/>
      <c r="M264" s="317"/>
      <c r="N264" s="317"/>
      <c r="O264" s="317"/>
      <c r="P264" s="317"/>
      <c r="Q264" s="317"/>
      <c r="R264" s="317"/>
      <c r="S264" s="317"/>
      <c r="T264" s="317"/>
      <c r="U264" s="317"/>
      <c r="V264" s="317"/>
      <c r="W264" s="317"/>
      <c r="X264" s="317"/>
      <c r="Y264" s="317"/>
      <c r="Z264" s="317"/>
      <c r="AA264" s="317"/>
      <c r="AB264" s="317"/>
      <c r="AC264" s="317"/>
      <c r="AD264" s="317"/>
      <c r="AE264" s="317"/>
      <c r="AF264" s="317"/>
      <c r="AG264" s="317"/>
      <c r="AH264" s="317"/>
      <c r="AI264" s="317"/>
      <c r="AJ264" s="317"/>
      <c r="AK264" s="317"/>
      <c r="AL264" s="317"/>
      <c r="AM264" s="317"/>
      <c r="AN264" s="317"/>
      <c r="AO264" s="317"/>
      <c r="AP264" s="317"/>
      <c r="AQ264" s="317"/>
    </row>
    <row r="265" ht="15.75" customHeight="1">
      <c r="A265" s="317"/>
      <c r="B265" s="439"/>
      <c r="C265" s="447" t="s">
        <v>199</v>
      </c>
      <c r="D265" s="317"/>
      <c r="E265" s="317"/>
      <c r="F265" s="317"/>
      <c r="G265" s="317"/>
      <c r="H265" s="317"/>
      <c r="I265" s="317"/>
      <c r="J265" s="448">
        <f>P327+Q327+R327+S327+T327</f>
        <v>0.1932785775</v>
      </c>
      <c r="K265" s="317"/>
      <c r="L265" s="317"/>
      <c r="M265" s="317"/>
      <c r="N265" s="317"/>
      <c r="O265" s="317"/>
      <c r="P265" s="317"/>
      <c r="Q265" s="317"/>
      <c r="R265" s="317"/>
      <c r="S265" s="317"/>
      <c r="T265" s="317"/>
      <c r="U265" s="317"/>
      <c r="V265" s="317"/>
      <c r="W265" s="317"/>
      <c r="X265" s="317"/>
      <c r="Y265" s="317"/>
      <c r="Z265" s="317"/>
      <c r="AA265" s="317"/>
      <c r="AB265" s="317"/>
      <c r="AC265" s="317"/>
      <c r="AD265" s="317"/>
      <c r="AE265" s="317"/>
      <c r="AF265" s="317"/>
      <c r="AG265" s="317"/>
      <c r="AH265" s="317"/>
      <c r="AI265" s="317"/>
      <c r="AJ265" s="317"/>
      <c r="AK265" s="317"/>
      <c r="AL265" s="317"/>
      <c r="AM265" s="317"/>
      <c r="AN265" s="317"/>
      <c r="AO265" s="317"/>
      <c r="AP265" s="317"/>
      <c r="AQ265" s="317"/>
    </row>
    <row r="266" ht="15.75" customHeight="1">
      <c r="A266" s="317"/>
      <c r="B266" s="439"/>
      <c r="C266" s="449" t="s">
        <v>196</v>
      </c>
      <c r="D266" s="445"/>
      <c r="E266" s="445"/>
      <c r="F266" s="445"/>
      <c r="G266" s="445"/>
      <c r="H266" s="445"/>
      <c r="I266" s="445"/>
      <c r="J266" s="450">
        <f>J265/5</f>
        <v>0.03865571549</v>
      </c>
      <c r="K266" s="317"/>
      <c r="L266" s="317"/>
      <c r="M266" s="317"/>
      <c r="N266" s="317"/>
      <c r="O266" s="317"/>
      <c r="P266" s="317"/>
      <c r="Q266" s="317"/>
      <c r="R266" s="317"/>
      <c r="S266" s="317"/>
      <c r="T266" s="317"/>
      <c r="U266" s="317"/>
      <c r="V266" s="317"/>
      <c r="W266" s="317"/>
      <c r="X266" s="317"/>
      <c r="Y266" s="317"/>
      <c r="Z266" s="317"/>
      <c r="AA266" s="317"/>
      <c r="AB266" s="317"/>
      <c r="AC266" s="317"/>
      <c r="AD266" s="317"/>
      <c r="AE266" s="317"/>
      <c r="AF266" s="317"/>
      <c r="AG266" s="317"/>
      <c r="AH266" s="317"/>
      <c r="AI266" s="317"/>
      <c r="AJ266" s="317"/>
      <c r="AK266" s="317"/>
      <c r="AL266" s="317"/>
      <c r="AM266" s="317"/>
      <c r="AN266" s="317"/>
      <c r="AO266" s="317"/>
      <c r="AP266" s="317"/>
      <c r="AQ266" s="317"/>
    </row>
    <row r="267" ht="15.75" customHeight="1">
      <c r="A267" s="317"/>
      <c r="B267" s="317"/>
      <c r="C267" s="451"/>
      <c r="D267" s="451"/>
      <c r="E267" s="451"/>
      <c r="F267" s="451"/>
      <c r="G267" s="451"/>
      <c r="H267" s="451"/>
      <c r="I267" s="451"/>
      <c r="J267" s="317"/>
      <c r="K267" s="317"/>
      <c r="L267" s="317"/>
      <c r="M267" s="317"/>
      <c r="N267" s="317"/>
      <c r="O267" s="317"/>
      <c r="P267" s="317"/>
      <c r="Q267" s="317"/>
      <c r="R267" s="317"/>
      <c r="S267" s="317"/>
      <c r="T267" s="317"/>
      <c r="U267" s="317"/>
      <c r="V267" s="317"/>
      <c r="W267" s="317"/>
      <c r="X267" s="317"/>
      <c r="Y267" s="317"/>
      <c r="Z267" s="317"/>
      <c r="AA267" s="317"/>
      <c r="AB267" s="317"/>
      <c r="AC267" s="317"/>
      <c r="AD267" s="317"/>
      <c r="AE267" s="317"/>
      <c r="AF267" s="317"/>
      <c r="AG267" s="317"/>
      <c r="AH267" s="317"/>
      <c r="AI267" s="317"/>
      <c r="AJ267" s="317"/>
      <c r="AK267" s="317"/>
      <c r="AL267" s="317"/>
      <c r="AM267" s="317"/>
      <c r="AN267" s="317"/>
      <c r="AO267" s="317"/>
      <c r="AP267" s="317"/>
      <c r="AQ267" s="317"/>
    </row>
    <row r="268" ht="15.75" customHeight="1">
      <c r="A268" s="317"/>
      <c r="B268" s="418"/>
      <c r="C268" s="452" t="s">
        <v>200</v>
      </c>
      <c r="D268" s="451"/>
      <c r="E268" s="451"/>
      <c r="F268" s="451"/>
      <c r="G268" s="451"/>
      <c r="H268" s="451"/>
      <c r="I268" s="451"/>
      <c r="J268" s="453">
        <v>55.0</v>
      </c>
      <c r="K268" s="453">
        <v>55.0</v>
      </c>
      <c r="L268" s="453">
        <v>55.0</v>
      </c>
      <c r="M268" s="453">
        <v>55.0</v>
      </c>
      <c r="N268" s="453">
        <v>55.0</v>
      </c>
      <c r="O268" s="454"/>
      <c r="P268" s="317"/>
      <c r="Q268" s="317"/>
      <c r="R268" s="317"/>
      <c r="S268" s="317"/>
      <c r="T268" s="317"/>
      <c r="U268" s="317"/>
      <c r="V268" s="317"/>
      <c r="W268" s="317"/>
      <c r="X268" s="317"/>
      <c r="Y268" s="317"/>
      <c r="Z268" s="317"/>
      <c r="AA268" s="317"/>
      <c r="AB268" s="317"/>
      <c r="AC268" s="317"/>
      <c r="AD268" s="317"/>
      <c r="AE268" s="317"/>
      <c r="AF268" s="317"/>
      <c r="AG268" s="317"/>
      <c r="AH268" s="317"/>
      <c r="AI268" s="317"/>
      <c r="AJ268" s="317"/>
      <c r="AK268" s="317"/>
      <c r="AL268" s="317"/>
      <c r="AM268" s="317"/>
      <c r="AN268" s="317"/>
      <c r="AO268" s="317"/>
      <c r="AP268" s="317"/>
      <c r="AQ268" s="317"/>
    </row>
    <row r="269" ht="15.75" customHeight="1">
      <c r="A269" s="317"/>
      <c r="B269" s="317"/>
      <c r="C269" s="317"/>
      <c r="D269" s="317"/>
      <c r="E269" s="317"/>
      <c r="F269" s="317"/>
      <c r="G269" s="317"/>
      <c r="H269" s="317"/>
      <c r="I269" s="317"/>
      <c r="J269" s="454"/>
      <c r="K269" s="454"/>
      <c r="L269" s="454"/>
      <c r="M269" s="454"/>
      <c r="N269" s="454"/>
      <c r="O269" s="317"/>
      <c r="P269" s="317"/>
      <c r="Q269" s="317"/>
      <c r="R269" s="317"/>
      <c r="S269" s="317"/>
      <c r="T269" s="317"/>
      <c r="U269" s="317"/>
      <c r="V269" s="317"/>
      <c r="W269" s="317"/>
      <c r="X269" s="317"/>
      <c r="Y269" s="317"/>
      <c r="Z269" s="317"/>
      <c r="AA269" s="317"/>
      <c r="AB269" s="317"/>
      <c r="AC269" s="317"/>
      <c r="AD269" s="317"/>
      <c r="AE269" s="317"/>
      <c r="AF269" s="317"/>
      <c r="AG269" s="317"/>
      <c r="AH269" s="317"/>
      <c r="AI269" s="317"/>
      <c r="AJ269" s="317"/>
      <c r="AK269" s="317"/>
      <c r="AL269" s="317"/>
      <c r="AM269" s="317"/>
      <c r="AN269" s="317"/>
      <c r="AO269" s="317"/>
      <c r="AP269" s="317"/>
      <c r="AQ269" s="317"/>
    </row>
    <row r="270" ht="15.75" customHeight="1">
      <c r="A270" s="317"/>
      <c r="B270" s="317"/>
      <c r="C270" s="317"/>
      <c r="D270" s="317"/>
      <c r="E270" s="317"/>
      <c r="F270" s="317"/>
      <c r="G270" s="317"/>
      <c r="H270" s="317"/>
      <c r="I270" s="317"/>
      <c r="J270" s="317"/>
      <c r="K270" s="317"/>
      <c r="L270" s="317"/>
      <c r="M270" s="317"/>
      <c r="N270" s="317"/>
      <c r="O270" s="317"/>
      <c r="P270" s="317"/>
      <c r="Q270" s="317"/>
      <c r="R270" s="317"/>
      <c r="S270" s="317"/>
      <c r="T270" s="317"/>
      <c r="U270" s="317"/>
      <c r="V270" s="317"/>
      <c r="W270" s="317"/>
      <c r="X270" s="317"/>
      <c r="Y270" s="317"/>
      <c r="Z270" s="317"/>
      <c r="AA270" s="317"/>
      <c r="AB270" s="317"/>
      <c r="AC270" s="317"/>
      <c r="AD270" s="317"/>
      <c r="AE270" s="317"/>
      <c r="AF270" s="317"/>
      <c r="AG270" s="317"/>
      <c r="AH270" s="317"/>
      <c r="AI270" s="317"/>
      <c r="AJ270" s="317"/>
      <c r="AK270" s="317"/>
      <c r="AL270" s="317"/>
      <c r="AM270" s="317"/>
      <c r="AN270" s="317"/>
      <c r="AO270" s="317"/>
      <c r="AP270" s="317"/>
      <c r="AQ270" s="317"/>
    </row>
    <row r="271" ht="15.75" customHeight="1">
      <c r="A271" s="317"/>
      <c r="B271" s="317"/>
      <c r="C271" s="455" t="s">
        <v>201</v>
      </c>
      <c r="D271" s="435"/>
      <c r="E271" s="435"/>
      <c r="F271" s="435"/>
      <c r="G271" s="435"/>
      <c r="H271" s="435"/>
      <c r="I271" s="435"/>
      <c r="J271" s="456">
        <v>48.0</v>
      </c>
      <c r="K271" s="317"/>
      <c r="L271" s="317"/>
      <c r="M271" s="317"/>
      <c r="N271" s="317"/>
      <c r="O271" s="317"/>
      <c r="P271" s="317"/>
      <c r="Q271" s="317"/>
      <c r="R271" s="317"/>
      <c r="S271" s="317"/>
      <c r="T271" s="317"/>
      <c r="U271" s="317"/>
      <c r="V271" s="317"/>
      <c r="W271" s="317"/>
      <c r="X271" s="317"/>
      <c r="Y271" s="317"/>
      <c r="Z271" s="317"/>
      <c r="AA271" s="317"/>
      <c r="AB271" s="317"/>
      <c r="AC271" s="317"/>
      <c r="AD271" s="317"/>
      <c r="AE271" s="317"/>
      <c r="AF271" s="317"/>
      <c r="AG271" s="317"/>
      <c r="AH271" s="317"/>
      <c r="AI271" s="317"/>
      <c r="AJ271" s="317"/>
      <c r="AK271" s="317"/>
      <c r="AL271" s="317"/>
      <c r="AM271" s="317"/>
      <c r="AN271" s="317"/>
      <c r="AO271" s="317"/>
      <c r="AP271" s="317"/>
      <c r="AQ271" s="317"/>
    </row>
    <row r="272" ht="15.75" customHeight="1">
      <c r="A272" s="317"/>
      <c r="B272" s="317"/>
      <c r="C272" s="457" t="s">
        <v>202</v>
      </c>
      <c r="D272" s="317"/>
      <c r="E272" s="317"/>
      <c r="F272" s="317"/>
      <c r="G272" s="317"/>
      <c r="H272" s="317"/>
      <c r="I272" s="317"/>
      <c r="J272" s="458">
        <f>J271/J257-1</f>
        <v>-0.1263196214</v>
      </c>
      <c r="K272" s="317"/>
      <c r="L272" s="317"/>
      <c r="M272" s="317"/>
      <c r="N272" s="317"/>
      <c r="O272" s="317"/>
      <c r="P272" s="317"/>
      <c r="Q272" s="317"/>
      <c r="R272" s="317"/>
      <c r="S272" s="317"/>
      <c r="T272" s="317"/>
      <c r="U272" s="317"/>
      <c r="V272" s="317"/>
      <c r="W272" s="317"/>
      <c r="X272" s="317"/>
      <c r="Y272" s="317"/>
      <c r="Z272" s="317"/>
      <c r="AA272" s="317"/>
      <c r="AB272" s="317"/>
      <c r="AC272" s="317"/>
      <c r="AD272" s="317"/>
      <c r="AE272" s="317"/>
      <c r="AF272" s="317"/>
      <c r="AG272" s="317"/>
      <c r="AH272" s="317"/>
      <c r="AI272" s="317"/>
      <c r="AJ272" s="317"/>
      <c r="AK272" s="317"/>
      <c r="AL272" s="317"/>
      <c r="AM272" s="317"/>
      <c r="AN272" s="317"/>
      <c r="AO272" s="317"/>
      <c r="AP272" s="317"/>
      <c r="AQ272" s="317"/>
    </row>
    <row r="273" ht="15.75" customHeight="1">
      <c r="A273" s="317"/>
      <c r="B273" s="317"/>
      <c r="C273" s="459" t="s">
        <v>203</v>
      </c>
      <c r="D273" s="451"/>
      <c r="E273" s="451"/>
      <c r="F273" s="451"/>
      <c r="G273" s="451"/>
      <c r="H273" s="451"/>
      <c r="I273" s="451"/>
      <c r="J273" s="460" t="s">
        <v>204</v>
      </c>
      <c r="K273" s="317"/>
      <c r="L273" s="317"/>
      <c r="M273" s="317"/>
      <c r="N273" s="317"/>
      <c r="O273" s="317"/>
      <c r="P273" s="317"/>
      <c r="Q273" s="317"/>
      <c r="R273" s="299"/>
      <c r="S273" s="317"/>
      <c r="T273" s="317"/>
      <c r="U273" s="317"/>
      <c r="V273" s="317"/>
      <c r="W273" s="317"/>
      <c r="X273" s="317"/>
      <c r="Y273" s="317"/>
      <c r="Z273" s="317"/>
      <c r="AA273" s="317"/>
      <c r="AB273" s="317"/>
      <c r="AC273" s="317"/>
      <c r="AD273" s="317"/>
      <c r="AE273" s="317"/>
      <c r="AF273" s="317"/>
      <c r="AG273" s="317"/>
      <c r="AH273" s="317"/>
      <c r="AI273" s="317"/>
      <c r="AJ273" s="317"/>
      <c r="AK273" s="317"/>
      <c r="AL273" s="317"/>
      <c r="AM273" s="317"/>
      <c r="AN273" s="317"/>
      <c r="AO273" s="317"/>
      <c r="AP273" s="317"/>
      <c r="AQ273" s="317"/>
    </row>
    <row r="274" ht="15.75" customHeight="1">
      <c r="A274" s="317"/>
      <c r="B274" s="317"/>
      <c r="C274" s="317"/>
      <c r="D274" s="317"/>
      <c r="E274" s="317"/>
      <c r="F274" s="317"/>
      <c r="G274" s="317"/>
      <c r="H274" s="317"/>
      <c r="I274" s="317"/>
      <c r="J274" s="319"/>
      <c r="K274" s="317"/>
      <c r="L274" s="317"/>
      <c r="M274" s="317"/>
      <c r="N274" s="317"/>
      <c r="O274" s="317"/>
      <c r="P274" s="317"/>
      <c r="Q274" s="317"/>
      <c r="R274" s="317"/>
      <c r="S274" s="317"/>
      <c r="T274" s="317"/>
      <c r="U274" s="317"/>
      <c r="V274" s="317"/>
      <c r="W274" s="317"/>
      <c r="X274" s="317"/>
      <c r="Y274" s="317"/>
      <c r="Z274" s="317"/>
      <c r="AA274" s="317"/>
      <c r="AB274" s="317"/>
      <c r="AC274" s="317"/>
      <c r="AD274" s="317"/>
      <c r="AE274" s="317"/>
      <c r="AF274" s="317"/>
      <c r="AG274" s="317"/>
      <c r="AH274" s="317"/>
      <c r="AI274" s="317"/>
      <c r="AJ274" s="317"/>
      <c r="AK274" s="317"/>
      <c r="AL274" s="317"/>
      <c r="AM274" s="317"/>
      <c r="AN274" s="317"/>
      <c r="AO274" s="317"/>
      <c r="AP274" s="317"/>
      <c r="AQ274" s="317"/>
    </row>
    <row r="275" ht="15.75" customHeight="1">
      <c r="A275" s="461" t="s">
        <v>205</v>
      </c>
      <c r="B275" s="317"/>
      <c r="C275" s="317"/>
      <c r="D275" s="317"/>
      <c r="E275" s="317"/>
      <c r="F275" s="317"/>
      <c r="G275" s="317"/>
      <c r="H275" s="317"/>
      <c r="I275" s="317"/>
      <c r="J275" s="319"/>
      <c r="K275" s="317"/>
      <c r="L275" s="317"/>
      <c r="M275" s="317"/>
      <c r="N275" s="445"/>
      <c r="O275" s="445"/>
      <c r="P275" s="445"/>
      <c r="Q275" s="317"/>
      <c r="R275" s="462"/>
      <c r="S275" s="445"/>
      <c r="T275" s="317"/>
      <c r="U275" s="317"/>
      <c r="V275" s="317"/>
      <c r="W275" s="317"/>
      <c r="X275" s="445"/>
      <c r="Y275" s="445"/>
      <c r="Z275" s="445"/>
      <c r="AA275" s="445"/>
      <c r="AB275" s="445"/>
      <c r="AC275" s="445"/>
      <c r="AD275" s="317"/>
      <c r="AE275" s="317"/>
      <c r="AF275" s="317"/>
      <c r="AG275" s="317"/>
      <c r="AH275" s="317"/>
      <c r="AI275" s="317"/>
      <c r="AJ275" s="317"/>
      <c r="AK275" s="317"/>
      <c r="AL275" s="317"/>
      <c r="AM275" s="317"/>
      <c r="AN275" s="317"/>
      <c r="AO275" s="317"/>
      <c r="AP275" s="317"/>
      <c r="AQ275" s="317"/>
    </row>
    <row r="276" ht="15.75" customHeight="1">
      <c r="A276" s="317"/>
      <c r="B276" s="317"/>
      <c r="C276" s="317"/>
      <c r="D276" s="317"/>
      <c r="E276" s="317"/>
      <c r="F276" s="317"/>
      <c r="G276" s="317"/>
      <c r="H276" s="317"/>
      <c r="I276" s="317"/>
      <c r="J276" s="299"/>
      <c r="K276" s="317"/>
      <c r="L276" s="317"/>
      <c r="M276" s="439"/>
      <c r="N276" s="317" t="s">
        <v>206</v>
      </c>
      <c r="O276" s="317"/>
      <c r="P276" s="317"/>
      <c r="Q276" s="463"/>
      <c r="R276" s="464"/>
      <c r="S276" s="465">
        <f>U142</f>
        <v>7.466785243</v>
      </c>
      <c r="T276" s="317"/>
      <c r="U276" s="317"/>
      <c r="V276" s="317"/>
      <c r="W276" s="439"/>
      <c r="X276" s="317" t="s">
        <v>207</v>
      </c>
      <c r="Y276" s="317"/>
      <c r="Z276" s="317"/>
      <c r="AA276" s="317"/>
      <c r="AB276" s="317"/>
      <c r="AC276" s="465">
        <f>U139</f>
        <v>2.891141782</v>
      </c>
      <c r="AD276" s="317"/>
      <c r="AE276" s="317"/>
      <c r="AF276" s="317"/>
      <c r="AG276" s="317"/>
      <c r="AH276" s="317"/>
      <c r="AI276" s="317"/>
      <c r="AJ276" s="317"/>
      <c r="AK276" s="317"/>
      <c r="AL276" s="317"/>
      <c r="AM276" s="299"/>
      <c r="AN276" s="317"/>
      <c r="AO276" s="317"/>
      <c r="AP276" s="317"/>
      <c r="AQ276" s="317"/>
    </row>
    <row r="277" ht="15.75" customHeight="1">
      <c r="A277" s="317"/>
      <c r="B277" s="317"/>
      <c r="C277" s="466" t="s">
        <v>208</v>
      </c>
      <c r="D277" s="467"/>
      <c r="E277" s="467"/>
      <c r="F277" s="467"/>
      <c r="G277" s="467"/>
      <c r="H277" s="467"/>
      <c r="I277" s="467"/>
      <c r="J277" s="468">
        <v>4.6</v>
      </c>
      <c r="K277" s="317"/>
      <c r="L277" s="317"/>
      <c r="M277" s="439"/>
      <c r="N277" s="447" t="s">
        <v>209</v>
      </c>
      <c r="R277" s="317"/>
      <c r="S277" s="439"/>
      <c r="T277" s="317"/>
      <c r="U277" s="317"/>
      <c r="V277" s="317"/>
      <c r="W277" s="439"/>
      <c r="X277" s="447" t="s">
        <v>209</v>
      </c>
      <c r="AB277" s="317"/>
      <c r="AC277" s="439"/>
      <c r="AD277" s="317"/>
      <c r="AE277" s="317"/>
      <c r="AF277" s="317"/>
      <c r="AG277" s="317"/>
      <c r="AH277" s="317"/>
      <c r="AL277" s="317"/>
      <c r="AM277" s="317"/>
      <c r="AN277" s="317"/>
      <c r="AO277" s="317"/>
      <c r="AP277" s="317"/>
      <c r="AQ277" s="317"/>
    </row>
    <row r="278" ht="15.75" customHeight="1">
      <c r="A278" s="317"/>
      <c r="B278" s="317"/>
      <c r="C278" s="317"/>
      <c r="D278" s="317"/>
      <c r="E278" s="317"/>
      <c r="F278" s="317"/>
      <c r="G278" s="317"/>
      <c r="H278" s="317"/>
      <c r="I278" s="317"/>
      <c r="J278" s="299"/>
      <c r="K278" s="317"/>
      <c r="L278" s="317"/>
      <c r="M278" s="439"/>
      <c r="N278" s="317" t="s">
        <v>210</v>
      </c>
      <c r="O278" s="317"/>
      <c r="P278" s="317"/>
      <c r="Q278" s="317"/>
      <c r="R278" s="299"/>
      <c r="S278" s="469">
        <f>ABS(U141)*100</f>
        <v>43.12635928</v>
      </c>
      <c r="T278" s="317"/>
      <c r="U278" s="317"/>
      <c r="V278" s="317"/>
      <c r="W278" s="439"/>
      <c r="X278" s="317" t="s">
        <v>211</v>
      </c>
      <c r="Y278" s="317"/>
      <c r="Z278" s="317"/>
      <c r="AA278" s="317"/>
      <c r="AB278" s="317"/>
      <c r="AC278" s="470">
        <f>ABS(U136)*100</f>
        <v>100.9144287</v>
      </c>
      <c r="AD278" s="317"/>
      <c r="AE278" s="317"/>
      <c r="AF278" s="317"/>
      <c r="AG278" s="317"/>
      <c r="AH278" s="317"/>
      <c r="AI278" s="317"/>
      <c r="AJ278" s="317"/>
      <c r="AK278" s="317"/>
      <c r="AL278" s="317"/>
      <c r="AM278" s="471"/>
      <c r="AN278" s="317"/>
      <c r="AO278" s="317"/>
      <c r="AP278" s="317"/>
      <c r="AQ278" s="317"/>
    </row>
    <row r="279" ht="15.75" customHeight="1">
      <c r="A279" s="317"/>
      <c r="B279" s="317"/>
      <c r="C279" s="317"/>
      <c r="D279" s="317"/>
      <c r="E279" s="317"/>
      <c r="F279" s="317"/>
      <c r="G279" s="317"/>
      <c r="H279" s="317"/>
      <c r="I279" s="317"/>
      <c r="J279" s="319"/>
      <c r="K279" s="317"/>
      <c r="L279" s="317"/>
      <c r="M279" s="439"/>
      <c r="N279" s="317" t="s">
        <v>212</v>
      </c>
      <c r="O279" s="472"/>
      <c r="P279" s="472"/>
      <c r="Q279" s="472"/>
      <c r="R279" s="319"/>
      <c r="S279" s="473">
        <v>6.0</v>
      </c>
      <c r="T279" s="317"/>
      <c r="U279" s="317"/>
      <c r="V279" s="317"/>
      <c r="W279" s="439"/>
      <c r="X279" s="317" t="s">
        <v>212</v>
      </c>
      <c r="Y279" s="317"/>
      <c r="Z279" s="317"/>
      <c r="AA279" s="317"/>
      <c r="AB279" s="317"/>
      <c r="AC279" s="474">
        <f t="shared" ref="AC279:AC281" si="206">S279</f>
        <v>6</v>
      </c>
      <c r="AD279" s="317"/>
      <c r="AE279" s="317"/>
      <c r="AF279" s="317"/>
      <c r="AG279" s="317"/>
      <c r="AH279" s="317"/>
      <c r="AI279" s="317"/>
      <c r="AJ279" s="317"/>
      <c r="AK279" s="317"/>
      <c r="AL279" s="317"/>
      <c r="AM279" s="464"/>
      <c r="AN279" s="317"/>
      <c r="AO279" s="317"/>
      <c r="AP279" s="317"/>
      <c r="AQ279" s="317"/>
    </row>
    <row r="280" ht="15.75" customHeight="1">
      <c r="A280" s="317"/>
      <c r="B280" s="317"/>
      <c r="C280" s="317"/>
      <c r="D280" s="317"/>
      <c r="E280" s="317"/>
      <c r="F280" s="317"/>
      <c r="G280" s="317"/>
      <c r="H280" s="317"/>
      <c r="I280" s="317"/>
      <c r="J280" s="454"/>
      <c r="K280" s="317"/>
      <c r="L280" s="317"/>
      <c r="M280" s="439"/>
      <c r="N280" s="317" t="s">
        <v>213</v>
      </c>
      <c r="O280" s="472"/>
      <c r="P280" s="472"/>
      <c r="Q280" s="472"/>
      <c r="R280" s="471"/>
      <c r="S280" s="475">
        <v>2.5</v>
      </c>
      <c r="T280" s="317"/>
      <c r="U280" s="317"/>
      <c r="V280" s="317"/>
      <c r="W280" s="439"/>
      <c r="X280" s="317" t="s">
        <v>213</v>
      </c>
      <c r="Y280" s="317"/>
      <c r="Z280" s="317"/>
      <c r="AA280" s="317"/>
      <c r="AB280" s="317"/>
      <c r="AC280" s="476">
        <f t="shared" si="206"/>
        <v>2.5</v>
      </c>
      <c r="AD280" s="317"/>
      <c r="AE280" s="317"/>
      <c r="AF280" s="317"/>
      <c r="AG280" s="317"/>
      <c r="AH280" s="317"/>
      <c r="AI280" s="317"/>
      <c r="AJ280" s="317"/>
      <c r="AK280" s="317"/>
      <c r="AL280" s="317"/>
      <c r="AM280" s="464"/>
      <c r="AN280" s="317"/>
      <c r="AO280" s="317"/>
      <c r="AP280" s="317"/>
      <c r="AQ280" s="317"/>
    </row>
    <row r="281" ht="15.75" customHeight="1">
      <c r="A281" s="317"/>
      <c r="B281" s="317"/>
      <c r="C281" s="317"/>
      <c r="D281" s="317"/>
      <c r="E281" s="317"/>
      <c r="F281" s="317"/>
      <c r="G281" s="317"/>
      <c r="H281" s="317"/>
      <c r="I281" s="317"/>
      <c r="J281" s="454"/>
      <c r="K281" s="317"/>
      <c r="L281" s="317"/>
      <c r="M281" s="439"/>
      <c r="N281" s="477" t="s">
        <v>214</v>
      </c>
      <c r="O281" s="472"/>
      <c r="P281" s="472"/>
      <c r="Q281" s="472"/>
      <c r="R281" s="464"/>
      <c r="S281" s="478">
        <v>8.0</v>
      </c>
      <c r="T281" s="317"/>
      <c r="U281" s="317"/>
      <c r="V281" s="317"/>
      <c r="W281" s="439"/>
      <c r="X281" s="477" t="s">
        <v>214</v>
      </c>
      <c r="Y281" s="317"/>
      <c r="Z281" s="317"/>
      <c r="AA281" s="317"/>
      <c r="AB281" s="317"/>
      <c r="AC281" s="479">
        <f t="shared" si="206"/>
        <v>8</v>
      </c>
      <c r="AD281" s="317"/>
      <c r="AE281" s="317"/>
      <c r="AF281" s="317"/>
      <c r="AG281" s="317"/>
      <c r="AH281" s="317"/>
      <c r="AI281" s="317"/>
      <c r="AJ281" s="317"/>
      <c r="AK281" s="317"/>
      <c r="AL281" s="317"/>
      <c r="AM281" s="464"/>
      <c r="AN281" s="317"/>
      <c r="AO281" s="317"/>
      <c r="AP281" s="317"/>
      <c r="AQ281" s="317"/>
    </row>
    <row r="282" ht="15.75" customHeight="1">
      <c r="A282" s="317"/>
      <c r="B282" s="317"/>
      <c r="C282" s="317"/>
      <c r="D282" s="317"/>
      <c r="E282" s="317"/>
      <c r="F282" s="317"/>
      <c r="G282" s="317"/>
      <c r="H282" s="317"/>
      <c r="I282" s="317"/>
      <c r="J282" s="454"/>
      <c r="K282" s="317"/>
      <c r="L282" s="317"/>
      <c r="M282" s="439"/>
      <c r="N282" s="480" t="s">
        <v>215</v>
      </c>
      <c r="O282" s="319"/>
      <c r="P282" s="319"/>
      <c r="Q282" s="319"/>
      <c r="R282" s="464"/>
      <c r="S282" s="481">
        <v>0.85</v>
      </c>
      <c r="T282" s="317"/>
      <c r="U282" s="317"/>
      <c r="V282" s="317"/>
      <c r="W282" s="439"/>
      <c r="X282" s="480" t="s">
        <v>215</v>
      </c>
      <c r="Y282" s="317"/>
      <c r="Z282" s="317"/>
      <c r="AA282" s="317"/>
      <c r="AB282" s="317"/>
      <c r="AC282" s="479">
        <v>0.85</v>
      </c>
      <c r="AD282" s="317"/>
      <c r="AE282" s="317"/>
      <c r="AF282" s="317"/>
      <c r="AG282" s="317"/>
      <c r="AH282" s="317"/>
      <c r="AI282" s="317"/>
      <c r="AJ282" s="317"/>
      <c r="AK282" s="317"/>
      <c r="AL282" s="317"/>
      <c r="AM282" s="464"/>
      <c r="AN282" s="317"/>
      <c r="AO282" s="317"/>
      <c r="AP282" s="317"/>
      <c r="AQ282" s="317"/>
    </row>
    <row r="283" ht="15.75" customHeight="1">
      <c r="A283" s="317"/>
      <c r="B283" s="317"/>
      <c r="C283" s="317"/>
      <c r="D283" s="317"/>
      <c r="E283" s="317"/>
      <c r="F283" s="317"/>
      <c r="G283" s="317"/>
      <c r="H283" s="317"/>
      <c r="I283" s="317"/>
      <c r="J283" s="319"/>
      <c r="K283" s="317"/>
      <c r="L283" s="317"/>
      <c r="M283" s="439"/>
      <c r="N283" s="482" t="s">
        <v>216</v>
      </c>
      <c r="O283" s="319"/>
      <c r="P283" s="319"/>
      <c r="Q283" s="319"/>
      <c r="R283" s="471"/>
      <c r="S283" s="483">
        <f>(Q213+R213+S213+T213+U213)/5</f>
        <v>1.186650952</v>
      </c>
      <c r="T283" s="317"/>
      <c r="U283" s="317"/>
      <c r="V283" s="317"/>
      <c r="W283" s="439"/>
      <c r="X283" s="482" t="s">
        <v>216</v>
      </c>
      <c r="Y283" s="317"/>
      <c r="Z283" s="317"/>
      <c r="AA283" s="317"/>
      <c r="AB283" s="317"/>
      <c r="AC283" s="483">
        <f>S283</f>
        <v>1.186650952</v>
      </c>
      <c r="AD283" s="317"/>
      <c r="AE283" s="317"/>
      <c r="AF283" s="317"/>
      <c r="AG283" s="317"/>
      <c r="AH283" s="317"/>
      <c r="AI283" s="317"/>
      <c r="AJ283" s="317"/>
      <c r="AK283" s="317"/>
      <c r="AL283" s="317"/>
      <c r="AM283" s="319"/>
      <c r="AN283" s="317"/>
      <c r="AO283" s="317"/>
      <c r="AP283" s="317"/>
      <c r="AQ283" s="317"/>
    </row>
    <row r="284" ht="15.75" customHeight="1">
      <c r="A284" s="317"/>
      <c r="B284" s="317"/>
      <c r="C284" s="317"/>
      <c r="D284" s="317"/>
      <c r="E284" s="317"/>
      <c r="F284" s="317"/>
      <c r="G284" s="317"/>
      <c r="H284" s="317"/>
      <c r="I284" s="317"/>
      <c r="J284" s="319"/>
      <c r="K284" s="317"/>
      <c r="L284" s="317"/>
      <c r="M284" s="439"/>
      <c r="N284" s="484" t="s">
        <v>217</v>
      </c>
      <c r="Q284" s="317"/>
      <c r="R284" s="299"/>
      <c r="S284" s="485">
        <f>(((S278-S279)/(S281-S279))*0.3)+(((S278-S280)/(S281-S280))*0.7)</f>
        <v>10.73958144</v>
      </c>
      <c r="T284" s="317"/>
      <c r="U284" s="317"/>
      <c r="V284" s="317"/>
      <c r="W284" s="439"/>
      <c r="X284" s="484" t="s">
        <v>217</v>
      </c>
      <c r="AA284" s="317"/>
      <c r="AB284" s="317"/>
      <c r="AC284" s="485">
        <f>((((AC278-AC279)/(AC281-AC279))*(1+U99))*0.3)+((((AC278-AC280)/(AC281-AC280))*(1+U99))*0.7)</f>
        <v>26.88481521</v>
      </c>
      <c r="AD284" s="317"/>
      <c r="AE284" s="317"/>
      <c r="AF284" s="317"/>
      <c r="AG284" s="317"/>
      <c r="AH284" s="317"/>
      <c r="AK284" s="317"/>
      <c r="AL284" s="317"/>
      <c r="AM284" s="464"/>
      <c r="AN284" s="317"/>
      <c r="AO284" s="317"/>
      <c r="AP284" s="317"/>
      <c r="AQ284" s="317"/>
    </row>
    <row r="285" ht="15.75" customHeight="1">
      <c r="A285" s="317"/>
      <c r="B285" s="317"/>
      <c r="C285" s="317"/>
      <c r="D285" s="317"/>
      <c r="E285" s="317"/>
      <c r="F285" s="317"/>
      <c r="G285" s="317"/>
      <c r="H285" s="317"/>
      <c r="I285" s="317"/>
      <c r="J285" s="319"/>
      <c r="K285" s="317"/>
      <c r="L285" s="317"/>
      <c r="M285" s="439"/>
      <c r="N285" s="447" t="s">
        <v>218</v>
      </c>
      <c r="R285" s="319"/>
      <c r="S285" s="476">
        <f>S284*S282</f>
        <v>9.128644222</v>
      </c>
      <c r="T285" s="317"/>
      <c r="U285" s="317"/>
      <c r="V285" s="317"/>
      <c r="W285" s="439"/>
      <c r="X285" s="447" t="s">
        <v>218</v>
      </c>
      <c r="AB285" s="317"/>
      <c r="AC285" s="476">
        <f>AC284*AC282</f>
        <v>22.85209293</v>
      </c>
      <c r="AD285" s="317"/>
      <c r="AE285" s="317"/>
      <c r="AF285" s="317"/>
      <c r="AG285" s="317"/>
      <c r="AH285" s="317"/>
      <c r="AL285" s="317"/>
      <c r="AM285" s="464"/>
      <c r="AN285" s="317"/>
      <c r="AO285" s="317"/>
      <c r="AP285" s="317"/>
      <c r="AQ285" s="317"/>
    </row>
    <row r="286" ht="15.75" customHeight="1">
      <c r="A286" s="317"/>
      <c r="B286" s="317"/>
      <c r="C286" s="317"/>
      <c r="D286" s="317"/>
      <c r="E286" s="317"/>
      <c r="F286" s="317"/>
      <c r="G286" s="317"/>
      <c r="H286" s="317"/>
      <c r="I286" s="317"/>
      <c r="J286" s="317"/>
      <c r="K286" s="317"/>
      <c r="L286" s="317"/>
      <c r="M286" s="439"/>
      <c r="N286" s="452" t="s">
        <v>219</v>
      </c>
      <c r="O286" s="486"/>
      <c r="P286" s="486"/>
      <c r="Q286" s="486"/>
      <c r="R286" s="487"/>
      <c r="S286" s="488">
        <f>S284*0.8</f>
        <v>8.59166515</v>
      </c>
      <c r="T286" s="317"/>
      <c r="U286" s="317"/>
      <c r="V286" s="317"/>
      <c r="W286" s="439"/>
      <c r="X286" s="452" t="s">
        <v>219</v>
      </c>
      <c r="Y286" s="486"/>
      <c r="Z286" s="486"/>
      <c r="AA286" s="486"/>
      <c r="AB286" s="451"/>
      <c r="AC286" s="488">
        <f>AC284*0.8</f>
        <v>21.50785217</v>
      </c>
      <c r="AD286" s="317"/>
      <c r="AE286" s="317"/>
      <c r="AF286" s="317"/>
      <c r="AG286" s="317"/>
      <c r="AH286" s="317"/>
      <c r="AL286" s="317"/>
      <c r="AM286" s="464"/>
      <c r="AN286" s="317"/>
      <c r="AO286" s="317"/>
      <c r="AP286" s="317"/>
      <c r="AQ286" s="317"/>
    </row>
    <row r="287" ht="15.75" customHeight="1">
      <c r="A287" s="317"/>
      <c r="B287" s="317"/>
      <c r="C287" s="317"/>
      <c r="D287" s="317"/>
      <c r="E287" s="317"/>
      <c r="F287" s="317"/>
      <c r="G287" s="317"/>
      <c r="H287" s="317"/>
      <c r="I287" s="317"/>
      <c r="J287" s="317"/>
      <c r="K287" s="317"/>
      <c r="L287" s="317"/>
      <c r="M287" s="317"/>
      <c r="N287" s="317"/>
      <c r="O287" s="317"/>
      <c r="P287" s="317"/>
      <c r="Q287" s="317"/>
      <c r="R287" s="464"/>
      <c r="S287" s="454"/>
      <c r="T287" s="317"/>
      <c r="U287" s="317"/>
      <c r="V287" s="317"/>
      <c r="W287" s="317"/>
      <c r="X287" s="317"/>
      <c r="Y287" s="317"/>
      <c r="Z287" s="317"/>
      <c r="AA287" s="317"/>
      <c r="AB287" s="317"/>
      <c r="AC287" s="454"/>
      <c r="AD287" s="317"/>
      <c r="AE287" s="317"/>
      <c r="AF287" s="317"/>
      <c r="AG287" s="317"/>
      <c r="AH287" s="317"/>
      <c r="AI287" s="317"/>
      <c r="AJ287" s="317"/>
      <c r="AK287" s="317"/>
      <c r="AL287" s="317"/>
      <c r="AM287" s="454"/>
      <c r="AN287" s="317"/>
      <c r="AO287" s="317"/>
      <c r="AP287" s="317"/>
      <c r="AQ287" s="317"/>
    </row>
    <row r="288" ht="15.75" customHeight="1">
      <c r="A288" s="317"/>
      <c r="B288" s="317"/>
      <c r="C288" s="317"/>
      <c r="D288" s="317"/>
      <c r="E288" s="317"/>
      <c r="F288" s="317"/>
      <c r="G288" s="317"/>
      <c r="H288" s="317"/>
      <c r="I288" s="317"/>
      <c r="J288" s="317"/>
      <c r="K288" s="317"/>
      <c r="L288" s="317"/>
      <c r="M288" s="317"/>
      <c r="N288" s="317"/>
      <c r="O288" s="317"/>
      <c r="P288" s="317"/>
      <c r="Q288" s="317"/>
      <c r="R288" s="464"/>
      <c r="S288" s="299"/>
      <c r="T288" s="317"/>
      <c r="U288" s="317"/>
      <c r="V288" s="317"/>
      <c r="W288" s="317"/>
      <c r="X288" s="317"/>
      <c r="Y288" s="317"/>
      <c r="Z288" s="317"/>
      <c r="AA288" s="317"/>
      <c r="AB288" s="317"/>
      <c r="AC288" s="299"/>
      <c r="AD288" s="317"/>
      <c r="AE288" s="317"/>
      <c r="AF288" s="317"/>
      <c r="AG288" s="489"/>
      <c r="AH288" s="490"/>
      <c r="AI288" s="490"/>
      <c r="AJ288" s="490"/>
      <c r="AK288" s="490"/>
      <c r="AL288" s="490"/>
      <c r="AM288" s="491"/>
      <c r="AN288" s="492"/>
      <c r="AO288" s="317"/>
      <c r="AP288" s="317"/>
      <c r="AQ288" s="317"/>
    </row>
    <row r="289" ht="15.75" customHeight="1">
      <c r="A289" s="317"/>
      <c r="B289" s="317"/>
      <c r="C289" s="317"/>
      <c r="D289" s="317"/>
      <c r="E289" s="317"/>
      <c r="F289" s="317"/>
      <c r="G289" s="317"/>
      <c r="H289" s="317"/>
      <c r="I289" s="317"/>
      <c r="J289" s="317"/>
      <c r="K289" s="317"/>
      <c r="L289" s="317"/>
      <c r="M289" s="317"/>
      <c r="N289" s="493" t="s">
        <v>220</v>
      </c>
      <c r="R289" s="494"/>
      <c r="S289" s="495">
        <f>S276*S284</f>
        <v>80.1901482</v>
      </c>
      <c r="T289" s="317"/>
      <c r="U289" s="317"/>
      <c r="V289" s="317"/>
      <c r="W289" s="317"/>
      <c r="X289" s="496" t="s">
        <v>220</v>
      </c>
      <c r="Y289" s="497"/>
      <c r="Z289" s="497"/>
      <c r="AA289" s="497"/>
      <c r="AB289" s="498"/>
      <c r="AC289" s="499">
        <f>AC276*AC284</f>
        <v>77.72781257</v>
      </c>
      <c r="AD289" s="317"/>
      <c r="AE289" s="317"/>
      <c r="AF289" s="317"/>
      <c r="AG289" s="500"/>
      <c r="AH289" s="493" t="s">
        <v>220</v>
      </c>
      <c r="AL289" s="501"/>
      <c r="AM289" s="502">
        <f>(AC289*0.3)+(S289*0.7)</f>
        <v>79.45144751</v>
      </c>
      <c r="AN289" s="503"/>
      <c r="AO289" s="317"/>
      <c r="AP289" s="317"/>
      <c r="AQ289" s="317"/>
    </row>
    <row r="290" ht="15.75" customHeight="1">
      <c r="A290" s="317"/>
      <c r="B290" s="317"/>
      <c r="C290" s="317"/>
      <c r="D290" s="317"/>
      <c r="E290" s="317"/>
      <c r="F290" s="317"/>
      <c r="G290" s="317"/>
      <c r="H290" s="317"/>
      <c r="I290" s="317"/>
      <c r="J290" s="317"/>
      <c r="K290" s="317"/>
      <c r="L290" s="317"/>
      <c r="M290" s="317"/>
      <c r="N290" s="317" t="s">
        <v>221</v>
      </c>
      <c r="O290" s="317"/>
      <c r="P290" s="317"/>
      <c r="Q290" s="317"/>
      <c r="R290" s="299"/>
      <c r="S290" s="504">
        <f>S289/J257-100%</f>
        <v>0.4595949799</v>
      </c>
      <c r="T290" s="317"/>
      <c r="U290" s="317"/>
      <c r="V290" s="317"/>
      <c r="W290" s="317"/>
      <c r="X290" s="318" t="s">
        <v>221</v>
      </c>
      <c r="Y290" s="317"/>
      <c r="Z290" s="317"/>
      <c r="AA290" s="317"/>
      <c r="AB290" s="317"/>
      <c r="AC290" s="505">
        <f>AC289/J257-100%</f>
        <v>0.4147763481</v>
      </c>
      <c r="AD290" s="317"/>
      <c r="AE290" s="317"/>
      <c r="AF290" s="317"/>
      <c r="AG290" s="500"/>
      <c r="AH290" s="317" t="s">
        <v>221</v>
      </c>
      <c r="AI290" s="317"/>
      <c r="AJ290" s="317"/>
      <c r="AK290" s="317"/>
      <c r="AL290" s="317"/>
      <c r="AM290" s="504">
        <f>AM289/J257-100%</f>
        <v>0.4461493904</v>
      </c>
      <c r="AN290" s="503"/>
      <c r="AO290" s="317"/>
      <c r="AP290" s="317"/>
      <c r="AQ290" s="317"/>
    </row>
    <row r="291" ht="15.75" customHeight="1">
      <c r="A291" s="317"/>
      <c r="B291" s="317"/>
      <c r="C291" s="317"/>
      <c r="D291" s="317"/>
      <c r="E291" s="317"/>
      <c r="F291" s="317"/>
      <c r="G291" s="317"/>
      <c r="H291" s="317"/>
      <c r="I291" s="317"/>
      <c r="J291" s="317"/>
      <c r="K291" s="317"/>
      <c r="L291" s="317"/>
      <c r="M291" s="317"/>
      <c r="N291" s="506" t="s">
        <v>222</v>
      </c>
      <c r="P291" s="507"/>
      <c r="Q291" s="507"/>
      <c r="R291" s="508"/>
      <c r="S291" s="509">
        <f>RRI(J277,J257,S289)</f>
        <v>0.08568212411</v>
      </c>
      <c r="T291" s="317"/>
      <c r="U291" s="317"/>
      <c r="V291" s="317"/>
      <c r="W291" s="317"/>
      <c r="X291" s="510" t="s">
        <v>222</v>
      </c>
      <c r="Z291" s="507"/>
      <c r="AA291" s="507"/>
      <c r="AB291" s="507"/>
      <c r="AC291" s="511">
        <f>RRI(J277,J257,AC289)</f>
        <v>0.07834620778</v>
      </c>
      <c r="AD291" s="317"/>
      <c r="AE291" s="317"/>
      <c r="AF291" s="317"/>
      <c r="AG291" s="500"/>
      <c r="AH291" s="506" t="s">
        <v>222</v>
      </c>
      <c r="AJ291" s="507"/>
      <c r="AK291" s="507"/>
      <c r="AL291" s="507"/>
      <c r="AM291" s="509">
        <f>RRI(J277,J257,AM289)</f>
        <v>0.08350007963</v>
      </c>
      <c r="AN291" s="503"/>
      <c r="AO291" s="317"/>
      <c r="AP291" s="317"/>
      <c r="AQ291" s="317"/>
    </row>
    <row r="292" ht="15.75" customHeight="1">
      <c r="A292" s="317"/>
      <c r="B292" s="317"/>
      <c r="C292" s="317"/>
      <c r="D292" s="317"/>
      <c r="E292" s="317"/>
      <c r="F292" s="317"/>
      <c r="G292" s="317"/>
      <c r="H292" s="317"/>
      <c r="I292" s="317"/>
      <c r="J292" s="317"/>
      <c r="K292" s="317"/>
      <c r="L292" s="317"/>
      <c r="M292" s="317"/>
      <c r="N292" s="317" t="s">
        <v>223</v>
      </c>
      <c r="O292" s="317"/>
      <c r="P292" s="317"/>
      <c r="Q292" s="317"/>
      <c r="R292" s="319"/>
      <c r="S292" s="512">
        <f>J266</f>
        <v>0.03865571549</v>
      </c>
      <c r="T292" s="317"/>
      <c r="U292" s="317"/>
      <c r="V292" s="317"/>
      <c r="W292" s="317"/>
      <c r="X292" s="318" t="s">
        <v>223</v>
      </c>
      <c r="Y292" s="317"/>
      <c r="Z292" s="317"/>
      <c r="AA292" s="317"/>
      <c r="AB292" s="317"/>
      <c r="AC292" s="513">
        <f>S292</f>
        <v>0.03865571549</v>
      </c>
      <c r="AD292" s="317"/>
      <c r="AE292" s="317"/>
      <c r="AF292" s="317"/>
      <c r="AG292" s="500"/>
      <c r="AH292" s="317" t="s">
        <v>223</v>
      </c>
      <c r="AI292" s="317"/>
      <c r="AJ292" s="317"/>
      <c r="AK292" s="317"/>
      <c r="AL292" s="317"/>
      <c r="AM292" s="512">
        <f>AC292</f>
        <v>0.03865571549</v>
      </c>
      <c r="AN292" s="503"/>
      <c r="AO292" s="317"/>
      <c r="AP292" s="317"/>
      <c r="AQ292" s="317"/>
    </row>
    <row r="293" ht="15.75" customHeight="1">
      <c r="A293" s="317"/>
      <c r="B293" s="317"/>
      <c r="C293" s="317"/>
      <c r="D293" s="317"/>
      <c r="E293" s="317"/>
      <c r="F293" s="317"/>
      <c r="G293" s="317"/>
      <c r="H293" s="317"/>
      <c r="I293" s="317"/>
      <c r="J293" s="317"/>
      <c r="K293" s="317"/>
      <c r="L293" s="317"/>
      <c r="M293" s="317"/>
      <c r="N293" s="436" t="s">
        <v>224</v>
      </c>
      <c r="O293" s="437"/>
      <c r="P293" s="437"/>
      <c r="Q293" s="437"/>
      <c r="R293" s="514"/>
      <c r="S293" s="515">
        <f>S291+S292</f>
        <v>0.1243378396</v>
      </c>
      <c r="T293" s="317"/>
      <c r="U293" s="317"/>
      <c r="V293" s="317"/>
      <c r="W293" s="317"/>
      <c r="X293" s="516" t="s">
        <v>224</v>
      </c>
      <c r="Y293" s="437"/>
      <c r="Z293" s="437"/>
      <c r="AA293" s="437"/>
      <c r="AB293" s="437"/>
      <c r="AC293" s="517">
        <f>AC291+AC292</f>
        <v>0.1170019233</v>
      </c>
      <c r="AD293" s="317"/>
      <c r="AE293" s="317"/>
      <c r="AF293" s="317"/>
      <c r="AG293" s="500"/>
      <c r="AH293" s="436" t="s">
        <v>224</v>
      </c>
      <c r="AI293" s="437"/>
      <c r="AJ293" s="437"/>
      <c r="AK293" s="437"/>
      <c r="AL293" s="437"/>
      <c r="AM293" s="515">
        <f>AM291+AM292</f>
        <v>0.1221557951</v>
      </c>
      <c r="AN293" s="503"/>
      <c r="AO293" s="317"/>
      <c r="AP293" s="317"/>
      <c r="AQ293" s="317"/>
    </row>
    <row r="294" ht="15.75" customHeight="1">
      <c r="A294" s="317"/>
      <c r="B294" s="317"/>
      <c r="C294" s="317"/>
      <c r="D294" s="317"/>
      <c r="E294" s="317"/>
      <c r="F294" s="317"/>
      <c r="G294" s="317"/>
      <c r="H294" s="317"/>
      <c r="I294" s="317"/>
      <c r="J294" s="317"/>
      <c r="K294" s="317"/>
      <c r="L294" s="317"/>
      <c r="M294" s="317"/>
      <c r="N294" s="317" t="s">
        <v>225</v>
      </c>
      <c r="Q294" s="317"/>
      <c r="R294" s="319"/>
      <c r="S294" s="504">
        <f>S289/J271-100%</f>
        <v>0.6706280875</v>
      </c>
      <c r="T294" s="317"/>
      <c r="U294" s="317"/>
      <c r="V294" s="317"/>
      <c r="W294" s="317"/>
      <c r="X294" s="318" t="s">
        <v>226</v>
      </c>
      <c r="AA294" s="317"/>
      <c r="AB294" s="317"/>
      <c r="AC294" s="505">
        <f>AC289/J271-100%</f>
        <v>0.6193294284</v>
      </c>
      <c r="AD294" s="317"/>
      <c r="AE294" s="317"/>
      <c r="AF294" s="317"/>
      <c r="AG294" s="500"/>
      <c r="AH294" s="317" t="s">
        <v>227</v>
      </c>
      <c r="AK294" s="317"/>
      <c r="AL294" s="317"/>
      <c r="AM294" s="504">
        <f>AM289/J271-100%</f>
        <v>0.6552384898</v>
      </c>
      <c r="AN294" s="503"/>
      <c r="AO294" s="317"/>
      <c r="AP294" s="317"/>
      <c r="AQ294" s="317"/>
    </row>
    <row r="295" ht="15.75" customHeight="1">
      <c r="A295" s="317"/>
      <c r="B295" s="317"/>
      <c r="C295" s="317"/>
      <c r="D295" s="317"/>
      <c r="E295" s="317"/>
      <c r="F295" s="317"/>
      <c r="G295" s="317"/>
      <c r="H295" s="317"/>
      <c r="I295" s="317"/>
      <c r="J295" s="317"/>
      <c r="K295" s="317"/>
      <c r="L295" s="317"/>
      <c r="M295" s="317"/>
      <c r="N295" s="518" t="s">
        <v>228</v>
      </c>
      <c r="P295" s="519"/>
      <c r="Q295" s="519"/>
      <c r="R295" s="520"/>
      <c r="S295" s="521">
        <f>RRI(J277,J271,S289)</f>
        <v>0.1180265728</v>
      </c>
      <c r="T295" s="317"/>
      <c r="U295" s="317"/>
      <c r="V295" s="317"/>
      <c r="W295" s="317"/>
      <c r="X295" s="522" t="s">
        <v>228</v>
      </c>
      <c r="Z295" s="519"/>
      <c r="AA295" s="519"/>
      <c r="AB295" s="519"/>
      <c r="AC295" s="523">
        <f>RRI(J277,J271,AC289)</f>
        <v>0.1104721062</v>
      </c>
      <c r="AD295" s="317"/>
      <c r="AE295" s="317"/>
      <c r="AF295" s="317"/>
      <c r="AG295" s="500"/>
      <c r="AH295" s="518" t="s">
        <v>228</v>
      </c>
      <c r="AJ295" s="519"/>
      <c r="AK295" s="519"/>
      <c r="AL295" s="519"/>
      <c r="AM295" s="521">
        <f>RRI(J277,J271,AM289)</f>
        <v>0.1157795212</v>
      </c>
      <c r="AN295" s="503"/>
      <c r="AO295" s="317"/>
      <c r="AP295" s="317"/>
      <c r="AQ295" s="317"/>
    </row>
    <row r="296" ht="15.75" customHeight="1">
      <c r="A296" s="317"/>
      <c r="B296" s="317"/>
      <c r="C296" s="317"/>
      <c r="D296" s="317"/>
      <c r="E296" s="317"/>
      <c r="F296" s="317"/>
      <c r="G296" s="317"/>
      <c r="H296" s="317"/>
      <c r="I296" s="317"/>
      <c r="J296" s="317"/>
      <c r="K296" s="317"/>
      <c r="L296" s="317"/>
      <c r="M296" s="317"/>
      <c r="N296" s="317" t="s">
        <v>223</v>
      </c>
      <c r="O296" s="317"/>
      <c r="P296" s="317"/>
      <c r="Q296" s="317"/>
      <c r="R296" s="319"/>
      <c r="S296" s="512">
        <f>J266</f>
        <v>0.03865571549</v>
      </c>
      <c r="T296" s="317"/>
      <c r="U296" s="317"/>
      <c r="V296" s="317"/>
      <c r="W296" s="317"/>
      <c r="X296" s="318" t="s">
        <v>223</v>
      </c>
      <c r="Y296" s="317"/>
      <c r="Z296" s="317"/>
      <c r="AA296" s="317"/>
      <c r="AB296" s="317"/>
      <c r="AC296" s="513">
        <f>S296</f>
        <v>0.03865571549</v>
      </c>
      <c r="AD296" s="317"/>
      <c r="AE296" s="317"/>
      <c r="AF296" s="317"/>
      <c r="AG296" s="500"/>
      <c r="AH296" s="317" t="s">
        <v>223</v>
      </c>
      <c r="AI296" s="317"/>
      <c r="AJ296" s="317"/>
      <c r="AK296" s="317"/>
      <c r="AL296" s="317"/>
      <c r="AM296" s="512">
        <f>AC296</f>
        <v>0.03865571549</v>
      </c>
      <c r="AN296" s="503"/>
      <c r="AO296" s="317"/>
      <c r="AP296" s="317"/>
      <c r="AQ296" s="317"/>
    </row>
    <row r="297" ht="15.75" customHeight="1">
      <c r="A297" s="317"/>
      <c r="B297" s="317"/>
      <c r="C297" s="317"/>
      <c r="D297" s="317"/>
      <c r="E297" s="317"/>
      <c r="F297" s="317"/>
      <c r="G297" s="317"/>
      <c r="H297" s="317"/>
      <c r="I297" s="317"/>
      <c r="J297" s="317"/>
      <c r="K297" s="317"/>
      <c r="L297" s="317"/>
      <c r="M297" s="317"/>
      <c r="N297" s="436" t="s">
        <v>224</v>
      </c>
      <c r="O297" s="437"/>
      <c r="P297" s="437"/>
      <c r="Q297" s="437"/>
      <c r="R297" s="514"/>
      <c r="S297" s="521">
        <f>S295+S296</f>
        <v>0.1566822883</v>
      </c>
      <c r="T297" s="317"/>
      <c r="U297" s="317"/>
      <c r="V297" s="317"/>
      <c r="W297" s="317"/>
      <c r="X297" s="524" t="s">
        <v>224</v>
      </c>
      <c r="Y297" s="443"/>
      <c r="Z297" s="443"/>
      <c r="AA297" s="443"/>
      <c r="AB297" s="443"/>
      <c r="AC297" s="525">
        <f>AC295+AC296</f>
        <v>0.1491278216</v>
      </c>
      <c r="AD297" s="317"/>
      <c r="AE297" s="317"/>
      <c r="AF297" s="317"/>
      <c r="AG297" s="500"/>
      <c r="AH297" s="436" t="s">
        <v>224</v>
      </c>
      <c r="AI297" s="437"/>
      <c r="AJ297" s="437"/>
      <c r="AK297" s="437"/>
      <c r="AL297" s="437"/>
      <c r="AM297" s="521">
        <f>AM295+AM296</f>
        <v>0.1544352367</v>
      </c>
      <c r="AN297" s="503"/>
      <c r="AO297" s="317"/>
      <c r="AP297" s="317"/>
      <c r="AQ297" s="317"/>
    </row>
    <row r="298" ht="15.75" customHeight="1">
      <c r="A298" s="317"/>
      <c r="B298" s="317"/>
      <c r="C298" s="317"/>
      <c r="D298" s="317"/>
      <c r="E298" s="317"/>
      <c r="F298" s="317"/>
      <c r="G298" s="317"/>
      <c r="H298" s="317"/>
      <c r="I298" s="317"/>
      <c r="J298" s="317"/>
      <c r="K298" s="317"/>
      <c r="L298" s="317"/>
      <c r="M298" s="317"/>
      <c r="N298" s="317"/>
      <c r="O298" s="317"/>
      <c r="P298" s="317"/>
      <c r="Q298" s="317"/>
      <c r="R298" s="319"/>
      <c r="S298" s="526"/>
      <c r="T298" s="317"/>
      <c r="U298" s="317"/>
      <c r="V298" s="317"/>
      <c r="W298" s="317"/>
      <c r="X298" s="317"/>
      <c r="Y298" s="317"/>
      <c r="Z298" s="317"/>
      <c r="AA298" s="317"/>
      <c r="AB298" s="317"/>
      <c r="AC298" s="526"/>
      <c r="AD298" s="317"/>
      <c r="AE298" s="317"/>
      <c r="AF298" s="317"/>
      <c r="AG298" s="500"/>
      <c r="AH298" s="317"/>
      <c r="AI298" s="317"/>
      <c r="AJ298" s="317"/>
      <c r="AK298" s="317"/>
      <c r="AL298" s="317"/>
      <c r="AM298" s="526"/>
      <c r="AN298" s="503"/>
      <c r="AO298" s="317"/>
      <c r="AP298" s="317"/>
      <c r="AQ298" s="317"/>
    </row>
    <row r="299" ht="15.75" customHeight="1">
      <c r="A299" s="317"/>
      <c r="B299" s="317"/>
      <c r="C299" s="317"/>
      <c r="D299" s="317"/>
      <c r="E299" s="317"/>
      <c r="F299" s="317"/>
      <c r="G299" s="317"/>
      <c r="H299" s="317"/>
      <c r="I299" s="317"/>
      <c r="J299" s="317"/>
      <c r="K299" s="317"/>
      <c r="L299" s="317"/>
      <c r="M299" s="317"/>
      <c r="N299" s="317"/>
      <c r="O299" s="317"/>
      <c r="P299" s="317"/>
      <c r="Q299" s="317"/>
      <c r="R299" s="319"/>
      <c r="S299" s="526"/>
      <c r="T299" s="317"/>
      <c r="U299" s="317"/>
      <c r="V299" s="317"/>
      <c r="W299" s="317"/>
      <c r="X299" s="317"/>
      <c r="Y299" s="317"/>
      <c r="Z299" s="317"/>
      <c r="AA299" s="317"/>
      <c r="AB299" s="317"/>
      <c r="AC299" s="526"/>
      <c r="AD299" s="317"/>
      <c r="AE299" s="317"/>
      <c r="AF299" s="317"/>
      <c r="AG299" s="500"/>
      <c r="AH299" s="317"/>
      <c r="AI299" s="317"/>
      <c r="AJ299" s="317"/>
      <c r="AK299" s="317"/>
      <c r="AL299" s="317"/>
      <c r="AM299" s="526"/>
      <c r="AN299" s="503"/>
      <c r="AO299" s="317"/>
      <c r="AP299" s="317"/>
      <c r="AQ299" s="317"/>
    </row>
    <row r="300" ht="15.75" customHeight="1">
      <c r="A300" s="317"/>
      <c r="B300" s="317"/>
      <c r="C300" s="317"/>
      <c r="D300" s="317"/>
      <c r="E300" s="317"/>
      <c r="F300" s="317"/>
      <c r="G300" s="317"/>
      <c r="H300" s="317"/>
      <c r="I300" s="317"/>
      <c r="J300" s="317"/>
      <c r="K300" s="317"/>
      <c r="L300" s="317"/>
      <c r="M300" s="317"/>
      <c r="N300" s="527" t="s">
        <v>229</v>
      </c>
      <c r="S300" s="528">
        <f>S276*S285</f>
        <v>68.16162597</v>
      </c>
      <c r="T300" s="317"/>
      <c r="U300" s="317"/>
      <c r="V300" s="317"/>
      <c r="W300" s="317"/>
      <c r="X300" s="529" t="s">
        <v>229</v>
      </c>
      <c r="Y300" s="497"/>
      <c r="Z300" s="497"/>
      <c r="AA300" s="497"/>
      <c r="AB300" s="497"/>
      <c r="AC300" s="530">
        <f>AC276*AC285</f>
        <v>66.06864068</v>
      </c>
      <c r="AD300" s="317"/>
      <c r="AE300" s="317"/>
      <c r="AF300" s="317"/>
      <c r="AG300" s="500"/>
      <c r="AH300" s="527" t="s">
        <v>229</v>
      </c>
      <c r="AM300" s="531">
        <f>(AC300*0.3)+(S300*0.7)</f>
        <v>67.53373038</v>
      </c>
      <c r="AN300" s="503"/>
      <c r="AO300" s="317"/>
      <c r="AP300" s="317"/>
      <c r="AQ300" s="317"/>
    </row>
    <row r="301" ht="15.75" customHeight="1">
      <c r="A301" s="317"/>
      <c r="B301" s="317"/>
      <c r="C301" s="317"/>
      <c r="D301" s="317"/>
      <c r="E301" s="317"/>
      <c r="F301" s="317"/>
      <c r="G301" s="317"/>
      <c r="H301" s="317"/>
      <c r="I301" s="317"/>
      <c r="J301" s="317"/>
      <c r="K301" s="317"/>
      <c r="L301" s="317"/>
      <c r="M301" s="317"/>
      <c r="N301" s="317" t="s">
        <v>221</v>
      </c>
      <c r="O301" s="317"/>
      <c r="P301" s="317"/>
      <c r="Q301" s="317"/>
      <c r="R301" s="299"/>
      <c r="S301" s="512">
        <f>S300/J257-100%</f>
        <v>0.240655733</v>
      </c>
      <c r="T301" s="317"/>
      <c r="U301" s="317"/>
      <c r="V301" s="317"/>
      <c r="W301" s="317"/>
      <c r="X301" s="318" t="s">
        <v>221</v>
      </c>
      <c r="Y301" s="317"/>
      <c r="Z301" s="317"/>
      <c r="AA301" s="317"/>
      <c r="AB301" s="317"/>
      <c r="AC301" s="513">
        <f>AC300/J257-100%</f>
        <v>0.2025598959</v>
      </c>
      <c r="AD301" s="317"/>
      <c r="AE301" s="317"/>
      <c r="AF301" s="317"/>
      <c r="AG301" s="500"/>
      <c r="AH301" s="317" t="s">
        <v>221</v>
      </c>
      <c r="AI301" s="317"/>
      <c r="AJ301" s="317"/>
      <c r="AK301" s="317"/>
      <c r="AL301" s="317"/>
      <c r="AM301" s="512">
        <f>AM300/J257-100%</f>
        <v>0.2292269818</v>
      </c>
      <c r="AN301" s="503"/>
      <c r="AO301" s="317"/>
      <c r="AP301" s="317"/>
      <c r="AQ301" s="317"/>
    </row>
    <row r="302" ht="15.75" customHeight="1">
      <c r="A302" s="317"/>
      <c r="B302" s="317"/>
      <c r="C302" s="317"/>
      <c r="D302" s="317"/>
      <c r="E302" s="317"/>
      <c r="F302" s="317"/>
      <c r="G302" s="317"/>
      <c r="H302" s="317"/>
      <c r="I302" s="317"/>
      <c r="J302" s="317"/>
      <c r="K302" s="317"/>
      <c r="L302" s="317"/>
      <c r="M302" s="317"/>
      <c r="N302" s="506" t="s">
        <v>222</v>
      </c>
      <c r="P302" s="507"/>
      <c r="Q302" s="519"/>
      <c r="R302" s="520"/>
      <c r="S302" s="532">
        <f>RRI(J277,J257,S300)</f>
        <v>0.04799443231</v>
      </c>
      <c r="T302" s="317"/>
      <c r="U302" s="317"/>
      <c r="V302" s="317"/>
      <c r="W302" s="317"/>
      <c r="X302" s="510" t="s">
        <v>222</v>
      </c>
      <c r="Z302" s="507"/>
      <c r="AA302" s="519"/>
      <c r="AB302" s="519"/>
      <c r="AC302" s="533">
        <f>RRI(4,J257,AC300)</f>
        <v>0.04719287613</v>
      </c>
      <c r="AD302" s="317"/>
      <c r="AE302" s="317"/>
      <c r="AF302" s="317"/>
      <c r="AG302" s="500"/>
      <c r="AH302" s="447" t="s">
        <v>222</v>
      </c>
      <c r="AJ302" s="317"/>
      <c r="AK302" s="317"/>
      <c r="AL302" s="317"/>
      <c r="AM302" s="532">
        <f>RRI(J277,J257,AM300)</f>
        <v>0.04588813396</v>
      </c>
      <c r="AN302" s="503"/>
      <c r="AO302" s="317"/>
      <c r="AP302" s="317"/>
      <c r="AQ302" s="317"/>
    </row>
    <row r="303" ht="15.75" customHeight="1">
      <c r="A303" s="317"/>
      <c r="B303" s="317"/>
      <c r="C303" s="317"/>
      <c r="D303" s="317"/>
      <c r="E303" s="317"/>
      <c r="F303" s="317"/>
      <c r="G303" s="317"/>
      <c r="H303" s="317"/>
      <c r="I303" s="317"/>
      <c r="J303" s="317"/>
      <c r="K303" s="317"/>
      <c r="L303" s="317"/>
      <c r="M303" s="317"/>
      <c r="N303" s="317" t="s">
        <v>223</v>
      </c>
      <c r="O303" s="317"/>
      <c r="P303" s="317"/>
      <c r="Q303" s="317"/>
      <c r="R303" s="319"/>
      <c r="S303" s="512">
        <f>J266</f>
        <v>0.03865571549</v>
      </c>
      <c r="T303" s="317"/>
      <c r="U303" s="317"/>
      <c r="V303" s="317"/>
      <c r="W303" s="317"/>
      <c r="X303" s="318" t="s">
        <v>223</v>
      </c>
      <c r="Y303" s="317"/>
      <c r="Z303" s="317"/>
      <c r="AA303" s="317"/>
      <c r="AB303" s="317"/>
      <c r="AC303" s="513">
        <f>S303</f>
        <v>0.03865571549</v>
      </c>
      <c r="AD303" s="317"/>
      <c r="AE303" s="317"/>
      <c r="AF303" s="317"/>
      <c r="AG303" s="500"/>
      <c r="AH303" s="317" t="s">
        <v>223</v>
      </c>
      <c r="AI303" s="317"/>
      <c r="AJ303" s="317"/>
      <c r="AK303" s="317"/>
      <c r="AL303" s="317"/>
      <c r="AM303" s="512">
        <f>AC303</f>
        <v>0.03865571549</v>
      </c>
      <c r="AN303" s="503"/>
      <c r="AO303" s="317"/>
      <c r="AP303" s="317"/>
      <c r="AQ303" s="317"/>
    </row>
    <row r="304" ht="15.75" customHeight="1">
      <c r="A304" s="317"/>
      <c r="B304" s="317"/>
      <c r="C304" s="317"/>
      <c r="D304" s="317"/>
      <c r="E304" s="317"/>
      <c r="F304" s="317"/>
      <c r="G304" s="317"/>
      <c r="H304" s="317"/>
      <c r="I304" s="317"/>
      <c r="J304" s="317"/>
      <c r="K304" s="317"/>
      <c r="L304" s="317"/>
      <c r="M304" s="317"/>
      <c r="N304" s="436" t="s">
        <v>224</v>
      </c>
      <c r="O304" s="437"/>
      <c r="P304" s="437"/>
      <c r="Q304" s="437"/>
      <c r="R304" s="514"/>
      <c r="S304" s="509">
        <f>S302+S303</f>
        <v>0.08665014781</v>
      </c>
      <c r="T304" s="317"/>
      <c r="U304" s="317"/>
      <c r="V304" s="317"/>
      <c r="W304" s="317"/>
      <c r="X304" s="516" t="s">
        <v>224</v>
      </c>
      <c r="Y304" s="437"/>
      <c r="Z304" s="437"/>
      <c r="AA304" s="437"/>
      <c r="AB304" s="437"/>
      <c r="AC304" s="511">
        <f>AC302+AC303</f>
        <v>0.08584859162</v>
      </c>
      <c r="AD304" s="317"/>
      <c r="AE304" s="317"/>
      <c r="AF304" s="317"/>
      <c r="AG304" s="500"/>
      <c r="AH304" s="534" t="s">
        <v>224</v>
      </c>
      <c r="AI304" s="535"/>
      <c r="AJ304" s="535"/>
      <c r="AK304" s="535"/>
      <c r="AL304" s="535"/>
      <c r="AM304" s="536">
        <f>AM302+AM303</f>
        <v>0.08454384946</v>
      </c>
      <c r="AN304" s="503"/>
      <c r="AO304" s="317"/>
      <c r="AP304" s="317"/>
      <c r="AQ304" s="317"/>
    </row>
    <row r="305" ht="15.75" customHeight="1">
      <c r="A305" s="317"/>
      <c r="B305" s="317"/>
      <c r="C305" s="317"/>
      <c r="D305" s="317"/>
      <c r="E305" s="317"/>
      <c r="F305" s="317"/>
      <c r="G305" s="317"/>
      <c r="H305" s="317"/>
      <c r="I305" s="317"/>
      <c r="J305" s="317"/>
      <c r="K305" s="317"/>
      <c r="L305" s="317"/>
      <c r="M305" s="317"/>
      <c r="N305" s="317" t="s">
        <v>230</v>
      </c>
      <c r="Q305" s="317"/>
      <c r="R305" s="319"/>
      <c r="S305" s="537">
        <f>S300/J271-100%</f>
        <v>0.4200338743</v>
      </c>
      <c r="T305" s="317"/>
      <c r="U305" s="317"/>
      <c r="V305" s="317"/>
      <c r="W305" s="317"/>
      <c r="X305" s="318" t="s">
        <v>231</v>
      </c>
      <c r="AA305" s="317"/>
      <c r="AB305" s="317"/>
      <c r="AC305" s="538">
        <f>AC300/J271-100%</f>
        <v>0.3764300142</v>
      </c>
      <c r="AD305" s="317"/>
      <c r="AE305" s="317"/>
      <c r="AF305" s="317"/>
      <c r="AG305" s="500"/>
      <c r="AH305" s="317" t="s">
        <v>232</v>
      </c>
      <c r="AK305" s="317"/>
      <c r="AL305" s="317"/>
      <c r="AM305" s="537">
        <f>AM300/J271-100%</f>
        <v>0.4069527163</v>
      </c>
      <c r="AN305" s="503"/>
      <c r="AO305" s="317"/>
      <c r="AP305" s="317"/>
      <c r="AQ305" s="317"/>
    </row>
    <row r="306" ht="15.75" customHeight="1">
      <c r="A306" s="317"/>
      <c r="B306" s="317"/>
      <c r="C306" s="317"/>
      <c r="D306" s="317"/>
      <c r="E306" s="317"/>
      <c r="F306" s="317"/>
      <c r="G306" s="317"/>
      <c r="H306" s="317"/>
      <c r="I306" s="317"/>
      <c r="J306" s="317"/>
      <c r="K306" s="317"/>
      <c r="L306" s="317"/>
      <c r="M306" s="317"/>
      <c r="N306" s="518" t="s">
        <v>228</v>
      </c>
      <c r="P306" s="519"/>
      <c r="Q306" s="519"/>
      <c r="R306" s="520"/>
      <c r="S306" s="532">
        <f>RRI(J277,J271,S300)</f>
        <v>0.07921609599</v>
      </c>
      <c r="T306" s="317"/>
      <c r="U306" s="317"/>
      <c r="V306" s="317"/>
      <c r="W306" s="317"/>
      <c r="X306" s="522" t="s">
        <v>228</v>
      </c>
      <c r="Z306" s="519"/>
      <c r="AA306" s="519"/>
      <c r="AB306" s="519"/>
      <c r="AC306" s="533">
        <f>RRI(J277,J271,AC300)</f>
        <v>0.07192387038</v>
      </c>
      <c r="AD306" s="317"/>
      <c r="AE306" s="317"/>
      <c r="AF306" s="317"/>
      <c r="AG306" s="500"/>
      <c r="AH306" s="447" t="s">
        <v>228</v>
      </c>
      <c r="AJ306" s="317"/>
      <c r="AK306" s="317"/>
      <c r="AL306" s="317"/>
      <c r="AM306" s="532">
        <f>RRI(J277,J271,AM300)</f>
        <v>0.07704704718</v>
      </c>
      <c r="AN306" s="503"/>
      <c r="AO306" s="317"/>
      <c r="AP306" s="317"/>
      <c r="AQ306" s="317"/>
    </row>
    <row r="307" ht="15.75" customHeight="1">
      <c r="A307" s="317"/>
      <c r="B307" s="317"/>
      <c r="C307" s="317"/>
      <c r="D307" s="317"/>
      <c r="E307" s="317"/>
      <c r="F307" s="317"/>
      <c r="G307" s="317"/>
      <c r="H307" s="317"/>
      <c r="I307" s="317"/>
      <c r="J307" s="317"/>
      <c r="K307" s="317"/>
      <c r="L307" s="317"/>
      <c r="M307" s="317"/>
      <c r="N307" s="317" t="s">
        <v>223</v>
      </c>
      <c r="O307" s="317"/>
      <c r="P307" s="317"/>
      <c r="Q307" s="317"/>
      <c r="R307" s="319"/>
      <c r="S307" s="512">
        <f>J266</f>
        <v>0.03865571549</v>
      </c>
      <c r="T307" s="317"/>
      <c r="U307" s="317"/>
      <c r="V307" s="317"/>
      <c r="W307" s="317"/>
      <c r="X307" s="318" t="s">
        <v>223</v>
      </c>
      <c r="Y307" s="317"/>
      <c r="Z307" s="317"/>
      <c r="AA307" s="317"/>
      <c r="AB307" s="317"/>
      <c r="AC307" s="513">
        <f>S307</f>
        <v>0.03865571549</v>
      </c>
      <c r="AD307" s="317"/>
      <c r="AE307" s="317"/>
      <c r="AF307" s="317"/>
      <c r="AG307" s="500"/>
      <c r="AH307" s="317" t="s">
        <v>223</v>
      </c>
      <c r="AI307" s="317"/>
      <c r="AJ307" s="317"/>
      <c r="AK307" s="317"/>
      <c r="AL307" s="317"/>
      <c r="AM307" s="512">
        <f>AC307</f>
        <v>0.03865571549</v>
      </c>
      <c r="AN307" s="503"/>
      <c r="AO307" s="317"/>
      <c r="AP307" s="317"/>
      <c r="AQ307" s="317"/>
    </row>
    <row r="308" ht="15.75" customHeight="1">
      <c r="A308" s="317"/>
      <c r="B308" s="317"/>
      <c r="C308" s="317"/>
      <c r="D308" s="317"/>
      <c r="E308" s="317"/>
      <c r="F308" s="317"/>
      <c r="G308" s="317"/>
      <c r="H308" s="317"/>
      <c r="I308" s="317"/>
      <c r="J308" s="317"/>
      <c r="K308" s="317"/>
      <c r="L308" s="317"/>
      <c r="M308" s="317"/>
      <c r="N308" s="436" t="s">
        <v>224</v>
      </c>
      <c r="O308" s="437"/>
      <c r="P308" s="437"/>
      <c r="Q308" s="437"/>
      <c r="R308" s="514"/>
      <c r="S308" s="515">
        <f>S306+S307</f>
        <v>0.1178718115</v>
      </c>
      <c r="T308" s="317"/>
      <c r="U308" s="317"/>
      <c r="V308" s="317"/>
      <c r="W308" s="317"/>
      <c r="X308" s="524" t="s">
        <v>224</v>
      </c>
      <c r="Y308" s="443"/>
      <c r="Z308" s="443"/>
      <c r="AA308" s="443"/>
      <c r="AB308" s="443"/>
      <c r="AC308" s="539">
        <f>AC306+AC307</f>
        <v>0.1105795859</v>
      </c>
      <c r="AD308" s="317"/>
      <c r="AE308" s="317"/>
      <c r="AF308" s="317"/>
      <c r="AG308" s="500"/>
      <c r="AH308" s="540" t="s">
        <v>224</v>
      </c>
      <c r="AI308" s="541"/>
      <c r="AJ308" s="541"/>
      <c r="AK308" s="541"/>
      <c r="AL308" s="541"/>
      <c r="AM308" s="515">
        <f>AM306+AM307</f>
        <v>0.1157027627</v>
      </c>
      <c r="AN308" s="503"/>
      <c r="AO308" s="317"/>
      <c r="AP308" s="317"/>
      <c r="AQ308" s="317"/>
    </row>
    <row r="309" ht="15.75" customHeight="1">
      <c r="A309" s="317"/>
      <c r="B309" s="317"/>
      <c r="C309" s="317"/>
      <c r="D309" s="317"/>
      <c r="E309" s="317"/>
      <c r="F309" s="317"/>
      <c r="G309" s="317"/>
      <c r="H309" s="317"/>
      <c r="I309" s="317"/>
      <c r="J309" s="317"/>
      <c r="K309" s="317"/>
      <c r="L309" s="317"/>
      <c r="M309" s="317"/>
      <c r="N309" s="317"/>
      <c r="O309" s="317"/>
      <c r="P309" s="317"/>
      <c r="Q309" s="317"/>
      <c r="R309" s="319"/>
      <c r="S309" s="319"/>
      <c r="T309" s="317"/>
      <c r="U309" s="317"/>
      <c r="V309" s="317"/>
      <c r="W309" s="317"/>
      <c r="X309" s="317"/>
      <c r="Y309" s="317"/>
      <c r="Z309" s="317"/>
      <c r="AA309" s="317"/>
      <c r="AB309" s="317"/>
      <c r="AC309" s="319"/>
      <c r="AD309" s="317"/>
      <c r="AE309" s="317"/>
      <c r="AF309" s="317"/>
      <c r="AG309" s="542"/>
      <c r="AH309" s="543"/>
      <c r="AI309" s="543"/>
      <c r="AJ309" s="543"/>
      <c r="AK309" s="543"/>
      <c r="AL309" s="543"/>
      <c r="AM309" s="544"/>
      <c r="AN309" s="545"/>
      <c r="AO309" s="317"/>
      <c r="AP309" s="317"/>
      <c r="AQ309" s="317"/>
    </row>
    <row r="310" ht="15.75" customHeight="1">
      <c r="A310" s="317"/>
      <c r="B310" s="317"/>
      <c r="C310" s="317"/>
      <c r="D310" s="317"/>
      <c r="E310" s="317"/>
      <c r="F310" s="317"/>
      <c r="G310" s="317"/>
      <c r="H310" s="317"/>
      <c r="I310" s="317"/>
      <c r="J310" s="317"/>
      <c r="K310" s="317"/>
      <c r="L310" s="317"/>
      <c r="M310" s="317"/>
      <c r="N310" s="317"/>
      <c r="O310" s="317"/>
      <c r="P310" s="317"/>
      <c r="Q310" s="317"/>
      <c r="R310" s="319"/>
      <c r="S310" s="299"/>
      <c r="T310" s="317"/>
      <c r="U310" s="317"/>
      <c r="V310" s="317"/>
      <c r="W310" s="317"/>
      <c r="X310" s="317"/>
      <c r="Y310" s="317"/>
      <c r="Z310" s="317"/>
      <c r="AA310" s="317"/>
      <c r="AB310" s="317"/>
      <c r="AC310" s="299"/>
      <c r="AD310" s="317"/>
      <c r="AE310" s="317"/>
      <c r="AF310" s="317"/>
      <c r="AG310" s="317"/>
      <c r="AH310" s="317"/>
      <c r="AI310" s="317"/>
      <c r="AJ310" s="317"/>
      <c r="AK310" s="317"/>
      <c r="AL310" s="317"/>
      <c r="AM310" s="299"/>
      <c r="AN310" s="317"/>
      <c r="AO310" s="317"/>
      <c r="AP310" s="317"/>
      <c r="AQ310" s="317"/>
    </row>
    <row r="311" ht="15.75" customHeight="1">
      <c r="A311" s="317"/>
      <c r="B311" s="317"/>
      <c r="C311" s="317"/>
      <c r="M311" s="317"/>
      <c r="N311" s="546" t="s">
        <v>233</v>
      </c>
      <c r="S311" s="547">
        <f>S276*S286</f>
        <v>64.15211856</v>
      </c>
      <c r="T311" s="317"/>
      <c r="U311" s="317"/>
      <c r="V311" s="317"/>
      <c r="W311" s="317"/>
      <c r="X311" s="529" t="s">
        <v>233</v>
      </c>
      <c r="Y311" s="497"/>
      <c r="Z311" s="497"/>
      <c r="AA311" s="497"/>
      <c r="AB311" s="497"/>
      <c r="AC311" s="530">
        <f>AC276*AC286</f>
        <v>62.18225005</v>
      </c>
      <c r="AD311" s="317"/>
      <c r="AE311" s="317"/>
      <c r="AF311" s="317"/>
      <c r="AG311" s="317"/>
      <c r="AH311" s="527" t="s">
        <v>233</v>
      </c>
      <c r="AM311" s="531">
        <f>(AC311*0.3)+(S311*0.7)</f>
        <v>63.56115801</v>
      </c>
      <c r="AN311" s="317"/>
      <c r="AO311" s="317"/>
      <c r="AP311" s="317"/>
      <c r="AQ311" s="317"/>
    </row>
    <row r="312" ht="15.75" customHeight="1">
      <c r="A312" s="317"/>
      <c r="B312" s="317"/>
      <c r="C312" s="317"/>
      <c r="D312" s="317"/>
      <c r="E312" s="317"/>
      <c r="F312" s="317"/>
      <c r="G312" s="317"/>
      <c r="H312" s="317"/>
      <c r="I312" s="317"/>
      <c r="J312" s="317"/>
      <c r="K312" s="317"/>
      <c r="L312" s="317"/>
      <c r="M312" s="317"/>
      <c r="N312" s="318" t="s">
        <v>221</v>
      </c>
      <c r="O312" s="317"/>
      <c r="P312" s="317"/>
      <c r="Q312" s="317"/>
      <c r="R312" s="299"/>
      <c r="S312" s="513">
        <f>S311/J257-100%</f>
        <v>0.167675984</v>
      </c>
      <c r="T312" s="317"/>
      <c r="U312" s="317"/>
      <c r="V312" s="317"/>
      <c r="W312" s="317"/>
      <c r="X312" s="318" t="s">
        <v>221</v>
      </c>
      <c r="Y312" s="317"/>
      <c r="Z312" s="317"/>
      <c r="AA312" s="317"/>
      <c r="AB312" s="317"/>
      <c r="AC312" s="513">
        <f>AC311/J257-100%</f>
        <v>0.1318210785</v>
      </c>
      <c r="AD312" s="317"/>
      <c r="AE312" s="317"/>
      <c r="AF312" s="317"/>
      <c r="AG312" s="317"/>
      <c r="AH312" s="317" t="s">
        <v>221</v>
      </c>
      <c r="AI312" s="317"/>
      <c r="AJ312" s="317"/>
      <c r="AK312" s="317"/>
      <c r="AL312" s="317"/>
      <c r="AM312" s="512">
        <f>AM311/J257-100%</f>
        <v>0.1569195123</v>
      </c>
      <c r="AN312" s="317"/>
      <c r="AO312" s="317"/>
      <c r="AP312" s="317"/>
      <c r="AQ312" s="317"/>
    </row>
    <row r="313" ht="15.75" customHeight="1">
      <c r="A313" s="317"/>
      <c r="B313" s="317"/>
      <c r="C313" s="317"/>
      <c r="D313" s="317"/>
      <c r="E313" s="317"/>
      <c r="F313" s="317"/>
      <c r="G313" s="317"/>
      <c r="H313" s="317"/>
      <c r="I313" s="317"/>
      <c r="J313" s="317"/>
      <c r="K313" s="317"/>
      <c r="L313" s="317"/>
      <c r="M313" s="317"/>
      <c r="N313" s="510" t="s">
        <v>222</v>
      </c>
      <c r="P313" s="507"/>
      <c r="Q313" s="519"/>
      <c r="R313" s="520"/>
      <c r="S313" s="533">
        <f>RRI(J277,J257,S311)</f>
        <v>0.03427325148</v>
      </c>
      <c r="T313" s="317"/>
      <c r="U313" s="317"/>
      <c r="V313" s="317"/>
      <c r="W313" s="317"/>
      <c r="X313" s="510" t="s">
        <v>222</v>
      </c>
      <c r="Z313" s="507"/>
      <c r="AA313" s="519"/>
      <c r="AB313" s="519"/>
      <c r="AC313" s="533">
        <f>RRI(J277,J257,AC311)</f>
        <v>0.02728470311</v>
      </c>
      <c r="AD313" s="317"/>
      <c r="AE313" s="317"/>
      <c r="AF313" s="317"/>
      <c r="AG313" s="317"/>
      <c r="AH313" s="447" t="s">
        <v>222</v>
      </c>
      <c r="AJ313" s="317"/>
      <c r="AK313" s="317"/>
      <c r="AL313" s="317"/>
      <c r="AM313" s="532">
        <f>RRI(J277,J257,AM311)</f>
        <v>0.03219453047</v>
      </c>
      <c r="AN313" s="317"/>
      <c r="AO313" s="317"/>
      <c r="AP313" s="317"/>
      <c r="AQ313" s="317"/>
    </row>
    <row r="314" ht="15.75" customHeight="1">
      <c r="A314" s="317"/>
      <c r="B314" s="317"/>
      <c r="C314" s="317"/>
      <c r="D314" s="317"/>
      <c r="E314" s="317"/>
      <c r="F314" s="317"/>
      <c r="G314" s="317"/>
      <c r="H314" s="317"/>
      <c r="I314" s="317"/>
      <c r="J314" s="317"/>
      <c r="K314" s="317"/>
      <c r="L314" s="317"/>
      <c r="M314" s="317"/>
      <c r="N314" s="318" t="s">
        <v>223</v>
      </c>
      <c r="O314" s="317"/>
      <c r="P314" s="317"/>
      <c r="Q314" s="317"/>
      <c r="R314" s="319"/>
      <c r="S314" s="513">
        <f>J266</f>
        <v>0.03865571549</v>
      </c>
      <c r="T314" s="317"/>
      <c r="U314" s="317"/>
      <c r="V314" s="317"/>
      <c r="W314" s="317"/>
      <c r="X314" s="318" t="s">
        <v>223</v>
      </c>
      <c r="Y314" s="317"/>
      <c r="Z314" s="317"/>
      <c r="AA314" s="317"/>
      <c r="AB314" s="317"/>
      <c r="AC314" s="513">
        <f>S314</f>
        <v>0.03865571549</v>
      </c>
      <c r="AD314" s="317"/>
      <c r="AE314" s="317"/>
      <c r="AF314" s="317"/>
      <c r="AG314" s="317"/>
      <c r="AH314" s="317" t="s">
        <v>223</v>
      </c>
      <c r="AI314" s="317"/>
      <c r="AJ314" s="317"/>
      <c r="AK314" s="317"/>
      <c r="AL314" s="317"/>
      <c r="AM314" s="512">
        <f>AC314</f>
        <v>0.03865571549</v>
      </c>
      <c r="AN314" s="317"/>
      <c r="AO314" s="317"/>
      <c r="AP314" s="317"/>
      <c r="AQ314" s="317"/>
    </row>
    <row r="315" ht="15.75" customHeight="1">
      <c r="A315" s="317"/>
      <c r="B315" s="317"/>
      <c r="C315" s="317"/>
      <c r="D315" s="317"/>
      <c r="E315" s="317"/>
      <c r="F315" s="317"/>
      <c r="G315" s="317"/>
      <c r="H315" s="317"/>
      <c r="I315" s="317"/>
      <c r="J315" s="317"/>
      <c r="K315" s="317"/>
      <c r="L315" s="317"/>
      <c r="M315" s="317"/>
      <c r="N315" s="516" t="s">
        <v>224</v>
      </c>
      <c r="O315" s="437"/>
      <c r="P315" s="437"/>
      <c r="Q315" s="437"/>
      <c r="R315" s="514"/>
      <c r="S315" s="511">
        <f>S313+S314</f>
        <v>0.07292896697</v>
      </c>
      <c r="T315" s="317"/>
      <c r="U315" s="317"/>
      <c r="V315" s="317"/>
      <c r="W315" s="317"/>
      <c r="X315" s="516" t="s">
        <v>224</v>
      </c>
      <c r="Y315" s="437"/>
      <c r="Z315" s="437"/>
      <c r="AA315" s="437"/>
      <c r="AB315" s="437"/>
      <c r="AC315" s="511">
        <f>AC313+AC314</f>
        <v>0.0659404186</v>
      </c>
      <c r="AD315" s="317"/>
      <c r="AE315" s="317"/>
      <c r="AF315" s="317"/>
      <c r="AG315" s="317"/>
      <c r="AH315" s="548" t="s">
        <v>224</v>
      </c>
      <c r="AI315" s="549"/>
      <c r="AJ315" s="549"/>
      <c r="AK315" s="549"/>
      <c r="AL315" s="549"/>
      <c r="AM315" s="550">
        <f>AM313+AM314</f>
        <v>0.07085024596</v>
      </c>
      <c r="AN315" s="317"/>
      <c r="AO315" s="317"/>
      <c r="AP315" s="317"/>
      <c r="AQ315" s="317"/>
    </row>
    <row r="316" ht="15.75" customHeight="1">
      <c r="A316" s="317"/>
      <c r="B316" s="317"/>
      <c r="C316" s="317"/>
      <c r="D316" s="317"/>
      <c r="E316" s="317"/>
      <c r="F316" s="317"/>
      <c r="G316" s="317"/>
      <c r="H316" s="317"/>
      <c r="I316" s="317"/>
      <c r="J316" s="317"/>
      <c r="K316" s="317"/>
      <c r="L316" s="317"/>
      <c r="M316" s="317"/>
      <c r="N316" s="318" t="s">
        <v>234</v>
      </c>
      <c r="Q316" s="317"/>
      <c r="R316" s="319"/>
      <c r="S316" s="538">
        <f>S311/J271-100%</f>
        <v>0.33650247</v>
      </c>
      <c r="T316" s="317"/>
      <c r="U316" s="317"/>
      <c r="V316" s="317"/>
      <c r="W316" s="317"/>
      <c r="X316" s="318" t="s">
        <v>235</v>
      </c>
      <c r="AA316" s="317"/>
      <c r="AB316" s="317"/>
      <c r="AC316" s="538">
        <f>AC311/J271-100%</f>
        <v>0.2954635428</v>
      </c>
      <c r="AD316" s="317"/>
      <c r="AE316" s="317"/>
      <c r="AF316" s="317"/>
      <c r="AG316" s="317"/>
      <c r="AH316" s="317" t="s">
        <v>236</v>
      </c>
      <c r="AK316" s="317"/>
      <c r="AL316" s="317"/>
      <c r="AM316" s="537">
        <f>AM311/J271-100%</f>
        <v>0.3241907918</v>
      </c>
      <c r="AN316" s="317"/>
      <c r="AO316" s="317"/>
      <c r="AP316" s="317"/>
      <c r="AQ316" s="317"/>
    </row>
    <row r="317" ht="15.75" customHeight="1">
      <c r="A317" s="317"/>
      <c r="B317" s="317"/>
      <c r="C317" s="317"/>
      <c r="D317" s="317"/>
      <c r="E317" s="317"/>
      <c r="F317" s="317"/>
      <c r="G317" s="317"/>
      <c r="H317" s="317"/>
      <c r="I317" s="317"/>
      <c r="J317" s="317"/>
      <c r="K317" s="317"/>
      <c r="L317" s="317"/>
      <c r="M317" s="317"/>
      <c r="N317" s="522" t="s">
        <v>228</v>
      </c>
      <c r="P317" s="520"/>
      <c r="Q317" s="520"/>
      <c r="R317" s="520"/>
      <c r="S317" s="533">
        <f>RRI(J277,J271,S311)</f>
        <v>0.06508613618</v>
      </c>
      <c r="T317" s="317"/>
      <c r="U317" s="317"/>
      <c r="V317" s="317"/>
      <c r="W317" s="317"/>
      <c r="X317" s="522" t="s">
        <v>228</v>
      </c>
      <c r="Z317" s="519"/>
      <c r="AA317" s="519"/>
      <c r="AB317" s="519"/>
      <c r="AC317" s="533">
        <f>RRI(J277,J271,AC311)</f>
        <v>0.05788938622</v>
      </c>
      <c r="AD317" s="317"/>
      <c r="AE317" s="317"/>
      <c r="AF317" s="317"/>
      <c r="AG317" s="317"/>
      <c r="AH317" s="447" t="s">
        <v>228</v>
      </c>
      <c r="AJ317" s="317"/>
      <c r="AK317" s="317"/>
      <c r="AL317" s="317"/>
      <c r="AM317" s="532">
        <f>RRI(J277,J271,AM311)</f>
        <v>0.06294548629</v>
      </c>
      <c r="AN317" s="317"/>
      <c r="AO317" s="317"/>
      <c r="AP317" s="317"/>
      <c r="AQ317" s="317"/>
    </row>
    <row r="318" ht="15.75" customHeight="1">
      <c r="A318" s="317"/>
      <c r="B318" s="317"/>
      <c r="C318" s="317"/>
      <c r="D318" s="317"/>
      <c r="E318" s="317"/>
      <c r="F318" s="317"/>
      <c r="G318" s="317"/>
      <c r="H318" s="317"/>
      <c r="I318" s="317"/>
      <c r="J318" s="317"/>
      <c r="K318" s="317"/>
      <c r="L318" s="317"/>
      <c r="M318" s="317"/>
      <c r="N318" s="318" t="s">
        <v>223</v>
      </c>
      <c r="O318" s="472"/>
      <c r="P318" s="472"/>
      <c r="Q318" s="472"/>
      <c r="R318" s="319"/>
      <c r="S318" s="513">
        <f>J266</f>
        <v>0.03865571549</v>
      </c>
      <c r="T318" s="317"/>
      <c r="U318" s="317"/>
      <c r="V318" s="317"/>
      <c r="W318" s="317"/>
      <c r="X318" s="318" t="s">
        <v>223</v>
      </c>
      <c r="Y318" s="317"/>
      <c r="Z318" s="317"/>
      <c r="AA318" s="317"/>
      <c r="AB318" s="317"/>
      <c r="AC318" s="513">
        <f>S318</f>
        <v>0.03865571549</v>
      </c>
      <c r="AD318" s="317"/>
      <c r="AE318" s="317"/>
      <c r="AF318" s="317"/>
      <c r="AG318" s="317"/>
      <c r="AH318" s="317" t="s">
        <v>223</v>
      </c>
      <c r="AI318" s="317"/>
      <c r="AJ318" s="317"/>
      <c r="AK318" s="317"/>
      <c r="AL318" s="317"/>
      <c r="AM318" s="512">
        <f>AC318</f>
        <v>0.03865571549</v>
      </c>
      <c r="AN318" s="317"/>
      <c r="AO318" s="317"/>
      <c r="AP318" s="317"/>
      <c r="AQ318" s="317"/>
    </row>
    <row r="319" ht="15.75" customHeight="1">
      <c r="A319" s="317"/>
      <c r="B319" s="317"/>
      <c r="C319" s="317"/>
      <c r="D319" s="317"/>
      <c r="E319" s="317"/>
      <c r="F319" s="317"/>
      <c r="G319" s="317"/>
      <c r="H319" s="317"/>
      <c r="I319" s="317"/>
      <c r="J319" s="317"/>
      <c r="K319" s="317"/>
      <c r="L319" s="317"/>
      <c r="M319" s="317"/>
      <c r="N319" s="524" t="s">
        <v>224</v>
      </c>
      <c r="O319" s="551"/>
      <c r="P319" s="551"/>
      <c r="Q319" s="551"/>
      <c r="R319" s="552"/>
      <c r="S319" s="539">
        <f>S317+S318</f>
        <v>0.1037418517</v>
      </c>
      <c r="T319" s="317"/>
      <c r="U319" s="317"/>
      <c r="V319" s="317"/>
      <c r="W319" s="317"/>
      <c r="X319" s="524" t="s">
        <v>224</v>
      </c>
      <c r="Y319" s="443"/>
      <c r="Z319" s="443"/>
      <c r="AA319" s="443"/>
      <c r="AB319" s="443"/>
      <c r="AC319" s="539">
        <f>AC317+AC318</f>
        <v>0.09654510171</v>
      </c>
      <c r="AD319" s="317"/>
      <c r="AE319" s="317"/>
      <c r="AF319" s="317"/>
      <c r="AG319" s="317"/>
      <c r="AH319" s="534" t="s">
        <v>224</v>
      </c>
      <c r="AI319" s="535"/>
      <c r="AJ319" s="535"/>
      <c r="AK319" s="535"/>
      <c r="AL319" s="535"/>
      <c r="AM319" s="536">
        <f>AM317+AM318</f>
        <v>0.1016012018</v>
      </c>
      <c r="AN319" s="317"/>
      <c r="AO319" s="317"/>
      <c r="AP319" s="317"/>
      <c r="AQ319" s="317"/>
    </row>
    <row r="320" ht="15.75" customHeight="1">
      <c r="A320" s="317"/>
      <c r="B320" s="317"/>
      <c r="C320" s="317"/>
      <c r="D320" s="317"/>
      <c r="E320" s="317"/>
      <c r="F320" s="317"/>
      <c r="G320" s="317"/>
      <c r="H320" s="317"/>
      <c r="I320" s="317"/>
      <c r="J320" s="317"/>
      <c r="K320" s="317"/>
      <c r="L320" s="317"/>
      <c r="M320" s="317"/>
      <c r="N320" s="317"/>
      <c r="O320" s="472"/>
      <c r="P320" s="472"/>
      <c r="Q320" s="472"/>
      <c r="R320" s="319"/>
      <c r="S320" s="472"/>
      <c r="T320" s="317"/>
      <c r="U320" s="317"/>
      <c r="V320" s="317"/>
      <c r="W320" s="317"/>
      <c r="X320" s="317"/>
      <c r="Y320" s="317"/>
      <c r="Z320" s="317"/>
      <c r="AA320" s="317"/>
      <c r="AB320" s="317"/>
      <c r="AC320" s="319"/>
      <c r="AD320" s="317"/>
      <c r="AE320" s="317"/>
      <c r="AF320" s="317"/>
      <c r="AG320" s="317"/>
      <c r="AH320" s="317"/>
      <c r="AI320" s="317"/>
      <c r="AJ320" s="317"/>
      <c r="AK320" s="317"/>
      <c r="AL320" s="317"/>
      <c r="AM320" s="319"/>
      <c r="AN320" s="317"/>
      <c r="AO320" s="317"/>
      <c r="AP320" s="317"/>
      <c r="AQ320" s="317"/>
    </row>
    <row r="321" ht="15.75" customHeight="1">
      <c r="A321" s="317"/>
      <c r="B321" s="317"/>
      <c r="C321" s="317"/>
      <c r="D321" s="317"/>
      <c r="E321" s="317"/>
      <c r="F321" s="317"/>
      <c r="G321" s="317"/>
      <c r="H321" s="317"/>
      <c r="I321" s="317"/>
      <c r="J321" s="317"/>
      <c r="K321" s="317"/>
      <c r="L321" s="317"/>
      <c r="M321" s="317"/>
      <c r="N321" s="317"/>
      <c r="O321" s="319"/>
      <c r="P321" s="319"/>
      <c r="Q321" s="319"/>
      <c r="R321" s="319"/>
      <c r="S321" s="319"/>
      <c r="T321" s="317"/>
      <c r="U321" s="317"/>
      <c r="V321" s="317"/>
      <c r="W321" s="317"/>
      <c r="X321" s="317"/>
      <c r="Y321" s="317"/>
      <c r="Z321" s="317"/>
      <c r="AA321" s="317"/>
      <c r="AB321" s="317"/>
      <c r="AC321" s="317"/>
      <c r="AD321" s="317"/>
      <c r="AE321" s="317"/>
      <c r="AF321" s="317"/>
      <c r="AG321" s="317"/>
      <c r="AH321" s="317"/>
      <c r="AI321" s="317"/>
      <c r="AJ321" s="317"/>
      <c r="AK321" s="317"/>
      <c r="AL321" s="317"/>
      <c r="AM321" s="317"/>
      <c r="AN321" s="317"/>
      <c r="AO321" s="317"/>
      <c r="AP321" s="317"/>
      <c r="AQ321" s="317"/>
    </row>
    <row r="322" ht="15.75" customHeight="1">
      <c r="A322" s="317"/>
      <c r="B322" s="317"/>
      <c r="C322" s="317"/>
      <c r="D322" s="317"/>
      <c r="E322" s="317"/>
      <c r="F322" s="317"/>
      <c r="G322" s="317"/>
      <c r="H322" s="317"/>
      <c r="I322" s="317"/>
      <c r="J322" s="317"/>
      <c r="K322" s="317"/>
      <c r="L322" s="317"/>
      <c r="M322" s="317"/>
      <c r="N322" s="317"/>
      <c r="O322" s="319"/>
      <c r="P322" s="207" t="s">
        <v>237</v>
      </c>
      <c r="Q322" s="207" t="s">
        <v>5</v>
      </c>
      <c r="R322" s="207" t="s">
        <v>6</v>
      </c>
      <c r="S322" s="207" t="s">
        <v>7</v>
      </c>
      <c r="T322" s="553" t="s">
        <v>8</v>
      </c>
      <c r="U322" s="317"/>
      <c r="V322" s="317"/>
      <c r="W322" s="317"/>
      <c r="X322" s="317"/>
      <c r="Y322" s="317"/>
      <c r="Z322" s="553" t="s">
        <v>238</v>
      </c>
      <c r="AA322" s="553" t="s">
        <v>239</v>
      </c>
      <c r="AB322" s="553" t="s">
        <v>240</v>
      </c>
      <c r="AC322" s="553" t="s">
        <v>241</v>
      </c>
      <c r="AD322" s="553" t="s">
        <v>242</v>
      </c>
      <c r="AE322" s="317"/>
      <c r="AF322" s="317"/>
      <c r="AG322" s="317"/>
      <c r="AH322" s="317"/>
      <c r="AI322" s="317"/>
      <c r="AJ322" s="553" t="s">
        <v>243</v>
      </c>
      <c r="AK322" s="553" t="s">
        <v>244</v>
      </c>
      <c r="AL322" s="553" t="s">
        <v>245</v>
      </c>
      <c r="AM322" s="553" t="s">
        <v>246</v>
      </c>
      <c r="AN322" s="553" t="s">
        <v>247</v>
      </c>
      <c r="AO322" s="317"/>
      <c r="AP322" s="317"/>
      <c r="AQ322" s="317"/>
    </row>
    <row r="323" ht="15.75" customHeight="1">
      <c r="A323" s="317"/>
      <c r="B323" s="317"/>
      <c r="C323" s="317"/>
      <c r="D323" s="317"/>
      <c r="E323" s="317"/>
      <c r="F323" s="317"/>
      <c r="G323" s="317"/>
      <c r="H323" s="317"/>
      <c r="I323" s="317"/>
      <c r="J323" s="317"/>
      <c r="K323" s="317"/>
      <c r="L323" s="317"/>
      <c r="M323" s="317"/>
      <c r="N323" s="554" t="s">
        <v>248</v>
      </c>
      <c r="P323" s="555">
        <f t="shared" ref="P323:T323" si="207">Q140</f>
        <v>-0.008017380825</v>
      </c>
      <c r="Q323" s="555">
        <f t="shared" si="207"/>
        <v>-0.03538415283</v>
      </c>
      <c r="R323" s="555">
        <f t="shared" si="207"/>
        <v>-0.04861746265</v>
      </c>
      <c r="S323" s="555">
        <f t="shared" si="207"/>
        <v>-0.06425779986</v>
      </c>
      <c r="T323" s="555">
        <f t="shared" si="207"/>
        <v>-0.08170479527</v>
      </c>
      <c r="U323" s="317"/>
      <c r="V323" s="317"/>
      <c r="W323" s="317"/>
      <c r="X323" s="554" t="s">
        <v>249</v>
      </c>
      <c r="Z323" s="319">
        <f t="shared" ref="Z323:AD323" si="208">Q135</f>
        <v>-0.627498074</v>
      </c>
      <c r="AA323" s="319">
        <f t="shared" si="208"/>
        <v>-0.7077825063</v>
      </c>
      <c r="AB323" s="319">
        <f t="shared" si="208"/>
        <v>-0.7819989059</v>
      </c>
      <c r="AC323" s="319">
        <f t="shared" si="208"/>
        <v>-0.873178554</v>
      </c>
      <c r="AD323" s="319">
        <f t="shared" si="208"/>
        <v>-0.9728718737</v>
      </c>
      <c r="AE323" s="317"/>
      <c r="AF323" s="317"/>
      <c r="AG323" s="317"/>
      <c r="AH323" s="554" t="s">
        <v>250</v>
      </c>
      <c r="AJ323" s="556">
        <f>L250</f>
        <v>18.87234252</v>
      </c>
      <c r="AK323" s="556">
        <f t="shared" ref="AK323:AN323" si="209">AJ323</f>
        <v>18.87234252</v>
      </c>
      <c r="AL323" s="556">
        <f t="shared" si="209"/>
        <v>18.87234252</v>
      </c>
      <c r="AM323" s="556">
        <f t="shared" si="209"/>
        <v>18.87234252</v>
      </c>
      <c r="AN323" s="556">
        <f t="shared" si="209"/>
        <v>18.87234252</v>
      </c>
      <c r="AO323" s="317"/>
      <c r="AP323" s="317"/>
      <c r="AQ323" s="317"/>
    </row>
    <row r="324" ht="15.75" customHeight="1">
      <c r="A324" s="472"/>
      <c r="B324" s="472"/>
      <c r="C324" s="472"/>
      <c r="D324" s="472"/>
      <c r="E324" s="472"/>
      <c r="F324" s="472"/>
      <c r="G324" s="472"/>
      <c r="H324" s="472"/>
      <c r="I324" s="472"/>
      <c r="J324" s="472"/>
      <c r="K324" s="472"/>
      <c r="L324" s="472"/>
      <c r="M324" s="472"/>
      <c r="N324" s="557" t="s">
        <v>251</v>
      </c>
      <c r="P324" s="558">
        <f>Q142*S284</f>
        <v>61.33697387</v>
      </c>
      <c r="Q324" s="558">
        <f>R142*S284</f>
        <v>65.03225224</v>
      </c>
      <c r="R324" s="558">
        <f>S142*S284</f>
        <v>68.84904158</v>
      </c>
      <c r="S324" s="558">
        <f>T142*S284</f>
        <v>73.96618827</v>
      </c>
      <c r="T324" s="558">
        <f>U142*S284</f>
        <v>80.1901482</v>
      </c>
      <c r="U324" s="472"/>
      <c r="V324" s="472"/>
      <c r="W324" s="472"/>
      <c r="X324" s="559" t="s">
        <v>252</v>
      </c>
      <c r="Y324" s="560"/>
      <c r="Z324" s="561">
        <f>Q139*AC284</f>
        <v>98.56627533</v>
      </c>
      <c r="AA324" s="561">
        <f>R139*AC284</f>
        <v>95.07859118</v>
      </c>
      <c r="AB324" s="561">
        <f>S139*AC284</f>
        <v>90.45611132</v>
      </c>
      <c r="AC324" s="561">
        <f>T139*AC284</f>
        <v>84.64360063</v>
      </c>
      <c r="AD324" s="562">
        <f>U139*AC284</f>
        <v>77.72781257</v>
      </c>
      <c r="AE324" s="472"/>
      <c r="AF324" s="472"/>
      <c r="AG324" s="472"/>
      <c r="AH324" s="563" t="s">
        <v>252</v>
      </c>
      <c r="AJ324" s="564">
        <f t="shared" ref="AJ324:AN324" si="210">(Z324*0.3)+(P324*0.7)</f>
        <v>72.50576431</v>
      </c>
      <c r="AK324" s="564">
        <f t="shared" si="210"/>
        <v>74.04615392</v>
      </c>
      <c r="AL324" s="564">
        <f t="shared" si="210"/>
        <v>75.3311625</v>
      </c>
      <c r="AM324" s="564">
        <f t="shared" si="210"/>
        <v>77.16941198</v>
      </c>
      <c r="AN324" s="564">
        <f t="shared" si="210"/>
        <v>79.45144751</v>
      </c>
      <c r="AO324" s="472"/>
      <c r="AP324" s="472"/>
      <c r="AQ324" s="472"/>
    </row>
    <row r="325" ht="15.75" customHeight="1">
      <c r="A325" s="472"/>
      <c r="B325" s="472"/>
      <c r="C325" s="472"/>
      <c r="D325" s="472"/>
      <c r="E325" s="472"/>
      <c r="F325" s="472"/>
      <c r="G325" s="472"/>
      <c r="H325" s="472"/>
      <c r="I325" s="472"/>
      <c r="J325" s="472"/>
      <c r="K325" s="472"/>
      <c r="L325" s="472"/>
      <c r="M325" s="472"/>
      <c r="N325" s="557" t="s">
        <v>253</v>
      </c>
      <c r="P325" s="558">
        <f>Q142*S285</f>
        <v>52.13642779</v>
      </c>
      <c r="Q325" s="558">
        <f>R142*S285</f>
        <v>55.2774144</v>
      </c>
      <c r="R325" s="558">
        <f>S142*S285</f>
        <v>58.52168534</v>
      </c>
      <c r="S325" s="558">
        <f>T142*S285</f>
        <v>62.87126003</v>
      </c>
      <c r="T325" s="558">
        <f>U142*S285</f>
        <v>68.16162597</v>
      </c>
      <c r="U325" s="472"/>
      <c r="V325" s="472"/>
      <c r="W325" s="472"/>
      <c r="X325" s="565" t="s">
        <v>254</v>
      </c>
      <c r="Y325" s="566"/>
      <c r="Z325" s="567">
        <f>Q139*AC285</f>
        <v>83.78133403</v>
      </c>
      <c r="AA325" s="567">
        <f>R139*AC285</f>
        <v>80.8168025</v>
      </c>
      <c r="AB325" s="567">
        <f>S139*AC285</f>
        <v>76.88769462</v>
      </c>
      <c r="AC325" s="567">
        <f>T139*AC285</f>
        <v>71.94706053</v>
      </c>
      <c r="AD325" s="568">
        <f>U139*AC285</f>
        <v>66.06864068</v>
      </c>
      <c r="AE325" s="472"/>
      <c r="AF325" s="472"/>
      <c r="AG325" s="472"/>
      <c r="AH325" s="563" t="s">
        <v>254</v>
      </c>
      <c r="AJ325" s="564">
        <f t="shared" ref="AJ325:AN325" si="211">(Z325*0.3)+(P325*0.7)</f>
        <v>61.62989966</v>
      </c>
      <c r="AK325" s="564">
        <f t="shared" si="211"/>
        <v>62.93923083</v>
      </c>
      <c r="AL325" s="564">
        <f t="shared" si="211"/>
        <v>64.03148813</v>
      </c>
      <c r="AM325" s="564">
        <f t="shared" si="211"/>
        <v>65.59400018</v>
      </c>
      <c r="AN325" s="564">
        <f t="shared" si="211"/>
        <v>67.53373038</v>
      </c>
      <c r="AO325" s="472"/>
      <c r="AP325" s="472"/>
      <c r="AQ325" s="472"/>
    </row>
    <row r="326" ht="15.75" customHeight="1">
      <c r="A326" s="454"/>
      <c r="B326" s="454"/>
      <c r="C326" s="454"/>
      <c r="D326" s="454"/>
      <c r="E326" s="454"/>
      <c r="F326" s="454"/>
      <c r="G326" s="454"/>
      <c r="H326" s="454"/>
      <c r="I326" s="454"/>
      <c r="J326" s="454"/>
      <c r="K326" s="454"/>
      <c r="L326" s="454"/>
      <c r="M326" s="454"/>
      <c r="N326" s="563" t="s">
        <v>255</v>
      </c>
      <c r="P326" s="569">
        <f>Q142*S286</f>
        <v>49.06957909</v>
      </c>
      <c r="Q326" s="569">
        <f>R142*S286</f>
        <v>52.02580179</v>
      </c>
      <c r="R326" s="569">
        <f>S142*S286</f>
        <v>55.07923327</v>
      </c>
      <c r="S326" s="569">
        <f>T142*S286</f>
        <v>59.17295062</v>
      </c>
      <c r="T326" s="569">
        <f>U142*S286</f>
        <v>64.15211856</v>
      </c>
      <c r="U326" s="454"/>
      <c r="V326" s="454"/>
      <c r="W326" s="454"/>
      <c r="X326" s="563" t="s">
        <v>256</v>
      </c>
      <c r="Z326" s="569">
        <f>Q139*AC286</f>
        <v>78.85302026</v>
      </c>
      <c r="AA326" s="569">
        <f>R139*AC286</f>
        <v>76.06287294</v>
      </c>
      <c r="AB326" s="569">
        <f>S139*AC286</f>
        <v>72.36488906</v>
      </c>
      <c r="AC326" s="569">
        <f>T139*AC286</f>
        <v>67.7148805</v>
      </c>
      <c r="AD326" s="569">
        <f>U139*AC286</f>
        <v>62.18225005</v>
      </c>
      <c r="AE326" s="454"/>
      <c r="AF326" s="454"/>
      <c r="AG326" s="454"/>
      <c r="AH326" s="563" t="s">
        <v>256</v>
      </c>
      <c r="AJ326" s="564">
        <f t="shared" ref="AJ326:AN326" si="212">(Z326*0.3)+(P326*0.7)</f>
        <v>58.00461145</v>
      </c>
      <c r="AK326" s="564">
        <f t="shared" si="212"/>
        <v>59.23692314</v>
      </c>
      <c r="AL326" s="564">
        <f t="shared" si="212"/>
        <v>60.26493</v>
      </c>
      <c r="AM326" s="564">
        <f t="shared" si="212"/>
        <v>61.73552958</v>
      </c>
      <c r="AN326" s="564">
        <f t="shared" si="212"/>
        <v>63.56115801</v>
      </c>
      <c r="AO326" s="454"/>
      <c r="AP326" s="454"/>
      <c r="AQ326" s="454"/>
    </row>
    <row r="327" ht="15.75" customHeight="1">
      <c r="A327" s="317"/>
      <c r="B327" s="317"/>
      <c r="C327" s="317"/>
      <c r="D327" s="317"/>
      <c r="E327" s="317"/>
      <c r="F327" s="317"/>
      <c r="G327" s="317"/>
      <c r="H327" s="317"/>
      <c r="I327" s="317"/>
      <c r="J327" s="317"/>
      <c r="K327" s="317"/>
      <c r="L327" s="317"/>
      <c r="M327" s="317"/>
      <c r="N327" s="570" t="s">
        <v>257</v>
      </c>
      <c r="P327" s="571">
        <f>Q91/J257</f>
        <v>0.03274907332</v>
      </c>
      <c r="Q327" s="571">
        <f>R91/J257</f>
        <v>0.03458108083</v>
      </c>
      <c r="R327" s="571">
        <f>S91/J257</f>
        <v>0.03883253772</v>
      </c>
      <c r="S327" s="571">
        <f>T91/J257</f>
        <v>0.04171676147</v>
      </c>
      <c r="T327" s="571">
        <f>U91/J257</f>
        <v>0.04539912412</v>
      </c>
      <c r="U327" s="317"/>
      <c r="V327" s="317"/>
      <c r="W327" s="317"/>
      <c r="X327" s="570" t="s">
        <v>258</v>
      </c>
      <c r="Z327" s="571">
        <f t="shared" ref="Z327:AD327" si="213">P327</f>
        <v>0.03274907332</v>
      </c>
      <c r="AA327" s="571">
        <f t="shared" si="213"/>
        <v>0.03458108083</v>
      </c>
      <c r="AB327" s="571">
        <f t="shared" si="213"/>
        <v>0.03883253772</v>
      </c>
      <c r="AC327" s="571">
        <f t="shared" si="213"/>
        <v>0.04171676147</v>
      </c>
      <c r="AD327" s="571">
        <f t="shared" si="213"/>
        <v>0.04539912412</v>
      </c>
      <c r="AE327" s="317"/>
      <c r="AF327" s="317"/>
      <c r="AG327" s="317"/>
      <c r="AH327" s="570" t="s">
        <v>258</v>
      </c>
      <c r="AJ327" s="571">
        <f t="shared" ref="AJ327:AN327" si="214">Z327</f>
        <v>0.03274907332</v>
      </c>
      <c r="AK327" s="571">
        <f t="shared" si="214"/>
        <v>0.03458108083</v>
      </c>
      <c r="AL327" s="571">
        <f t="shared" si="214"/>
        <v>0.03883253772</v>
      </c>
      <c r="AM327" s="571">
        <f t="shared" si="214"/>
        <v>0.04171676147</v>
      </c>
      <c r="AN327" s="571">
        <f t="shared" si="214"/>
        <v>0.04539912412</v>
      </c>
      <c r="AO327" s="317"/>
      <c r="AP327" s="317"/>
      <c r="AQ327" s="317"/>
    </row>
    <row r="328" ht="15.75" customHeight="1">
      <c r="A328" s="317"/>
      <c r="B328" s="317"/>
      <c r="C328" s="317"/>
      <c r="D328" s="317"/>
      <c r="E328" s="317"/>
      <c r="F328" s="317"/>
      <c r="G328" s="317"/>
      <c r="H328" s="317"/>
      <c r="I328" s="317"/>
      <c r="J328" s="317"/>
      <c r="K328" s="317"/>
      <c r="L328" s="317"/>
      <c r="M328" s="317"/>
      <c r="N328" s="317"/>
      <c r="O328" s="319"/>
      <c r="P328" s="319"/>
      <c r="Q328" s="319"/>
      <c r="R328" s="319"/>
      <c r="S328" s="319"/>
      <c r="T328" s="317"/>
      <c r="U328" s="317"/>
      <c r="V328" s="317"/>
      <c r="W328" s="317"/>
      <c r="X328" s="317"/>
      <c r="Y328" s="317"/>
      <c r="Z328" s="319"/>
      <c r="AA328" s="319"/>
      <c r="AB328" s="319"/>
      <c r="AC328" s="319"/>
      <c r="AD328" s="319"/>
      <c r="AE328" s="317"/>
      <c r="AF328" s="317"/>
      <c r="AG328" s="317"/>
      <c r="AH328" s="317"/>
      <c r="AI328" s="317"/>
      <c r="AJ328" s="319"/>
      <c r="AK328" s="319"/>
      <c r="AL328" s="319"/>
      <c r="AM328" s="319"/>
      <c r="AN328" s="319"/>
      <c r="AO328" s="317"/>
      <c r="AP328" s="317"/>
      <c r="AQ328" s="317"/>
    </row>
    <row r="329" ht="15.75" customHeight="1">
      <c r="A329" s="317"/>
      <c r="B329" s="317"/>
      <c r="C329" s="317"/>
      <c r="D329" s="317"/>
      <c r="E329" s="317"/>
      <c r="F329" s="317"/>
      <c r="G329" s="317"/>
      <c r="H329" s="317"/>
      <c r="I329" s="317"/>
      <c r="J329" s="317"/>
      <c r="K329" s="317"/>
      <c r="L329" s="317"/>
      <c r="M329" s="317"/>
      <c r="N329" s="317"/>
      <c r="O329" s="317"/>
      <c r="P329" s="317"/>
      <c r="Q329" s="317"/>
      <c r="R329" s="317"/>
      <c r="S329" s="317"/>
      <c r="T329" s="317"/>
      <c r="U329" s="317"/>
      <c r="V329" s="317"/>
      <c r="W329" s="317"/>
      <c r="X329" s="317"/>
      <c r="Y329" s="317"/>
      <c r="Z329" s="317"/>
      <c r="AA329" s="317"/>
      <c r="AB329" s="317"/>
      <c r="AC329" s="317"/>
      <c r="AD329" s="317"/>
      <c r="AE329" s="317"/>
      <c r="AF329" s="317"/>
      <c r="AG329" s="317"/>
      <c r="AH329" s="317"/>
      <c r="AI329" s="317"/>
      <c r="AJ329" s="317"/>
      <c r="AK329" s="317"/>
      <c r="AL329" s="317"/>
      <c r="AM329" s="317"/>
      <c r="AN329" s="317"/>
      <c r="AO329" s="317"/>
      <c r="AP329" s="317"/>
      <c r="AQ329" s="317"/>
    </row>
    <row r="330" ht="15.75" customHeight="1">
      <c r="A330" s="317"/>
      <c r="B330" s="317"/>
      <c r="C330" s="317"/>
      <c r="D330" s="317"/>
      <c r="E330" s="317"/>
      <c r="F330" s="317"/>
      <c r="G330" s="317"/>
      <c r="H330" s="317"/>
      <c r="I330" s="317"/>
      <c r="J330" s="317"/>
      <c r="K330" s="317"/>
      <c r="L330" s="317"/>
      <c r="M330" s="317"/>
      <c r="N330" s="572" t="s">
        <v>259</v>
      </c>
      <c r="O330" s="573"/>
      <c r="P330" s="573"/>
      <c r="Q330" s="573"/>
      <c r="R330" s="573"/>
      <c r="S330" s="573"/>
      <c r="T330" s="574"/>
      <c r="U330" s="317"/>
      <c r="V330" s="317"/>
      <c r="W330" s="317"/>
      <c r="X330" s="317"/>
      <c r="Y330" s="317"/>
      <c r="Z330" s="317"/>
      <c r="AA330" s="317"/>
      <c r="AB330" s="317"/>
      <c r="AC330" s="317"/>
      <c r="AD330" s="317"/>
      <c r="AE330" s="317"/>
      <c r="AF330" s="317"/>
      <c r="AG330" s="317"/>
      <c r="AH330" s="317"/>
      <c r="AI330" s="317"/>
      <c r="AJ330" s="317"/>
      <c r="AK330" s="317"/>
      <c r="AL330" s="317"/>
      <c r="AM330" s="317"/>
      <c r="AN330" s="317"/>
      <c r="AO330" s="317"/>
      <c r="AP330" s="317"/>
      <c r="AQ330" s="317"/>
    </row>
    <row r="331" ht="15.75" customHeight="1">
      <c r="A331" s="472"/>
      <c r="B331" s="472"/>
      <c r="C331" s="472"/>
      <c r="D331" s="472"/>
      <c r="E331" s="472"/>
      <c r="F331" s="472"/>
      <c r="G331" s="472"/>
      <c r="H331" s="472"/>
      <c r="I331" s="472"/>
      <c r="J331" s="472"/>
      <c r="K331" s="472"/>
      <c r="L331" s="472"/>
      <c r="M331" s="472"/>
      <c r="N331" s="575" t="s">
        <v>185</v>
      </c>
      <c r="P331" s="576" t="s">
        <v>5</v>
      </c>
      <c r="Q331" s="576" t="s">
        <v>6</v>
      </c>
      <c r="R331" s="576" t="s">
        <v>7</v>
      </c>
      <c r="S331" s="576" t="s">
        <v>8</v>
      </c>
      <c r="T331" s="577" t="s">
        <v>9</v>
      </c>
      <c r="U331" s="472"/>
      <c r="V331" s="472"/>
      <c r="W331" s="472"/>
      <c r="X331" s="472"/>
      <c r="Y331" s="472"/>
      <c r="Z331" s="472"/>
      <c r="AA331" s="472"/>
      <c r="AB331" s="472"/>
      <c r="AC331" s="472"/>
      <c r="AD331" s="472"/>
      <c r="AE331" s="472"/>
      <c r="AF331" s="472"/>
      <c r="AG331" s="472"/>
      <c r="AH331" s="472"/>
      <c r="AI331" s="472"/>
      <c r="AJ331" s="472"/>
      <c r="AK331" s="472"/>
      <c r="AL331" s="472"/>
      <c r="AM331" s="472"/>
      <c r="AN331" s="472"/>
      <c r="AO331" s="472"/>
      <c r="AP331" s="472"/>
      <c r="AQ331" s="472"/>
    </row>
    <row r="332" ht="15.75" customHeight="1">
      <c r="A332" s="472"/>
      <c r="B332" s="472"/>
      <c r="C332" s="472"/>
      <c r="D332" s="472"/>
      <c r="E332" s="472"/>
      <c r="F332" s="472"/>
      <c r="G332" s="472"/>
      <c r="H332" s="472"/>
      <c r="I332" s="472"/>
      <c r="J332" s="472"/>
      <c r="K332" s="472"/>
      <c r="L332" s="472"/>
      <c r="M332" s="472"/>
      <c r="N332" s="578">
        <v>25.0</v>
      </c>
      <c r="P332" s="579">
        <f>N332*Q87</f>
        <v>49.99696266</v>
      </c>
      <c r="Q332" s="579">
        <f>N332*R87</f>
        <v>56.14367428</v>
      </c>
      <c r="R332" s="579">
        <f>N332*S87</f>
        <v>62.28040422</v>
      </c>
      <c r="S332" s="579">
        <f>N332*T87</f>
        <v>69.28410776</v>
      </c>
      <c r="T332" s="580">
        <f>N332*U87</f>
        <v>76.93240764</v>
      </c>
      <c r="U332" s="472"/>
      <c r="V332" s="472"/>
      <c r="W332" s="472"/>
      <c r="X332" s="472"/>
      <c r="Y332" s="472"/>
      <c r="Z332" s="472"/>
      <c r="AA332" s="472"/>
      <c r="AB332" s="472"/>
      <c r="AC332" s="472"/>
      <c r="AD332" s="472"/>
      <c r="AE332" s="472"/>
      <c r="AF332" s="472"/>
      <c r="AG332" s="472"/>
      <c r="AH332" s="472"/>
      <c r="AI332" s="472"/>
      <c r="AJ332" s="472"/>
      <c r="AK332" s="472"/>
      <c r="AL332" s="472"/>
      <c r="AM332" s="472"/>
      <c r="AN332" s="472"/>
      <c r="AO332" s="472"/>
      <c r="AP332" s="472"/>
      <c r="AQ332" s="472"/>
    </row>
    <row r="333" ht="15.75" customHeight="1">
      <c r="A333" s="472"/>
      <c r="B333" s="472"/>
      <c r="C333" s="472"/>
      <c r="D333" s="472"/>
      <c r="E333" s="472"/>
      <c r="F333" s="472"/>
      <c r="G333" s="472"/>
      <c r="H333" s="472"/>
      <c r="I333" s="472"/>
      <c r="J333" s="472"/>
      <c r="K333" s="472"/>
      <c r="L333" s="472"/>
      <c r="M333" s="472"/>
      <c r="N333" s="581" t="s">
        <v>260</v>
      </c>
      <c r="P333" s="576">
        <f t="shared" ref="P333:T333" si="215">P332</f>
        <v>49.99696266</v>
      </c>
      <c r="Q333" s="576">
        <f t="shared" si="215"/>
        <v>56.14367428</v>
      </c>
      <c r="R333" s="576">
        <f t="shared" si="215"/>
        <v>62.28040422</v>
      </c>
      <c r="S333" s="576">
        <f t="shared" si="215"/>
        <v>69.28410776</v>
      </c>
      <c r="T333" s="577">
        <f t="shared" si="215"/>
        <v>76.93240764</v>
      </c>
      <c r="U333" s="472"/>
      <c r="V333" s="472"/>
      <c r="W333" s="472"/>
      <c r="X333" s="472"/>
      <c r="Y333" s="472"/>
      <c r="Z333" s="472"/>
      <c r="AA333" s="472"/>
      <c r="AB333" s="472"/>
      <c r="AC333" s="472"/>
      <c r="AD333" s="472"/>
      <c r="AE333" s="472"/>
      <c r="AF333" s="472"/>
      <c r="AG333" s="472"/>
      <c r="AH333" s="472"/>
      <c r="AI333" s="472"/>
      <c r="AJ333" s="472"/>
      <c r="AK333" s="472"/>
      <c r="AL333" s="472"/>
      <c r="AM333" s="472"/>
      <c r="AN333" s="472"/>
      <c r="AO333" s="472"/>
      <c r="AP333" s="472"/>
      <c r="AQ333" s="472"/>
    </row>
    <row r="334" ht="15.75" customHeight="1">
      <c r="A334" s="319"/>
      <c r="B334" s="319"/>
      <c r="C334" s="319"/>
      <c r="D334" s="319"/>
      <c r="E334" s="319"/>
      <c r="F334" s="319"/>
      <c r="G334" s="319"/>
      <c r="H334" s="319"/>
      <c r="I334" s="319"/>
      <c r="J334" s="319"/>
      <c r="K334" s="319"/>
      <c r="L334" s="319"/>
      <c r="M334" s="319"/>
      <c r="N334" s="582"/>
      <c r="O334" s="583"/>
      <c r="P334" s="584"/>
      <c r="Q334" s="584"/>
      <c r="R334" s="584"/>
      <c r="S334" s="584"/>
      <c r="T334" s="585"/>
      <c r="U334" s="319"/>
      <c r="V334" s="319"/>
      <c r="W334" s="319"/>
      <c r="X334" s="319"/>
      <c r="Y334" s="319"/>
      <c r="Z334" s="319"/>
      <c r="AA334" s="319"/>
      <c r="AB334" s="319"/>
      <c r="AC334" s="319"/>
      <c r="AD334" s="319"/>
      <c r="AE334" s="319"/>
      <c r="AF334" s="319"/>
      <c r="AG334" s="319"/>
      <c r="AH334" s="319"/>
      <c r="AI334" s="319"/>
      <c r="AJ334" s="319"/>
      <c r="AK334" s="319"/>
      <c r="AL334" s="319"/>
      <c r="AM334" s="319"/>
      <c r="AN334" s="319"/>
      <c r="AO334" s="319"/>
      <c r="AP334" s="319"/>
      <c r="AQ334" s="319"/>
    </row>
    <row r="335" ht="15.75" customHeight="1">
      <c r="A335" s="317"/>
      <c r="B335" s="317"/>
      <c r="C335" s="317"/>
      <c r="D335" s="317"/>
      <c r="E335" s="317"/>
      <c r="F335" s="317"/>
      <c r="G335" s="317"/>
      <c r="H335" s="317"/>
      <c r="I335" s="317"/>
      <c r="J335" s="317"/>
      <c r="K335" s="317"/>
      <c r="L335" s="317"/>
      <c r="M335" s="317"/>
      <c r="N335" s="317"/>
      <c r="O335" s="317"/>
      <c r="P335" s="317"/>
      <c r="Q335" s="317"/>
      <c r="R335" s="317"/>
      <c r="S335" s="317"/>
      <c r="T335" s="317"/>
      <c r="U335" s="317"/>
      <c r="V335" s="317"/>
      <c r="W335" s="317"/>
      <c r="X335" s="317"/>
      <c r="Y335" s="317"/>
      <c r="Z335" s="317"/>
      <c r="AA335" s="317"/>
      <c r="AB335" s="317"/>
      <c r="AC335" s="317"/>
      <c r="AD335" s="317"/>
      <c r="AE335" s="317"/>
      <c r="AF335" s="317"/>
      <c r="AG335" s="317"/>
      <c r="AH335" s="317"/>
      <c r="AI335" s="317"/>
      <c r="AJ335" s="317"/>
      <c r="AK335" s="317"/>
      <c r="AL335" s="317"/>
      <c r="AM335" s="317"/>
      <c r="AN335" s="317"/>
      <c r="AO335" s="317"/>
      <c r="AP335" s="317"/>
      <c r="AQ335" s="317"/>
    </row>
    <row r="336" ht="15.75" customHeight="1">
      <c r="A336" s="15"/>
      <c r="B336" s="15"/>
      <c r="C336" s="15"/>
      <c r="D336" s="31"/>
      <c r="E336" s="31"/>
      <c r="F336" s="31"/>
      <c r="G336" s="31"/>
      <c r="H336" s="31"/>
      <c r="I336" s="31"/>
      <c r="J336" s="31"/>
      <c r="K336" s="31"/>
      <c r="L336" s="31"/>
      <c r="M336" s="31"/>
      <c r="N336" s="31"/>
      <c r="O336" s="31"/>
      <c r="P336" s="31"/>
      <c r="Q336" s="31"/>
      <c r="R336" s="31"/>
      <c r="S336" s="31"/>
    </row>
    <row r="337" ht="15.75" customHeight="1">
      <c r="A337" s="15"/>
      <c r="B337" s="15"/>
      <c r="C337" s="15"/>
      <c r="D337" s="31"/>
      <c r="E337" s="31"/>
      <c r="F337" s="31"/>
      <c r="G337" s="31"/>
      <c r="H337" s="31"/>
      <c r="I337" s="31"/>
      <c r="J337" s="31"/>
      <c r="K337" s="31"/>
      <c r="L337" s="31"/>
      <c r="M337" s="31"/>
      <c r="N337" s="31"/>
      <c r="O337" s="31"/>
      <c r="P337" s="31"/>
      <c r="Q337" s="31"/>
      <c r="R337" s="31"/>
      <c r="S337" s="31"/>
    </row>
    <row r="338" ht="15.75" customHeight="1">
      <c r="A338" s="15"/>
      <c r="B338" s="15"/>
      <c r="C338" s="15"/>
      <c r="D338" s="31"/>
      <c r="E338" s="31"/>
      <c r="F338" s="31"/>
      <c r="G338" s="31"/>
      <c r="H338" s="31"/>
      <c r="I338" s="31"/>
      <c r="J338" s="31"/>
      <c r="K338" s="31"/>
      <c r="L338" s="31"/>
      <c r="M338" s="31"/>
      <c r="N338" s="31"/>
      <c r="O338" s="31"/>
      <c r="P338" s="31"/>
      <c r="Q338" s="31"/>
      <c r="R338" s="31"/>
      <c r="S338" s="31"/>
    </row>
    <row r="339" ht="15.75" customHeight="1">
      <c r="A339" s="15"/>
      <c r="B339" s="15"/>
      <c r="C339" s="15"/>
      <c r="D339" s="31"/>
      <c r="E339" s="31"/>
      <c r="F339" s="31"/>
      <c r="G339" s="31"/>
      <c r="H339" s="31"/>
      <c r="I339" s="31"/>
      <c r="J339" s="31"/>
      <c r="K339" s="31"/>
      <c r="L339" s="31"/>
      <c r="M339" s="31"/>
      <c r="N339" s="31"/>
      <c r="O339" s="31"/>
      <c r="P339" s="31"/>
      <c r="Q339" s="31"/>
      <c r="R339" s="31"/>
      <c r="S339" s="31"/>
    </row>
    <row r="340" ht="15.75" customHeight="1">
      <c r="A340" s="15"/>
      <c r="B340" s="15"/>
      <c r="C340" s="15"/>
      <c r="D340" s="31"/>
      <c r="E340" s="31"/>
      <c r="F340" s="31"/>
      <c r="G340" s="31"/>
      <c r="H340" s="31"/>
      <c r="I340" s="31"/>
      <c r="J340" s="31"/>
      <c r="K340" s="31"/>
      <c r="L340" s="31"/>
      <c r="M340" s="31"/>
      <c r="N340" s="31"/>
      <c r="O340" s="31"/>
      <c r="P340" s="31"/>
      <c r="Q340" s="31"/>
      <c r="R340" s="31"/>
      <c r="S340" s="31"/>
    </row>
    <row r="341" ht="15.75" customHeight="1">
      <c r="A341" s="15"/>
      <c r="B341" s="15"/>
      <c r="C341" s="15"/>
      <c r="D341" s="31"/>
      <c r="E341" s="31"/>
      <c r="F341" s="31"/>
      <c r="G341" s="31"/>
      <c r="H341" s="31"/>
      <c r="I341" s="31"/>
      <c r="J341" s="31"/>
      <c r="K341" s="31"/>
      <c r="L341" s="31"/>
      <c r="M341" s="31"/>
      <c r="N341" s="31"/>
      <c r="O341" s="31"/>
      <c r="P341" s="31"/>
      <c r="Q341" s="31"/>
      <c r="R341" s="31"/>
      <c r="S341" s="31"/>
    </row>
    <row r="342" ht="15.75" customHeight="1">
      <c r="A342" s="15"/>
      <c r="B342" s="15"/>
      <c r="C342" s="15"/>
      <c r="D342" s="31"/>
      <c r="E342" s="31"/>
      <c r="F342" s="31"/>
      <c r="G342" s="31"/>
      <c r="H342" s="31"/>
      <c r="I342" s="31"/>
      <c r="J342" s="31"/>
      <c r="K342" s="31"/>
      <c r="L342" s="31"/>
      <c r="M342" s="31"/>
      <c r="N342" s="31"/>
      <c r="O342" s="31"/>
      <c r="P342" s="31"/>
      <c r="Q342" s="31"/>
      <c r="R342" s="31"/>
      <c r="S342" s="31"/>
    </row>
    <row r="343" ht="15.75" customHeight="1">
      <c r="A343" s="15"/>
      <c r="B343" s="15"/>
      <c r="C343" s="15"/>
      <c r="D343" s="31"/>
      <c r="E343" s="31"/>
      <c r="F343" s="31"/>
      <c r="G343" s="31"/>
      <c r="H343" s="31"/>
      <c r="I343" s="31"/>
      <c r="J343" s="31"/>
      <c r="K343" s="31"/>
      <c r="L343" s="31"/>
      <c r="M343" s="31"/>
      <c r="N343" s="31"/>
      <c r="O343" s="31"/>
      <c r="P343" s="31"/>
      <c r="Q343" s="31"/>
      <c r="R343" s="31"/>
      <c r="S343" s="31"/>
    </row>
    <row r="344" ht="15.75" customHeight="1">
      <c r="A344" s="15"/>
      <c r="B344" s="15"/>
      <c r="C344" s="15"/>
      <c r="D344" s="31"/>
      <c r="E344" s="31"/>
      <c r="F344" s="31"/>
      <c r="G344" s="31"/>
      <c r="H344" s="31"/>
      <c r="I344" s="31"/>
      <c r="J344" s="31"/>
      <c r="K344" s="31"/>
      <c r="L344" s="31"/>
      <c r="M344" s="31"/>
      <c r="N344" s="31"/>
      <c r="O344" s="31"/>
      <c r="P344" s="31"/>
      <c r="Q344" s="31"/>
      <c r="R344" s="31"/>
      <c r="S344" s="31"/>
    </row>
    <row r="345" ht="15.75" customHeight="1">
      <c r="A345" s="15"/>
      <c r="B345" s="15"/>
      <c r="C345" s="15"/>
      <c r="D345" s="31"/>
      <c r="E345" s="31"/>
      <c r="F345" s="31"/>
      <c r="G345" s="31"/>
      <c r="H345" s="31"/>
      <c r="I345" s="31"/>
      <c r="J345" s="31"/>
      <c r="K345" s="31"/>
      <c r="L345" s="31"/>
      <c r="M345" s="31"/>
      <c r="N345" s="31"/>
      <c r="O345" s="31"/>
      <c r="P345" s="31"/>
      <c r="Q345" s="31"/>
      <c r="R345" s="31"/>
      <c r="S345" s="31"/>
    </row>
    <row r="346" ht="15.75" customHeight="1">
      <c r="A346" s="15"/>
      <c r="B346" s="15"/>
      <c r="C346" s="15"/>
      <c r="D346" s="31"/>
      <c r="E346" s="31"/>
      <c r="F346" s="31"/>
      <c r="G346" s="31"/>
      <c r="H346" s="31"/>
      <c r="I346" s="31"/>
      <c r="J346" s="31"/>
      <c r="K346" s="31"/>
      <c r="L346" s="31"/>
      <c r="M346" s="31"/>
      <c r="N346" s="31"/>
      <c r="O346" s="31"/>
      <c r="P346" s="31"/>
      <c r="Q346" s="31"/>
      <c r="R346" s="31"/>
      <c r="S346" s="31"/>
    </row>
    <row r="347" ht="15.75" customHeight="1">
      <c r="A347" s="15"/>
      <c r="B347" s="15"/>
      <c r="C347" s="15"/>
      <c r="D347" s="31"/>
      <c r="E347" s="31"/>
      <c r="F347" s="31"/>
      <c r="G347" s="31"/>
      <c r="H347" s="31"/>
      <c r="I347" s="31"/>
      <c r="J347" s="31"/>
      <c r="K347" s="31"/>
      <c r="L347" s="31"/>
      <c r="M347" s="31"/>
      <c r="N347" s="31"/>
      <c r="O347" s="31"/>
      <c r="P347" s="31"/>
      <c r="Q347" s="31"/>
      <c r="R347" s="31"/>
      <c r="S347" s="31"/>
    </row>
    <row r="348" ht="15.75" customHeight="1">
      <c r="A348" s="15"/>
      <c r="B348" s="15"/>
      <c r="C348" s="15"/>
      <c r="D348" s="31"/>
      <c r="E348" s="31"/>
      <c r="F348" s="31"/>
      <c r="G348" s="31"/>
      <c r="H348" s="31"/>
      <c r="I348" s="31"/>
      <c r="J348" s="31"/>
      <c r="K348" s="31"/>
      <c r="L348" s="31"/>
      <c r="M348" s="31"/>
      <c r="N348" s="31"/>
      <c r="O348" s="31"/>
      <c r="P348" s="31"/>
      <c r="Q348" s="31"/>
      <c r="R348" s="31"/>
      <c r="S348" s="31"/>
    </row>
    <row r="349" ht="15.75" customHeight="1">
      <c r="A349" s="15"/>
      <c r="B349" s="15"/>
      <c r="C349" s="15"/>
      <c r="D349" s="31"/>
      <c r="E349" s="31"/>
      <c r="F349" s="31"/>
      <c r="G349" s="31"/>
      <c r="H349" s="31"/>
      <c r="I349" s="31"/>
      <c r="J349" s="31"/>
      <c r="K349" s="31"/>
      <c r="L349" s="31"/>
      <c r="M349" s="31"/>
      <c r="N349" s="31"/>
      <c r="O349" s="31"/>
      <c r="P349" s="31"/>
      <c r="Q349" s="31"/>
      <c r="R349" s="31"/>
      <c r="S349" s="31"/>
    </row>
    <row r="350" ht="15.75" customHeight="1">
      <c r="A350" s="15"/>
      <c r="B350" s="15"/>
      <c r="C350" s="15"/>
      <c r="D350" s="31"/>
      <c r="E350" s="31"/>
      <c r="F350" s="31"/>
      <c r="G350" s="31"/>
      <c r="H350" s="31"/>
      <c r="I350" s="31"/>
      <c r="J350" s="31"/>
      <c r="K350" s="31"/>
      <c r="L350" s="31"/>
      <c r="M350" s="31"/>
      <c r="N350" s="31"/>
      <c r="O350" s="31"/>
      <c r="P350" s="31"/>
      <c r="Q350" s="31"/>
      <c r="R350" s="31"/>
      <c r="S350" s="31"/>
    </row>
    <row r="351" ht="15.75" customHeight="1">
      <c r="A351" s="15"/>
      <c r="B351" s="15"/>
      <c r="C351" s="15"/>
      <c r="D351" s="31"/>
      <c r="E351" s="31"/>
      <c r="F351" s="31"/>
      <c r="G351" s="31"/>
      <c r="H351" s="31"/>
      <c r="I351" s="31"/>
      <c r="J351" s="31"/>
      <c r="K351" s="31"/>
      <c r="L351" s="31"/>
      <c r="M351" s="31"/>
      <c r="N351" s="31"/>
      <c r="O351" s="31"/>
      <c r="P351" s="31"/>
      <c r="Q351" s="31"/>
      <c r="R351" s="31"/>
      <c r="S351" s="31"/>
    </row>
    <row r="352" ht="15.75" customHeight="1">
      <c r="A352" s="15"/>
      <c r="B352" s="15"/>
      <c r="C352" s="15"/>
      <c r="D352" s="31"/>
      <c r="E352" s="31"/>
      <c r="F352" s="31"/>
      <c r="G352" s="31"/>
      <c r="H352" s="31"/>
      <c r="I352" s="31"/>
      <c r="J352" s="31"/>
      <c r="K352" s="31"/>
      <c r="L352" s="31"/>
      <c r="M352" s="31"/>
      <c r="N352" s="31"/>
      <c r="O352" s="31"/>
      <c r="P352" s="31"/>
      <c r="Q352" s="31"/>
      <c r="R352" s="31"/>
      <c r="S352" s="31"/>
    </row>
    <row r="353" ht="15.75" customHeight="1">
      <c r="A353" s="15"/>
      <c r="B353" s="15"/>
      <c r="C353" s="15"/>
      <c r="D353" s="31"/>
      <c r="E353" s="31"/>
      <c r="F353" s="31"/>
      <c r="G353" s="31"/>
      <c r="H353" s="31"/>
      <c r="I353" s="31"/>
      <c r="J353" s="31"/>
      <c r="K353" s="31"/>
      <c r="L353" s="31"/>
      <c r="M353" s="31"/>
      <c r="N353" s="31"/>
      <c r="O353" s="31"/>
      <c r="P353" s="31"/>
      <c r="Q353" s="31"/>
      <c r="R353" s="31"/>
      <c r="S353" s="31"/>
    </row>
    <row r="354" ht="15.75" customHeight="1">
      <c r="A354" s="15"/>
      <c r="B354" s="15"/>
      <c r="C354" s="15"/>
      <c r="D354" s="31"/>
      <c r="E354" s="31"/>
      <c r="F354" s="31"/>
      <c r="G354" s="31"/>
      <c r="H354" s="31"/>
      <c r="I354" s="31"/>
      <c r="J354" s="31"/>
      <c r="K354" s="31"/>
      <c r="L354" s="31"/>
      <c r="M354" s="31"/>
      <c r="N354" s="31"/>
      <c r="O354" s="31"/>
      <c r="P354" s="31"/>
      <c r="Q354" s="31"/>
      <c r="R354" s="31"/>
      <c r="S354" s="31"/>
    </row>
    <row r="355" ht="15.75" customHeight="1">
      <c r="A355" s="15"/>
      <c r="B355" s="15"/>
      <c r="C355" s="15"/>
      <c r="D355" s="31"/>
      <c r="E355" s="31"/>
      <c r="F355" s="31"/>
      <c r="G355" s="31"/>
      <c r="H355" s="31"/>
      <c r="I355" s="31"/>
      <c r="J355" s="31"/>
      <c r="K355" s="31"/>
      <c r="L355" s="31"/>
      <c r="M355" s="31"/>
      <c r="N355" s="31"/>
      <c r="O355" s="31"/>
      <c r="P355" s="31"/>
      <c r="Q355" s="31"/>
      <c r="R355" s="31"/>
      <c r="S355" s="31"/>
    </row>
    <row r="356" ht="15.75" customHeight="1">
      <c r="A356" s="15"/>
      <c r="B356" s="15"/>
      <c r="C356" s="15"/>
      <c r="D356" s="31"/>
      <c r="E356" s="31"/>
      <c r="F356" s="31"/>
      <c r="G356" s="31"/>
      <c r="H356" s="31"/>
      <c r="I356" s="31"/>
      <c r="J356" s="31"/>
      <c r="K356" s="31"/>
      <c r="L356" s="31"/>
      <c r="M356" s="31"/>
      <c r="N356" s="31"/>
      <c r="O356" s="31"/>
      <c r="P356" s="31"/>
      <c r="Q356" s="31"/>
      <c r="R356" s="31"/>
      <c r="S356" s="31"/>
    </row>
    <row r="357" ht="15.75" customHeight="1">
      <c r="A357" s="15"/>
      <c r="B357" s="15"/>
      <c r="C357" s="15"/>
      <c r="D357" s="31"/>
      <c r="E357" s="31"/>
      <c r="F357" s="31"/>
      <c r="G357" s="31"/>
      <c r="H357" s="31"/>
      <c r="I357" s="31"/>
      <c r="J357" s="31"/>
      <c r="K357" s="31"/>
      <c r="L357" s="31"/>
      <c r="M357" s="31"/>
      <c r="N357" s="31"/>
      <c r="O357" s="31"/>
      <c r="P357" s="31"/>
      <c r="Q357" s="31"/>
      <c r="R357" s="31"/>
      <c r="S357" s="31"/>
    </row>
    <row r="358" ht="15.75" customHeight="1">
      <c r="A358" s="15"/>
      <c r="B358" s="15"/>
      <c r="C358" s="15"/>
      <c r="D358" s="31"/>
      <c r="E358" s="31"/>
      <c r="F358" s="31"/>
      <c r="G358" s="31"/>
      <c r="H358" s="31"/>
      <c r="I358" s="31"/>
      <c r="J358" s="31"/>
      <c r="K358" s="31"/>
      <c r="L358" s="31"/>
      <c r="M358" s="31"/>
      <c r="N358" s="31"/>
      <c r="O358" s="31"/>
      <c r="P358" s="31"/>
      <c r="Q358" s="31"/>
      <c r="R358" s="31"/>
      <c r="S358" s="31"/>
    </row>
    <row r="359" ht="15.75" customHeight="1">
      <c r="A359" s="15"/>
      <c r="B359" s="15"/>
      <c r="C359" s="15"/>
      <c r="D359" s="31"/>
      <c r="E359" s="31"/>
      <c r="F359" s="31"/>
      <c r="G359" s="31"/>
      <c r="H359" s="31"/>
      <c r="I359" s="31"/>
      <c r="J359" s="31"/>
      <c r="K359" s="31"/>
      <c r="L359" s="31"/>
      <c r="M359" s="31"/>
      <c r="N359" s="31"/>
      <c r="O359" s="31"/>
      <c r="P359" s="31"/>
      <c r="Q359" s="31"/>
      <c r="R359" s="31"/>
      <c r="S359" s="31"/>
    </row>
    <row r="360" ht="15.75" customHeight="1">
      <c r="A360" s="15"/>
      <c r="B360" s="15"/>
      <c r="C360" s="15"/>
      <c r="D360" s="31"/>
      <c r="E360" s="31"/>
      <c r="F360" s="31"/>
      <c r="G360" s="31"/>
      <c r="H360" s="31"/>
      <c r="I360" s="31"/>
      <c r="J360" s="31"/>
      <c r="K360" s="31"/>
      <c r="L360" s="31"/>
      <c r="M360" s="31"/>
      <c r="N360" s="31"/>
      <c r="O360" s="31"/>
      <c r="P360" s="31"/>
      <c r="Q360" s="31"/>
      <c r="R360" s="31"/>
      <c r="S360" s="31"/>
    </row>
    <row r="361" ht="15.75" customHeight="1">
      <c r="A361" s="15"/>
      <c r="B361" s="15"/>
      <c r="C361" s="15"/>
      <c r="D361" s="31"/>
      <c r="E361" s="31"/>
      <c r="F361" s="31"/>
      <c r="G361" s="31"/>
      <c r="H361" s="31"/>
      <c r="I361" s="31"/>
      <c r="J361" s="31"/>
      <c r="K361" s="31"/>
      <c r="L361" s="31"/>
      <c r="M361" s="31"/>
      <c r="N361" s="31"/>
      <c r="O361" s="31"/>
      <c r="P361" s="31"/>
      <c r="Q361" s="31"/>
      <c r="R361" s="31"/>
      <c r="S361" s="31"/>
    </row>
    <row r="362" ht="15.75" customHeight="1">
      <c r="A362" s="15"/>
      <c r="B362" s="15"/>
      <c r="C362" s="15"/>
      <c r="D362" s="31"/>
      <c r="E362" s="31"/>
      <c r="F362" s="31"/>
      <c r="G362" s="31"/>
      <c r="H362" s="31"/>
      <c r="I362" s="31"/>
      <c r="J362" s="31"/>
      <c r="K362" s="31"/>
      <c r="L362" s="31"/>
      <c r="M362" s="31"/>
      <c r="N362" s="31"/>
      <c r="O362" s="31"/>
      <c r="P362" s="31"/>
      <c r="Q362" s="31"/>
      <c r="R362" s="31"/>
      <c r="S362" s="31"/>
    </row>
    <row r="363" ht="15.75" customHeight="1">
      <c r="A363" s="15"/>
      <c r="B363" s="15"/>
      <c r="C363" s="15"/>
      <c r="D363" s="31"/>
      <c r="E363" s="31"/>
      <c r="F363" s="31"/>
      <c r="G363" s="31"/>
      <c r="H363" s="31"/>
      <c r="I363" s="31"/>
      <c r="J363" s="31"/>
      <c r="K363" s="31"/>
      <c r="L363" s="31"/>
      <c r="M363" s="31"/>
      <c r="N363" s="31"/>
      <c r="O363" s="31"/>
      <c r="P363" s="31"/>
      <c r="Q363" s="31"/>
      <c r="R363" s="31"/>
      <c r="S363" s="31"/>
    </row>
    <row r="364" ht="15.75" customHeight="1">
      <c r="A364" s="15"/>
      <c r="B364" s="15"/>
      <c r="C364" s="15"/>
      <c r="D364" s="31"/>
      <c r="E364" s="31"/>
      <c r="F364" s="31"/>
      <c r="G364" s="31"/>
      <c r="H364" s="31"/>
      <c r="I364" s="31"/>
      <c r="J364" s="31"/>
      <c r="K364" s="31"/>
      <c r="L364" s="31"/>
      <c r="M364" s="31"/>
      <c r="N364" s="31"/>
      <c r="O364" s="31"/>
      <c r="P364" s="31"/>
      <c r="Q364" s="31"/>
      <c r="R364" s="31"/>
      <c r="S364" s="31"/>
    </row>
    <row r="365" ht="15.75" customHeight="1">
      <c r="A365" s="15"/>
      <c r="B365" s="15"/>
      <c r="C365" s="15"/>
      <c r="D365" s="31"/>
      <c r="E365" s="31"/>
      <c r="F365" s="31"/>
      <c r="G365" s="31"/>
      <c r="H365" s="31"/>
      <c r="I365" s="31"/>
      <c r="J365" s="31"/>
      <c r="K365" s="31"/>
      <c r="L365" s="31"/>
      <c r="M365" s="31"/>
      <c r="N365" s="31"/>
      <c r="O365" s="31"/>
      <c r="P365" s="31"/>
      <c r="Q365" s="31"/>
      <c r="R365" s="31"/>
      <c r="S365" s="31"/>
    </row>
    <row r="366" ht="15.75" customHeight="1">
      <c r="A366" s="15"/>
      <c r="B366" s="15"/>
      <c r="C366" s="15"/>
      <c r="D366" s="31"/>
      <c r="E366" s="31"/>
      <c r="F366" s="31"/>
      <c r="G366" s="31"/>
      <c r="H366" s="31"/>
      <c r="I366" s="31"/>
      <c r="J366" s="31"/>
      <c r="K366" s="31"/>
      <c r="L366" s="31"/>
      <c r="M366" s="31"/>
      <c r="N366" s="31"/>
      <c r="O366" s="31"/>
      <c r="P366" s="31"/>
      <c r="Q366" s="31"/>
      <c r="R366" s="31"/>
      <c r="S366" s="31"/>
    </row>
    <row r="367" ht="15.75" customHeight="1">
      <c r="A367" s="15"/>
      <c r="B367" s="15"/>
      <c r="C367" s="15"/>
      <c r="D367" s="31"/>
      <c r="E367" s="31"/>
      <c r="F367" s="31"/>
      <c r="G367" s="31"/>
      <c r="H367" s="31"/>
      <c r="I367" s="31"/>
      <c r="J367" s="31"/>
      <c r="K367" s="31"/>
      <c r="L367" s="31"/>
      <c r="M367" s="31"/>
      <c r="N367" s="31"/>
      <c r="O367" s="31"/>
      <c r="P367" s="31"/>
      <c r="Q367" s="31"/>
      <c r="R367" s="31"/>
      <c r="S367" s="31"/>
    </row>
    <row r="368" ht="15.75" customHeight="1">
      <c r="A368" s="15"/>
      <c r="B368" s="15"/>
      <c r="C368" s="15"/>
      <c r="D368" s="31"/>
      <c r="E368" s="31"/>
      <c r="F368" s="31"/>
      <c r="G368" s="31"/>
      <c r="H368" s="31"/>
      <c r="I368" s="31"/>
      <c r="J368" s="31"/>
      <c r="K368" s="31"/>
      <c r="L368" s="31"/>
      <c r="M368" s="31"/>
      <c r="N368" s="31"/>
      <c r="O368" s="31"/>
      <c r="P368" s="31"/>
      <c r="Q368" s="31"/>
      <c r="R368" s="31"/>
      <c r="S368" s="31"/>
    </row>
    <row r="369" ht="15.75" customHeight="1">
      <c r="A369" s="15"/>
      <c r="B369" s="15"/>
      <c r="C369" s="15"/>
      <c r="D369" s="31"/>
      <c r="E369" s="31"/>
      <c r="F369" s="31"/>
      <c r="G369" s="31"/>
      <c r="H369" s="31"/>
      <c r="I369" s="31"/>
      <c r="J369" s="31"/>
      <c r="K369" s="31"/>
      <c r="L369" s="31"/>
      <c r="M369" s="31"/>
      <c r="N369" s="31"/>
      <c r="O369" s="31"/>
      <c r="P369" s="31"/>
      <c r="Q369" s="31"/>
      <c r="R369" s="31"/>
      <c r="S369" s="31"/>
    </row>
    <row r="370" ht="15.75" customHeight="1">
      <c r="A370" s="15"/>
      <c r="B370" s="15"/>
      <c r="C370" s="15"/>
      <c r="D370" s="31"/>
      <c r="E370" s="31"/>
      <c r="F370" s="31"/>
      <c r="G370" s="31"/>
      <c r="H370" s="31"/>
      <c r="I370" s="31"/>
      <c r="J370" s="31"/>
      <c r="K370" s="31"/>
      <c r="L370" s="31"/>
      <c r="M370" s="31"/>
      <c r="N370" s="31"/>
      <c r="O370" s="31"/>
      <c r="P370" s="31"/>
      <c r="Q370" s="31"/>
      <c r="R370" s="31"/>
      <c r="S370" s="31"/>
    </row>
    <row r="371" ht="15.75" customHeight="1">
      <c r="A371" s="15"/>
      <c r="B371" s="15"/>
      <c r="C371" s="15"/>
      <c r="D371" s="31"/>
      <c r="E371" s="31"/>
      <c r="F371" s="31"/>
      <c r="G371" s="31"/>
      <c r="H371" s="31"/>
      <c r="I371" s="31"/>
      <c r="J371" s="31"/>
      <c r="K371" s="31"/>
      <c r="L371" s="31"/>
      <c r="M371" s="31"/>
      <c r="N371" s="31"/>
      <c r="O371" s="31"/>
      <c r="P371" s="31"/>
      <c r="Q371" s="31"/>
      <c r="R371" s="31"/>
      <c r="S371" s="31"/>
    </row>
    <row r="372" ht="15.75" customHeight="1">
      <c r="A372" s="15"/>
      <c r="B372" s="15"/>
      <c r="C372" s="15"/>
      <c r="D372" s="31"/>
      <c r="E372" s="31"/>
      <c r="F372" s="31"/>
      <c r="G372" s="31"/>
      <c r="H372" s="31"/>
      <c r="I372" s="31"/>
      <c r="J372" s="31"/>
      <c r="K372" s="31"/>
      <c r="L372" s="31"/>
      <c r="M372" s="31"/>
      <c r="N372" s="31"/>
      <c r="O372" s="31"/>
      <c r="P372" s="31"/>
      <c r="Q372" s="31"/>
      <c r="R372" s="31"/>
      <c r="S372" s="31"/>
    </row>
    <row r="373" ht="15.75" customHeight="1">
      <c r="A373" s="15"/>
      <c r="B373" s="15"/>
      <c r="C373" s="15"/>
      <c r="D373" s="31"/>
      <c r="E373" s="31"/>
      <c r="F373" s="31"/>
      <c r="G373" s="31"/>
      <c r="H373" s="31"/>
      <c r="I373" s="31"/>
      <c r="J373" s="31"/>
      <c r="K373" s="31"/>
      <c r="L373" s="31"/>
      <c r="M373" s="31"/>
      <c r="N373" s="31"/>
      <c r="O373" s="31"/>
      <c r="P373" s="31"/>
      <c r="Q373" s="31"/>
      <c r="R373" s="31"/>
      <c r="S373" s="31"/>
    </row>
    <row r="374" ht="15.75" customHeight="1">
      <c r="A374" s="15"/>
      <c r="B374" s="15"/>
      <c r="C374" s="15"/>
      <c r="D374" s="31"/>
      <c r="E374" s="31"/>
      <c r="F374" s="31"/>
      <c r="G374" s="31"/>
      <c r="H374" s="31"/>
      <c r="I374" s="31"/>
      <c r="J374" s="31"/>
      <c r="K374" s="31"/>
      <c r="L374" s="31"/>
      <c r="M374" s="31"/>
      <c r="N374" s="31"/>
      <c r="O374" s="31"/>
      <c r="P374" s="31"/>
      <c r="Q374" s="31"/>
      <c r="R374" s="31"/>
      <c r="S374" s="31"/>
    </row>
    <row r="375" ht="15.75" customHeight="1">
      <c r="A375" s="15"/>
      <c r="B375" s="15"/>
      <c r="C375" s="15"/>
      <c r="D375" s="31"/>
      <c r="E375" s="31"/>
      <c r="F375" s="31"/>
      <c r="G375" s="31"/>
      <c r="H375" s="31"/>
      <c r="I375" s="31"/>
      <c r="J375" s="31"/>
      <c r="K375" s="31"/>
      <c r="L375" s="31"/>
      <c r="M375" s="31"/>
      <c r="N375" s="31"/>
      <c r="O375" s="31"/>
      <c r="P375" s="31"/>
      <c r="Q375" s="31"/>
      <c r="R375" s="31"/>
      <c r="S375" s="31"/>
    </row>
    <row r="376" ht="15.75" customHeight="1">
      <c r="A376" s="15"/>
      <c r="B376" s="15"/>
      <c r="C376" s="31"/>
      <c r="D376" s="31"/>
      <c r="E376" s="31"/>
      <c r="F376" s="31"/>
      <c r="G376" s="31"/>
      <c r="H376" s="31"/>
      <c r="I376" s="31"/>
      <c r="J376" s="31"/>
      <c r="K376" s="31"/>
      <c r="L376" s="31"/>
      <c r="M376" s="31"/>
      <c r="N376" s="31"/>
      <c r="O376" s="31"/>
      <c r="P376" s="31"/>
      <c r="Q376" s="31"/>
      <c r="R376" s="31"/>
      <c r="S376" s="31"/>
    </row>
    <row r="377" ht="15.75" customHeight="1">
      <c r="A377" s="15"/>
      <c r="B377" s="15"/>
      <c r="C377" s="31"/>
      <c r="D377" s="31"/>
      <c r="E377" s="31"/>
      <c r="F377" s="31"/>
      <c r="G377" s="31"/>
      <c r="H377" s="31"/>
      <c r="I377" s="31"/>
      <c r="J377" s="31"/>
      <c r="K377" s="31"/>
      <c r="L377" s="31"/>
      <c r="M377" s="31"/>
      <c r="N377" s="31"/>
      <c r="O377" s="31"/>
      <c r="P377" s="31"/>
      <c r="Q377" s="31"/>
      <c r="R377" s="31"/>
      <c r="S377" s="31"/>
    </row>
    <row r="378" ht="15.75" customHeight="1">
      <c r="A378" s="15"/>
      <c r="B378" s="15"/>
      <c r="C378" s="31"/>
      <c r="D378" s="31"/>
      <c r="E378" s="31"/>
      <c r="F378" s="31"/>
      <c r="G378" s="31"/>
      <c r="H378" s="31"/>
      <c r="I378" s="31"/>
      <c r="J378" s="31"/>
      <c r="K378" s="31"/>
      <c r="L378" s="31"/>
      <c r="M378" s="31"/>
      <c r="N378" s="31"/>
      <c r="O378" s="31"/>
      <c r="P378" s="31"/>
      <c r="Q378" s="31"/>
      <c r="R378" s="31"/>
      <c r="S378" s="31"/>
    </row>
    <row r="379" ht="15.75" customHeight="1">
      <c r="A379" s="15"/>
      <c r="B379" s="15"/>
      <c r="C379" s="31"/>
      <c r="D379" s="31"/>
      <c r="E379" s="31"/>
      <c r="F379" s="31"/>
      <c r="G379" s="31"/>
      <c r="H379" s="31"/>
      <c r="I379" s="31"/>
      <c r="J379" s="31"/>
      <c r="K379" s="31"/>
      <c r="L379" s="31"/>
      <c r="M379" s="31"/>
      <c r="N379" s="31"/>
      <c r="O379" s="31"/>
      <c r="P379" s="31"/>
      <c r="Q379" s="31"/>
      <c r="R379" s="31"/>
      <c r="S379" s="31"/>
    </row>
    <row r="380" ht="15.75" customHeight="1">
      <c r="A380" s="15"/>
      <c r="B380" s="15"/>
      <c r="C380" s="31"/>
      <c r="D380" s="31"/>
      <c r="E380" s="31"/>
      <c r="F380" s="31"/>
      <c r="G380" s="31"/>
      <c r="H380" s="31"/>
      <c r="I380" s="31"/>
      <c r="J380" s="31"/>
      <c r="K380" s="31"/>
      <c r="L380" s="31"/>
      <c r="M380" s="31"/>
      <c r="N380" s="31"/>
      <c r="O380" s="31"/>
      <c r="P380" s="31"/>
      <c r="Q380" s="31"/>
      <c r="R380" s="31"/>
      <c r="S380" s="31"/>
    </row>
    <row r="381" ht="15.75" customHeight="1">
      <c r="A381" s="15"/>
      <c r="B381" s="15"/>
      <c r="C381" s="31"/>
      <c r="D381" s="31"/>
      <c r="E381" s="31"/>
      <c r="F381" s="31"/>
      <c r="G381" s="31"/>
      <c r="H381" s="31"/>
      <c r="I381" s="31"/>
      <c r="J381" s="31"/>
      <c r="K381" s="31"/>
      <c r="L381" s="31"/>
      <c r="M381" s="31"/>
      <c r="N381" s="31"/>
      <c r="O381" s="31"/>
      <c r="P381" s="31"/>
      <c r="Q381" s="31"/>
      <c r="R381" s="31"/>
      <c r="S381" s="31"/>
    </row>
    <row r="382" ht="15.75" customHeight="1">
      <c r="A382" s="15"/>
      <c r="B382" s="15"/>
      <c r="C382" s="31"/>
      <c r="D382" s="31"/>
      <c r="E382" s="31"/>
      <c r="F382" s="31"/>
      <c r="G382" s="31"/>
      <c r="H382" s="31"/>
      <c r="I382" s="31"/>
      <c r="J382" s="31"/>
      <c r="K382" s="31"/>
      <c r="L382" s="31"/>
      <c r="M382" s="31"/>
      <c r="N382" s="31"/>
      <c r="O382" s="31"/>
      <c r="P382" s="31"/>
      <c r="Q382" s="31"/>
      <c r="R382" s="31"/>
      <c r="S382" s="31"/>
    </row>
    <row r="383" ht="15.75" customHeight="1">
      <c r="A383" s="15"/>
      <c r="B383" s="15"/>
      <c r="C383" s="31"/>
      <c r="D383" s="31"/>
      <c r="E383" s="31"/>
      <c r="F383" s="31"/>
      <c r="G383" s="31"/>
      <c r="H383" s="31"/>
      <c r="I383" s="31"/>
      <c r="J383" s="31"/>
      <c r="K383" s="31"/>
      <c r="L383" s="31"/>
      <c r="M383" s="31"/>
      <c r="N383" s="31"/>
      <c r="O383" s="31"/>
      <c r="P383" s="31"/>
      <c r="Q383" s="31"/>
      <c r="R383" s="31"/>
      <c r="S383" s="31"/>
    </row>
    <row r="384" ht="15.75" customHeight="1">
      <c r="A384" s="15"/>
      <c r="B384" s="15"/>
      <c r="C384" s="31"/>
      <c r="D384" s="31"/>
      <c r="E384" s="31"/>
      <c r="F384" s="31"/>
      <c r="G384" s="31"/>
      <c r="H384" s="31"/>
      <c r="I384" s="31"/>
      <c r="J384" s="31"/>
      <c r="K384" s="31"/>
      <c r="L384" s="31"/>
      <c r="M384" s="31"/>
      <c r="N384" s="31"/>
      <c r="O384" s="31"/>
      <c r="P384" s="31"/>
      <c r="Q384" s="31"/>
      <c r="R384" s="31"/>
      <c r="S384" s="31"/>
    </row>
    <row r="385" ht="15.75" customHeight="1">
      <c r="A385" s="15"/>
      <c r="B385" s="15"/>
      <c r="C385" s="31"/>
      <c r="D385" s="31"/>
      <c r="E385" s="31"/>
      <c r="F385" s="31"/>
      <c r="G385" s="31"/>
      <c r="H385" s="31"/>
      <c r="I385" s="31"/>
      <c r="J385" s="31"/>
      <c r="K385" s="31"/>
      <c r="L385" s="31"/>
      <c r="M385" s="31"/>
      <c r="N385" s="31"/>
      <c r="O385" s="31"/>
      <c r="P385" s="31"/>
      <c r="Q385" s="31"/>
      <c r="R385" s="31"/>
      <c r="S385" s="31"/>
    </row>
    <row r="386" ht="15.75" customHeight="1">
      <c r="A386" s="15"/>
      <c r="B386" s="15"/>
      <c r="C386" s="31"/>
      <c r="D386" s="31"/>
      <c r="E386" s="31"/>
      <c r="F386" s="31"/>
      <c r="G386" s="31"/>
      <c r="H386" s="31"/>
      <c r="I386" s="31"/>
      <c r="J386" s="31"/>
      <c r="K386" s="31"/>
      <c r="L386" s="31"/>
      <c r="M386" s="31"/>
      <c r="N386" s="31"/>
      <c r="O386" s="31"/>
      <c r="P386" s="31"/>
      <c r="Q386" s="31"/>
      <c r="R386" s="31"/>
      <c r="S386" s="31"/>
    </row>
    <row r="387" ht="15.75" customHeight="1">
      <c r="A387" s="15"/>
      <c r="B387" s="15"/>
      <c r="C387" s="31"/>
      <c r="D387" s="31"/>
      <c r="E387" s="31"/>
      <c r="F387" s="31"/>
      <c r="G387" s="31"/>
      <c r="H387" s="31"/>
      <c r="I387" s="31"/>
      <c r="J387" s="31"/>
      <c r="K387" s="31"/>
      <c r="L387" s="31"/>
      <c r="M387" s="31"/>
      <c r="N387" s="31"/>
      <c r="O387" s="31"/>
      <c r="P387" s="31"/>
      <c r="Q387" s="31"/>
      <c r="R387" s="31"/>
      <c r="S387" s="31"/>
    </row>
    <row r="388" ht="15.75" customHeight="1">
      <c r="A388" s="15"/>
      <c r="B388" s="15"/>
      <c r="C388" s="31"/>
      <c r="D388" s="31"/>
      <c r="E388" s="31"/>
      <c r="F388" s="31"/>
      <c r="G388" s="31"/>
      <c r="H388" s="31"/>
      <c r="I388" s="31"/>
      <c r="J388" s="31"/>
      <c r="K388" s="31"/>
      <c r="L388" s="31"/>
      <c r="M388" s="31"/>
      <c r="N388" s="31"/>
      <c r="O388" s="31"/>
      <c r="P388" s="31"/>
      <c r="Q388" s="31"/>
      <c r="R388" s="31"/>
      <c r="S388" s="31"/>
    </row>
    <row r="389" ht="15.75" customHeight="1">
      <c r="A389" s="15"/>
      <c r="B389" s="15"/>
      <c r="C389" s="31"/>
      <c r="D389" s="31"/>
      <c r="E389" s="31"/>
      <c r="F389" s="31"/>
      <c r="G389" s="31"/>
      <c r="H389" s="31"/>
      <c r="I389" s="31"/>
      <c r="J389" s="31"/>
      <c r="K389" s="31"/>
      <c r="L389" s="31"/>
      <c r="M389" s="31"/>
      <c r="N389" s="31"/>
      <c r="O389" s="31"/>
      <c r="P389" s="31"/>
      <c r="Q389" s="31"/>
      <c r="R389" s="31"/>
      <c r="S389" s="31"/>
    </row>
    <row r="390" ht="15.75" customHeight="1">
      <c r="A390" s="15"/>
      <c r="B390" s="15"/>
      <c r="C390" s="31"/>
      <c r="D390" s="31"/>
      <c r="E390" s="31"/>
      <c r="F390" s="31"/>
      <c r="G390" s="31"/>
      <c r="H390" s="31"/>
      <c r="I390" s="31"/>
      <c r="J390" s="31"/>
      <c r="K390" s="31"/>
      <c r="L390" s="31"/>
      <c r="M390" s="31"/>
      <c r="N390" s="31"/>
      <c r="O390" s="31"/>
      <c r="P390" s="31"/>
      <c r="Q390" s="31"/>
      <c r="R390" s="31"/>
      <c r="S390" s="31"/>
    </row>
    <row r="391" ht="15.75" customHeight="1">
      <c r="A391" s="15"/>
      <c r="B391" s="15"/>
      <c r="C391" s="31"/>
      <c r="D391" s="31"/>
      <c r="E391" s="31"/>
      <c r="F391" s="31"/>
      <c r="G391" s="31"/>
      <c r="H391" s="31"/>
      <c r="I391" s="31"/>
      <c r="J391" s="31"/>
      <c r="K391" s="31"/>
      <c r="L391" s="31"/>
      <c r="M391" s="31"/>
      <c r="N391" s="31"/>
      <c r="O391" s="31"/>
      <c r="P391" s="31"/>
      <c r="Q391" s="31"/>
      <c r="R391" s="31"/>
      <c r="S391" s="31"/>
    </row>
    <row r="392" ht="15.75" customHeight="1">
      <c r="A392" s="15"/>
      <c r="B392" s="15"/>
      <c r="C392" s="31"/>
      <c r="D392" s="31"/>
      <c r="E392" s="31"/>
      <c r="F392" s="31"/>
      <c r="G392" s="31"/>
      <c r="H392" s="31"/>
      <c r="I392" s="31"/>
      <c r="J392" s="31"/>
      <c r="K392" s="31"/>
      <c r="L392" s="31"/>
      <c r="M392" s="31"/>
      <c r="N392" s="31"/>
      <c r="O392" s="31"/>
      <c r="P392" s="31"/>
      <c r="Q392" s="31"/>
      <c r="R392" s="31"/>
      <c r="S392" s="31"/>
    </row>
    <row r="393" ht="15.75" customHeight="1">
      <c r="A393" s="15"/>
      <c r="B393" s="15"/>
      <c r="C393" s="31"/>
      <c r="D393" s="31"/>
      <c r="E393" s="31"/>
      <c r="F393" s="31"/>
      <c r="G393" s="31"/>
      <c r="H393" s="31"/>
      <c r="I393" s="31"/>
      <c r="J393" s="31"/>
      <c r="K393" s="31"/>
      <c r="L393" s="31"/>
      <c r="M393" s="31"/>
      <c r="N393" s="31"/>
      <c r="O393" s="31"/>
      <c r="P393" s="31"/>
      <c r="Q393" s="31"/>
      <c r="R393" s="31"/>
      <c r="S393" s="31"/>
    </row>
    <row r="394" ht="15.75" customHeight="1">
      <c r="A394" s="15"/>
      <c r="B394" s="15"/>
      <c r="C394" s="31"/>
      <c r="D394" s="31"/>
      <c r="E394" s="31"/>
      <c r="F394" s="31"/>
      <c r="G394" s="31"/>
      <c r="H394" s="31"/>
      <c r="I394" s="31"/>
      <c r="J394" s="31"/>
      <c r="K394" s="31"/>
      <c r="L394" s="31"/>
      <c r="M394" s="31"/>
      <c r="N394" s="31"/>
      <c r="O394" s="31"/>
      <c r="P394" s="31"/>
      <c r="Q394" s="31"/>
      <c r="R394" s="31"/>
      <c r="S394" s="31"/>
    </row>
    <row r="395" ht="15.75" customHeight="1">
      <c r="A395" s="15"/>
      <c r="B395" s="15"/>
      <c r="C395" s="31"/>
      <c r="D395" s="31"/>
      <c r="E395" s="31"/>
      <c r="F395" s="31"/>
      <c r="G395" s="31"/>
      <c r="H395" s="31"/>
      <c r="I395" s="31"/>
      <c r="J395" s="31"/>
      <c r="K395" s="31"/>
      <c r="L395" s="31"/>
      <c r="M395" s="31"/>
      <c r="N395" s="31"/>
      <c r="O395" s="31"/>
      <c r="P395" s="31"/>
      <c r="Q395" s="31"/>
      <c r="R395" s="31"/>
      <c r="S395" s="31"/>
    </row>
    <row r="396" ht="15.75" customHeight="1">
      <c r="A396" s="15"/>
      <c r="B396" s="15"/>
      <c r="C396" s="31"/>
      <c r="D396" s="31"/>
      <c r="E396" s="31"/>
      <c r="F396" s="31"/>
      <c r="G396" s="31"/>
      <c r="H396" s="31"/>
      <c r="I396" s="31"/>
      <c r="J396" s="31"/>
      <c r="K396" s="31"/>
      <c r="L396" s="31"/>
      <c r="M396" s="31"/>
      <c r="N396" s="31"/>
      <c r="O396" s="31"/>
      <c r="P396" s="31"/>
      <c r="Q396" s="31"/>
      <c r="R396" s="31"/>
      <c r="S396" s="31"/>
    </row>
    <row r="397" ht="15.75" customHeight="1">
      <c r="A397" s="15"/>
      <c r="B397" s="15"/>
      <c r="C397" s="31"/>
      <c r="D397" s="31"/>
      <c r="E397" s="31"/>
      <c r="F397" s="31"/>
      <c r="G397" s="31"/>
      <c r="H397" s="31"/>
      <c r="I397" s="31"/>
      <c r="J397" s="31"/>
      <c r="K397" s="31"/>
      <c r="L397" s="31"/>
      <c r="M397" s="31"/>
      <c r="N397" s="31"/>
      <c r="O397" s="31"/>
      <c r="P397" s="31"/>
      <c r="Q397" s="31"/>
      <c r="R397" s="31"/>
      <c r="S397" s="31"/>
    </row>
    <row r="398" ht="15.75" customHeight="1">
      <c r="A398" s="15"/>
      <c r="B398" s="15"/>
      <c r="C398" s="31"/>
      <c r="D398" s="31"/>
      <c r="E398" s="31"/>
      <c r="F398" s="31"/>
      <c r="G398" s="31"/>
      <c r="H398" s="31"/>
      <c r="I398" s="31"/>
      <c r="J398" s="31"/>
      <c r="K398" s="31"/>
      <c r="L398" s="31"/>
      <c r="M398" s="31"/>
      <c r="N398" s="31"/>
      <c r="O398" s="31"/>
      <c r="P398" s="31"/>
      <c r="Q398" s="31"/>
      <c r="R398" s="31"/>
      <c r="S398" s="31"/>
    </row>
    <row r="399" ht="15.75" customHeight="1">
      <c r="A399" s="15"/>
      <c r="B399" s="15"/>
      <c r="C399" s="31"/>
      <c r="D399" s="31"/>
      <c r="E399" s="31"/>
      <c r="F399" s="31"/>
      <c r="G399" s="31"/>
      <c r="H399" s="31"/>
      <c r="I399" s="31"/>
      <c r="J399" s="31"/>
      <c r="K399" s="31"/>
      <c r="L399" s="31"/>
      <c r="M399" s="31"/>
      <c r="N399" s="31"/>
      <c r="O399" s="31"/>
      <c r="P399" s="31"/>
      <c r="Q399" s="31"/>
      <c r="R399" s="31"/>
      <c r="S399" s="31"/>
    </row>
    <row r="400" ht="15.75" customHeight="1">
      <c r="A400" s="15"/>
      <c r="B400" s="15"/>
      <c r="C400" s="31"/>
      <c r="D400" s="31"/>
      <c r="E400" s="31"/>
      <c r="F400" s="31"/>
      <c r="G400" s="31"/>
      <c r="H400" s="31"/>
      <c r="I400" s="31"/>
      <c r="J400" s="31"/>
      <c r="K400" s="31"/>
      <c r="L400" s="31"/>
      <c r="M400" s="31"/>
      <c r="N400" s="31"/>
      <c r="O400" s="31"/>
      <c r="P400" s="31"/>
      <c r="Q400" s="31"/>
      <c r="R400" s="31"/>
      <c r="S400" s="31"/>
    </row>
    <row r="401" ht="15.75" customHeight="1">
      <c r="A401" s="15"/>
      <c r="B401" s="15"/>
      <c r="C401" s="31"/>
      <c r="D401" s="31"/>
      <c r="E401" s="31"/>
      <c r="F401" s="31"/>
      <c r="G401" s="31"/>
      <c r="H401" s="31"/>
      <c r="I401" s="31"/>
      <c r="J401" s="31"/>
      <c r="K401" s="31"/>
      <c r="L401" s="31"/>
      <c r="M401" s="31"/>
      <c r="N401" s="31"/>
      <c r="O401" s="31"/>
      <c r="P401" s="31"/>
      <c r="Q401" s="31"/>
      <c r="R401" s="31"/>
      <c r="S401" s="31"/>
    </row>
    <row r="402" ht="15.75" customHeight="1">
      <c r="A402" s="15"/>
      <c r="B402" s="15"/>
      <c r="C402" s="31"/>
      <c r="D402" s="31"/>
      <c r="E402" s="31"/>
      <c r="F402" s="31"/>
      <c r="G402" s="31"/>
      <c r="H402" s="31"/>
      <c r="I402" s="31"/>
      <c r="J402" s="31"/>
      <c r="K402" s="31"/>
      <c r="L402" s="31"/>
      <c r="M402" s="31"/>
      <c r="N402" s="31"/>
      <c r="O402" s="31"/>
      <c r="P402" s="31"/>
      <c r="Q402" s="31"/>
      <c r="R402" s="31"/>
      <c r="S402" s="31"/>
    </row>
    <row r="403" ht="15.75" customHeight="1">
      <c r="A403" s="15"/>
      <c r="B403" s="15"/>
      <c r="C403" s="31"/>
      <c r="D403" s="31"/>
      <c r="E403" s="31"/>
      <c r="F403" s="31"/>
      <c r="G403" s="31"/>
      <c r="H403" s="31"/>
      <c r="I403" s="31"/>
      <c r="J403" s="31"/>
      <c r="K403" s="31"/>
      <c r="L403" s="31"/>
      <c r="M403" s="31"/>
      <c r="N403" s="31"/>
      <c r="O403" s="31"/>
      <c r="P403" s="31"/>
      <c r="Q403" s="31"/>
      <c r="R403" s="31"/>
      <c r="S403" s="31"/>
    </row>
    <row r="404" ht="15.75" customHeight="1">
      <c r="A404" s="31"/>
      <c r="B404" s="31"/>
      <c r="C404" s="31"/>
      <c r="D404" s="31"/>
      <c r="E404" s="31"/>
      <c r="F404" s="31"/>
      <c r="G404" s="31"/>
      <c r="H404" s="31"/>
      <c r="I404" s="31"/>
      <c r="J404" s="31"/>
      <c r="K404" s="31"/>
      <c r="L404" s="31"/>
      <c r="M404" s="31"/>
      <c r="N404" s="31"/>
      <c r="O404" s="31"/>
      <c r="P404" s="31"/>
      <c r="Q404" s="31"/>
      <c r="R404" s="31"/>
      <c r="S404" s="31"/>
    </row>
    <row r="405" ht="15.75" customHeight="1">
      <c r="A405" s="31"/>
      <c r="B405" s="31"/>
      <c r="C405" s="31"/>
      <c r="D405" s="31"/>
      <c r="E405" s="31"/>
      <c r="F405" s="31"/>
      <c r="G405" s="31"/>
      <c r="H405" s="31"/>
      <c r="I405" s="31"/>
      <c r="J405" s="31"/>
      <c r="K405" s="31"/>
      <c r="L405" s="31"/>
      <c r="M405" s="31"/>
      <c r="N405" s="31"/>
      <c r="O405" s="31"/>
      <c r="P405" s="31"/>
      <c r="Q405" s="31"/>
      <c r="R405" s="31"/>
      <c r="S405" s="31"/>
    </row>
    <row r="406" ht="15.75" customHeight="1">
      <c r="A406" s="31"/>
      <c r="B406" s="31"/>
      <c r="C406" s="31"/>
      <c r="D406" s="31"/>
      <c r="E406" s="31"/>
      <c r="F406" s="31"/>
      <c r="G406" s="31"/>
      <c r="H406" s="31"/>
      <c r="I406" s="31"/>
      <c r="J406" s="31"/>
      <c r="K406" s="31"/>
      <c r="L406" s="31"/>
      <c r="M406" s="31"/>
      <c r="N406" s="31"/>
      <c r="O406" s="31"/>
      <c r="P406" s="31"/>
      <c r="Q406" s="31"/>
      <c r="R406" s="31"/>
      <c r="S406" s="31"/>
    </row>
    <row r="407" ht="15.75" customHeight="1">
      <c r="A407" s="31"/>
      <c r="B407" s="31"/>
      <c r="C407" s="31"/>
      <c r="D407" s="31"/>
      <c r="E407" s="31"/>
      <c r="F407" s="31"/>
      <c r="G407" s="31"/>
      <c r="H407" s="31"/>
      <c r="I407" s="31"/>
      <c r="J407" s="31"/>
      <c r="K407" s="31"/>
      <c r="L407" s="31"/>
      <c r="M407" s="31"/>
      <c r="N407" s="31"/>
      <c r="O407" s="31"/>
      <c r="P407" s="31"/>
      <c r="Q407" s="31"/>
      <c r="R407" s="31"/>
      <c r="S407" s="31"/>
    </row>
    <row r="408" ht="15.75" customHeight="1">
      <c r="A408" s="31"/>
      <c r="B408" s="31"/>
      <c r="C408" s="31"/>
      <c r="D408" s="31"/>
      <c r="E408" s="31"/>
      <c r="F408" s="31"/>
      <c r="G408" s="31"/>
      <c r="H408" s="31"/>
      <c r="I408" s="31"/>
      <c r="J408" s="31"/>
      <c r="K408" s="31"/>
      <c r="L408" s="31"/>
      <c r="M408" s="31"/>
      <c r="N408" s="31"/>
      <c r="O408" s="31"/>
      <c r="P408" s="31"/>
      <c r="Q408" s="31"/>
      <c r="R408" s="31"/>
      <c r="S408" s="31"/>
    </row>
    <row r="409" ht="15.75" customHeight="1">
      <c r="A409" s="31"/>
      <c r="B409" s="31"/>
      <c r="C409" s="31"/>
      <c r="D409" s="31"/>
      <c r="E409" s="31"/>
      <c r="F409" s="31"/>
      <c r="G409" s="31"/>
      <c r="H409" s="31"/>
      <c r="I409" s="31"/>
      <c r="J409" s="31"/>
      <c r="K409" s="31"/>
      <c r="L409" s="31"/>
      <c r="M409" s="31"/>
      <c r="N409" s="31"/>
      <c r="O409" s="31"/>
      <c r="P409" s="31"/>
      <c r="Q409" s="31"/>
      <c r="R409" s="31"/>
      <c r="S409" s="31"/>
    </row>
    <row r="410" ht="15.75" customHeight="1">
      <c r="A410" s="31"/>
      <c r="B410" s="31"/>
      <c r="C410" s="31"/>
      <c r="D410" s="31"/>
      <c r="E410" s="31"/>
      <c r="F410" s="31"/>
      <c r="G410" s="31"/>
      <c r="H410" s="31"/>
      <c r="I410" s="31"/>
      <c r="J410" s="31"/>
      <c r="K410" s="31"/>
      <c r="L410" s="31"/>
      <c r="M410" s="31"/>
      <c r="N410" s="31"/>
      <c r="O410" s="31"/>
      <c r="P410" s="31"/>
      <c r="Q410" s="31"/>
      <c r="R410" s="31"/>
      <c r="S410" s="31"/>
    </row>
    <row r="411" ht="15.75" customHeight="1">
      <c r="A411" s="31"/>
      <c r="B411" s="31"/>
      <c r="C411" s="31"/>
      <c r="D411" s="31"/>
      <c r="E411" s="31"/>
      <c r="F411" s="31"/>
      <c r="G411" s="31"/>
      <c r="H411" s="31"/>
      <c r="I411" s="31"/>
      <c r="J411" s="31"/>
      <c r="K411" s="31"/>
      <c r="L411" s="31"/>
      <c r="M411" s="31"/>
      <c r="N411" s="31"/>
      <c r="O411" s="31"/>
      <c r="P411" s="31"/>
      <c r="Q411" s="31"/>
      <c r="R411" s="31"/>
      <c r="S411" s="31"/>
    </row>
    <row r="412" ht="15.75" customHeight="1">
      <c r="A412" s="31"/>
      <c r="B412" s="31"/>
      <c r="C412" s="31"/>
      <c r="D412" s="31"/>
      <c r="E412" s="31"/>
      <c r="F412" s="31"/>
      <c r="G412" s="31"/>
      <c r="H412" s="31"/>
      <c r="I412" s="31"/>
      <c r="J412" s="31"/>
      <c r="K412" s="31"/>
      <c r="L412" s="31"/>
      <c r="M412" s="31"/>
      <c r="N412" s="31"/>
      <c r="O412" s="31"/>
      <c r="P412" s="31"/>
      <c r="Q412" s="31"/>
      <c r="R412" s="31"/>
      <c r="S412" s="31"/>
    </row>
    <row r="413" ht="15.75" customHeight="1">
      <c r="A413" s="31"/>
      <c r="B413" s="31"/>
      <c r="C413" s="31"/>
      <c r="D413" s="31"/>
      <c r="E413" s="31"/>
      <c r="F413" s="31"/>
      <c r="G413" s="31"/>
      <c r="H413" s="31"/>
      <c r="I413" s="31"/>
      <c r="J413" s="31"/>
      <c r="K413" s="31"/>
      <c r="L413" s="31"/>
      <c r="M413" s="31"/>
      <c r="N413" s="31"/>
      <c r="O413" s="31"/>
      <c r="P413" s="31"/>
      <c r="Q413" s="31"/>
      <c r="R413" s="31"/>
      <c r="S413" s="31"/>
    </row>
    <row r="414" ht="15.75" customHeight="1">
      <c r="A414" s="31"/>
      <c r="B414" s="31"/>
      <c r="C414" s="31"/>
      <c r="D414" s="31"/>
      <c r="E414" s="31"/>
      <c r="F414" s="31"/>
      <c r="G414" s="31"/>
      <c r="H414" s="31"/>
      <c r="I414" s="31"/>
      <c r="J414" s="31"/>
      <c r="K414" s="31"/>
      <c r="L414" s="31"/>
      <c r="M414" s="31"/>
      <c r="N414" s="31"/>
      <c r="O414" s="31"/>
      <c r="P414" s="31"/>
      <c r="Q414" s="31"/>
      <c r="R414" s="31"/>
      <c r="S414" s="31"/>
    </row>
    <row r="415" ht="15.75" customHeight="1">
      <c r="A415" s="31"/>
      <c r="B415" s="31"/>
      <c r="C415" s="31"/>
      <c r="D415" s="31"/>
      <c r="E415" s="31"/>
      <c r="F415" s="31"/>
      <c r="G415" s="31"/>
      <c r="H415" s="31"/>
      <c r="I415" s="31"/>
      <c r="J415" s="31"/>
      <c r="K415" s="31"/>
      <c r="L415" s="31"/>
      <c r="M415" s="31"/>
      <c r="N415" s="31"/>
      <c r="O415" s="31"/>
      <c r="P415" s="31"/>
      <c r="Q415" s="31"/>
      <c r="R415" s="31"/>
      <c r="S415" s="31"/>
    </row>
    <row r="416" ht="15.75" customHeight="1">
      <c r="A416" s="31"/>
      <c r="B416" s="31"/>
      <c r="C416" s="31"/>
      <c r="D416" s="31"/>
      <c r="E416" s="31"/>
      <c r="F416" s="31"/>
      <c r="G416" s="31"/>
      <c r="H416" s="31"/>
      <c r="I416" s="31"/>
      <c r="J416" s="31"/>
      <c r="K416" s="31"/>
      <c r="L416" s="31"/>
      <c r="M416" s="31"/>
      <c r="N416" s="31"/>
      <c r="O416" s="31"/>
      <c r="P416" s="31"/>
      <c r="Q416" s="31"/>
      <c r="R416" s="31"/>
      <c r="S416" s="31"/>
    </row>
    <row r="417" ht="15.75" customHeight="1">
      <c r="A417" s="31"/>
      <c r="B417" s="31"/>
      <c r="C417" s="31"/>
      <c r="D417" s="31"/>
      <c r="E417" s="31"/>
      <c r="F417" s="31"/>
      <c r="G417" s="31"/>
      <c r="H417" s="31"/>
      <c r="I417" s="31"/>
      <c r="J417" s="31"/>
      <c r="K417" s="31"/>
      <c r="L417" s="31"/>
      <c r="M417" s="31"/>
      <c r="N417" s="31"/>
      <c r="O417" s="31"/>
      <c r="P417" s="31"/>
      <c r="Q417" s="31"/>
      <c r="R417" s="31"/>
      <c r="S417" s="31"/>
    </row>
    <row r="418" ht="15.75" customHeight="1">
      <c r="A418" s="31"/>
      <c r="B418" s="31"/>
      <c r="C418" s="31"/>
      <c r="D418" s="31"/>
      <c r="E418" s="31"/>
      <c r="F418" s="31"/>
      <c r="G418" s="31"/>
      <c r="H418" s="31"/>
      <c r="I418" s="31"/>
      <c r="J418" s="31"/>
      <c r="K418" s="31"/>
      <c r="L418" s="31"/>
      <c r="M418" s="31"/>
      <c r="N418" s="31"/>
      <c r="O418" s="31"/>
      <c r="P418" s="31"/>
      <c r="Q418" s="31"/>
      <c r="R418" s="31"/>
      <c r="S418" s="31"/>
    </row>
    <row r="419" ht="15.75" customHeight="1">
      <c r="A419" s="31"/>
      <c r="B419" s="31"/>
      <c r="C419" s="31"/>
      <c r="D419" s="31"/>
      <c r="E419" s="31"/>
      <c r="F419" s="31"/>
      <c r="G419" s="31"/>
      <c r="H419" s="31"/>
      <c r="I419" s="31"/>
      <c r="J419" s="31"/>
      <c r="K419" s="31"/>
      <c r="L419" s="31"/>
      <c r="M419" s="31"/>
      <c r="N419" s="31"/>
      <c r="O419" s="31"/>
      <c r="P419" s="31"/>
      <c r="Q419" s="31"/>
      <c r="R419" s="31"/>
      <c r="S419" s="31"/>
    </row>
    <row r="420" ht="15.75" customHeight="1">
      <c r="A420" s="31"/>
      <c r="B420" s="31"/>
      <c r="C420" s="31"/>
      <c r="D420" s="31"/>
      <c r="E420" s="31"/>
      <c r="F420" s="31"/>
      <c r="G420" s="31"/>
      <c r="H420" s="31"/>
      <c r="I420" s="31"/>
      <c r="J420" s="31"/>
      <c r="K420" s="31"/>
      <c r="L420" s="31"/>
      <c r="M420" s="31"/>
      <c r="N420" s="31"/>
      <c r="O420" s="31"/>
      <c r="P420" s="31"/>
      <c r="Q420" s="31"/>
      <c r="R420" s="31"/>
      <c r="S420" s="31"/>
    </row>
    <row r="421" ht="15.75" customHeight="1">
      <c r="A421" s="31"/>
      <c r="B421" s="31"/>
      <c r="C421" s="31"/>
      <c r="D421" s="31"/>
      <c r="E421" s="31"/>
      <c r="F421" s="31"/>
      <c r="G421" s="31"/>
      <c r="H421" s="31"/>
      <c r="I421" s="31"/>
      <c r="J421" s="31"/>
      <c r="K421" s="31"/>
      <c r="L421" s="31"/>
      <c r="M421" s="31"/>
      <c r="N421" s="31"/>
      <c r="O421" s="31"/>
      <c r="P421" s="31"/>
      <c r="Q421" s="31"/>
      <c r="R421" s="31"/>
      <c r="S421" s="31"/>
    </row>
    <row r="422" ht="15.75" customHeight="1">
      <c r="A422" s="31"/>
      <c r="B422" s="31"/>
      <c r="C422" s="31"/>
      <c r="D422" s="31"/>
      <c r="E422" s="31"/>
      <c r="F422" s="31"/>
      <c r="G422" s="31"/>
      <c r="H422" s="31"/>
      <c r="I422" s="31"/>
      <c r="J422" s="31"/>
      <c r="K422" s="31"/>
      <c r="L422" s="31"/>
      <c r="M422" s="31"/>
      <c r="N422" s="31"/>
      <c r="O422" s="31"/>
      <c r="P422" s="31"/>
      <c r="Q422" s="31"/>
      <c r="R422" s="31"/>
      <c r="S422" s="31"/>
    </row>
    <row r="423" ht="15.75" customHeight="1">
      <c r="A423" s="31"/>
      <c r="B423" s="31"/>
      <c r="C423" s="31"/>
      <c r="D423" s="31"/>
      <c r="E423" s="31"/>
      <c r="F423" s="31"/>
      <c r="G423" s="31"/>
      <c r="H423" s="31"/>
      <c r="I423" s="31"/>
      <c r="J423" s="31"/>
      <c r="K423" s="31"/>
      <c r="L423" s="31"/>
      <c r="M423" s="31"/>
      <c r="N423" s="31"/>
      <c r="O423" s="31"/>
      <c r="P423" s="31"/>
      <c r="Q423" s="31"/>
      <c r="R423" s="31"/>
      <c r="S423" s="31"/>
    </row>
    <row r="424" ht="15.75" customHeight="1">
      <c r="A424" s="31"/>
      <c r="B424" s="31"/>
      <c r="C424" s="31"/>
      <c r="D424" s="31"/>
      <c r="E424" s="31"/>
      <c r="F424" s="31"/>
      <c r="G424" s="31"/>
      <c r="H424" s="31"/>
      <c r="I424" s="31"/>
      <c r="J424" s="31"/>
      <c r="K424" s="31"/>
      <c r="L424" s="31"/>
      <c r="M424" s="31"/>
      <c r="N424" s="31"/>
      <c r="O424" s="31"/>
      <c r="P424" s="31"/>
      <c r="Q424" s="31"/>
      <c r="R424" s="31"/>
      <c r="S424" s="31"/>
    </row>
    <row r="425" ht="15.75" customHeight="1">
      <c r="A425" s="31"/>
      <c r="B425" s="31"/>
      <c r="C425" s="31"/>
      <c r="D425" s="31"/>
      <c r="E425" s="31"/>
      <c r="F425" s="31"/>
      <c r="G425" s="31"/>
      <c r="H425" s="31"/>
      <c r="I425" s="31"/>
      <c r="J425" s="31"/>
      <c r="K425" s="31"/>
      <c r="L425" s="31"/>
      <c r="M425" s="31"/>
      <c r="N425" s="31"/>
      <c r="O425" s="31"/>
      <c r="P425" s="31"/>
      <c r="Q425" s="31"/>
      <c r="R425" s="31"/>
      <c r="S425" s="31"/>
    </row>
    <row r="426" ht="15.75" customHeight="1">
      <c r="A426" s="31"/>
      <c r="B426" s="31"/>
      <c r="C426" s="31"/>
      <c r="D426" s="31"/>
      <c r="E426" s="31"/>
      <c r="F426" s="31"/>
      <c r="G426" s="31"/>
      <c r="H426" s="31"/>
      <c r="I426" s="31"/>
      <c r="J426" s="31"/>
      <c r="K426" s="31"/>
      <c r="L426" s="31"/>
      <c r="M426" s="31"/>
      <c r="N426" s="31"/>
      <c r="O426" s="31"/>
      <c r="P426" s="31"/>
      <c r="Q426" s="31"/>
      <c r="R426" s="31"/>
      <c r="S426" s="31"/>
    </row>
    <row r="427" ht="15.75" customHeight="1">
      <c r="A427" s="31"/>
      <c r="B427" s="31"/>
      <c r="C427" s="31"/>
      <c r="D427" s="31"/>
      <c r="E427" s="31"/>
      <c r="F427" s="31"/>
      <c r="G427" s="31"/>
      <c r="H427" s="31"/>
      <c r="I427" s="31"/>
      <c r="J427" s="31"/>
      <c r="K427" s="31"/>
      <c r="L427" s="31"/>
      <c r="M427" s="31"/>
      <c r="N427" s="31"/>
      <c r="O427" s="31"/>
      <c r="P427" s="31"/>
      <c r="Q427" s="31"/>
      <c r="R427" s="31"/>
      <c r="S427" s="31"/>
    </row>
    <row r="428" ht="15.75" customHeight="1">
      <c r="A428" s="31"/>
      <c r="B428" s="31"/>
      <c r="C428" s="31"/>
      <c r="D428" s="31"/>
      <c r="E428" s="31"/>
      <c r="F428" s="31"/>
      <c r="G428" s="31"/>
      <c r="H428" s="31"/>
      <c r="I428" s="31"/>
      <c r="J428" s="31"/>
      <c r="K428" s="31"/>
      <c r="L428" s="31"/>
      <c r="M428" s="31"/>
      <c r="N428" s="31"/>
      <c r="O428" s="31"/>
      <c r="P428" s="31"/>
      <c r="Q428" s="31"/>
      <c r="R428" s="31"/>
      <c r="S428" s="31"/>
    </row>
    <row r="429" ht="15.75" customHeight="1">
      <c r="A429" s="31"/>
      <c r="B429" s="31"/>
      <c r="C429" s="31"/>
      <c r="D429" s="31"/>
      <c r="E429" s="31"/>
      <c r="F429" s="31"/>
      <c r="G429" s="31"/>
      <c r="H429" s="31"/>
      <c r="I429" s="31"/>
      <c r="J429" s="31"/>
      <c r="K429" s="31"/>
      <c r="L429" s="31"/>
      <c r="M429" s="31"/>
      <c r="N429" s="31"/>
      <c r="O429" s="31"/>
      <c r="P429" s="31"/>
      <c r="Q429" s="31"/>
      <c r="R429" s="31"/>
      <c r="S429" s="31"/>
    </row>
    <row r="430" ht="15.75" customHeight="1">
      <c r="A430" s="31"/>
      <c r="B430" s="31"/>
      <c r="C430" s="31"/>
      <c r="D430" s="31"/>
      <c r="E430" s="31"/>
      <c r="F430" s="31"/>
      <c r="G430" s="31"/>
      <c r="H430" s="31"/>
      <c r="I430" s="31"/>
      <c r="J430" s="31"/>
      <c r="K430" s="31"/>
      <c r="L430" s="31"/>
      <c r="M430" s="31"/>
      <c r="N430" s="31"/>
      <c r="O430" s="31"/>
      <c r="P430" s="31"/>
      <c r="Q430" s="31"/>
      <c r="R430" s="31"/>
      <c r="S430" s="31"/>
    </row>
    <row r="431" ht="15.75" customHeight="1">
      <c r="A431" s="31"/>
      <c r="B431" s="31"/>
      <c r="C431" s="31"/>
      <c r="D431" s="31"/>
      <c r="E431" s="31"/>
      <c r="F431" s="31"/>
      <c r="G431" s="31"/>
      <c r="H431" s="31"/>
      <c r="I431" s="31"/>
      <c r="J431" s="31"/>
      <c r="K431" s="31"/>
      <c r="L431" s="31"/>
      <c r="M431" s="31"/>
      <c r="N431" s="31"/>
      <c r="O431" s="31"/>
      <c r="P431" s="31"/>
      <c r="Q431" s="31"/>
      <c r="R431" s="31"/>
      <c r="S431" s="31"/>
    </row>
    <row r="432" ht="15.75" customHeight="1">
      <c r="A432" s="31"/>
      <c r="B432" s="31"/>
      <c r="C432" s="31"/>
      <c r="D432" s="31"/>
      <c r="E432" s="31"/>
      <c r="F432" s="31"/>
      <c r="G432" s="31"/>
      <c r="H432" s="31"/>
      <c r="I432" s="31"/>
      <c r="J432" s="31"/>
      <c r="K432" s="31"/>
      <c r="L432" s="31"/>
      <c r="M432" s="31"/>
      <c r="N432" s="31"/>
      <c r="O432" s="31"/>
      <c r="P432" s="31"/>
      <c r="Q432" s="31"/>
      <c r="R432" s="31"/>
      <c r="S432" s="31"/>
    </row>
    <row r="433" ht="15.75" customHeight="1">
      <c r="A433" s="31"/>
      <c r="B433" s="31"/>
      <c r="C433" s="31"/>
      <c r="D433" s="31"/>
      <c r="E433" s="31"/>
      <c r="F433" s="31"/>
      <c r="G433" s="31"/>
      <c r="H433" s="31"/>
      <c r="I433" s="31"/>
      <c r="J433" s="31"/>
      <c r="K433" s="31"/>
      <c r="L433" s="31"/>
      <c r="M433" s="31"/>
      <c r="N433" s="31"/>
      <c r="O433" s="31"/>
      <c r="P433" s="31"/>
      <c r="Q433" s="31"/>
      <c r="R433" s="31"/>
      <c r="S433" s="31"/>
    </row>
    <row r="434" ht="15.75" customHeight="1">
      <c r="A434" s="31"/>
      <c r="B434" s="31"/>
      <c r="C434" s="31"/>
      <c r="D434" s="31"/>
      <c r="E434" s="31"/>
      <c r="F434" s="31"/>
      <c r="G434" s="31"/>
      <c r="H434" s="31"/>
      <c r="I434" s="31"/>
      <c r="J434" s="31"/>
      <c r="K434" s="31"/>
      <c r="L434" s="31"/>
      <c r="M434" s="31"/>
      <c r="N434" s="31"/>
      <c r="O434" s="31"/>
      <c r="P434" s="31"/>
      <c r="Q434" s="31"/>
      <c r="R434" s="31"/>
      <c r="S434" s="31"/>
    </row>
    <row r="435" ht="15.75" customHeight="1">
      <c r="A435" s="31"/>
      <c r="B435" s="31"/>
      <c r="C435" s="31"/>
      <c r="D435" s="31"/>
      <c r="E435" s="31"/>
      <c r="F435" s="31"/>
      <c r="G435" s="31"/>
      <c r="H435" s="31"/>
      <c r="I435" s="31"/>
      <c r="J435" s="31"/>
      <c r="K435" s="31"/>
      <c r="L435" s="31"/>
      <c r="M435" s="31"/>
      <c r="N435" s="31"/>
      <c r="O435" s="31"/>
      <c r="P435" s="31"/>
      <c r="Q435" s="31"/>
      <c r="R435" s="31"/>
      <c r="S435" s="31"/>
    </row>
    <row r="436" ht="15.75" customHeight="1">
      <c r="A436" s="31"/>
      <c r="B436" s="31"/>
      <c r="C436" s="31"/>
      <c r="D436" s="31"/>
      <c r="E436" s="31"/>
      <c r="F436" s="31"/>
      <c r="G436" s="31"/>
      <c r="H436" s="31"/>
      <c r="I436" s="31"/>
      <c r="J436" s="31"/>
      <c r="K436" s="31"/>
      <c r="L436" s="31"/>
      <c r="M436" s="31"/>
      <c r="N436" s="31"/>
      <c r="O436" s="31"/>
      <c r="P436" s="31"/>
      <c r="Q436" s="31"/>
      <c r="R436" s="31"/>
      <c r="S436" s="31"/>
    </row>
    <row r="437" ht="15.75" customHeight="1">
      <c r="A437" s="31"/>
      <c r="B437" s="31"/>
      <c r="C437" s="31"/>
      <c r="D437" s="31"/>
      <c r="E437" s="31"/>
      <c r="F437" s="31"/>
      <c r="G437" s="31"/>
      <c r="H437" s="31"/>
      <c r="I437" s="31"/>
      <c r="J437" s="31"/>
      <c r="K437" s="31"/>
      <c r="L437" s="31"/>
      <c r="M437" s="31"/>
      <c r="N437" s="31"/>
      <c r="O437" s="31"/>
      <c r="P437" s="31"/>
      <c r="Q437" s="31"/>
      <c r="R437" s="31"/>
      <c r="S437" s="31"/>
    </row>
    <row r="438" ht="15.75" customHeight="1">
      <c r="A438" s="31"/>
      <c r="B438" s="31"/>
      <c r="C438" s="31"/>
      <c r="D438" s="31"/>
      <c r="E438" s="31"/>
      <c r="F438" s="31"/>
      <c r="G438" s="31"/>
      <c r="H438" s="31"/>
      <c r="I438" s="31"/>
      <c r="J438" s="31"/>
      <c r="K438" s="31"/>
      <c r="L438" s="31"/>
      <c r="M438" s="31"/>
      <c r="N438" s="31"/>
      <c r="O438" s="31"/>
      <c r="P438" s="31"/>
      <c r="Q438" s="31"/>
      <c r="R438" s="31"/>
      <c r="S438" s="31"/>
    </row>
    <row r="439" ht="15.75" customHeight="1">
      <c r="A439" s="31"/>
      <c r="B439" s="31"/>
      <c r="C439" s="31"/>
      <c r="D439" s="31"/>
      <c r="E439" s="31"/>
      <c r="F439" s="31"/>
      <c r="G439" s="31"/>
      <c r="H439" s="31"/>
      <c r="I439" s="31"/>
      <c r="J439" s="31"/>
      <c r="K439" s="31"/>
      <c r="L439" s="31"/>
      <c r="M439" s="31"/>
      <c r="N439" s="31"/>
      <c r="O439" s="31"/>
      <c r="P439" s="31"/>
      <c r="Q439" s="31"/>
      <c r="R439" s="31"/>
      <c r="S439" s="31"/>
    </row>
    <row r="440" ht="15.75" customHeight="1">
      <c r="A440" s="31"/>
      <c r="B440" s="31"/>
      <c r="C440" s="31"/>
      <c r="D440" s="31"/>
      <c r="E440" s="31"/>
      <c r="F440" s="31"/>
      <c r="G440" s="31"/>
      <c r="H440" s="31"/>
      <c r="I440" s="31"/>
      <c r="J440" s="31"/>
      <c r="K440" s="31"/>
      <c r="L440" s="31"/>
      <c r="M440" s="31"/>
      <c r="N440" s="31"/>
      <c r="O440" s="31"/>
      <c r="P440" s="31"/>
      <c r="Q440" s="31"/>
      <c r="R440" s="31"/>
      <c r="S440" s="31"/>
    </row>
    <row r="441" ht="15.75" customHeight="1">
      <c r="A441" s="31"/>
      <c r="B441" s="31"/>
      <c r="C441" s="31"/>
      <c r="D441" s="31"/>
      <c r="E441" s="31"/>
      <c r="F441" s="31"/>
      <c r="G441" s="31"/>
      <c r="H441" s="31"/>
      <c r="I441" s="31"/>
      <c r="J441" s="31"/>
      <c r="K441" s="31"/>
      <c r="L441" s="31"/>
      <c r="M441" s="31"/>
      <c r="N441" s="31"/>
      <c r="O441" s="31"/>
      <c r="P441" s="31"/>
      <c r="Q441" s="31"/>
      <c r="R441" s="31"/>
      <c r="S441" s="31"/>
    </row>
    <row r="442" ht="15.75" customHeight="1">
      <c r="A442" s="31"/>
      <c r="B442" s="31"/>
      <c r="C442" s="31"/>
      <c r="D442" s="31"/>
      <c r="E442" s="31"/>
      <c r="F442" s="31"/>
      <c r="G442" s="31"/>
      <c r="H442" s="31"/>
      <c r="I442" s="31"/>
      <c r="J442" s="31"/>
      <c r="K442" s="31"/>
      <c r="L442" s="31"/>
      <c r="M442" s="31"/>
      <c r="N442" s="31"/>
      <c r="O442" s="31"/>
      <c r="P442" s="31"/>
      <c r="Q442" s="31"/>
      <c r="R442" s="31"/>
      <c r="S442" s="31"/>
    </row>
    <row r="443" ht="15.75" customHeight="1">
      <c r="A443" s="31"/>
      <c r="B443" s="31"/>
      <c r="C443" s="31"/>
      <c r="D443" s="31"/>
      <c r="E443" s="31"/>
      <c r="F443" s="31"/>
      <c r="G443" s="31"/>
      <c r="H443" s="31"/>
      <c r="I443" s="31"/>
      <c r="J443" s="31"/>
      <c r="K443" s="31"/>
      <c r="L443" s="31"/>
      <c r="M443" s="31"/>
      <c r="N443" s="31"/>
      <c r="O443" s="31"/>
      <c r="P443" s="31"/>
      <c r="Q443" s="31"/>
      <c r="R443" s="31"/>
      <c r="S443" s="31"/>
    </row>
    <row r="444" ht="15.75" customHeight="1">
      <c r="A444" s="31"/>
      <c r="B444" s="31"/>
      <c r="C444" s="31"/>
      <c r="D444" s="31"/>
      <c r="E444" s="31"/>
      <c r="F444" s="31"/>
      <c r="G444" s="31"/>
      <c r="H444" s="31"/>
      <c r="I444" s="31"/>
      <c r="J444" s="31"/>
      <c r="K444" s="31"/>
      <c r="L444" s="31"/>
      <c r="M444" s="31"/>
      <c r="N444" s="31"/>
      <c r="O444" s="31"/>
      <c r="P444" s="31"/>
      <c r="Q444" s="31"/>
      <c r="R444" s="31"/>
      <c r="S444" s="31"/>
    </row>
    <row r="445" ht="15.75" customHeight="1">
      <c r="A445" s="31"/>
      <c r="B445" s="31"/>
      <c r="C445" s="31"/>
      <c r="D445" s="31"/>
      <c r="E445" s="31"/>
      <c r="F445" s="31"/>
      <c r="G445" s="31"/>
      <c r="H445" s="31"/>
      <c r="I445" s="31"/>
      <c r="J445" s="31"/>
      <c r="K445" s="31"/>
      <c r="L445" s="31"/>
      <c r="M445" s="31"/>
      <c r="N445" s="31"/>
      <c r="O445" s="31"/>
      <c r="P445" s="31"/>
      <c r="Q445" s="31"/>
      <c r="R445" s="31"/>
      <c r="S445" s="31"/>
    </row>
    <row r="446" ht="15.75" customHeight="1">
      <c r="A446" s="31"/>
      <c r="B446" s="31"/>
      <c r="C446" s="31"/>
      <c r="D446" s="31"/>
      <c r="E446" s="31"/>
      <c r="F446" s="31"/>
      <c r="G446" s="31"/>
      <c r="H446" s="31"/>
      <c r="I446" s="31"/>
      <c r="J446" s="31"/>
      <c r="K446" s="31"/>
      <c r="L446" s="31"/>
      <c r="M446" s="31"/>
      <c r="N446" s="31"/>
      <c r="O446" s="31"/>
      <c r="P446" s="31"/>
      <c r="Q446" s="31"/>
      <c r="R446" s="31"/>
      <c r="S446" s="31"/>
    </row>
    <row r="447" ht="15.75" customHeight="1">
      <c r="A447" s="31"/>
      <c r="B447" s="31"/>
      <c r="C447" s="31"/>
      <c r="D447" s="31"/>
      <c r="E447" s="31"/>
      <c r="F447" s="31"/>
      <c r="G447" s="31"/>
      <c r="H447" s="31"/>
      <c r="I447" s="31"/>
      <c r="J447" s="31"/>
      <c r="K447" s="31"/>
      <c r="L447" s="31"/>
      <c r="M447" s="31"/>
      <c r="N447" s="31"/>
      <c r="O447" s="31"/>
      <c r="P447" s="31"/>
      <c r="Q447" s="31"/>
      <c r="R447" s="31"/>
      <c r="S447" s="31"/>
    </row>
    <row r="448" ht="15.75" customHeight="1">
      <c r="A448" s="31"/>
      <c r="B448" s="31"/>
      <c r="C448" s="31"/>
      <c r="D448" s="31"/>
      <c r="E448" s="31"/>
      <c r="F448" s="31"/>
      <c r="G448" s="31"/>
      <c r="H448" s="31"/>
      <c r="I448" s="31"/>
      <c r="J448" s="31"/>
      <c r="K448" s="31"/>
      <c r="L448" s="31"/>
      <c r="M448" s="31"/>
      <c r="N448" s="31"/>
      <c r="O448" s="31"/>
      <c r="P448" s="31"/>
      <c r="Q448" s="31"/>
      <c r="R448" s="31"/>
      <c r="S448" s="31"/>
    </row>
    <row r="449" ht="15.75" customHeight="1">
      <c r="A449" s="31"/>
      <c r="B449" s="31"/>
      <c r="C449" s="31"/>
      <c r="D449" s="31"/>
      <c r="E449" s="31"/>
      <c r="F449" s="31"/>
      <c r="G449" s="31"/>
      <c r="H449" s="31"/>
      <c r="I449" s="31"/>
      <c r="J449" s="31"/>
      <c r="K449" s="31"/>
      <c r="L449" s="31"/>
      <c r="M449" s="31"/>
      <c r="N449" s="31"/>
      <c r="O449" s="31"/>
      <c r="P449" s="31"/>
      <c r="Q449" s="31"/>
      <c r="R449" s="31"/>
      <c r="S449" s="31"/>
    </row>
    <row r="450" ht="15.75" customHeight="1">
      <c r="A450" s="31"/>
      <c r="B450" s="31"/>
      <c r="C450" s="31"/>
      <c r="D450" s="31"/>
      <c r="E450" s="31"/>
      <c r="F450" s="31"/>
      <c r="G450" s="31"/>
      <c r="H450" s="31"/>
      <c r="I450" s="31"/>
      <c r="J450" s="31"/>
      <c r="K450" s="31"/>
      <c r="L450" s="31"/>
      <c r="M450" s="31"/>
      <c r="N450" s="31"/>
      <c r="O450" s="31"/>
      <c r="P450" s="31"/>
      <c r="Q450" s="31"/>
      <c r="R450" s="31"/>
      <c r="S450" s="31"/>
    </row>
    <row r="451" ht="15.75" customHeight="1">
      <c r="A451" s="31"/>
      <c r="B451" s="31"/>
      <c r="C451" s="31"/>
      <c r="D451" s="31"/>
      <c r="E451" s="31"/>
      <c r="F451" s="31"/>
      <c r="G451" s="31"/>
      <c r="H451" s="31"/>
      <c r="I451" s="31"/>
      <c r="J451" s="31"/>
      <c r="K451" s="31"/>
      <c r="L451" s="31"/>
      <c r="M451" s="31"/>
      <c r="N451" s="31"/>
      <c r="O451" s="31"/>
      <c r="P451" s="31"/>
      <c r="Q451" s="31"/>
      <c r="R451" s="31"/>
      <c r="S451" s="31"/>
    </row>
    <row r="452" ht="15.75" customHeight="1">
      <c r="A452" s="31"/>
      <c r="B452" s="31"/>
      <c r="C452" s="31"/>
      <c r="D452" s="31"/>
      <c r="E452" s="31"/>
      <c r="F452" s="31"/>
      <c r="G452" s="31"/>
      <c r="H452" s="31"/>
      <c r="I452" s="31"/>
      <c r="J452" s="31"/>
      <c r="K452" s="31"/>
      <c r="L452" s="31"/>
      <c r="M452" s="31"/>
      <c r="N452" s="31"/>
      <c r="O452" s="31"/>
      <c r="P452" s="31"/>
      <c r="Q452" s="31"/>
      <c r="R452" s="31"/>
      <c r="S452" s="31"/>
    </row>
    <row r="453" ht="15.75" customHeight="1">
      <c r="A453" s="31"/>
      <c r="B453" s="31"/>
      <c r="C453" s="31"/>
      <c r="D453" s="31"/>
      <c r="E453" s="31"/>
      <c r="F453" s="31"/>
      <c r="G453" s="31"/>
      <c r="H453" s="31"/>
      <c r="I453" s="31"/>
      <c r="J453" s="31"/>
      <c r="K453" s="31"/>
      <c r="L453" s="31"/>
      <c r="M453" s="31"/>
      <c r="N453" s="31"/>
      <c r="O453" s="31"/>
      <c r="P453" s="31"/>
      <c r="Q453" s="31"/>
      <c r="R453" s="31"/>
      <c r="S453" s="31"/>
    </row>
    <row r="454" ht="15.75" customHeight="1">
      <c r="A454" s="31"/>
      <c r="B454" s="31"/>
      <c r="C454" s="31"/>
      <c r="D454" s="31"/>
      <c r="E454" s="31"/>
      <c r="F454" s="31"/>
      <c r="G454" s="31"/>
      <c r="H454" s="31"/>
      <c r="I454" s="31"/>
      <c r="J454" s="31"/>
      <c r="K454" s="31"/>
      <c r="L454" s="31"/>
      <c r="M454" s="31"/>
      <c r="N454" s="31"/>
      <c r="O454" s="31"/>
      <c r="P454" s="31"/>
      <c r="Q454" s="31"/>
      <c r="R454" s="31"/>
      <c r="S454" s="31"/>
    </row>
    <row r="455" ht="15.75" customHeight="1">
      <c r="A455" s="31"/>
      <c r="B455" s="31"/>
      <c r="C455" s="31"/>
      <c r="D455" s="31"/>
      <c r="E455" s="31"/>
      <c r="F455" s="31"/>
      <c r="G455" s="31"/>
      <c r="H455" s="31"/>
      <c r="I455" s="31"/>
      <c r="J455" s="31"/>
      <c r="K455" s="31"/>
      <c r="L455" s="31"/>
      <c r="M455" s="31"/>
      <c r="N455" s="31"/>
      <c r="O455" s="31"/>
      <c r="P455" s="31"/>
      <c r="Q455" s="31"/>
      <c r="R455" s="31"/>
      <c r="S455" s="31"/>
    </row>
    <row r="456" ht="15.75" customHeight="1">
      <c r="A456" s="31"/>
      <c r="B456" s="31"/>
      <c r="C456" s="31"/>
      <c r="D456" s="31"/>
      <c r="E456" s="31"/>
      <c r="F456" s="31"/>
      <c r="G456" s="31"/>
      <c r="H456" s="31"/>
      <c r="I456" s="31"/>
      <c r="J456" s="31"/>
      <c r="K456" s="31"/>
      <c r="L456" s="31"/>
      <c r="M456" s="31"/>
      <c r="N456" s="31"/>
      <c r="O456" s="31"/>
      <c r="P456" s="31"/>
      <c r="Q456" s="31"/>
      <c r="R456" s="31"/>
      <c r="S456" s="31"/>
    </row>
    <row r="457" ht="15.75" customHeight="1">
      <c r="A457" s="31"/>
      <c r="B457" s="31"/>
      <c r="C457" s="31"/>
      <c r="D457" s="31"/>
      <c r="E457" s="31"/>
      <c r="F457" s="31"/>
      <c r="G457" s="31"/>
      <c r="H457" s="31"/>
      <c r="I457" s="31"/>
      <c r="J457" s="31"/>
      <c r="K457" s="31"/>
      <c r="L457" s="31"/>
      <c r="M457" s="31"/>
      <c r="N457" s="31"/>
      <c r="O457" s="31"/>
      <c r="P457" s="31"/>
      <c r="Q457" s="31"/>
      <c r="R457" s="31"/>
      <c r="S457" s="31"/>
    </row>
    <row r="458" ht="15.75" customHeight="1">
      <c r="A458" s="31"/>
      <c r="B458" s="31"/>
      <c r="C458" s="31"/>
      <c r="D458" s="31"/>
      <c r="E458" s="31"/>
      <c r="F458" s="31"/>
      <c r="G458" s="31"/>
      <c r="H458" s="31"/>
      <c r="I458" s="31"/>
      <c r="J458" s="31"/>
      <c r="K458" s="31"/>
      <c r="L458" s="31"/>
      <c r="M458" s="31"/>
      <c r="N458" s="31"/>
      <c r="O458" s="31"/>
      <c r="P458" s="31"/>
      <c r="Q458" s="31"/>
      <c r="R458" s="31"/>
      <c r="S458" s="31"/>
    </row>
    <row r="459" ht="15.75" customHeight="1">
      <c r="A459" s="31"/>
      <c r="B459" s="31"/>
      <c r="C459" s="31"/>
      <c r="D459" s="31"/>
      <c r="E459" s="31"/>
      <c r="F459" s="31"/>
      <c r="G459" s="31"/>
      <c r="H459" s="31"/>
      <c r="I459" s="31"/>
      <c r="J459" s="31"/>
      <c r="K459" s="31"/>
      <c r="L459" s="31"/>
      <c r="M459" s="31"/>
      <c r="N459" s="31"/>
      <c r="O459" s="31"/>
      <c r="P459" s="31"/>
      <c r="Q459" s="31"/>
      <c r="R459" s="31"/>
      <c r="S459" s="31"/>
    </row>
    <row r="460" ht="15.75" customHeight="1">
      <c r="A460" s="31"/>
      <c r="B460" s="31"/>
      <c r="C460" s="31"/>
      <c r="D460" s="31"/>
      <c r="E460" s="31"/>
      <c r="F460" s="31"/>
      <c r="G460" s="31"/>
      <c r="H460" s="31"/>
      <c r="I460" s="31"/>
      <c r="J460" s="31"/>
      <c r="K460" s="31"/>
      <c r="L460" s="31"/>
      <c r="M460" s="31"/>
      <c r="N460" s="31"/>
      <c r="O460" s="31"/>
      <c r="P460" s="31"/>
      <c r="Q460" s="31"/>
      <c r="R460" s="31"/>
      <c r="S460" s="31"/>
    </row>
    <row r="461" ht="15.75" customHeight="1">
      <c r="A461" s="31"/>
      <c r="B461" s="31"/>
      <c r="C461" s="31"/>
      <c r="D461" s="31"/>
      <c r="E461" s="31"/>
      <c r="F461" s="31"/>
      <c r="G461" s="31"/>
      <c r="H461" s="31"/>
      <c r="I461" s="31"/>
      <c r="J461" s="31"/>
      <c r="K461" s="31"/>
      <c r="L461" s="31"/>
      <c r="M461" s="31"/>
      <c r="N461" s="31"/>
      <c r="O461" s="31"/>
      <c r="P461" s="31"/>
      <c r="Q461" s="31"/>
      <c r="R461" s="31"/>
      <c r="S461" s="31"/>
    </row>
    <row r="462" ht="15.75" customHeight="1">
      <c r="A462" s="31"/>
      <c r="B462" s="31"/>
      <c r="C462" s="31"/>
      <c r="D462" s="31"/>
      <c r="E462" s="31"/>
      <c r="F462" s="31"/>
      <c r="G462" s="31"/>
      <c r="H462" s="31"/>
      <c r="I462" s="31"/>
      <c r="J462" s="31"/>
      <c r="K462" s="31"/>
      <c r="L462" s="31"/>
      <c r="M462" s="31"/>
      <c r="N462" s="31"/>
      <c r="O462" s="31"/>
      <c r="P462" s="31"/>
      <c r="Q462" s="31"/>
      <c r="R462" s="31"/>
      <c r="S462" s="31"/>
    </row>
    <row r="463" ht="15.75" customHeight="1">
      <c r="A463" s="31"/>
      <c r="B463" s="31"/>
      <c r="C463" s="31"/>
      <c r="D463" s="31"/>
      <c r="E463" s="31"/>
      <c r="F463" s="31"/>
      <c r="G463" s="31"/>
      <c r="H463" s="31"/>
      <c r="I463" s="31"/>
      <c r="J463" s="31"/>
      <c r="K463" s="31"/>
      <c r="L463" s="31"/>
      <c r="M463" s="8"/>
      <c r="N463" s="8"/>
      <c r="O463" s="8"/>
      <c r="P463" s="8"/>
      <c r="Q463" s="8"/>
      <c r="R463" s="8"/>
      <c r="S463" s="31"/>
    </row>
    <row r="464" ht="15.75" customHeight="1">
      <c r="A464" s="31"/>
      <c r="B464" s="31"/>
      <c r="C464" s="31"/>
      <c r="D464" s="31"/>
      <c r="E464" s="31"/>
      <c r="F464" s="31"/>
      <c r="G464" s="31"/>
      <c r="H464" s="31"/>
      <c r="I464" s="31"/>
      <c r="J464" s="31"/>
      <c r="K464" s="31"/>
      <c r="L464" s="8"/>
      <c r="M464" s="8"/>
      <c r="N464" s="8"/>
      <c r="O464" s="8"/>
      <c r="P464" s="8"/>
      <c r="Q464" s="8"/>
      <c r="R464" s="8"/>
    </row>
    <row r="465" ht="15.75" customHeight="1">
      <c r="A465" s="31"/>
      <c r="B465" s="31"/>
      <c r="C465" s="31"/>
      <c r="D465" s="31"/>
      <c r="E465" s="31"/>
      <c r="F465" s="31"/>
      <c r="G465" s="31"/>
      <c r="H465" s="31"/>
      <c r="I465" s="31"/>
      <c r="J465" s="31"/>
      <c r="K465" s="31"/>
      <c r="L465" s="8"/>
      <c r="M465" s="8"/>
      <c r="N465" s="8"/>
      <c r="O465" s="8"/>
      <c r="P465" s="8"/>
      <c r="Q465" s="8"/>
      <c r="R465" s="8"/>
    </row>
    <row r="466" ht="15.75" customHeight="1">
      <c r="A466" s="31"/>
      <c r="B466" s="31"/>
      <c r="C466" s="31"/>
      <c r="D466" s="31"/>
      <c r="E466" s="31"/>
      <c r="F466" s="31"/>
      <c r="G466" s="31"/>
      <c r="H466" s="31"/>
      <c r="I466" s="31"/>
      <c r="J466" s="31"/>
      <c r="K466" s="31"/>
      <c r="L466" s="8"/>
      <c r="M466" s="8"/>
      <c r="N466" s="8"/>
      <c r="O466" s="8"/>
      <c r="P466" s="8"/>
      <c r="Q466" s="8"/>
      <c r="R466" s="8"/>
    </row>
    <row r="467" ht="15.75" customHeight="1">
      <c r="A467" s="31"/>
      <c r="B467" s="31"/>
      <c r="C467" s="31"/>
      <c r="D467" s="31"/>
      <c r="E467" s="31"/>
      <c r="F467" s="31"/>
      <c r="G467" s="31"/>
      <c r="H467" s="31"/>
      <c r="I467" s="31"/>
      <c r="J467" s="31"/>
      <c r="K467" s="31"/>
      <c r="L467" s="8"/>
      <c r="M467" s="8"/>
      <c r="N467" s="8"/>
      <c r="O467" s="8"/>
      <c r="P467" s="8"/>
      <c r="Q467" s="8"/>
      <c r="R467" s="8"/>
    </row>
    <row r="468" ht="15.75" customHeight="1">
      <c r="A468" s="31"/>
      <c r="B468" s="31"/>
      <c r="C468" s="31"/>
      <c r="D468" s="31"/>
      <c r="E468" s="31"/>
      <c r="F468" s="31"/>
      <c r="G468" s="31"/>
      <c r="H468" s="31"/>
      <c r="I468" s="31"/>
      <c r="J468" s="31"/>
      <c r="K468" s="31"/>
      <c r="L468" s="8"/>
      <c r="M468" s="8"/>
      <c r="N468" s="8"/>
      <c r="O468" s="8"/>
      <c r="P468" s="8"/>
      <c r="Q468" s="8"/>
      <c r="R468" s="8"/>
    </row>
    <row r="469" ht="15.75" customHeight="1">
      <c r="A469" s="31"/>
      <c r="B469" s="31"/>
      <c r="C469" s="31"/>
      <c r="D469" s="31"/>
      <c r="E469" s="31"/>
      <c r="F469" s="31"/>
      <c r="G469" s="31"/>
      <c r="H469" s="31"/>
      <c r="I469" s="31"/>
      <c r="J469" s="31"/>
      <c r="K469" s="31"/>
      <c r="L469" s="8"/>
      <c r="M469" s="8"/>
      <c r="N469" s="8"/>
      <c r="O469" s="8"/>
      <c r="P469" s="8"/>
      <c r="Q469" s="8"/>
      <c r="R469" s="8"/>
    </row>
    <row r="470" ht="15.75" customHeight="1">
      <c r="A470" s="31"/>
      <c r="B470" s="31"/>
      <c r="C470" s="31"/>
      <c r="D470" s="31"/>
      <c r="E470" s="31"/>
      <c r="F470" s="31"/>
      <c r="G470" s="31"/>
      <c r="H470" s="31"/>
      <c r="I470" s="31"/>
      <c r="J470" s="31"/>
      <c r="K470" s="31"/>
      <c r="L470" s="8"/>
      <c r="M470" s="8"/>
      <c r="N470" s="8"/>
      <c r="O470" s="8"/>
      <c r="P470" s="8"/>
      <c r="Q470" s="8"/>
      <c r="R470" s="8"/>
    </row>
    <row r="471" ht="15.75" customHeight="1">
      <c r="A471" s="31"/>
      <c r="B471" s="31"/>
      <c r="C471" s="31"/>
      <c r="D471" s="31"/>
      <c r="E471" s="31"/>
      <c r="F471" s="31"/>
      <c r="G471" s="31"/>
      <c r="H471" s="31"/>
      <c r="I471" s="31"/>
      <c r="J471" s="31"/>
      <c r="K471" s="31"/>
      <c r="L471" s="8"/>
      <c r="M471" s="8"/>
      <c r="N471" s="8"/>
      <c r="O471" s="8"/>
      <c r="P471" s="8"/>
      <c r="Q471" s="8"/>
      <c r="R471" s="8"/>
    </row>
    <row r="472" ht="15.75" customHeight="1">
      <c r="A472" s="31"/>
      <c r="B472" s="31"/>
      <c r="C472" s="31"/>
      <c r="D472" s="31"/>
      <c r="E472" s="31"/>
      <c r="F472" s="31"/>
      <c r="G472" s="31"/>
      <c r="H472" s="31"/>
      <c r="I472" s="31"/>
      <c r="J472" s="31"/>
      <c r="K472" s="31"/>
      <c r="L472" s="8"/>
      <c r="M472" s="8"/>
      <c r="N472" s="8"/>
      <c r="O472" s="8"/>
      <c r="P472" s="8"/>
      <c r="Q472" s="8"/>
      <c r="R472" s="8"/>
    </row>
    <row r="473" ht="15.75" customHeight="1">
      <c r="A473" s="31"/>
      <c r="B473" s="31"/>
      <c r="C473" s="31"/>
      <c r="D473" s="31"/>
      <c r="E473" s="31"/>
      <c r="F473" s="31"/>
      <c r="G473" s="31"/>
      <c r="H473" s="31"/>
      <c r="I473" s="31"/>
      <c r="J473" s="31"/>
      <c r="K473" s="31"/>
      <c r="L473" s="8"/>
      <c r="M473" s="8"/>
      <c r="N473" s="8"/>
      <c r="O473" s="8"/>
      <c r="P473" s="8"/>
      <c r="Q473" s="8"/>
      <c r="R473" s="8"/>
    </row>
    <row r="474" ht="15.75" customHeight="1">
      <c r="A474" s="31"/>
      <c r="B474" s="31"/>
      <c r="C474" s="31"/>
      <c r="D474" s="31"/>
      <c r="E474" s="31"/>
      <c r="F474" s="31"/>
      <c r="G474" s="31"/>
      <c r="H474" s="31"/>
      <c r="I474" s="31"/>
      <c r="J474" s="31"/>
      <c r="K474" s="31"/>
      <c r="L474" s="8"/>
      <c r="M474" s="8"/>
      <c r="N474" s="8"/>
      <c r="O474" s="8"/>
      <c r="P474" s="8"/>
      <c r="Q474" s="8"/>
      <c r="R474" s="8"/>
    </row>
    <row r="475" ht="15.75" customHeight="1">
      <c r="A475" s="31"/>
      <c r="B475" s="31"/>
      <c r="C475" s="31"/>
      <c r="D475" s="31"/>
      <c r="E475" s="31"/>
      <c r="F475" s="31"/>
      <c r="G475" s="31"/>
      <c r="H475" s="31"/>
      <c r="I475" s="31"/>
      <c r="J475" s="31"/>
      <c r="K475" s="31"/>
      <c r="L475" s="8"/>
      <c r="M475" s="8"/>
      <c r="N475" s="8"/>
      <c r="O475" s="8"/>
      <c r="P475" s="8"/>
      <c r="Q475" s="8"/>
      <c r="R475" s="8"/>
    </row>
    <row r="476" ht="15.75" customHeight="1">
      <c r="A476" s="31"/>
      <c r="B476" s="31"/>
      <c r="C476" s="31"/>
      <c r="D476" s="31"/>
      <c r="E476" s="31"/>
      <c r="F476" s="31"/>
      <c r="G476" s="31"/>
      <c r="H476" s="31"/>
      <c r="I476" s="31"/>
      <c r="J476" s="31"/>
      <c r="K476" s="31"/>
      <c r="L476" s="8"/>
      <c r="M476" s="8"/>
      <c r="N476" s="8"/>
      <c r="O476" s="8"/>
      <c r="P476" s="8"/>
      <c r="Q476" s="8"/>
      <c r="R476" s="8"/>
    </row>
    <row r="477" ht="15.75" customHeight="1">
      <c r="A477" s="31"/>
      <c r="B477" s="31"/>
      <c r="C477" s="31"/>
      <c r="D477" s="31"/>
      <c r="E477" s="31"/>
      <c r="F477" s="31"/>
      <c r="G477" s="31"/>
      <c r="H477" s="31"/>
      <c r="I477" s="31"/>
      <c r="J477" s="31"/>
      <c r="K477" s="31"/>
      <c r="L477" s="8"/>
      <c r="M477" s="8"/>
      <c r="N477" s="8"/>
      <c r="O477" s="8"/>
      <c r="P477" s="8"/>
      <c r="Q477" s="8"/>
      <c r="R477" s="8"/>
    </row>
    <row r="478" ht="15.75" customHeight="1">
      <c r="A478" s="31"/>
      <c r="B478" s="31"/>
      <c r="C478" s="31"/>
      <c r="D478" s="31"/>
      <c r="E478" s="31"/>
      <c r="F478" s="31"/>
      <c r="G478" s="31"/>
      <c r="H478" s="31"/>
      <c r="I478" s="31"/>
      <c r="J478" s="31"/>
      <c r="K478" s="31"/>
      <c r="L478" s="8"/>
      <c r="M478" s="8"/>
      <c r="N478" s="8"/>
      <c r="O478" s="8"/>
      <c r="P478" s="8"/>
      <c r="Q478" s="8"/>
      <c r="R478" s="8"/>
    </row>
    <row r="479" ht="15.75" customHeight="1">
      <c r="A479" s="31"/>
      <c r="B479" s="31"/>
      <c r="C479" s="31"/>
      <c r="D479" s="31"/>
      <c r="E479" s="31"/>
      <c r="F479" s="31"/>
      <c r="G479" s="31"/>
      <c r="H479" s="31"/>
      <c r="I479" s="31"/>
      <c r="J479" s="31"/>
      <c r="K479" s="31"/>
      <c r="L479" s="8"/>
      <c r="M479" s="8"/>
      <c r="N479" s="8"/>
      <c r="O479" s="8"/>
      <c r="P479" s="8"/>
      <c r="Q479" s="8"/>
      <c r="R479" s="8"/>
    </row>
    <row r="480" ht="15.75" customHeight="1">
      <c r="A480" s="31"/>
      <c r="B480" s="31"/>
      <c r="C480" s="31"/>
      <c r="D480" s="31"/>
      <c r="E480" s="31"/>
      <c r="F480" s="31"/>
      <c r="G480" s="31"/>
      <c r="H480" s="31"/>
      <c r="I480" s="31"/>
      <c r="J480" s="31"/>
      <c r="K480" s="31"/>
      <c r="L480" s="8"/>
      <c r="M480" s="8"/>
      <c r="N480" s="8"/>
      <c r="O480" s="8"/>
      <c r="P480" s="8"/>
      <c r="Q480" s="8"/>
      <c r="R480" s="8"/>
    </row>
    <row r="481" ht="15.75" customHeight="1">
      <c r="A481" s="31"/>
      <c r="B481" s="31"/>
      <c r="C481" s="31"/>
      <c r="D481" s="31"/>
      <c r="E481" s="31"/>
      <c r="F481" s="31"/>
      <c r="G481" s="31"/>
      <c r="H481" s="31"/>
      <c r="I481" s="31"/>
      <c r="J481" s="31"/>
      <c r="K481" s="31"/>
      <c r="L481" s="8"/>
      <c r="M481" s="8"/>
      <c r="N481" s="8"/>
      <c r="O481" s="8"/>
      <c r="P481" s="8"/>
      <c r="Q481" s="8"/>
      <c r="R481" s="8"/>
    </row>
    <row r="482" ht="15.75" customHeight="1">
      <c r="A482" s="31"/>
      <c r="B482" s="31"/>
      <c r="C482" s="31"/>
      <c r="D482" s="31"/>
      <c r="E482" s="31"/>
      <c r="F482" s="31"/>
      <c r="G482" s="31"/>
      <c r="H482" s="31"/>
      <c r="I482" s="31"/>
      <c r="J482" s="31"/>
      <c r="K482" s="31"/>
      <c r="L482" s="8"/>
      <c r="M482" s="8"/>
      <c r="N482" s="8"/>
      <c r="O482" s="8"/>
      <c r="P482" s="8"/>
      <c r="Q482" s="8"/>
      <c r="R482" s="8"/>
    </row>
    <row r="483" ht="15.75" customHeight="1">
      <c r="A483" s="31"/>
      <c r="B483" s="31"/>
      <c r="C483" s="8"/>
      <c r="D483" s="8"/>
      <c r="E483" s="8"/>
      <c r="F483" s="8"/>
      <c r="G483" s="8"/>
      <c r="H483" s="8"/>
      <c r="I483" s="8"/>
      <c r="J483" s="8"/>
      <c r="K483" s="31"/>
      <c r="L483" s="8"/>
      <c r="M483" s="8"/>
      <c r="N483" s="8"/>
      <c r="O483" s="8"/>
      <c r="P483" s="8"/>
      <c r="Q483" s="8"/>
      <c r="R483" s="8"/>
    </row>
    <row r="484" ht="15.75" customHeight="1">
      <c r="A484" s="31"/>
      <c r="B484" s="31"/>
      <c r="C484" s="8"/>
      <c r="D484" s="8"/>
      <c r="E484" s="8"/>
      <c r="F484" s="8"/>
      <c r="G484" s="8"/>
      <c r="H484" s="8"/>
      <c r="I484" s="8"/>
      <c r="J484" s="8"/>
      <c r="K484" s="31"/>
      <c r="L484" s="8"/>
      <c r="M484" s="8"/>
      <c r="N484" s="8"/>
      <c r="O484" s="8"/>
      <c r="P484" s="8"/>
      <c r="Q484" s="8"/>
      <c r="R484" s="8"/>
    </row>
    <row r="485" ht="15.75" customHeight="1">
      <c r="A485" s="31"/>
      <c r="B485" s="31"/>
      <c r="C485" s="8"/>
      <c r="D485" s="8"/>
      <c r="E485" s="8"/>
      <c r="F485" s="8"/>
      <c r="G485" s="8"/>
      <c r="H485" s="8"/>
      <c r="I485" s="8"/>
      <c r="J485" s="8"/>
      <c r="K485" s="31"/>
      <c r="L485" s="8"/>
      <c r="M485" s="8"/>
      <c r="N485" s="8"/>
      <c r="O485" s="8"/>
      <c r="P485" s="8"/>
      <c r="Q485" s="8"/>
      <c r="R485" s="8"/>
    </row>
    <row r="486" ht="15.75" customHeight="1">
      <c r="A486" s="31"/>
      <c r="B486" s="31"/>
      <c r="C486" s="8"/>
      <c r="D486" s="8"/>
      <c r="E486" s="8"/>
      <c r="F486" s="8"/>
      <c r="G486" s="8"/>
      <c r="H486" s="8"/>
      <c r="I486" s="8"/>
      <c r="J486" s="8"/>
      <c r="K486" s="31"/>
      <c r="L486" s="8"/>
      <c r="M486" s="8"/>
      <c r="N486" s="8"/>
      <c r="O486" s="8"/>
      <c r="P486" s="8"/>
      <c r="Q486" s="8"/>
      <c r="R486" s="8"/>
    </row>
    <row r="487" ht="15.75" customHeight="1">
      <c r="A487" s="31"/>
      <c r="B487" s="31"/>
      <c r="C487" s="8"/>
      <c r="D487" s="8"/>
      <c r="E487" s="8"/>
      <c r="F487" s="8"/>
      <c r="G487" s="8"/>
      <c r="H487" s="8"/>
      <c r="I487" s="8"/>
      <c r="J487" s="8"/>
      <c r="K487" s="31"/>
      <c r="L487" s="8"/>
      <c r="M487" s="8"/>
      <c r="N487" s="8"/>
      <c r="O487" s="8"/>
      <c r="P487" s="8"/>
      <c r="Q487" s="8"/>
      <c r="R487" s="8"/>
    </row>
    <row r="488" ht="15.75" customHeight="1">
      <c r="A488" s="31"/>
      <c r="B488" s="31"/>
      <c r="C488" s="8"/>
      <c r="D488" s="8"/>
      <c r="E488" s="8"/>
      <c r="F488" s="8"/>
      <c r="G488" s="8"/>
      <c r="H488" s="8"/>
      <c r="I488" s="8"/>
      <c r="J488" s="8"/>
      <c r="K488" s="31"/>
      <c r="L488" s="8"/>
      <c r="M488" s="8"/>
      <c r="N488" s="8"/>
      <c r="O488" s="8"/>
      <c r="P488" s="8"/>
      <c r="Q488" s="8"/>
      <c r="R488" s="8"/>
    </row>
    <row r="489" ht="15.75" customHeight="1">
      <c r="A489" s="31"/>
      <c r="B489" s="31"/>
      <c r="C489" s="8"/>
      <c r="D489" s="8"/>
      <c r="E489" s="8"/>
      <c r="F489" s="8"/>
      <c r="G489" s="8"/>
      <c r="H489" s="8"/>
      <c r="I489" s="8"/>
      <c r="J489" s="8"/>
      <c r="K489" s="31"/>
      <c r="L489" s="8"/>
      <c r="M489" s="8"/>
      <c r="N489" s="8"/>
      <c r="O489" s="8"/>
      <c r="P489" s="8"/>
      <c r="Q489" s="8"/>
      <c r="R489" s="8"/>
    </row>
    <row r="490" ht="15.75" customHeight="1">
      <c r="A490" s="31"/>
      <c r="B490" s="31"/>
      <c r="C490" s="8"/>
      <c r="D490" s="8"/>
      <c r="E490" s="8"/>
      <c r="F490" s="8"/>
      <c r="G490" s="8"/>
      <c r="H490" s="8"/>
      <c r="I490" s="8"/>
      <c r="J490" s="8"/>
      <c r="K490" s="31"/>
      <c r="L490" s="8"/>
      <c r="M490" s="8"/>
      <c r="N490" s="8"/>
      <c r="O490" s="8"/>
      <c r="P490" s="8"/>
      <c r="Q490" s="8"/>
      <c r="R490" s="8"/>
    </row>
    <row r="491" ht="15.75" customHeight="1">
      <c r="A491" s="31"/>
      <c r="B491" s="31"/>
      <c r="C491" s="8"/>
      <c r="D491" s="8"/>
      <c r="E491" s="8"/>
      <c r="F491" s="8"/>
      <c r="G491" s="8"/>
      <c r="H491" s="8"/>
      <c r="I491" s="8"/>
      <c r="J491" s="8"/>
      <c r="K491" s="31"/>
      <c r="L491" s="8"/>
      <c r="M491" s="8"/>
      <c r="N491" s="8"/>
      <c r="O491" s="8"/>
      <c r="P491" s="8"/>
      <c r="Q491" s="8"/>
      <c r="R491" s="8"/>
    </row>
    <row r="492" ht="15.75" customHeight="1">
      <c r="A492" s="31"/>
      <c r="B492" s="31"/>
      <c r="C492" s="8"/>
      <c r="D492" s="8"/>
      <c r="E492" s="8"/>
      <c r="F492" s="8"/>
      <c r="G492" s="8"/>
      <c r="H492" s="8"/>
      <c r="I492" s="8"/>
      <c r="J492" s="8"/>
      <c r="K492" s="31"/>
      <c r="L492" s="8"/>
      <c r="M492" s="8"/>
      <c r="N492" s="8"/>
      <c r="O492" s="8"/>
      <c r="P492" s="8"/>
      <c r="Q492" s="8"/>
      <c r="R492" s="8"/>
    </row>
    <row r="493" ht="15.75" customHeight="1">
      <c r="A493" s="31"/>
      <c r="B493" s="31"/>
      <c r="C493" s="8"/>
      <c r="D493" s="8"/>
      <c r="E493" s="8"/>
      <c r="F493" s="8"/>
      <c r="G493" s="8"/>
      <c r="H493" s="8"/>
      <c r="I493" s="8"/>
      <c r="J493" s="8"/>
      <c r="K493" s="31"/>
      <c r="L493" s="8"/>
      <c r="M493" s="8"/>
      <c r="N493" s="8"/>
      <c r="O493" s="8"/>
      <c r="P493" s="8"/>
      <c r="Q493" s="8"/>
      <c r="R493" s="8"/>
    </row>
    <row r="494" ht="15.75" customHeight="1">
      <c r="A494" s="31"/>
      <c r="B494" s="31"/>
      <c r="C494" s="8"/>
      <c r="D494" s="8"/>
      <c r="E494" s="8"/>
      <c r="F494" s="8"/>
      <c r="G494" s="8"/>
      <c r="H494" s="8"/>
      <c r="I494" s="8"/>
      <c r="J494" s="8"/>
      <c r="K494" s="31"/>
      <c r="L494" s="8"/>
      <c r="M494" s="8"/>
      <c r="N494" s="8"/>
      <c r="O494" s="8"/>
      <c r="P494" s="8"/>
      <c r="Q494" s="8"/>
      <c r="R494" s="8"/>
    </row>
    <row r="495" ht="15.75" customHeight="1">
      <c r="A495" s="31"/>
      <c r="B495" s="31"/>
      <c r="C495" s="8"/>
      <c r="D495" s="8"/>
      <c r="E495" s="8"/>
      <c r="F495" s="8"/>
      <c r="G495" s="8"/>
      <c r="H495" s="8"/>
      <c r="I495" s="8"/>
      <c r="J495" s="8"/>
      <c r="K495" s="31"/>
      <c r="L495" s="8"/>
      <c r="M495" s="8"/>
      <c r="N495" s="8"/>
      <c r="O495" s="8"/>
      <c r="P495" s="8"/>
      <c r="Q495" s="8"/>
      <c r="R495" s="8"/>
    </row>
    <row r="496" ht="15.75" customHeight="1">
      <c r="A496" s="31"/>
      <c r="B496" s="31"/>
      <c r="C496" s="8"/>
      <c r="D496" s="8"/>
      <c r="E496" s="8"/>
      <c r="F496" s="8"/>
      <c r="G496" s="8"/>
      <c r="H496" s="8"/>
      <c r="I496" s="8"/>
      <c r="J496" s="8"/>
      <c r="K496" s="31"/>
      <c r="L496" s="8"/>
      <c r="M496" s="8"/>
      <c r="N496" s="8"/>
      <c r="O496" s="8"/>
      <c r="P496" s="8"/>
      <c r="Q496" s="8"/>
      <c r="R496" s="8"/>
    </row>
    <row r="497" ht="15.75" customHeight="1">
      <c r="A497" s="31"/>
      <c r="B497" s="31"/>
      <c r="C497" s="8"/>
      <c r="D497" s="8"/>
      <c r="E497" s="8"/>
      <c r="F497" s="8"/>
      <c r="G497" s="8"/>
      <c r="H497" s="8"/>
      <c r="I497" s="8"/>
      <c r="J497" s="8"/>
      <c r="K497" s="31"/>
      <c r="L497" s="8"/>
      <c r="M497" s="8"/>
      <c r="N497" s="8"/>
      <c r="O497" s="8"/>
      <c r="P497" s="8"/>
      <c r="Q497" s="8"/>
      <c r="R497" s="8"/>
    </row>
    <row r="498" ht="15.75" customHeight="1">
      <c r="A498" s="31"/>
      <c r="B498" s="31"/>
      <c r="C498" s="8"/>
      <c r="D498" s="8"/>
      <c r="E498" s="8"/>
      <c r="F498" s="8"/>
      <c r="G498" s="8"/>
      <c r="H498" s="8"/>
      <c r="I498" s="8"/>
      <c r="J498" s="8"/>
      <c r="K498" s="31"/>
      <c r="L498" s="8"/>
      <c r="M498" s="8"/>
      <c r="N498" s="8"/>
      <c r="O498" s="8"/>
      <c r="P498" s="8"/>
      <c r="Q498" s="8"/>
      <c r="R498" s="8"/>
    </row>
    <row r="499" ht="15.75" customHeight="1">
      <c r="A499" s="31"/>
      <c r="B499" s="31"/>
      <c r="C499" s="8"/>
      <c r="D499" s="8"/>
      <c r="E499" s="8"/>
      <c r="F499" s="8"/>
      <c r="G499" s="8"/>
      <c r="H499" s="8"/>
      <c r="I499" s="8"/>
      <c r="J499" s="8"/>
      <c r="K499" s="31"/>
      <c r="L499" s="8"/>
      <c r="M499" s="8"/>
      <c r="N499" s="8"/>
      <c r="O499" s="8"/>
      <c r="P499" s="8"/>
      <c r="Q499" s="8"/>
      <c r="R499" s="8"/>
    </row>
    <row r="500" ht="15.75" customHeight="1">
      <c r="A500" s="31"/>
      <c r="B500" s="31"/>
      <c r="C500" s="8"/>
      <c r="D500" s="8"/>
      <c r="E500" s="8"/>
      <c r="F500" s="8"/>
      <c r="G500" s="8"/>
      <c r="H500" s="8"/>
      <c r="I500" s="8"/>
      <c r="J500" s="8"/>
      <c r="K500" s="31"/>
      <c r="L500" s="8"/>
      <c r="M500" s="8"/>
      <c r="N500" s="8"/>
      <c r="O500" s="8"/>
      <c r="P500" s="8"/>
      <c r="Q500" s="8"/>
      <c r="R500" s="8"/>
    </row>
    <row r="501" ht="15.75" customHeight="1">
      <c r="A501" s="31"/>
      <c r="B501" s="31"/>
      <c r="C501" s="8"/>
      <c r="D501" s="8"/>
      <c r="E501" s="8"/>
      <c r="F501" s="8"/>
      <c r="G501" s="8"/>
      <c r="H501" s="8"/>
      <c r="I501" s="8"/>
      <c r="J501" s="8"/>
      <c r="K501" s="31"/>
      <c r="L501" s="8"/>
      <c r="M501" s="8"/>
      <c r="N501" s="8"/>
      <c r="O501" s="8"/>
      <c r="P501" s="8"/>
      <c r="Q501" s="8"/>
      <c r="R501" s="8"/>
    </row>
    <row r="502" ht="15.75" customHeight="1">
      <c r="A502" s="31"/>
      <c r="B502" s="31"/>
      <c r="C502" s="8"/>
      <c r="D502" s="8"/>
      <c r="E502" s="8"/>
      <c r="F502" s="8"/>
      <c r="G502" s="8"/>
      <c r="H502" s="8"/>
      <c r="I502" s="8"/>
      <c r="J502" s="8"/>
      <c r="K502" s="31"/>
      <c r="L502" s="8"/>
      <c r="M502" s="8"/>
      <c r="N502" s="8"/>
      <c r="O502" s="8"/>
      <c r="P502" s="8"/>
      <c r="Q502" s="8"/>
      <c r="R502" s="8"/>
    </row>
    <row r="503" ht="15.75" customHeight="1">
      <c r="A503" s="31"/>
      <c r="B503" s="31"/>
      <c r="C503" s="8"/>
      <c r="D503" s="8"/>
      <c r="E503" s="8"/>
      <c r="F503" s="8"/>
      <c r="G503" s="8"/>
      <c r="H503" s="8"/>
      <c r="I503" s="8"/>
      <c r="J503" s="8"/>
      <c r="K503" s="31"/>
      <c r="L503" s="8"/>
      <c r="M503" s="8"/>
      <c r="N503" s="8"/>
      <c r="O503" s="8"/>
      <c r="P503" s="8"/>
      <c r="Q503" s="8"/>
      <c r="R503" s="8"/>
    </row>
    <row r="504" ht="15.75" customHeight="1">
      <c r="A504" s="31"/>
      <c r="B504" s="31"/>
      <c r="C504" s="8"/>
      <c r="D504" s="8"/>
      <c r="E504" s="8"/>
      <c r="F504" s="8"/>
      <c r="G504" s="8"/>
      <c r="H504" s="8"/>
      <c r="I504" s="8"/>
      <c r="J504" s="8"/>
      <c r="K504" s="31"/>
      <c r="L504" s="8"/>
      <c r="M504" s="8"/>
      <c r="N504" s="8"/>
      <c r="O504" s="8"/>
      <c r="P504" s="8"/>
      <c r="Q504" s="8"/>
      <c r="R504" s="8"/>
    </row>
    <row r="505" ht="15.75" customHeight="1">
      <c r="A505" s="31"/>
      <c r="B505" s="31"/>
      <c r="C505" s="8"/>
      <c r="D505" s="8"/>
      <c r="E505" s="8"/>
      <c r="F505" s="8"/>
      <c r="G505" s="8"/>
      <c r="H505" s="8"/>
      <c r="I505" s="8"/>
      <c r="J505" s="8"/>
      <c r="K505" s="31"/>
      <c r="L505" s="8"/>
      <c r="M505" s="8"/>
      <c r="N505" s="8"/>
      <c r="O505" s="8"/>
      <c r="P505" s="8"/>
      <c r="Q505" s="8"/>
      <c r="R505" s="8"/>
    </row>
    <row r="506" ht="15.75" customHeight="1">
      <c r="A506" s="31"/>
      <c r="B506" s="31"/>
      <c r="C506" s="8"/>
      <c r="D506" s="8"/>
      <c r="E506" s="8"/>
      <c r="F506" s="8"/>
      <c r="G506" s="8"/>
      <c r="H506" s="8"/>
      <c r="I506" s="8"/>
      <c r="J506" s="8"/>
      <c r="K506" s="31"/>
      <c r="L506" s="8"/>
      <c r="M506" s="8"/>
      <c r="N506" s="8"/>
      <c r="O506" s="8"/>
      <c r="P506" s="8"/>
      <c r="Q506" s="8"/>
      <c r="R506" s="8"/>
    </row>
    <row r="507" ht="15.75" customHeight="1">
      <c r="A507" s="31"/>
      <c r="B507" s="31"/>
      <c r="C507" s="8"/>
      <c r="D507" s="8"/>
      <c r="E507" s="8"/>
      <c r="F507" s="8"/>
      <c r="G507" s="8"/>
      <c r="H507" s="8"/>
      <c r="I507" s="8"/>
      <c r="J507" s="8"/>
      <c r="K507" s="31"/>
      <c r="L507" s="8"/>
      <c r="M507" s="8"/>
      <c r="N507" s="8"/>
      <c r="O507" s="8"/>
      <c r="P507" s="8"/>
      <c r="Q507" s="8"/>
      <c r="R507" s="8"/>
    </row>
    <row r="508" ht="15.75" customHeight="1">
      <c r="A508" s="31"/>
      <c r="B508" s="31"/>
      <c r="C508" s="8"/>
      <c r="D508" s="8"/>
      <c r="E508" s="8"/>
      <c r="F508" s="8"/>
      <c r="G508" s="8"/>
      <c r="H508" s="8"/>
      <c r="I508" s="8"/>
      <c r="J508" s="8"/>
      <c r="K508" s="31"/>
      <c r="L508" s="8"/>
      <c r="M508" s="8"/>
      <c r="N508" s="8"/>
      <c r="O508" s="8"/>
      <c r="P508" s="8"/>
      <c r="Q508" s="8"/>
      <c r="R508" s="8"/>
    </row>
    <row r="509" ht="15.75" customHeight="1">
      <c r="A509" s="31"/>
      <c r="B509" s="31"/>
      <c r="C509" s="8"/>
      <c r="D509" s="8"/>
      <c r="E509" s="8"/>
      <c r="F509" s="8"/>
      <c r="G509" s="8"/>
      <c r="H509" s="8"/>
      <c r="I509" s="8"/>
      <c r="J509" s="8"/>
      <c r="K509" s="31"/>
      <c r="L509" s="8"/>
      <c r="M509" s="8"/>
      <c r="N509" s="8"/>
      <c r="O509" s="8"/>
      <c r="P509" s="8"/>
      <c r="Q509" s="8"/>
      <c r="R509" s="8"/>
    </row>
    <row r="510" ht="15.75" customHeight="1">
      <c r="A510" s="31"/>
      <c r="B510" s="31"/>
      <c r="C510" s="8"/>
      <c r="D510" s="8"/>
      <c r="E510" s="8"/>
      <c r="F510" s="8"/>
      <c r="G510" s="8"/>
      <c r="H510" s="8"/>
      <c r="I510" s="8"/>
      <c r="J510" s="8"/>
      <c r="K510" s="31"/>
      <c r="L510" s="8"/>
      <c r="M510" s="8"/>
      <c r="N510" s="8"/>
      <c r="O510" s="8"/>
      <c r="P510" s="8"/>
      <c r="Q510" s="8"/>
      <c r="R510" s="8"/>
    </row>
    <row r="511" ht="15.75" customHeight="1">
      <c r="B511" s="8"/>
      <c r="C511" s="8"/>
      <c r="D511" s="8"/>
      <c r="E511" s="8"/>
      <c r="F511" s="8"/>
      <c r="G511" s="8"/>
      <c r="H511" s="8"/>
      <c r="I511" s="8"/>
      <c r="J511" s="8"/>
      <c r="K511" s="8"/>
      <c r="L511" s="8"/>
      <c r="M511" s="8"/>
      <c r="N511" s="8"/>
      <c r="O511" s="8"/>
      <c r="P511" s="8"/>
      <c r="Q511" s="8"/>
      <c r="R511" s="8"/>
    </row>
    <row r="512" ht="15.75" customHeight="1">
      <c r="B512" s="8"/>
      <c r="C512" s="8"/>
      <c r="D512" s="8"/>
      <c r="E512" s="8"/>
      <c r="F512" s="8"/>
      <c r="G512" s="8"/>
      <c r="H512" s="8"/>
      <c r="I512" s="8"/>
      <c r="J512" s="8"/>
      <c r="K512" s="8"/>
      <c r="L512" s="8"/>
      <c r="M512" s="8"/>
      <c r="N512" s="8"/>
      <c r="O512" s="8"/>
      <c r="P512" s="8"/>
      <c r="Q512" s="8"/>
      <c r="R512" s="8"/>
    </row>
    <row r="513" ht="15.75" customHeight="1">
      <c r="B513" s="8"/>
      <c r="C513" s="8"/>
      <c r="D513" s="8"/>
      <c r="E513" s="8"/>
      <c r="F513" s="8"/>
      <c r="G513" s="8"/>
      <c r="H513" s="8"/>
      <c r="I513" s="8"/>
      <c r="J513" s="8"/>
      <c r="K513" s="8"/>
      <c r="L513" s="8"/>
      <c r="M513" s="8"/>
      <c r="N513" s="8"/>
      <c r="O513" s="8"/>
      <c r="P513" s="8"/>
      <c r="Q513" s="8"/>
      <c r="R513" s="8"/>
    </row>
    <row r="514" ht="15.75" customHeight="1">
      <c r="B514" s="8"/>
      <c r="C514" s="8"/>
      <c r="D514" s="8"/>
      <c r="E514" s="8"/>
      <c r="F514" s="8"/>
      <c r="G514" s="8"/>
      <c r="H514" s="8"/>
      <c r="I514" s="8"/>
      <c r="J514" s="8"/>
      <c r="K514" s="8"/>
      <c r="L514" s="8"/>
      <c r="M514" s="8"/>
      <c r="N514" s="8"/>
      <c r="O514" s="8"/>
      <c r="P514" s="8"/>
      <c r="Q514" s="8"/>
      <c r="R514" s="8"/>
    </row>
    <row r="515" ht="15.75" customHeight="1">
      <c r="B515" s="8"/>
      <c r="C515" s="8"/>
      <c r="D515" s="8"/>
      <c r="E515" s="8"/>
      <c r="F515" s="8"/>
      <c r="G515" s="8"/>
      <c r="H515" s="8"/>
      <c r="I515" s="8"/>
      <c r="J515" s="8"/>
      <c r="K515" s="8"/>
      <c r="L515" s="8"/>
      <c r="M515" s="8"/>
      <c r="N515" s="8"/>
      <c r="O515" s="8"/>
      <c r="P515" s="8"/>
      <c r="Q515" s="8"/>
      <c r="R515" s="8"/>
    </row>
    <row r="516" ht="15.75" customHeight="1">
      <c r="B516" s="8"/>
      <c r="C516" s="8"/>
      <c r="D516" s="8"/>
      <c r="E516" s="8"/>
      <c r="F516" s="8"/>
      <c r="G516" s="8"/>
      <c r="H516" s="8"/>
      <c r="I516" s="8"/>
      <c r="J516" s="8"/>
      <c r="K516" s="8"/>
      <c r="L516" s="8"/>
      <c r="M516" s="8"/>
      <c r="N516" s="8"/>
      <c r="O516" s="8"/>
      <c r="P516" s="8"/>
      <c r="Q516" s="8"/>
      <c r="R516" s="8"/>
    </row>
    <row r="517" ht="15.75" customHeight="1">
      <c r="B517" s="8"/>
      <c r="C517" s="8"/>
      <c r="D517" s="8"/>
      <c r="E517" s="8"/>
      <c r="F517" s="8"/>
      <c r="G517" s="8"/>
      <c r="H517" s="8"/>
      <c r="I517" s="8"/>
      <c r="J517" s="8"/>
      <c r="K517" s="8"/>
      <c r="L517" s="8"/>
      <c r="M517" s="8"/>
      <c r="N517" s="8"/>
      <c r="O517" s="8"/>
      <c r="P517" s="8"/>
      <c r="Q517" s="8"/>
      <c r="R517" s="8"/>
    </row>
    <row r="518" ht="15.75" customHeight="1">
      <c r="B518" s="8"/>
      <c r="C518" s="8"/>
      <c r="D518" s="8"/>
      <c r="E518" s="8"/>
      <c r="F518" s="8"/>
      <c r="G518" s="8"/>
      <c r="H518" s="8"/>
      <c r="I518" s="8"/>
      <c r="J518" s="8"/>
      <c r="K518" s="8"/>
      <c r="L518" s="8"/>
      <c r="M518" s="8"/>
      <c r="N518" s="8"/>
      <c r="O518" s="8"/>
      <c r="P518" s="8"/>
      <c r="Q518" s="8"/>
      <c r="R518" s="8"/>
    </row>
    <row r="519" ht="15.75" customHeight="1">
      <c r="B519" s="8"/>
      <c r="C519" s="8"/>
      <c r="D519" s="8"/>
      <c r="E519" s="8"/>
      <c r="F519" s="8"/>
      <c r="G519" s="8"/>
      <c r="H519" s="8"/>
      <c r="I519" s="8"/>
      <c r="J519" s="8"/>
      <c r="K519" s="8"/>
      <c r="L519" s="8"/>
      <c r="M519" s="8"/>
      <c r="N519" s="8"/>
      <c r="O519" s="8"/>
      <c r="P519" s="8"/>
      <c r="Q519" s="8"/>
      <c r="R519" s="8"/>
    </row>
    <row r="520" ht="15.75" customHeight="1">
      <c r="B520" s="8"/>
      <c r="C520" s="8"/>
      <c r="D520" s="8"/>
      <c r="E520" s="8"/>
      <c r="F520" s="8"/>
      <c r="G520" s="8"/>
      <c r="H520" s="8"/>
      <c r="I520" s="8"/>
      <c r="J520" s="8"/>
      <c r="K520" s="8"/>
      <c r="L520" s="8"/>
      <c r="M520" s="8"/>
      <c r="N520" s="8"/>
      <c r="O520" s="8"/>
      <c r="P520" s="8"/>
      <c r="Q520" s="8"/>
      <c r="R520" s="8"/>
    </row>
    <row r="521" ht="15.75" customHeight="1">
      <c r="B521" s="8"/>
      <c r="C521" s="8"/>
      <c r="D521" s="8"/>
      <c r="E521" s="8"/>
      <c r="F521" s="8"/>
      <c r="G521" s="8"/>
      <c r="H521" s="8"/>
      <c r="I521" s="8"/>
      <c r="J521" s="8"/>
      <c r="K521" s="8"/>
      <c r="L521" s="8"/>
      <c r="M521" s="8"/>
      <c r="N521" s="8"/>
      <c r="O521" s="8"/>
      <c r="P521" s="8"/>
      <c r="Q521" s="8"/>
      <c r="R521" s="8"/>
    </row>
    <row r="522" ht="15.75" customHeight="1">
      <c r="B522" s="8"/>
      <c r="C522" s="8"/>
      <c r="D522" s="8"/>
      <c r="E522" s="8"/>
      <c r="F522" s="8"/>
      <c r="G522" s="8"/>
      <c r="H522" s="8"/>
      <c r="I522" s="8"/>
      <c r="J522" s="8"/>
      <c r="K522" s="8"/>
      <c r="L522" s="8"/>
      <c r="M522" s="8"/>
      <c r="N522" s="8"/>
      <c r="O522" s="8"/>
      <c r="P522" s="8"/>
      <c r="Q522" s="8"/>
      <c r="R522" s="8"/>
    </row>
    <row r="523" ht="15.75" customHeight="1">
      <c r="B523" s="8"/>
      <c r="C523" s="8"/>
      <c r="D523" s="8"/>
      <c r="E523" s="8"/>
      <c r="F523" s="8"/>
      <c r="G523" s="8"/>
      <c r="H523" s="8"/>
      <c r="I523" s="8"/>
      <c r="J523" s="8"/>
      <c r="K523" s="8"/>
      <c r="L523" s="8"/>
      <c r="M523" s="8"/>
      <c r="N523" s="8"/>
      <c r="O523" s="8"/>
      <c r="P523" s="8"/>
      <c r="Q523" s="8"/>
      <c r="R523" s="8"/>
    </row>
    <row r="524" ht="15.75" customHeight="1">
      <c r="B524" s="8"/>
      <c r="C524" s="8"/>
      <c r="D524" s="8"/>
      <c r="E524" s="8"/>
      <c r="F524" s="8"/>
      <c r="G524" s="8"/>
      <c r="H524" s="8"/>
      <c r="I524" s="8"/>
      <c r="J524" s="8"/>
      <c r="K524" s="8"/>
      <c r="L524" s="8"/>
      <c r="M524" s="8"/>
      <c r="N524" s="8"/>
      <c r="O524" s="8"/>
      <c r="P524" s="8"/>
      <c r="Q524" s="8"/>
      <c r="R524" s="8"/>
    </row>
    <row r="525" ht="15.75" customHeight="1">
      <c r="B525" s="8"/>
      <c r="C525" s="8"/>
      <c r="D525" s="8"/>
      <c r="E525" s="8"/>
      <c r="F525" s="8"/>
      <c r="G525" s="8"/>
      <c r="H525" s="8"/>
      <c r="I525" s="8"/>
      <c r="J525" s="8"/>
      <c r="K525" s="8"/>
      <c r="L525" s="8"/>
      <c r="M525" s="8"/>
      <c r="N525" s="8"/>
      <c r="O525" s="8"/>
      <c r="P525" s="8"/>
      <c r="Q525" s="8"/>
      <c r="R525" s="8"/>
    </row>
    <row r="526" ht="15.75" customHeight="1">
      <c r="B526" s="8"/>
      <c r="C526" s="8"/>
      <c r="D526" s="8"/>
      <c r="E526" s="8"/>
      <c r="F526" s="8"/>
      <c r="G526" s="8"/>
      <c r="H526" s="8"/>
      <c r="I526" s="8"/>
      <c r="J526" s="8"/>
      <c r="K526" s="8"/>
      <c r="L526" s="8"/>
      <c r="M526" s="8"/>
      <c r="N526" s="8"/>
      <c r="O526" s="8"/>
      <c r="P526" s="8"/>
      <c r="Q526" s="8"/>
      <c r="R526" s="8"/>
    </row>
    <row r="527" ht="15.75" customHeight="1">
      <c r="B527" s="8"/>
      <c r="C527" s="8"/>
      <c r="D527" s="8"/>
      <c r="E527" s="8"/>
      <c r="F527" s="8"/>
      <c r="G527" s="8"/>
      <c r="H527" s="8"/>
      <c r="I527" s="8"/>
      <c r="J527" s="8"/>
      <c r="K527" s="8"/>
      <c r="L527" s="8"/>
      <c r="M527" s="8"/>
      <c r="N527" s="8"/>
      <c r="O527" s="8"/>
      <c r="P527" s="8"/>
      <c r="Q527" s="8"/>
      <c r="R527" s="8"/>
    </row>
    <row r="528" ht="15.75" customHeight="1">
      <c r="B528" s="8"/>
      <c r="C528" s="8"/>
      <c r="D528" s="8"/>
      <c r="E528" s="8"/>
      <c r="F528" s="8"/>
      <c r="G528" s="8"/>
      <c r="H528" s="8"/>
      <c r="I528" s="8"/>
      <c r="J528" s="8"/>
      <c r="K528" s="8"/>
      <c r="L528" s="8"/>
      <c r="M528" s="8"/>
      <c r="N528" s="8"/>
      <c r="O528" s="8"/>
      <c r="P528" s="8"/>
      <c r="Q528" s="8"/>
      <c r="R528" s="8"/>
    </row>
    <row r="529" ht="15.75" customHeight="1">
      <c r="B529" s="8"/>
      <c r="C529" s="8"/>
      <c r="D529" s="8"/>
      <c r="E529" s="8"/>
      <c r="F529" s="8"/>
      <c r="G529" s="8"/>
      <c r="H529" s="8"/>
      <c r="I529" s="8"/>
      <c r="J529" s="8"/>
      <c r="K529" s="8"/>
      <c r="L529" s="8"/>
      <c r="M529" s="8"/>
      <c r="N529" s="8"/>
      <c r="O529" s="8"/>
      <c r="P529" s="8"/>
      <c r="Q529" s="8"/>
      <c r="R529" s="8"/>
    </row>
    <row r="530" ht="15.75" customHeight="1">
      <c r="B530" s="8"/>
      <c r="C530" s="8"/>
      <c r="D530" s="8"/>
      <c r="E530" s="8"/>
      <c r="F530" s="8"/>
      <c r="G530" s="8"/>
      <c r="H530" s="8"/>
      <c r="I530" s="8"/>
      <c r="J530" s="8"/>
      <c r="K530" s="8"/>
      <c r="L530" s="8"/>
      <c r="M530" s="8"/>
      <c r="N530" s="8"/>
      <c r="O530" s="8"/>
      <c r="P530" s="8"/>
      <c r="Q530" s="8"/>
      <c r="R530" s="8"/>
    </row>
    <row r="531" ht="15.75" customHeight="1">
      <c r="B531" s="8"/>
      <c r="C531" s="8"/>
      <c r="D531" s="8"/>
      <c r="E531" s="8"/>
      <c r="F531" s="8"/>
      <c r="G531" s="8"/>
      <c r="H531" s="8"/>
      <c r="I531" s="8"/>
      <c r="J531" s="8"/>
      <c r="K531" s="8"/>
      <c r="L531" s="8"/>
      <c r="M531" s="8"/>
      <c r="N531" s="8"/>
      <c r="O531" s="8"/>
      <c r="P531" s="8"/>
      <c r="Q531" s="8"/>
      <c r="R531" s="8"/>
    </row>
    <row r="532" ht="15.75" customHeight="1">
      <c r="B532" s="8"/>
      <c r="C532" s="8"/>
      <c r="D532" s="8"/>
      <c r="E532" s="8"/>
      <c r="F532" s="8"/>
      <c r="G532" s="8"/>
      <c r="H532" s="8"/>
      <c r="I532" s="8"/>
      <c r="J532" s="8"/>
      <c r="K532" s="8"/>
      <c r="L532" s="8"/>
      <c r="M532" s="8"/>
      <c r="N532" s="8"/>
      <c r="O532" s="8"/>
      <c r="P532" s="8"/>
      <c r="Q532" s="8"/>
      <c r="R532" s="8"/>
    </row>
    <row r="533" ht="15.75" customHeight="1">
      <c r="B533" s="8"/>
      <c r="C533" s="8"/>
      <c r="D533" s="8"/>
      <c r="E533" s="8"/>
      <c r="F533" s="8"/>
      <c r="G533" s="8"/>
      <c r="H533" s="8"/>
      <c r="I533" s="8"/>
      <c r="J533" s="8"/>
      <c r="K533" s="8"/>
      <c r="L533" s="8"/>
      <c r="M533" s="8"/>
      <c r="N533" s="8"/>
      <c r="O533" s="8"/>
      <c r="P533" s="8"/>
      <c r="Q533" s="8"/>
      <c r="R533" s="8"/>
    </row>
    <row r="534" ht="15.75" customHeight="1">
      <c r="B534" s="8"/>
      <c r="C534" s="8"/>
      <c r="D534" s="8"/>
      <c r="E534" s="8"/>
      <c r="F534" s="8"/>
      <c r="G534" s="8"/>
      <c r="H534" s="8"/>
      <c r="I534" s="8"/>
      <c r="J534" s="8"/>
      <c r="K534" s="8"/>
      <c r="L534" s="8"/>
      <c r="M534" s="8"/>
      <c r="N534" s="8"/>
      <c r="O534" s="8"/>
      <c r="P534" s="8"/>
      <c r="Q534" s="8"/>
      <c r="R534" s="8"/>
    </row>
    <row r="535" ht="15.75" customHeight="1">
      <c r="B535" s="8"/>
      <c r="C535" s="8"/>
      <c r="D535" s="8"/>
      <c r="E535" s="8"/>
      <c r="F535" s="8"/>
      <c r="G535" s="8"/>
      <c r="H535" s="8"/>
      <c r="I535" s="8"/>
      <c r="J535" s="8"/>
      <c r="K535" s="8"/>
      <c r="L535" s="8"/>
      <c r="M535" s="8"/>
      <c r="N535" s="8"/>
      <c r="O535" s="8"/>
      <c r="P535" s="8"/>
      <c r="Q535" s="8"/>
      <c r="R535" s="8"/>
    </row>
    <row r="536" ht="15.75" customHeight="1">
      <c r="B536" s="8"/>
      <c r="C536" s="8"/>
      <c r="D536" s="8"/>
      <c r="E536" s="8"/>
      <c r="F536" s="8"/>
      <c r="G536" s="8"/>
      <c r="H536" s="8"/>
      <c r="I536" s="8"/>
      <c r="J536" s="8"/>
      <c r="K536" s="8"/>
      <c r="L536" s="8"/>
      <c r="M536" s="8"/>
      <c r="N536" s="8"/>
      <c r="O536" s="8"/>
      <c r="P536" s="8"/>
      <c r="Q536" s="8"/>
      <c r="R536" s="8"/>
    </row>
    <row r="537" ht="15.75" customHeight="1">
      <c r="B537" s="8"/>
      <c r="C537" s="8"/>
      <c r="D537" s="8"/>
      <c r="E537" s="8"/>
      <c r="F537" s="8"/>
      <c r="G537" s="8"/>
      <c r="H537" s="8"/>
      <c r="I537" s="8"/>
      <c r="J537" s="8"/>
      <c r="K537" s="8"/>
      <c r="L537" s="8"/>
      <c r="M537" s="8"/>
      <c r="N537" s="8"/>
      <c r="O537" s="8"/>
      <c r="P537" s="8"/>
      <c r="Q537" s="8"/>
      <c r="R537" s="8"/>
    </row>
    <row r="538" ht="15.75" customHeight="1">
      <c r="B538" s="8"/>
      <c r="C538" s="8"/>
      <c r="D538" s="8"/>
      <c r="E538" s="8"/>
      <c r="F538" s="8"/>
      <c r="G538" s="8"/>
      <c r="H538" s="8"/>
      <c r="I538" s="8"/>
      <c r="J538" s="8"/>
      <c r="K538" s="8"/>
      <c r="L538" s="8"/>
      <c r="M538" s="8"/>
      <c r="N538" s="8"/>
      <c r="O538" s="8"/>
      <c r="P538" s="8"/>
      <c r="Q538" s="8"/>
      <c r="R538" s="8"/>
    </row>
    <row r="539" ht="15.75" customHeight="1">
      <c r="B539" s="8"/>
      <c r="C539" s="8"/>
      <c r="D539" s="8"/>
      <c r="E539" s="8"/>
      <c r="F539" s="8"/>
      <c r="G539" s="8"/>
      <c r="H539" s="8"/>
      <c r="I539" s="8"/>
      <c r="J539" s="8"/>
      <c r="K539" s="8"/>
      <c r="L539" s="8"/>
      <c r="M539" s="8"/>
      <c r="N539" s="8"/>
      <c r="O539" s="8"/>
      <c r="P539" s="8"/>
      <c r="Q539" s="8"/>
      <c r="R539" s="8"/>
    </row>
    <row r="540" ht="15.75" customHeight="1">
      <c r="B540" s="8"/>
      <c r="C540" s="8"/>
      <c r="D540" s="8"/>
      <c r="E540" s="8"/>
      <c r="F540" s="8"/>
      <c r="G540" s="8"/>
      <c r="H540" s="8"/>
      <c r="I540" s="8"/>
      <c r="J540" s="8"/>
      <c r="K540" s="8"/>
      <c r="L540" s="8"/>
      <c r="M540" s="8"/>
      <c r="N540" s="8"/>
      <c r="O540" s="8"/>
      <c r="P540" s="8"/>
      <c r="Q540" s="8"/>
      <c r="R540" s="8"/>
    </row>
    <row r="541" ht="15.75" customHeight="1">
      <c r="B541" s="8"/>
      <c r="C541" s="8"/>
      <c r="D541" s="8"/>
      <c r="E541" s="8"/>
      <c r="F541" s="8"/>
      <c r="G541" s="8"/>
      <c r="H541" s="8"/>
      <c r="I541" s="8"/>
      <c r="J541" s="8"/>
      <c r="K541" s="8"/>
      <c r="L541" s="8"/>
      <c r="M541" s="8"/>
      <c r="N541" s="8"/>
      <c r="O541" s="8"/>
      <c r="P541" s="8"/>
      <c r="Q541" s="8"/>
      <c r="R541" s="8"/>
    </row>
    <row r="542" ht="15.75" customHeight="1">
      <c r="B542" s="8"/>
      <c r="C542" s="8"/>
      <c r="D542" s="8"/>
      <c r="E542" s="8"/>
      <c r="F542" s="8"/>
      <c r="G542" s="8"/>
      <c r="H542" s="8"/>
      <c r="I542" s="8"/>
      <c r="J542" s="8"/>
      <c r="K542" s="8"/>
      <c r="L542" s="8"/>
      <c r="M542" s="8"/>
      <c r="N542" s="8"/>
      <c r="O542" s="8"/>
      <c r="P542" s="8"/>
      <c r="Q542" s="8"/>
      <c r="R542" s="8"/>
    </row>
    <row r="543" ht="15.75" customHeight="1">
      <c r="B543" s="8"/>
      <c r="C543" s="8"/>
      <c r="D543" s="8"/>
      <c r="E543" s="8"/>
      <c r="F543" s="8"/>
      <c r="G543" s="8"/>
      <c r="H543" s="8"/>
      <c r="I543" s="8"/>
      <c r="J543" s="8"/>
      <c r="K543" s="8"/>
      <c r="L543" s="8"/>
      <c r="M543" s="8"/>
      <c r="N543" s="8"/>
      <c r="O543" s="8"/>
      <c r="P543" s="8"/>
      <c r="Q543" s="8"/>
      <c r="R543" s="8"/>
    </row>
    <row r="544" ht="15.75" customHeight="1">
      <c r="B544" s="8"/>
      <c r="C544" s="8"/>
      <c r="D544" s="8"/>
      <c r="E544" s="8"/>
      <c r="F544" s="8"/>
      <c r="G544" s="8"/>
      <c r="H544" s="8"/>
      <c r="I544" s="8"/>
      <c r="J544" s="8"/>
      <c r="K544" s="8"/>
      <c r="L544" s="8"/>
      <c r="M544" s="8"/>
      <c r="N544" s="8"/>
      <c r="O544" s="8"/>
      <c r="P544" s="8"/>
      <c r="Q544" s="8"/>
      <c r="R544" s="8"/>
    </row>
    <row r="545" ht="15.75" customHeight="1">
      <c r="B545" s="8"/>
      <c r="C545" s="8"/>
      <c r="D545" s="8"/>
      <c r="E545" s="8"/>
      <c r="F545" s="8"/>
      <c r="G545" s="8"/>
      <c r="H545" s="8"/>
      <c r="I545" s="8"/>
      <c r="J545" s="8"/>
      <c r="K545" s="8"/>
      <c r="L545" s="8"/>
      <c r="M545" s="8"/>
      <c r="N545" s="8"/>
      <c r="O545" s="8"/>
      <c r="P545" s="8"/>
      <c r="Q545" s="8"/>
      <c r="R545" s="8"/>
    </row>
    <row r="546" ht="15.75" customHeight="1">
      <c r="B546" s="8"/>
      <c r="C546" s="8"/>
      <c r="D546" s="8"/>
      <c r="E546" s="8"/>
      <c r="F546" s="8"/>
      <c r="G546" s="8"/>
      <c r="H546" s="8"/>
      <c r="I546" s="8"/>
      <c r="J546" s="8"/>
      <c r="K546" s="8"/>
      <c r="L546" s="8"/>
      <c r="M546" s="8"/>
      <c r="N546" s="8"/>
      <c r="O546" s="8"/>
      <c r="P546" s="8"/>
      <c r="Q546" s="8"/>
      <c r="R546" s="8"/>
    </row>
    <row r="547" ht="15.75" customHeight="1">
      <c r="B547" s="8"/>
      <c r="C547" s="8"/>
      <c r="D547" s="8"/>
      <c r="E547" s="8"/>
      <c r="F547" s="8"/>
      <c r="G547" s="8"/>
      <c r="H547" s="8"/>
      <c r="I547" s="8"/>
      <c r="J547" s="8"/>
      <c r="K547" s="8"/>
      <c r="L547" s="8"/>
      <c r="M547" s="8"/>
      <c r="N547" s="8"/>
      <c r="O547" s="8"/>
      <c r="P547" s="8"/>
      <c r="Q547" s="8"/>
      <c r="R547" s="8"/>
    </row>
    <row r="548" ht="15.75" customHeight="1">
      <c r="B548" s="8"/>
      <c r="C548" s="8"/>
      <c r="D548" s="8"/>
      <c r="E548" s="8"/>
      <c r="F548" s="8"/>
      <c r="G548" s="8"/>
      <c r="H548" s="8"/>
      <c r="I548" s="8"/>
      <c r="J548" s="8"/>
      <c r="K548" s="8"/>
      <c r="L548" s="8"/>
      <c r="M548" s="8"/>
      <c r="N548" s="8"/>
      <c r="O548" s="8"/>
      <c r="P548" s="8"/>
      <c r="Q548" s="8"/>
      <c r="R548" s="8"/>
    </row>
    <row r="549" ht="15.75" customHeight="1">
      <c r="B549" s="8"/>
      <c r="C549" s="8"/>
      <c r="D549" s="8"/>
      <c r="E549" s="8"/>
      <c r="F549" s="8"/>
      <c r="G549" s="8"/>
      <c r="H549" s="8"/>
      <c r="I549" s="8"/>
      <c r="J549" s="8"/>
      <c r="K549" s="8"/>
      <c r="L549" s="8"/>
      <c r="M549" s="8"/>
      <c r="N549" s="8"/>
      <c r="O549" s="8"/>
      <c r="P549" s="8"/>
      <c r="Q549" s="8"/>
      <c r="R549" s="8"/>
    </row>
    <row r="550" ht="15.75" customHeight="1">
      <c r="B550" s="8"/>
      <c r="C550" s="8"/>
      <c r="D550" s="8"/>
      <c r="E550" s="8"/>
      <c r="F550" s="8"/>
      <c r="G550" s="8"/>
      <c r="H550" s="8"/>
      <c r="I550" s="8"/>
      <c r="J550" s="8"/>
      <c r="K550" s="8"/>
      <c r="L550" s="8"/>
      <c r="M550" s="8"/>
      <c r="N550" s="8"/>
      <c r="O550" s="8"/>
      <c r="P550" s="8"/>
      <c r="Q550" s="8"/>
      <c r="R550" s="8"/>
    </row>
    <row r="551" ht="15.75" customHeight="1">
      <c r="B551" s="8"/>
      <c r="C551" s="8"/>
      <c r="D551" s="8"/>
      <c r="E551" s="8"/>
      <c r="F551" s="8"/>
      <c r="G551" s="8"/>
      <c r="H551" s="8"/>
      <c r="I551" s="8"/>
      <c r="J551" s="8"/>
      <c r="K551" s="8"/>
      <c r="L551" s="8"/>
      <c r="M551" s="8"/>
      <c r="N551" s="8"/>
      <c r="O551" s="8"/>
      <c r="P551" s="8"/>
      <c r="Q551" s="8"/>
      <c r="R551" s="8"/>
    </row>
    <row r="552" ht="15.75" customHeight="1">
      <c r="B552" s="8"/>
      <c r="C552" s="8"/>
      <c r="D552" s="8"/>
      <c r="E552" s="8"/>
      <c r="F552" s="8"/>
      <c r="G552" s="8"/>
      <c r="H552" s="8"/>
      <c r="I552" s="8"/>
      <c r="J552" s="8"/>
      <c r="K552" s="8"/>
      <c r="L552" s="8"/>
      <c r="M552" s="8"/>
      <c r="N552" s="8"/>
      <c r="O552" s="8"/>
      <c r="P552" s="8"/>
      <c r="Q552" s="8"/>
      <c r="R552" s="8"/>
    </row>
    <row r="553" ht="15.75" customHeight="1">
      <c r="B553" s="8"/>
      <c r="C553" s="8"/>
      <c r="D553" s="8"/>
      <c r="E553" s="8"/>
      <c r="F553" s="8"/>
      <c r="G553" s="8"/>
      <c r="H553" s="8"/>
      <c r="I553" s="8"/>
      <c r="J553" s="8"/>
      <c r="K553" s="8"/>
      <c r="L553" s="8"/>
      <c r="M553" s="8"/>
      <c r="N553" s="8"/>
      <c r="O553" s="8"/>
      <c r="P553" s="8"/>
      <c r="Q553" s="8"/>
      <c r="R553" s="8"/>
    </row>
    <row r="554" ht="15.75" customHeight="1">
      <c r="B554" s="8"/>
      <c r="C554" s="8"/>
      <c r="D554" s="8"/>
      <c r="E554" s="8"/>
      <c r="F554" s="8"/>
      <c r="G554" s="8"/>
      <c r="H554" s="8"/>
      <c r="I554" s="8"/>
      <c r="J554" s="8"/>
      <c r="K554" s="8"/>
      <c r="L554" s="8"/>
      <c r="M554" s="8"/>
      <c r="N554" s="8"/>
      <c r="O554" s="8"/>
      <c r="P554" s="8"/>
      <c r="Q554" s="8"/>
      <c r="R554" s="8"/>
    </row>
    <row r="555" ht="15.75" customHeight="1">
      <c r="B555" s="8"/>
      <c r="C555" s="8"/>
      <c r="D555" s="8"/>
      <c r="E555" s="8"/>
      <c r="F555" s="8"/>
      <c r="G555" s="8"/>
      <c r="H555" s="8"/>
      <c r="I555" s="8"/>
      <c r="J555" s="8"/>
      <c r="K555" s="8"/>
      <c r="L555" s="8"/>
      <c r="M555" s="8"/>
      <c r="N555" s="8"/>
      <c r="O555" s="8"/>
      <c r="P555" s="8"/>
      <c r="Q555" s="8"/>
      <c r="R555" s="8"/>
    </row>
    <row r="556" ht="15.75" customHeight="1">
      <c r="B556" s="8"/>
      <c r="C556" s="8"/>
      <c r="D556" s="8"/>
      <c r="E556" s="8"/>
      <c r="F556" s="8"/>
      <c r="G556" s="8"/>
      <c r="H556" s="8"/>
      <c r="I556" s="8"/>
      <c r="J556" s="8"/>
      <c r="K556" s="8"/>
      <c r="L556" s="8"/>
      <c r="M556" s="8"/>
      <c r="N556" s="8"/>
      <c r="O556" s="8"/>
      <c r="P556" s="8"/>
      <c r="Q556" s="8"/>
      <c r="R556" s="8"/>
    </row>
    <row r="557" ht="15.75" customHeight="1">
      <c r="B557" s="8"/>
      <c r="C557" s="8"/>
      <c r="D557" s="8"/>
      <c r="E557" s="8"/>
      <c r="F557" s="8"/>
      <c r="G557" s="8"/>
      <c r="H557" s="8"/>
      <c r="I557" s="8"/>
      <c r="J557" s="8"/>
      <c r="K557" s="8"/>
      <c r="L557" s="8"/>
      <c r="M557" s="8"/>
      <c r="N557" s="8"/>
      <c r="O557" s="8"/>
      <c r="P557" s="8"/>
      <c r="Q557" s="8"/>
      <c r="R557" s="8"/>
    </row>
    <row r="558" ht="15.75" customHeight="1">
      <c r="B558" s="8"/>
      <c r="C558" s="8"/>
      <c r="D558" s="8"/>
      <c r="E558" s="8"/>
      <c r="F558" s="8"/>
      <c r="G558" s="8"/>
      <c r="H558" s="8"/>
      <c r="I558" s="8"/>
      <c r="J558" s="8"/>
      <c r="K558" s="8"/>
      <c r="L558" s="8"/>
      <c r="M558" s="8"/>
      <c r="N558" s="8"/>
      <c r="O558" s="8"/>
      <c r="P558" s="8"/>
      <c r="Q558" s="8"/>
      <c r="R558" s="8"/>
    </row>
    <row r="559" ht="15.75" customHeight="1">
      <c r="B559" s="8"/>
      <c r="C559" s="8"/>
      <c r="D559" s="8"/>
      <c r="E559" s="8"/>
      <c r="F559" s="8"/>
      <c r="G559" s="8"/>
      <c r="H559" s="8"/>
      <c r="I559" s="8"/>
      <c r="J559" s="8"/>
      <c r="K559" s="8"/>
      <c r="L559" s="8"/>
      <c r="M559" s="8"/>
      <c r="N559" s="8"/>
      <c r="O559" s="8"/>
      <c r="P559" s="8"/>
      <c r="Q559" s="8"/>
      <c r="R559" s="8"/>
    </row>
    <row r="560" ht="15.75" customHeight="1">
      <c r="B560" s="8"/>
      <c r="C560" s="8"/>
      <c r="D560" s="8"/>
      <c r="E560" s="8"/>
      <c r="F560" s="8"/>
      <c r="G560" s="8"/>
      <c r="H560" s="8"/>
      <c r="I560" s="8"/>
      <c r="J560" s="8"/>
      <c r="K560" s="8"/>
      <c r="L560" s="8"/>
      <c r="M560" s="8"/>
      <c r="N560" s="8"/>
      <c r="O560" s="8"/>
      <c r="P560" s="8"/>
      <c r="Q560" s="8"/>
      <c r="R560" s="8"/>
    </row>
    <row r="561" ht="15.75" customHeight="1">
      <c r="B561" s="8"/>
      <c r="C561" s="8"/>
      <c r="D561" s="8"/>
      <c r="E561" s="8"/>
      <c r="F561" s="8"/>
      <c r="G561" s="8"/>
      <c r="H561" s="8"/>
      <c r="I561" s="8"/>
      <c r="J561" s="8"/>
      <c r="K561" s="8"/>
      <c r="L561" s="8"/>
      <c r="M561" s="8"/>
      <c r="N561" s="8"/>
      <c r="O561" s="8"/>
      <c r="P561" s="8"/>
      <c r="Q561" s="8"/>
      <c r="R561" s="8"/>
    </row>
    <row r="562" ht="15.75" customHeight="1">
      <c r="B562" s="8"/>
      <c r="C562" s="8"/>
      <c r="D562" s="8"/>
      <c r="E562" s="8"/>
      <c r="F562" s="8"/>
      <c r="G562" s="8"/>
      <c r="H562" s="8"/>
      <c r="I562" s="8"/>
      <c r="J562" s="8"/>
      <c r="K562" s="8"/>
      <c r="L562" s="8"/>
      <c r="M562" s="8"/>
      <c r="N562" s="8"/>
      <c r="O562" s="8"/>
      <c r="P562" s="8"/>
      <c r="Q562" s="8"/>
      <c r="R562" s="8"/>
    </row>
    <row r="563" ht="15.75" customHeight="1">
      <c r="B563" s="8"/>
      <c r="C563" s="8"/>
      <c r="D563" s="8"/>
      <c r="E563" s="8"/>
      <c r="F563" s="8"/>
      <c r="G563" s="8"/>
      <c r="H563" s="8"/>
      <c r="I563" s="8"/>
      <c r="J563" s="8"/>
      <c r="K563" s="8"/>
      <c r="L563" s="8"/>
      <c r="M563" s="8"/>
      <c r="N563" s="8"/>
      <c r="O563" s="8"/>
      <c r="P563" s="8"/>
      <c r="Q563" s="8"/>
      <c r="R563" s="8"/>
    </row>
    <row r="564" ht="15.75" customHeight="1">
      <c r="B564" s="8"/>
      <c r="C564" s="8"/>
      <c r="D564" s="8"/>
      <c r="E564" s="8"/>
      <c r="F564" s="8"/>
      <c r="G564" s="8"/>
      <c r="H564" s="8"/>
      <c r="I564" s="8"/>
      <c r="J564" s="8"/>
      <c r="K564" s="8"/>
      <c r="L564" s="8"/>
      <c r="M564" s="8"/>
      <c r="N564" s="8"/>
      <c r="O564" s="8"/>
      <c r="P564" s="8"/>
      <c r="Q564" s="8"/>
      <c r="R564" s="8"/>
    </row>
    <row r="565" ht="15.75" customHeight="1">
      <c r="B565" s="8"/>
      <c r="C565" s="8"/>
      <c r="D565" s="8"/>
      <c r="E565" s="8"/>
      <c r="F565" s="8"/>
      <c r="G565" s="8"/>
      <c r="H565" s="8"/>
      <c r="I565" s="8"/>
      <c r="J565" s="8"/>
      <c r="K565" s="8"/>
      <c r="L565" s="8"/>
      <c r="M565" s="8"/>
      <c r="N565" s="8"/>
      <c r="O565" s="8"/>
      <c r="P565" s="8"/>
      <c r="Q565" s="8"/>
      <c r="R565" s="8"/>
    </row>
    <row r="566" ht="15.75" customHeight="1">
      <c r="B566" s="8"/>
      <c r="C566" s="8"/>
      <c r="D566" s="8"/>
      <c r="E566" s="8"/>
      <c r="F566" s="8"/>
      <c r="G566" s="8"/>
      <c r="H566" s="8"/>
      <c r="I566" s="8"/>
      <c r="J566" s="8"/>
      <c r="K566" s="8"/>
      <c r="L566" s="8"/>
      <c r="M566" s="8"/>
      <c r="N566" s="8"/>
      <c r="O566" s="8"/>
      <c r="P566" s="8"/>
      <c r="Q566" s="8"/>
      <c r="R566" s="8"/>
    </row>
    <row r="567" ht="15.75" customHeight="1">
      <c r="B567" s="8"/>
      <c r="C567" s="8"/>
      <c r="D567" s="8"/>
      <c r="E567" s="8"/>
      <c r="F567" s="8"/>
      <c r="G567" s="8"/>
      <c r="H567" s="8"/>
      <c r="I567" s="8"/>
      <c r="J567" s="8"/>
      <c r="K567" s="8"/>
      <c r="L567" s="8"/>
      <c r="M567" s="8"/>
      <c r="N567" s="8"/>
      <c r="O567" s="8"/>
      <c r="P567" s="8"/>
      <c r="Q567" s="8"/>
      <c r="R567" s="8"/>
    </row>
    <row r="568" ht="15.75" customHeight="1">
      <c r="B568" s="8"/>
      <c r="C568" s="8"/>
      <c r="D568" s="8"/>
      <c r="E568" s="8"/>
      <c r="F568" s="8"/>
      <c r="G568" s="8"/>
      <c r="H568" s="8"/>
      <c r="I568" s="8"/>
      <c r="J568" s="8"/>
      <c r="K568" s="8"/>
      <c r="L568" s="8"/>
      <c r="M568" s="8"/>
      <c r="N568" s="8"/>
      <c r="O568" s="8"/>
      <c r="P568" s="8"/>
      <c r="Q568" s="8"/>
      <c r="R568" s="8"/>
    </row>
    <row r="569" ht="15.75" customHeight="1">
      <c r="B569" s="8"/>
      <c r="C569" s="8"/>
      <c r="D569" s="8"/>
      <c r="E569" s="8"/>
      <c r="F569" s="8"/>
      <c r="G569" s="8"/>
      <c r="H569" s="8"/>
      <c r="I569" s="8"/>
      <c r="J569" s="8"/>
      <c r="K569" s="8"/>
      <c r="L569" s="8"/>
      <c r="M569" s="8"/>
      <c r="N569" s="8"/>
      <c r="O569" s="8"/>
      <c r="P569" s="8"/>
      <c r="Q569" s="8"/>
      <c r="R569" s="8"/>
    </row>
    <row r="570" ht="15.75" customHeight="1">
      <c r="B570" s="8"/>
      <c r="C570" s="8"/>
      <c r="D570" s="8"/>
      <c r="E570" s="8"/>
      <c r="F570" s="8"/>
      <c r="G570" s="8"/>
      <c r="H570" s="8"/>
      <c r="I570" s="8"/>
      <c r="J570" s="8"/>
      <c r="K570" s="8"/>
      <c r="L570" s="8"/>
      <c r="M570" s="8"/>
      <c r="N570" s="8"/>
      <c r="O570" s="8"/>
      <c r="P570" s="8"/>
      <c r="Q570" s="8"/>
      <c r="R570" s="8"/>
    </row>
    <row r="571" ht="15.75" customHeight="1">
      <c r="B571" s="8"/>
      <c r="C571" s="8"/>
      <c r="D571" s="8"/>
      <c r="E571" s="8"/>
      <c r="F571" s="8"/>
      <c r="G571" s="8"/>
      <c r="H571" s="8"/>
      <c r="I571" s="8"/>
      <c r="J571" s="8"/>
      <c r="K571" s="8"/>
      <c r="L571" s="8"/>
      <c r="M571" s="8"/>
      <c r="N571" s="8"/>
      <c r="O571" s="8"/>
      <c r="P571" s="8"/>
      <c r="Q571" s="8"/>
      <c r="R571" s="8"/>
    </row>
    <row r="572" ht="15.75" customHeight="1">
      <c r="B572" s="8"/>
      <c r="C572" s="8"/>
      <c r="D572" s="8"/>
      <c r="E572" s="8"/>
      <c r="F572" s="8"/>
      <c r="G572" s="8"/>
      <c r="H572" s="8"/>
      <c r="I572" s="8"/>
      <c r="J572" s="8"/>
      <c r="K572" s="8"/>
      <c r="L572" s="8"/>
      <c r="M572" s="8"/>
      <c r="N572" s="8"/>
      <c r="O572" s="8"/>
      <c r="P572" s="8"/>
      <c r="Q572" s="8"/>
      <c r="R572" s="8"/>
    </row>
    <row r="573" ht="15.75" customHeight="1">
      <c r="B573" s="8"/>
      <c r="C573" s="8"/>
      <c r="D573" s="8"/>
      <c r="E573" s="8"/>
      <c r="F573" s="8"/>
      <c r="G573" s="8"/>
      <c r="H573" s="8"/>
      <c r="I573" s="8"/>
      <c r="J573" s="8"/>
      <c r="K573" s="8"/>
      <c r="L573" s="8"/>
      <c r="M573" s="8"/>
      <c r="N573" s="8"/>
      <c r="O573" s="8"/>
      <c r="P573" s="8"/>
      <c r="Q573" s="8"/>
      <c r="R573" s="8"/>
    </row>
    <row r="574" ht="15.75" customHeight="1">
      <c r="B574" s="8"/>
      <c r="C574" s="8"/>
      <c r="D574" s="8"/>
      <c r="E574" s="8"/>
      <c r="F574" s="8"/>
      <c r="G574" s="8"/>
      <c r="H574" s="8"/>
      <c r="I574" s="8"/>
      <c r="J574" s="8"/>
      <c r="K574" s="8"/>
      <c r="L574" s="8"/>
      <c r="M574" s="8"/>
      <c r="N574" s="8"/>
      <c r="O574" s="8"/>
      <c r="P574" s="8"/>
      <c r="Q574" s="8"/>
      <c r="R574" s="8"/>
    </row>
    <row r="575" ht="15.75" customHeight="1">
      <c r="B575" s="8"/>
      <c r="C575" s="8"/>
      <c r="D575" s="8"/>
      <c r="E575" s="8"/>
      <c r="F575" s="8"/>
      <c r="G575" s="8"/>
      <c r="H575" s="8"/>
      <c r="I575" s="8"/>
      <c r="J575" s="8"/>
      <c r="K575" s="8"/>
      <c r="L575" s="8"/>
      <c r="M575" s="8"/>
      <c r="N575" s="8"/>
      <c r="O575" s="8"/>
      <c r="P575" s="8"/>
      <c r="Q575" s="8"/>
      <c r="R575" s="8"/>
    </row>
    <row r="576" ht="15.75" customHeight="1">
      <c r="B576" s="8"/>
      <c r="C576" s="8"/>
      <c r="D576" s="8"/>
      <c r="E576" s="8"/>
      <c r="F576" s="8"/>
      <c r="G576" s="8"/>
      <c r="H576" s="8"/>
      <c r="I576" s="8"/>
      <c r="J576" s="8"/>
      <c r="K576" s="8"/>
      <c r="L576" s="8"/>
      <c r="M576" s="8"/>
      <c r="N576" s="8"/>
      <c r="O576" s="8"/>
      <c r="P576" s="8"/>
      <c r="Q576" s="8"/>
      <c r="R576" s="8"/>
    </row>
    <row r="577" ht="15.75" customHeight="1">
      <c r="B577" s="8"/>
      <c r="C577" s="8"/>
      <c r="D577" s="8"/>
      <c r="E577" s="8"/>
      <c r="F577" s="8"/>
      <c r="G577" s="8"/>
      <c r="H577" s="8"/>
      <c r="I577" s="8"/>
      <c r="J577" s="8"/>
      <c r="K577" s="8"/>
      <c r="L577" s="8"/>
      <c r="M577" s="8"/>
      <c r="N577" s="8"/>
      <c r="O577" s="8"/>
      <c r="P577" s="8"/>
      <c r="Q577" s="8"/>
      <c r="R577" s="8"/>
    </row>
    <row r="578" ht="15.75" customHeight="1">
      <c r="B578" s="8"/>
      <c r="C578" s="8"/>
      <c r="D578" s="8"/>
      <c r="E578" s="8"/>
      <c r="F578" s="8"/>
      <c r="G578" s="8"/>
      <c r="H578" s="8"/>
      <c r="I578" s="8"/>
      <c r="J578" s="8"/>
      <c r="K578" s="8"/>
      <c r="L578" s="8"/>
      <c r="M578" s="8"/>
      <c r="N578" s="8"/>
      <c r="O578" s="8"/>
      <c r="P578" s="8"/>
      <c r="Q578" s="8"/>
      <c r="R578" s="8"/>
    </row>
    <row r="579" ht="15.75" customHeight="1">
      <c r="B579" s="8"/>
      <c r="C579" s="8"/>
      <c r="D579" s="8"/>
      <c r="E579" s="8"/>
      <c r="F579" s="8"/>
      <c r="G579" s="8"/>
      <c r="H579" s="8"/>
      <c r="I579" s="8"/>
      <c r="J579" s="8"/>
      <c r="K579" s="8"/>
      <c r="L579" s="8"/>
      <c r="M579" s="8"/>
      <c r="N579" s="8"/>
      <c r="O579" s="8"/>
      <c r="P579" s="8"/>
      <c r="Q579" s="8"/>
      <c r="R579" s="8"/>
    </row>
    <row r="580" ht="15.75" customHeight="1">
      <c r="B580" s="8"/>
      <c r="C580" s="8"/>
      <c r="D580" s="8"/>
      <c r="E580" s="8"/>
      <c r="F580" s="8"/>
      <c r="G580" s="8"/>
      <c r="H580" s="8"/>
      <c r="I580" s="8"/>
      <c r="J580" s="8"/>
      <c r="K580" s="8"/>
      <c r="L580" s="8"/>
      <c r="M580" s="8"/>
      <c r="N580" s="8"/>
      <c r="O580" s="8"/>
      <c r="P580" s="8"/>
      <c r="Q580" s="8"/>
      <c r="R580" s="8"/>
    </row>
    <row r="581" ht="15.75" customHeight="1">
      <c r="B581" s="8"/>
      <c r="C581" s="8"/>
      <c r="D581" s="8"/>
      <c r="E581" s="8"/>
      <c r="F581" s="8"/>
      <c r="G581" s="8"/>
      <c r="H581" s="8"/>
      <c r="I581" s="8"/>
      <c r="J581" s="8"/>
      <c r="K581" s="8"/>
      <c r="L581" s="8"/>
      <c r="M581" s="8"/>
      <c r="N581" s="8"/>
      <c r="O581" s="8"/>
      <c r="P581" s="8"/>
      <c r="Q581" s="8"/>
      <c r="R581" s="8"/>
    </row>
    <row r="582" ht="15.75" customHeight="1">
      <c r="B582" s="8"/>
      <c r="C582" s="8"/>
      <c r="D582" s="8"/>
      <c r="E582" s="8"/>
      <c r="F582" s="8"/>
      <c r="G582" s="8"/>
      <c r="H582" s="8"/>
      <c r="I582" s="8"/>
      <c r="J582" s="8"/>
      <c r="K582" s="8"/>
      <c r="L582" s="8"/>
      <c r="M582" s="8"/>
      <c r="N582" s="8"/>
      <c r="O582" s="8"/>
      <c r="P582" s="8"/>
      <c r="Q582" s="8"/>
      <c r="R582" s="8"/>
    </row>
    <row r="583" ht="15.75" customHeight="1">
      <c r="B583" s="8"/>
      <c r="C583" s="8"/>
      <c r="D583" s="8"/>
      <c r="E583" s="8"/>
      <c r="F583" s="8"/>
      <c r="G583" s="8"/>
      <c r="H583" s="8"/>
      <c r="I583" s="8"/>
      <c r="J583" s="8"/>
      <c r="K583" s="8"/>
      <c r="L583" s="8"/>
      <c r="M583" s="8"/>
      <c r="N583" s="8"/>
      <c r="O583" s="8"/>
      <c r="P583" s="8"/>
      <c r="Q583" s="8"/>
      <c r="R583" s="8"/>
    </row>
    <row r="584" ht="15.75" customHeight="1">
      <c r="B584" s="8"/>
      <c r="C584" s="8"/>
      <c r="D584" s="8"/>
      <c r="E584" s="8"/>
      <c r="F584" s="8"/>
      <c r="G584" s="8"/>
      <c r="H584" s="8"/>
      <c r="I584" s="8"/>
      <c r="J584" s="8"/>
      <c r="K584" s="8"/>
      <c r="L584" s="8"/>
      <c r="M584" s="8"/>
      <c r="N584" s="8"/>
      <c r="O584" s="8"/>
      <c r="P584" s="8"/>
      <c r="Q584" s="8"/>
      <c r="R584" s="8"/>
    </row>
    <row r="585" ht="15.75" customHeight="1">
      <c r="B585" s="8"/>
      <c r="C585" s="8"/>
      <c r="D585" s="8"/>
      <c r="E585" s="8"/>
      <c r="F585" s="8"/>
      <c r="G585" s="8"/>
      <c r="H585" s="8"/>
      <c r="I585" s="8"/>
      <c r="J585" s="8"/>
      <c r="K585" s="8"/>
      <c r="L585" s="8"/>
      <c r="M585" s="8"/>
      <c r="N585" s="8"/>
      <c r="O585" s="8"/>
      <c r="P585" s="8"/>
      <c r="Q585" s="8"/>
      <c r="R585" s="8"/>
    </row>
    <row r="586" ht="15.75" customHeight="1">
      <c r="B586" s="8"/>
      <c r="C586" s="8"/>
      <c r="D586" s="8"/>
      <c r="E586" s="8"/>
      <c r="F586" s="8"/>
      <c r="G586" s="8"/>
      <c r="H586" s="8"/>
      <c r="I586" s="8"/>
      <c r="J586" s="8"/>
      <c r="K586" s="8"/>
      <c r="L586" s="8"/>
      <c r="M586" s="8"/>
      <c r="N586" s="8"/>
      <c r="O586" s="8"/>
      <c r="P586" s="8"/>
      <c r="Q586" s="8"/>
      <c r="R586" s="8"/>
    </row>
    <row r="587" ht="15.75" customHeight="1">
      <c r="B587" s="8"/>
      <c r="C587" s="8"/>
      <c r="D587" s="8"/>
      <c r="E587" s="8"/>
      <c r="F587" s="8"/>
      <c r="G587" s="8"/>
      <c r="H587" s="8"/>
      <c r="I587" s="8"/>
      <c r="J587" s="8"/>
      <c r="K587" s="8"/>
      <c r="L587" s="8"/>
      <c r="M587" s="8"/>
      <c r="N587" s="8"/>
      <c r="O587" s="8"/>
      <c r="P587" s="8"/>
      <c r="Q587" s="8"/>
      <c r="R587" s="8"/>
    </row>
    <row r="588" ht="15.75" customHeight="1">
      <c r="B588" s="8"/>
      <c r="C588" s="8"/>
      <c r="D588" s="8"/>
      <c r="E588" s="8"/>
      <c r="F588" s="8"/>
      <c r="G588" s="8"/>
      <c r="H588" s="8"/>
      <c r="I588" s="8"/>
      <c r="J588" s="8"/>
      <c r="K588" s="8"/>
      <c r="L588" s="8"/>
      <c r="M588" s="8"/>
      <c r="N588" s="8"/>
      <c r="O588" s="8"/>
      <c r="P588" s="8"/>
      <c r="Q588" s="8"/>
      <c r="R588" s="8"/>
    </row>
    <row r="589" ht="15.75" customHeight="1">
      <c r="B589" s="8"/>
      <c r="C589" s="8"/>
      <c r="D589" s="8"/>
      <c r="E589" s="8"/>
      <c r="F589" s="8"/>
      <c r="G589" s="8"/>
      <c r="H589" s="8"/>
      <c r="I589" s="8"/>
      <c r="J589" s="8"/>
      <c r="K589" s="8"/>
      <c r="L589" s="8"/>
      <c r="M589" s="8"/>
      <c r="N589" s="8"/>
      <c r="O589" s="8"/>
      <c r="P589" s="8"/>
      <c r="Q589" s="8"/>
      <c r="R589" s="8"/>
    </row>
    <row r="590" ht="15.75" customHeight="1">
      <c r="B590" s="8"/>
      <c r="C590" s="8"/>
      <c r="D590" s="8"/>
      <c r="E590" s="8"/>
      <c r="F590" s="8"/>
      <c r="G590" s="8"/>
      <c r="H590" s="8"/>
      <c r="I590" s="8"/>
      <c r="J590" s="8"/>
      <c r="K590" s="8"/>
      <c r="L590" s="8"/>
      <c r="M590" s="8"/>
      <c r="N590" s="8"/>
      <c r="O590" s="8"/>
      <c r="P590" s="8"/>
      <c r="Q590" s="8"/>
      <c r="R590" s="8"/>
    </row>
    <row r="591" ht="15.75" customHeight="1">
      <c r="B591" s="8"/>
      <c r="C591" s="8"/>
      <c r="D591" s="8"/>
      <c r="E591" s="8"/>
      <c r="F591" s="8"/>
      <c r="G591" s="8"/>
      <c r="H591" s="8"/>
      <c r="I591" s="8"/>
      <c r="J591" s="8"/>
      <c r="K591" s="8"/>
      <c r="L591" s="8"/>
      <c r="M591" s="8"/>
      <c r="N591" s="8"/>
      <c r="O591" s="8"/>
      <c r="P591" s="8"/>
      <c r="Q591" s="8"/>
      <c r="R591" s="8"/>
    </row>
    <row r="592" ht="15.75" customHeight="1">
      <c r="B592" s="8"/>
      <c r="C592" s="8"/>
      <c r="D592" s="8"/>
      <c r="E592" s="8"/>
      <c r="F592" s="8"/>
      <c r="G592" s="8"/>
      <c r="H592" s="8"/>
      <c r="I592" s="8"/>
      <c r="J592" s="8"/>
      <c r="K592" s="8"/>
      <c r="L592" s="8"/>
      <c r="M592" s="8"/>
      <c r="N592" s="8"/>
      <c r="O592" s="8"/>
      <c r="P592" s="8"/>
      <c r="Q592" s="8"/>
      <c r="R592" s="8"/>
    </row>
    <row r="593" ht="15.75" customHeight="1">
      <c r="B593" s="8"/>
      <c r="C593" s="8"/>
      <c r="D593" s="8"/>
      <c r="E593" s="8"/>
      <c r="F593" s="8"/>
      <c r="G593" s="8"/>
      <c r="H593" s="8"/>
      <c r="I593" s="8"/>
      <c r="J593" s="8"/>
      <c r="K593" s="8"/>
      <c r="L593" s="8"/>
      <c r="M593" s="8"/>
      <c r="N593" s="8"/>
      <c r="O593" s="8"/>
      <c r="P593" s="8"/>
      <c r="Q593" s="8"/>
      <c r="R593" s="8"/>
    </row>
    <row r="594" ht="15.75" customHeight="1">
      <c r="B594" s="8"/>
      <c r="C594" s="8"/>
      <c r="D594" s="8"/>
      <c r="E594" s="8"/>
      <c r="F594" s="8"/>
      <c r="G594" s="8"/>
      <c r="H594" s="8"/>
      <c r="I594" s="8"/>
      <c r="J594" s="8"/>
      <c r="K594" s="8"/>
      <c r="L594" s="8"/>
      <c r="M594" s="8"/>
      <c r="N594" s="8"/>
      <c r="O594" s="8"/>
      <c r="P594" s="8"/>
      <c r="Q594" s="8"/>
      <c r="R594" s="8"/>
    </row>
    <row r="595" ht="15.75" customHeight="1">
      <c r="B595" s="8"/>
      <c r="C595" s="8"/>
      <c r="D595" s="8"/>
      <c r="E595" s="8"/>
      <c r="F595" s="8"/>
      <c r="G595" s="8"/>
      <c r="H595" s="8"/>
      <c r="I595" s="8"/>
      <c r="J595" s="8"/>
      <c r="K595" s="8"/>
      <c r="L595" s="8"/>
      <c r="M595" s="8"/>
      <c r="N595" s="8"/>
      <c r="O595" s="8"/>
      <c r="P595" s="8"/>
      <c r="Q595" s="8"/>
      <c r="R595" s="8"/>
    </row>
    <row r="596" ht="15.75" customHeight="1">
      <c r="B596" s="8"/>
      <c r="C596" s="8"/>
      <c r="D596" s="8"/>
      <c r="E596" s="8"/>
      <c r="F596" s="8"/>
      <c r="G596" s="8"/>
      <c r="H596" s="8"/>
      <c r="I596" s="8"/>
      <c r="J596" s="8"/>
      <c r="K596" s="8"/>
      <c r="L596" s="8"/>
      <c r="M596" s="8"/>
      <c r="N596" s="8"/>
      <c r="O596" s="8"/>
      <c r="P596" s="8"/>
      <c r="Q596" s="8"/>
      <c r="R596" s="8"/>
    </row>
    <row r="597" ht="15.75" customHeight="1">
      <c r="B597" s="8"/>
      <c r="C597" s="8"/>
      <c r="D597" s="8"/>
      <c r="E597" s="8"/>
      <c r="F597" s="8"/>
      <c r="G597" s="8"/>
      <c r="H597" s="8"/>
      <c r="I597" s="8"/>
      <c r="J597" s="8"/>
      <c r="K597" s="8"/>
      <c r="L597" s="8"/>
      <c r="M597" s="8"/>
      <c r="N597" s="8"/>
      <c r="O597" s="8"/>
      <c r="P597" s="8"/>
      <c r="Q597" s="8"/>
      <c r="R597" s="8"/>
    </row>
    <row r="598" ht="15.75" customHeight="1">
      <c r="B598" s="8"/>
      <c r="C598" s="8"/>
      <c r="D598" s="8"/>
      <c r="E598" s="8"/>
      <c r="F598" s="8"/>
      <c r="G598" s="8"/>
      <c r="H598" s="8"/>
      <c r="I598" s="8"/>
      <c r="J598" s="8"/>
      <c r="K598" s="8"/>
      <c r="L598" s="8"/>
      <c r="M598" s="8"/>
      <c r="N598" s="8"/>
      <c r="O598" s="8"/>
      <c r="P598" s="8"/>
      <c r="Q598" s="8"/>
      <c r="R598" s="8"/>
    </row>
    <row r="599" ht="15.75" customHeight="1">
      <c r="B599" s="8"/>
      <c r="C599" s="8"/>
      <c r="D599" s="8"/>
      <c r="E599" s="8"/>
      <c r="F599" s="8"/>
      <c r="G599" s="8"/>
      <c r="H599" s="8"/>
      <c r="I599" s="8"/>
      <c r="J599" s="8"/>
      <c r="K599" s="8"/>
      <c r="L599" s="8"/>
      <c r="M599" s="8"/>
      <c r="N599" s="8"/>
      <c r="O599" s="8"/>
      <c r="P599" s="8"/>
      <c r="Q599" s="8"/>
      <c r="R599" s="8"/>
    </row>
    <row r="600" ht="15.75" customHeight="1">
      <c r="B600" s="8"/>
      <c r="C600" s="8"/>
      <c r="D600" s="8"/>
      <c r="E600" s="8"/>
      <c r="F600" s="8"/>
      <c r="G600" s="8"/>
      <c r="H600" s="8"/>
      <c r="I600" s="8"/>
      <c r="J600" s="8"/>
      <c r="K600" s="8"/>
      <c r="L600" s="8"/>
      <c r="M600" s="8"/>
      <c r="N600" s="8"/>
      <c r="O600" s="8"/>
      <c r="P600" s="8"/>
      <c r="Q600" s="8"/>
      <c r="R600" s="8"/>
    </row>
    <row r="601" ht="15.75" customHeight="1">
      <c r="B601" s="8"/>
      <c r="C601" s="8"/>
      <c r="D601" s="8"/>
      <c r="E601" s="8"/>
      <c r="F601" s="8"/>
      <c r="G601" s="8"/>
      <c r="H601" s="8"/>
      <c r="I601" s="8"/>
      <c r="J601" s="8"/>
      <c r="K601" s="8"/>
      <c r="L601" s="8"/>
      <c r="M601" s="8"/>
      <c r="N601" s="8"/>
      <c r="O601" s="8"/>
      <c r="P601" s="8"/>
      <c r="Q601" s="8"/>
      <c r="R601" s="8"/>
    </row>
    <row r="602" ht="15.75" customHeight="1">
      <c r="B602" s="8"/>
      <c r="C602" s="8"/>
      <c r="D602" s="8"/>
      <c r="E602" s="8"/>
      <c r="F602" s="8"/>
      <c r="G602" s="8"/>
      <c r="H602" s="8"/>
      <c r="I602" s="8"/>
      <c r="J602" s="8"/>
      <c r="K602" s="8"/>
      <c r="L602" s="8"/>
      <c r="M602" s="8"/>
      <c r="N602" s="8"/>
      <c r="O602" s="8"/>
      <c r="P602" s="8"/>
      <c r="Q602" s="8"/>
      <c r="R602" s="8"/>
    </row>
    <row r="603" ht="15.75" customHeight="1">
      <c r="B603" s="8"/>
      <c r="C603" s="8"/>
      <c r="D603" s="8"/>
      <c r="E603" s="8"/>
      <c r="F603" s="8"/>
      <c r="G603" s="8"/>
      <c r="H603" s="8"/>
      <c r="I603" s="8"/>
      <c r="J603" s="8"/>
      <c r="K603" s="8"/>
      <c r="L603" s="8"/>
      <c r="M603" s="8"/>
      <c r="N603" s="8"/>
      <c r="O603" s="8"/>
      <c r="P603" s="8"/>
      <c r="Q603" s="8"/>
      <c r="R603" s="8"/>
    </row>
    <row r="604" ht="15.75" customHeight="1">
      <c r="B604" s="8"/>
      <c r="C604" s="8"/>
      <c r="D604" s="8"/>
      <c r="E604" s="8"/>
      <c r="F604" s="8"/>
      <c r="G604" s="8"/>
      <c r="H604" s="8"/>
      <c r="I604" s="8"/>
      <c r="J604" s="8"/>
      <c r="K604" s="8"/>
      <c r="L604" s="8"/>
      <c r="M604" s="8"/>
      <c r="N604" s="8"/>
      <c r="O604" s="8"/>
      <c r="P604" s="8"/>
      <c r="Q604" s="8"/>
      <c r="R604" s="8"/>
    </row>
    <row r="605" ht="15.75" customHeight="1">
      <c r="B605" s="8"/>
      <c r="C605" s="8"/>
      <c r="D605" s="8"/>
      <c r="E605" s="8"/>
      <c r="F605" s="8"/>
      <c r="G605" s="8"/>
      <c r="H605" s="8"/>
      <c r="I605" s="8"/>
      <c r="J605" s="8"/>
      <c r="K605" s="8"/>
      <c r="L605" s="8"/>
      <c r="M605" s="8"/>
      <c r="N605" s="8"/>
      <c r="O605" s="8"/>
      <c r="P605" s="8"/>
      <c r="Q605" s="8"/>
      <c r="R605" s="8"/>
    </row>
    <row r="606" ht="15.75" customHeight="1">
      <c r="B606" s="8"/>
      <c r="C606" s="8"/>
      <c r="D606" s="8"/>
      <c r="E606" s="8"/>
      <c r="F606" s="8"/>
      <c r="G606" s="8"/>
      <c r="H606" s="8"/>
      <c r="I606" s="8"/>
      <c r="J606" s="8"/>
      <c r="K606" s="8"/>
      <c r="L606" s="8"/>
      <c r="M606" s="8"/>
      <c r="N606" s="8"/>
      <c r="O606" s="8"/>
      <c r="P606" s="8"/>
      <c r="Q606" s="8"/>
      <c r="R606" s="8"/>
    </row>
    <row r="607" ht="15.75" customHeight="1">
      <c r="B607" s="8"/>
      <c r="C607" s="8"/>
      <c r="D607" s="8"/>
      <c r="E607" s="8"/>
      <c r="F607" s="8"/>
      <c r="G607" s="8"/>
      <c r="H607" s="8"/>
      <c r="I607" s="8"/>
      <c r="J607" s="8"/>
      <c r="K607" s="8"/>
      <c r="L607" s="8"/>
      <c r="M607" s="8"/>
      <c r="N607" s="8"/>
      <c r="O607" s="8"/>
      <c r="P607" s="8"/>
      <c r="Q607" s="8"/>
      <c r="R607" s="8"/>
    </row>
    <row r="608" ht="15.75" customHeight="1">
      <c r="B608" s="8"/>
      <c r="C608" s="8"/>
      <c r="D608" s="8"/>
      <c r="E608" s="8"/>
      <c r="F608" s="8"/>
      <c r="G608" s="8"/>
      <c r="H608" s="8"/>
      <c r="I608" s="8"/>
      <c r="J608" s="8"/>
      <c r="K608" s="8"/>
      <c r="L608" s="8"/>
      <c r="M608" s="8"/>
      <c r="N608" s="8"/>
      <c r="O608" s="8"/>
      <c r="P608" s="8"/>
      <c r="Q608" s="8"/>
      <c r="R608" s="8"/>
    </row>
    <row r="609" ht="15.75" customHeight="1">
      <c r="B609" s="8"/>
      <c r="C609" s="8"/>
      <c r="D609" s="8"/>
      <c r="E609" s="8"/>
      <c r="F609" s="8"/>
      <c r="G609" s="8"/>
      <c r="H609" s="8"/>
      <c r="I609" s="8"/>
      <c r="J609" s="8"/>
      <c r="K609" s="8"/>
      <c r="L609" s="8"/>
      <c r="M609" s="8"/>
      <c r="N609" s="8"/>
      <c r="O609" s="8"/>
      <c r="P609" s="8"/>
      <c r="Q609" s="8"/>
      <c r="R609" s="8"/>
    </row>
    <row r="610" ht="15.75" customHeight="1">
      <c r="B610" s="8"/>
      <c r="C610" s="8"/>
      <c r="D610" s="8"/>
      <c r="E610" s="8"/>
      <c r="F610" s="8"/>
      <c r="G610" s="8"/>
      <c r="H610" s="8"/>
      <c r="I610" s="8"/>
      <c r="J610" s="8"/>
      <c r="K610" s="8"/>
      <c r="L610" s="8"/>
      <c r="M610" s="8"/>
      <c r="N610" s="8"/>
      <c r="O610" s="8"/>
      <c r="P610" s="8"/>
      <c r="Q610" s="8"/>
      <c r="R610" s="8"/>
    </row>
    <row r="611" ht="15.75" customHeight="1">
      <c r="B611" s="8"/>
      <c r="C611" s="8"/>
      <c r="D611" s="8"/>
      <c r="E611" s="8"/>
      <c r="F611" s="8"/>
      <c r="G611" s="8"/>
      <c r="H611" s="8"/>
      <c r="I611" s="8"/>
      <c r="J611" s="8"/>
      <c r="K611" s="8"/>
      <c r="L611" s="8"/>
      <c r="M611" s="8"/>
      <c r="N611" s="8"/>
      <c r="O611" s="8"/>
      <c r="P611" s="8"/>
      <c r="Q611" s="8"/>
      <c r="R611" s="8"/>
    </row>
    <row r="612" ht="15.75" customHeight="1">
      <c r="B612" s="8"/>
      <c r="C612" s="8"/>
      <c r="D612" s="8"/>
      <c r="E612" s="8"/>
      <c r="F612" s="8"/>
      <c r="G612" s="8"/>
      <c r="H612" s="8"/>
      <c r="I612" s="8"/>
      <c r="J612" s="8"/>
      <c r="K612" s="8"/>
      <c r="L612" s="8"/>
      <c r="M612" s="8"/>
      <c r="N612" s="8"/>
      <c r="O612" s="8"/>
      <c r="P612" s="8"/>
      <c r="Q612" s="8"/>
      <c r="R612" s="8"/>
    </row>
    <row r="613" ht="15.75" customHeight="1">
      <c r="B613" s="8"/>
      <c r="C613" s="8"/>
      <c r="D613" s="8"/>
      <c r="E613" s="8"/>
      <c r="F613" s="8"/>
      <c r="G613" s="8"/>
      <c r="H613" s="8"/>
      <c r="I613" s="8"/>
      <c r="J613" s="8"/>
      <c r="K613" s="8"/>
      <c r="L613" s="8"/>
      <c r="M613" s="8"/>
      <c r="N613" s="8"/>
      <c r="O613" s="8"/>
      <c r="P613" s="8"/>
      <c r="Q613" s="8"/>
      <c r="R613" s="8"/>
    </row>
    <row r="614" ht="15.75" customHeight="1">
      <c r="B614" s="8"/>
      <c r="C614" s="8"/>
      <c r="D614" s="8"/>
      <c r="E614" s="8"/>
      <c r="F614" s="8"/>
      <c r="G614" s="8"/>
      <c r="H614" s="8"/>
      <c r="I614" s="8"/>
      <c r="J614" s="8"/>
      <c r="K614" s="8"/>
      <c r="L614" s="8"/>
      <c r="M614" s="8"/>
      <c r="N614" s="8"/>
      <c r="O614" s="8"/>
      <c r="P614" s="8"/>
      <c r="Q614" s="8"/>
      <c r="R614" s="8"/>
    </row>
    <row r="615" ht="15.75" customHeight="1">
      <c r="B615" s="8"/>
      <c r="C615" s="8"/>
      <c r="D615" s="8"/>
      <c r="E615" s="8"/>
      <c r="F615" s="8"/>
      <c r="G615" s="8"/>
      <c r="H615" s="8"/>
      <c r="I615" s="8"/>
      <c r="J615" s="8"/>
      <c r="K615" s="8"/>
      <c r="L615" s="8"/>
      <c r="M615" s="8"/>
      <c r="N615" s="8"/>
      <c r="O615" s="8"/>
      <c r="P615" s="8"/>
      <c r="Q615" s="8"/>
      <c r="R615" s="8"/>
    </row>
    <row r="616" ht="15.75" customHeight="1">
      <c r="B616" s="8"/>
      <c r="C616" s="8"/>
      <c r="D616" s="8"/>
      <c r="E616" s="8"/>
      <c r="F616" s="8"/>
      <c r="G616" s="8"/>
      <c r="H616" s="8"/>
      <c r="I616" s="8"/>
      <c r="J616" s="8"/>
      <c r="K616" s="8"/>
      <c r="L616" s="8"/>
      <c r="M616" s="8"/>
      <c r="N616" s="8"/>
      <c r="O616" s="8"/>
      <c r="P616" s="8"/>
      <c r="Q616" s="8"/>
      <c r="R616" s="8"/>
    </row>
    <row r="617" ht="15.75" customHeight="1">
      <c r="B617" s="8"/>
      <c r="C617" s="8"/>
      <c r="D617" s="8"/>
      <c r="E617" s="8"/>
      <c r="F617" s="8"/>
      <c r="G617" s="8"/>
      <c r="H617" s="8"/>
      <c r="I617" s="8"/>
      <c r="J617" s="8"/>
      <c r="K617" s="8"/>
      <c r="L617" s="8"/>
      <c r="M617" s="8"/>
      <c r="N617" s="8"/>
      <c r="O617" s="8"/>
      <c r="P617" s="8"/>
      <c r="Q617" s="8"/>
      <c r="R617" s="8"/>
    </row>
    <row r="618" ht="15.75" customHeight="1">
      <c r="B618" s="8"/>
      <c r="C618" s="8"/>
      <c r="D618" s="8"/>
      <c r="E618" s="8"/>
      <c r="F618" s="8"/>
      <c r="G618" s="8"/>
      <c r="H618" s="8"/>
      <c r="I618" s="8"/>
      <c r="J618" s="8"/>
      <c r="K618" s="8"/>
      <c r="L618" s="8"/>
      <c r="M618" s="8"/>
      <c r="N618" s="8"/>
      <c r="O618" s="8"/>
      <c r="P618" s="8"/>
      <c r="Q618" s="8"/>
      <c r="R618" s="8"/>
    </row>
    <row r="619" ht="15.75" customHeight="1">
      <c r="B619" s="8"/>
      <c r="C619" s="8"/>
      <c r="D619" s="8"/>
      <c r="E619" s="8"/>
      <c r="F619" s="8"/>
      <c r="G619" s="8"/>
      <c r="H619" s="8"/>
      <c r="I619" s="8"/>
      <c r="J619" s="8"/>
      <c r="K619" s="8"/>
      <c r="L619" s="8"/>
      <c r="M619" s="8"/>
      <c r="N619" s="8"/>
      <c r="O619" s="8"/>
      <c r="P619" s="8"/>
      <c r="Q619" s="8"/>
      <c r="R619" s="8"/>
    </row>
    <row r="620" ht="15.75" customHeight="1">
      <c r="B620" s="8"/>
      <c r="C620" s="8"/>
      <c r="D620" s="8"/>
      <c r="E620" s="8"/>
      <c r="F620" s="8"/>
      <c r="G620" s="8"/>
      <c r="H620" s="8"/>
      <c r="I620" s="8"/>
      <c r="J620" s="8"/>
      <c r="K620" s="8"/>
      <c r="L620" s="8"/>
      <c r="M620" s="8"/>
      <c r="N620" s="8"/>
      <c r="O620" s="8"/>
      <c r="P620" s="8"/>
      <c r="Q620" s="8"/>
      <c r="R620" s="8"/>
    </row>
    <row r="621" ht="15.75" customHeight="1">
      <c r="B621" s="8"/>
      <c r="C621" s="8"/>
      <c r="D621" s="8"/>
      <c r="E621" s="8"/>
      <c r="F621" s="8"/>
      <c r="G621" s="8"/>
      <c r="H621" s="8"/>
      <c r="I621" s="8"/>
      <c r="J621" s="8"/>
      <c r="K621" s="8"/>
      <c r="L621" s="8"/>
      <c r="M621" s="8"/>
      <c r="N621" s="8"/>
      <c r="O621" s="8"/>
      <c r="P621" s="8"/>
      <c r="Q621" s="8"/>
      <c r="R621" s="8"/>
    </row>
    <row r="622" ht="15.75" customHeight="1">
      <c r="B622" s="8"/>
      <c r="C622" s="8"/>
      <c r="D622" s="8"/>
      <c r="E622" s="8"/>
      <c r="F622" s="8"/>
      <c r="G622" s="8"/>
      <c r="H622" s="8"/>
      <c r="I622" s="8"/>
      <c r="J622" s="8"/>
      <c r="K622" s="8"/>
      <c r="L622" s="8"/>
      <c r="M622" s="8"/>
      <c r="N622" s="8"/>
      <c r="O622" s="8"/>
      <c r="P622" s="8"/>
      <c r="Q622" s="8"/>
      <c r="R622" s="8"/>
    </row>
    <row r="623" ht="15.75" customHeight="1">
      <c r="B623" s="8"/>
      <c r="C623" s="8"/>
      <c r="D623" s="8"/>
      <c r="E623" s="8"/>
      <c r="F623" s="8"/>
      <c r="G623" s="8"/>
      <c r="H623" s="8"/>
      <c r="I623" s="8"/>
      <c r="J623" s="8"/>
      <c r="K623" s="8"/>
      <c r="L623" s="8"/>
      <c r="M623" s="8"/>
      <c r="N623" s="8"/>
      <c r="O623" s="8"/>
      <c r="P623" s="8"/>
      <c r="Q623" s="8"/>
      <c r="R623" s="8"/>
    </row>
    <row r="624" ht="15.75" customHeight="1">
      <c r="B624" s="8"/>
      <c r="C624" s="8"/>
      <c r="D624" s="8"/>
      <c r="E624" s="8"/>
      <c r="F624" s="8"/>
      <c r="G624" s="8"/>
      <c r="H624" s="8"/>
      <c r="I624" s="8"/>
      <c r="J624" s="8"/>
      <c r="K624" s="8"/>
      <c r="L624" s="8"/>
      <c r="M624" s="8"/>
      <c r="N624" s="8"/>
      <c r="O624" s="8"/>
      <c r="P624" s="8"/>
      <c r="Q624" s="8"/>
      <c r="R624" s="8"/>
    </row>
    <row r="625" ht="15.75" customHeight="1">
      <c r="B625" s="8"/>
      <c r="C625" s="8"/>
      <c r="D625" s="8"/>
      <c r="E625" s="8"/>
      <c r="F625" s="8"/>
      <c r="G625" s="8"/>
      <c r="H625" s="8"/>
      <c r="I625" s="8"/>
      <c r="J625" s="8"/>
      <c r="K625" s="8"/>
      <c r="L625" s="8"/>
      <c r="M625" s="8"/>
      <c r="N625" s="8"/>
      <c r="O625" s="8"/>
      <c r="P625" s="8"/>
      <c r="Q625" s="8"/>
      <c r="R625" s="8"/>
    </row>
    <row r="626" ht="15.75" customHeight="1">
      <c r="B626" s="8"/>
      <c r="C626" s="8"/>
      <c r="D626" s="8"/>
      <c r="E626" s="8"/>
      <c r="F626" s="8"/>
      <c r="G626" s="8"/>
      <c r="H626" s="8"/>
      <c r="I626" s="8"/>
      <c r="J626" s="8"/>
      <c r="K626" s="8"/>
      <c r="L626" s="8"/>
      <c r="M626" s="8"/>
      <c r="N626" s="8"/>
      <c r="O626" s="8"/>
      <c r="P626" s="8"/>
      <c r="Q626" s="8"/>
      <c r="R626" s="8"/>
    </row>
    <row r="627" ht="15.75" customHeight="1">
      <c r="B627" s="8"/>
      <c r="C627" s="8"/>
      <c r="D627" s="8"/>
      <c r="E627" s="8"/>
      <c r="F627" s="8"/>
      <c r="G627" s="8"/>
      <c r="H627" s="8"/>
      <c r="I627" s="8"/>
      <c r="J627" s="8"/>
      <c r="K627" s="8"/>
      <c r="L627" s="8"/>
      <c r="M627" s="8"/>
      <c r="N627" s="8"/>
      <c r="O627" s="8"/>
      <c r="P627" s="8"/>
      <c r="Q627" s="8"/>
      <c r="R627" s="8"/>
    </row>
    <row r="628" ht="15.75" customHeight="1">
      <c r="B628" s="8"/>
      <c r="C628" s="8"/>
      <c r="D628" s="8"/>
      <c r="E628" s="8"/>
      <c r="F628" s="8"/>
      <c r="G628" s="8"/>
      <c r="H628" s="8"/>
      <c r="I628" s="8"/>
      <c r="J628" s="8"/>
      <c r="K628" s="8"/>
      <c r="L628" s="8"/>
      <c r="M628" s="8"/>
      <c r="N628" s="8"/>
      <c r="O628" s="8"/>
      <c r="P628" s="8"/>
      <c r="Q628" s="8"/>
      <c r="R628" s="8"/>
    </row>
    <row r="629" ht="15.75" customHeight="1">
      <c r="B629" s="8"/>
      <c r="C629" s="8"/>
      <c r="D629" s="8"/>
      <c r="E629" s="8"/>
      <c r="F629" s="8"/>
      <c r="G629" s="8"/>
      <c r="H629" s="8"/>
      <c r="I629" s="8"/>
      <c r="J629" s="8"/>
      <c r="K629" s="8"/>
      <c r="L629" s="8"/>
      <c r="M629" s="8"/>
      <c r="N629" s="8"/>
      <c r="O629" s="8"/>
      <c r="P629" s="8"/>
      <c r="Q629" s="8"/>
      <c r="R629" s="8"/>
    </row>
    <row r="630" ht="15.75" customHeight="1">
      <c r="B630" s="8"/>
      <c r="C630" s="8"/>
      <c r="D630" s="8"/>
      <c r="E630" s="8"/>
      <c r="F630" s="8"/>
      <c r="G630" s="8"/>
      <c r="H630" s="8"/>
      <c r="I630" s="8"/>
      <c r="J630" s="8"/>
      <c r="K630" s="8"/>
      <c r="L630" s="8"/>
      <c r="M630" s="8"/>
      <c r="N630" s="8"/>
      <c r="O630" s="8"/>
      <c r="P630" s="8"/>
      <c r="Q630" s="8"/>
      <c r="R630" s="8"/>
    </row>
    <row r="631" ht="15.75" customHeight="1">
      <c r="B631" s="8"/>
      <c r="C631" s="8"/>
      <c r="D631" s="8"/>
      <c r="E631" s="8"/>
      <c r="F631" s="8"/>
      <c r="G631" s="8"/>
      <c r="H631" s="8"/>
      <c r="I631" s="8"/>
      <c r="J631" s="8"/>
      <c r="K631" s="8"/>
      <c r="L631" s="8"/>
      <c r="M631" s="8"/>
      <c r="N631" s="8"/>
      <c r="O631" s="8"/>
      <c r="P631" s="8"/>
      <c r="Q631" s="8"/>
      <c r="R631" s="8"/>
    </row>
    <row r="632" ht="15.75" customHeight="1">
      <c r="B632" s="8"/>
      <c r="C632" s="8"/>
      <c r="D632" s="8"/>
      <c r="E632" s="8"/>
      <c r="F632" s="8"/>
      <c r="G632" s="8"/>
      <c r="H632" s="8"/>
      <c r="I632" s="8"/>
      <c r="J632" s="8"/>
      <c r="K632" s="8"/>
      <c r="L632" s="8"/>
      <c r="M632" s="8"/>
      <c r="N632" s="8"/>
      <c r="O632" s="8"/>
      <c r="P632" s="8"/>
      <c r="Q632" s="8"/>
      <c r="R632" s="8"/>
    </row>
    <row r="633" ht="15.75" customHeight="1">
      <c r="B633" s="8"/>
      <c r="C633" s="8"/>
      <c r="D633" s="8"/>
      <c r="E633" s="8"/>
      <c r="F633" s="8"/>
      <c r="G633" s="8"/>
      <c r="H633" s="8"/>
      <c r="I633" s="8"/>
      <c r="J633" s="8"/>
      <c r="K633" s="8"/>
      <c r="L633" s="8"/>
      <c r="M633" s="8"/>
      <c r="N633" s="8"/>
      <c r="O633" s="8"/>
      <c r="P633" s="8"/>
      <c r="Q633" s="8"/>
      <c r="R633" s="8"/>
    </row>
    <row r="634" ht="15.75" customHeight="1">
      <c r="B634" s="8"/>
      <c r="C634" s="8"/>
      <c r="D634" s="8"/>
      <c r="E634" s="8"/>
      <c r="F634" s="8"/>
      <c r="G634" s="8"/>
      <c r="H634" s="8"/>
      <c r="I634" s="8"/>
      <c r="J634" s="8"/>
      <c r="K634" s="8"/>
      <c r="L634" s="8"/>
      <c r="M634" s="8"/>
      <c r="N634" s="8"/>
      <c r="O634" s="8"/>
      <c r="P634" s="8"/>
      <c r="Q634" s="8"/>
      <c r="R634" s="8"/>
    </row>
    <row r="635" ht="15.75" customHeight="1">
      <c r="B635" s="8"/>
      <c r="C635" s="8"/>
      <c r="D635" s="8"/>
      <c r="E635" s="8"/>
      <c r="F635" s="8"/>
      <c r="G635" s="8"/>
      <c r="H635" s="8"/>
      <c r="I635" s="8"/>
      <c r="J635" s="8"/>
      <c r="K635" s="8"/>
      <c r="L635" s="8"/>
      <c r="M635" s="8"/>
      <c r="N635" s="8"/>
      <c r="O635" s="8"/>
      <c r="P635" s="8"/>
      <c r="Q635" s="8"/>
      <c r="R635" s="8"/>
    </row>
    <row r="636" ht="15.75" customHeight="1">
      <c r="B636" s="8"/>
      <c r="C636" s="8"/>
      <c r="D636" s="8"/>
      <c r="E636" s="8"/>
      <c r="F636" s="8"/>
      <c r="G636" s="8"/>
      <c r="H636" s="8"/>
      <c r="I636" s="8"/>
      <c r="J636" s="8"/>
      <c r="K636" s="8"/>
      <c r="L636" s="8"/>
      <c r="M636" s="8"/>
      <c r="N636" s="8"/>
      <c r="O636" s="8"/>
      <c r="P636" s="8"/>
      <c r="Q636" s="8"/>
      <c r="R636" s="8"/>
    </row>
    <row r="637" ht="15.75" customHeight="1">
      <c r="B637" s="8"/>
      <c r="C637" s="8"/>
      <c r="D637" s="8"/>
      <c r="E637" s="8"/>
      <c r="F637" s="8"/>
      <c r="G637" s="8"/>
      <c r="H637" s="8"/>
      <c r="I637" s="8"/>
      <c r="J637" s="8"/>
      <c r="K637" s="8"/>
      <c r="L637" s="8"/>
      <c r="M637" s="8"/>
      <c r="N637" s="8"/>
      <c r="O637" s="8"/>
      <c r="P637" s="8"/>
      <c r="Q637" s="8"/>
      <c r="R637" s="8"/>
    </row>
    <row r="638" ht="15.75" customHeight="1">
      <c r="B638" s="8"/>
      <c r="C638" s="8"/>
      <c r="D638" s="8"/>
      <c r="E638" s="8"/>
      <c r="F638" s="8"/>
      <c r="G638" s="8"/>
      <c r="H638" s="8"/>
      <c r="I638" s="8"/>
      <c r="J638" s="8"/>
      <c r="K638" s="8"/>
      <c r="L638" s="8"/>
      <c r="M638" s="8"/>
      <c r="N638" s="8"/>
      <c r="O638" s="8"/>
      <c r="P638" s="8"/>
      <c r="Q638" s="8"/>
      <c r="R638" s="8"/>
    </row>
    <row r="639" ht="15.75" customHeight="1">
      <c r="B639" s="8"/>
      <c r="C639" s="8"/>
      <c r="D639" s="8"/>
      <c r="E639" s="8"/>
      <c r="F639" s="8"/>
      <c r="G639" s="8"/>
      <c r="H639" s="8"/>
      <c r="I639" s="8"/>
      <c r="J639" s="8"/>
      <c r="K639" s="8"/>
      <c r="L639" s="8"/>
      <c r="M639" s="8"/>
      <c r="N639" s="8"/>
      <c r="O639" s="8"/>
      <c r="P639" s="8"/>
      <c r="Q639" s="8"/>
      <c r="R639" s="8"/>
    </row>
    <row r="640" ht="15.75" customHeight="1">
      <c r="B640" s="8"/>
      <c r="C640" s="8"/>
      <c r="D640" s="8"/>
      <c r="E640" s="8"/>
      <c r="F640" s="8"/>
      <c r="G640" s="8"/>
      <c r="H640" s="8"/>
      <c r="I640" s="8"/>
      <c r="J640" s="8"/>
      <c r="K640" s="8"/>
      <c r="L640" s="8"/>
      <c r="M640" s="8"/>
      <c r="N640" s="8"/>
      <c r="O640" s="8"/>
      <c r="P640" s="8"/>
      <c r="Q640" s="8"/>
      <c r="R640" s="8"/>
    </row>
    <row r="641" ht="15.75" customHeight="1">
      <c r="B641" s="8"/>
      <c r="C641" s="8"/>
      <c r="D641" s="8"/>
      <c r="E641" s="8"/>
      <c r="F641" s="8"/>
      <c r="G641" s="8"/>
      <c r="H641" s="8"/>
      <c r="I641" s="8"/>
      <c r="J641" s="8"/>
      <c r="K641" s="8"/>
      <c r="L641" s="8"/>
      <c r="M641" s="8"/>
      <c r="N641" s="8"/>
      <c r="O641" s="8"/>
      <c r="P641" s="8"/>
      <c r="Q641" s="8"/>
      <c r="R641" s="8"/>
    </row>
    <row r="642" ht="15.75" customHeight="1">
      <c r="B642" s="8"/>
      <c r="C642" s="8"/>
      <c r="D642" s="8"/>
      <c r="E642" s="8"/>
      <c r="F642" s="8"/>
      <c r="G642" s="8"/>
      <c r="H642" s="8"/>
      <c r="I642" s="8"/>
      <c r="J642" s="8"/>
      <c r="K642" s="8"/>
      <c r="L642" s="8"/>
      <c r="M642" s="8"/>
      <c r="N642" s="8"/>
      <c r="O642" s="8"/>
      <c r="P642" s="8"/>
      <c r="Q642" s="8"/>
      <c r="R642" s="8"/>
    </row>
    <row r="643" ht="15.75" customHeight="1">
      <c r="B643" s="8"/>
      <c r="C643" s="8"/>
      <c r="D643" s="8"/>
      <c r="E643" s="8"/>
      <c r="F643" s="8"/>
      <c r="G643" s="8"/>
      <c r="H643" s="8"/>
      <c r="I643" s="8"/>
      <c r="J643" s="8"/>
      <c r="K643" s="8"/>
      <c r="L643" s="8"/>
      <c r="M643" s="8"/>
      <c r="N643" s="8"/>
      <c r="O643" s="8"/>
      <c r="P643" s="8"/>
      <c r="Q643" s="8"/>
      <c r="R643" s="8"/>
    </row>
    <row r="644" ht="15.75" customHeight="1">
      <c r="B644" s="8"/>
      <c r="C644" s="8"/>
      <c r="D644" s="8"/>
      <c r="E644" s="8"/>
      <c r="F644" s="8"/>
      <c r="G644" s="8"/>
      <c r="H644" s="8"/>
      <c r="I644" s="8"/>
      <c r="J644" s="8"/>
      <c r="K644" s="8"/>
      <c r="L644" s="8"/>
      <c r="M644" s="8"/>
      <c r="N644" s="8"/>
      <c r="O644" s="8"/>
      <c r="P644" s="8"/>
      <c r="Q644" s="8"/>
      <c r="R644" s="8"/>
    </row>
    <row r="645" ht="15.75" customHeight="1">
      <c r="B645" s="8"/>
      <c r="C645" s="8"/>
      <c r="D645" s="8"/>
      <c r="E645" s="8"/>
      <c r="F645" s="8"/>
      <c r="G645" s="8"/>
      <c r="H645" s="8"/>
      <c r="I645" s="8"/>
      <c r="J645" s="8"/>
      <c r="K645" s="8"/>
      <c r="L645" s="8"/>
      <c r="M645" s="8"/>
      <c r="N645" s="8"/>
      <c r="O645" s="8"/>
      <c r="P645" s="8"/>
      <c r="Q645" s="8"/>
      <c r="R645" s="8"/>
    </row>
    <row r="646" ht="15.75" customHeight="1">
      <c r="B646" s="8"/>
      <c r="C646" s="8"/>
      <c r="D646" s="8"/>
      <c r="E646" s="8"/>
      <c r="F646" s="8"/>
      <c r="G646" s="8"/>
      <c r="H646" s="8"/>
      <c r="I646" s="8"/>
      <c r="J646" s="8"/>
      <c r="K646" s="8"/>
      <c r="L646" s="8"/>
      <c r="M646" s="8"/>
      <c r="N646" s="8"/>
      <c r="O646" s="8"/>
      <c r="P646" s="8"/>
      <c r="Q646" s="8"/>
      <c r="R646" s="8"/>
    </row>
    <row r="647" ht="15.75" customHeight="1">
      <c r="B647" s="8"/>
      <c r="C647" s="8"/>
      <c r="D647" s="8"/>
      <c r="E647" s="8"/>
      <c r="F647" s="8"/>
      <c r="G647" s="8"/>
      <c r="H647" s="8"/>
      <c r="I647" s="8"/>
      <c r="J647" s="8"/>
      <c r="K647" s="8"/>
      <c r="L647" s="8"/>
      <c r="M647" s="8"/>
      <c r="N647" s="8"/>
      <c r="O647" s="8"/>
      <c r="P647" s="8"/>
      <c r="Q647" s="8"/>
      <c r="R647" s="8"/>
    </row>
    <row r="648" ht="15.75" customHeight="1">
      <c r="B648" s="8"/>
      <c r="C648" s="8"/>
      <c r="D648" s="8"/>
      <c r="E648" s="8"/>
      <c r="F648" s="8"/>
      <c r="G648" s="8"/>
      <c r="H648" s="8"/>
      <c r="I648" s="8"/>
      <c r="J648" s="8"/>
      <c r="K648" s="8"/>
      <c r="L648" s="8"/>
      <c r="M648" s="8"/>
      <c r="N648" s="8"/>
      <c r="O648" s="8"/>
      <c r="P648" s="8"/>
      <c r="Q648" s="8"/>
      <c r="R648" s="8"/>
    </row>
    <row r="649" ht="15.75" customHeight="1">
      <c r="B649" s="8"/>
      <c r="C649" s="8"/>
      <c r="D649" s="8"/>
      <c r="E649" s="8"/>
      <c r="F649" s="8"/>
      <c r="G649" s="8"/>
      <c r="H649" s="8"/>
      <c r="I649" s="8"/>
      <c r="J649" s="8"/>
      <c r="K649" s="8"/>
      <c r="L649" s="8"/>
      <c r="M649" s="8"/>
      <c r="N649" s="8"/>
      <c r="O649" s="8"/>
      <c r="P649" s="8"/>
      <c r="Q649" s="8"/>
      <c r="R649" s="8"/>
    </row>
    <row r="650" ht="15.75" customHeight="1">
      <c r="B650" s="8"/>
      <c r="C650" s="8"/>
      <c r="D650" s="8"/>
      <c r="E650" s="8"/>
      <c r="F650" s="8"/>
      <c r="G650" s="8"/>
      <c r="H650" s="8"/>
      <c r="I650" s="8"/>
      <c r="J650" s="8"/>
      <c r="K650" s="8"/>
      <c r="L650" s="8"/>
      <c r="M650" s="8"/>
      <c r="N650" s="8"/>
      <c r="O650" s="8"/>
      <c r="P650" s="8"/>
      <c r="Q650" s="8"/>
      <c r="R650" s="8"/>
    </row>
    <row r="651" ht="15.75" customHeight="1">
      <c r="B651" s="8"/>
      <c r="C651" s="8"/>
      <c r="D651" s="8"/>
      <c r="E651" s="8"/>
      <c r="F651" s="8"/>
      <c r="G651" s="8"/>
      <c r="H651" s="8"/>
      <c r="I651" s="8"/>
      <c r="J651" s="8"/>
      <c r="K651" s="8"/>
      <c r="L651" s="8"/>
      <c r="M651" s="8"/>
      <c r="N651" s="8"/>
      <c r="O651" s="8"/>
      <c r="P651" s="8"/>
      <c r="Q651" s="8"/>
      <c r="R651" s="8"/>
    </row>
    <row r="652" ht="15.75" customHeight="1">
      <c r="B652" s="8"/>
      <c r="C652" s="8"/>
      <c r="D652" s="8"/>
      <c r="E652" s="8"/>
      <c r="F652" s="8"/>
      <c r="G652" s="8"/>
      <c r="H652" s="8"/>
      <c r="I652" s="8"/>
      <c r="J652" s="8"/>
      <c r="K652" s="8"/>
      <c r="L652" s="8"/>
      <c r="M652" s="8"/>
      <c r="N652" s="8"/>
      <c r="O652" s="8"/>
      <c r="P652" s="8"/>
      <c r="Q652" s="8"/>
      <c r="R652" s="8"/>
    </row>
    <row r="653" ht="15.75" customHeight="1">
      <c r="B653" s="8"/>
      <c r="C653" s="8"/>
      <c r="D653" s="8"/>
      <c r="E653" s="8"/>
      <c r="F653" s="8"/>
      <c r="G653" s="8"/>
      <c r="H653" s="8"/>
      <c r="I653" s="8"/>
      <c r="J653" s="8"/>
      <c r="K653" s="8"/>
      <c r="L653" s="8"/>
      <c r="M653" s="8"/>
      <c r="N653" s="8"/>
      <c r="O653" s="8"/>
      <c r="P653" s="8"/>
      <c r="Q653" s="8"/>
      <c r="R653" s="8"/>
    </row>
    <row r="654" ht="15.75" customHeight="1">
      <c r="B654" s="8"/>
      <c r="C654" s="8"/>
      <c r="D654" s="8"/>
      <c r="E654" s="8"/>
      <c r="F654" s="8"/>
      <c r="G654" s="8"/>
      <c r="H654" s="8"/>
      <c r="I654" s="8"/>
      <c r="J654" s="8"/>
      <c r="K654" s="8"/>
      <c r="L654" s="8"/>
      <c r="M654" s="8"/>
      <c r="N654" s="8"/>
      <c r="O654" s="8"/>
      <c r="P654" s="8"/>
      <c r="Q654" s="8"/>
      <c r="R654" s="8"/>
    </row>
    <row r="655" ht="15.75" customHeight="1">
      <c r="B655" s="8"/>
      <c r="C655" s="8"/>
      <c r="D655" s="8"/>
      <c r="E655" s="8"/>
      <c r="F655" s="8"/>
      <c r="G655" s="8"/>
      <c r="H655" s="8"/>
      <c r="I655" s="8"/>
      <c r="J655" s="8"/>
      <c r="K655" s="8"/>
      <c r="L655" s="8"/>
      <c r="M655" s="8"/>
      <c r="N655" s="8"/>
      <c r="O655" s="8"/>
      <c r="P655" s="8"/>
      <c r="Q655" s="8"/>
      <c r="R655" s="8"/>
    </row>
    <row r="656" ht="15.75" customHeight="1">
      <c r="B656" s="8"/>
      <c r="C656" s="8"/>
      <c r="D656" s="8"/>
      <c r="E656" s="8"/>
      <c r="F656" s="8"/>
      <c r="G656" s="8"/>
      <c r="H656" s="8"/>
      <c r="I656" s="8"/>
      <c r="J656" s="8"/>
      <c r="K656" s="8"/>
      <c r="L656" s="8"/>
      <c r="M656" s="8"/>
      <c r="N656" s="8"/>
      <c r="O656" s="8"/>
      <c r="P656" s="8"/>
      <c r="Q656" s="8"/>
      <c r="R656" s="8"/>
    </row>
    <row r="657" ht="15.75" customHeight="1">
      <c r="B657" s="8"/>
      <c r="C657" s="8"/>
      <c r="D657" s="8"/>
      <c r="E657" s="8"/>
      <c r="F657" s="8"/>
      <c r="G657" s="8"/>
      <c r="H657" s="8"/>
      <c r="I657" s="8"/>
      <c r="J657" s="8"/>
      <c r="K657" s="8"/>
      <c r="L657" s="8"/>
      <c r="M657" s="8"/>
      <c r="N657" s="8"/>
      <c r="O657" s="8"/>
      <c r="P657" s="8"/>
      <c r="Q657" s="8"/>
      <c r="R657" s="8"/>
    </row>
    <row r="658" ht="15.75" customHeight="1">
      <c r="B658" s="8"/>
      <c r="C658" s="8"/>
      <c r="D658" s="8"/>
      <c r="E658" s="8"/>
      <c r="F658" s="8"/>
      <c r="G658" s="8"/>
      <c r="H658" s="8"/>
      <c r="I658" s="8"/>
      <c r="J658" s="8"/>
      <c r="K658" s="8"/>
      <c r="L658" s="8"/>
      <c r="M658" s="8"/>
      <c r="N658" s="8"/>
      <c r="O658" s="8"/>
      <c r="P658" s="8"/>
      <c r="Q658" s="8"/>
      <c r="R658" s="8"/>
    </row>
    <row r="659" ht="15.75" customHeight="1">
      <c r="B659" s="8"/>
      <c r="C659" s="8"/>
      <c r="D659" s="8"/>
      <c r="E659" s="8"/>
      <c r="F659" s="8"/>
      <c r="G659" s="8"/>
      <c r="H659" s="8"/>
      <c r="I659" s="8"/>
      <c r="J659" s="8"/>
      <c r="K659" s="8"/>
      <c r="L659" s="8"/>
      <c r="M659" s="8"/>
      <c r="N659" s="8"/>
      <c r="O659" s="8"/>
      <c r="P659" s="8"/>
      <c r="Q659" s="8"/>
      <c r="R659" s="8"/>
    </row>
    <row r="660" ht="15.75" customHeight="1">
      <c r="B660" s="8"/>
      <c r="C660" s="8"/>
      <c r="D660" s="8"/>
      <c r="E660" s="8"/>
      <c r="F660" s="8"/>
      <c r="G660" s="8"/>
      <c r="H660" s="8"/>
      <c r="I660" s="8"/>
      <c r="J660" s="8"/>
      <c r="K660" s="8"/>
      <c r="L660" s="8"/>
      <c r="M660" s="8"/>
      <c r="N660" s="8"/>
      <c r="O660" s="8"/>
      <c r="P660" s="8"/>
      <c r="Q660" s="8"/>
      <c r="R660" s="8"/>
    </row>
    <row r="661" ht="15.75" customHeight="1">
      <c r="B661" s="8"/>
      <c r="C661" s="8"/>
      <c r="D661" s="8"/>
      <c r="E661" s="8"/>
      <c r="F661" s="8"/>
      <c r="G661" s="8"/>
      <c r="H661" s="8"/>
      <c r="I661" s="8"/>
      <c r="J661" s="8"/>
      <c r="K661" s="8"/>
      <c r="L661" s="8"/>
      <c r="M661" s="8"/>
      <c r="N661" s="8"/>
      <c r="O661" s="8"/>
      <c r="P661" s="8"/>
      <c r="Q661" s="8"/>
      <c r="R661" s="8"/>
    </row>
    <row r="662" ht="15.75" customHeight="1">
      <c r="B662" s="8"/>
      <c r="C662" s="8"/>
      <c r="D662" s="8"/>
      <c r="E662" s="8"/>
      <c r="F662" s="8"/>
      <c r="G662" s="8"/>
      <c r="H662" s="8"/>
      <c r="I662" s="8"/>
      <c r="J662" s="8"/>
      <c r="K662" s="8"/>
      <c r="L662" s="8"/>
      <c r="M662" s="8"/>
      <c r="N662" s="8"/>
      <c r="O662" s="8"/>
      <c r="P662" s="8"/>
      <c r="Q662" s="8"/>
      <c r="R662" s="8"/>
    </row>
    <row r="663" ht="15.75" customHeight="1">
      <c r="B663" s="8"/>
      <c r="C663" s="8"/>
      <c r="D663" s="8"/>
      <c r="E663" s="8"/>
      <c r="F663" s="8"/>
      <c r="G663" s="8"/>
      <c r="H663" s="8"/>
      <c r="I663" s="8"/>
      <c r="J663" s="8"/>
      <c r="K663" s="8"/>
      <c r="L663" s="8"/>
      <c r="M663" s="8"/>
      <c r="N663" s="8"/>
      <c r="O663" s="8"/>
      <c r="P663" s="8"/>
      <c r="Q663" s="8"/>
      <c r="R663" s="8"/>
    </row>
    <row r="664" ht="15.75" customHeight="1">
      <c r="B664" s="8"/>
      <c r="C664" s="8"/>
      <c r="D664" s="8"/>
      <c r="E664" s="8"/>
      <c r="F664" s="8"/>
      <c r="G664" s="8"/>
      <c r="H664" s="8"/>
      <c r="I664" s="8"/>
      <c r="J664" s="8"/>
      <c r="K664" s="8"/>
      <c r="L664" s="8"/>
      <c r="M664" s="8"/>
      <c r="N664" s="8"/>
      <c r="O664" s="8"/>
      <c r="P664" s="8"/>
      <c r="Q664" s="8"/>
      <c r="R664" s="8"/>
    </row>
    <row r="665" ht="15.75" customHeight="1">
      <c r="B665" s="8"/>
      <c r="C665" s="8"/>
      <c r="D665" s="8"/>
      <c r="E665" s="8"/>
      <c r="F665" s="8"/>
      <c r="G665" s="8"/>
      <c r="H665" s="8"/>
      <c r="I665" s="8"/>
      <c r="J665" s="8"/>
      <c r="K665" s="8"/>
      <c r="L665" s="8"/>
      <c r="M665" s="8"/>
      <c r="N665" s="8"/>
      <c r="O665" s="8"/>
      <c r="P665" s="8"/>
      <c r="Q665" s="8"/>
      <c r="R665" s="8"/>
    </row>
    <row r="666" ht="15.75" customHeight="1">
      <c r="B666" s="8"/>
      <c r="C666" s="8"/>
      <c r="D666" s="8"/>
      <c r="E666" s="8"/>
      <c r="F666" s="8"/>
      <c r="G666" s="8"/>
      <c r="H666" s="8"/>
      <c r="I666" s="8"/>
      <c r="J666" s="8"/>
      <c r="K666" s="8"/>
      <c r="L666" s="8"/>
      <c r="M666" s="8"/>
      <c r="N666" s="8"/>
      <c r="O666" s="8"/>
      <c r="P666" s="8"/>
      <c r="Q666" s="8"/>
      <c r="R666" s="8"/>
    </row>
    <row r="667" ht="15.75" customHeight="1">
      <c r="B667" s="8"/>
      <c r="C667" s="8"/>
      <c r="D667" s="8"/>
      <c r="E667" s="8"/>
      <c r="F667" s="8"/>
      <c r="G667" s="8"/>
      <c r="H667" s="8"/>
      <c r="I667" s="8"/>
      <c r="J667" s="8"/>
      <c r="K667" s="8"/>
      <c r="L667" s="8"/>
      <c r="M667" s="8"/>
      <c r="N667" s="8"/>
      <c r="O667" s="8"/>
      <c r="P667" s="8"/>
      <c r="Q667" s="8"/>
      <c r="R667" s="8"/>
    </row>
    <row r="668" ht="15.75" customHeight="1">
      <c r="B668" s="8"/>
      <c r="C668" s="8"/>
      <c r="D668" s="8"/>
      <c r="E668" s="8"/>
      <c r="F668" s="8"/>
      <c r="G668" s="8"/>
      <c r="H668" s="8"/>
      <c r="I668" s="8"/>
      <c r="J668" s="8"/>
      <c r="K668" s="8"/>
      <c r="L668" s="8"/>
      <c r="M668" s="8"/>
      <c r="N668" s="8"/>
      <c r="O668" s="8"/>
      <c r="P668" s="8"/>
      <c r="Q668" s="8"/>
      <c r="R668" s="8"/>
    </row>
    <row r="669" ht="15.75" customHeight="1">
      <c r="B669" s="8"/>
      <c r="C669" s="8"/>
      <c r="D669" s="8"/>
      <c r="E669" s="8"/>
      <c r="F669" s="8"/>
      <c r="G669" s="8"/>
      <c r="H669" s="8"/>
      <c r="I669" s="8"/>
      <c r="J669" s="8"/>
      <c r="K669" s="8"/>
      <c r="L669" s="8"/>
      <c r="M669" s="8"/>
      <c r="N669" s="8"/>
      <c r="O669" s="8"/>
      <c r="P669" s="8"/>
      <c r="Q669" s="8"/>
      <c r="R669" s="8"/>
    </row>
    <row r="670" ht="15.75" customHeight="1">
      <c r="B670" s="8"/>
      <c r="C670" s="8"/>
      <c r="D670" s="8"/>
      <c r="E670" s="8"/>
      <c r="F670" s="8"/>
      <c r="G670" s="8"/>
      <c r="H670" s="8"/>
      <c r="I670" s="8"/>
      <c r="J670" s="8"/>
      <c r="K670" s="8"/>
      <c r="L670" s="8"/>
      <c r="M670" s="8"/>
      <c r="N670" s="8"/>
      <c r="O670" s="8"/>
      <c r="P670" s="8"/>
      <c r="Q670" s="8"/>
      <c r="R670" s="8"/>
    </row>
    <row r="671" ht="15.75" customHeight="1">
      <c r="B671" s="8"/>
      <c r="C671" s="8"/>
      <c r="D671" s="8"/>
      <c r="E671" s="8"/>
      <c r="F671" s="8"/>
      <c r="G671" s="8"/>
      <c r="H671" s="8"/>
      <c r="I671" s="8"/>
      <c r="J671" s="8"/>
      <c r="K671" s="8"/>
      <c r="L671" s="8"/>
      <c r="M671" s="8"/>
      <c r="N671" s="8"/>
      <c r="O671" s="8"/>
      <c r="P671" s="8"/>
      <c r="Q671" s="8"/>
      <c r="R671" s="8"/>
    </row>
    <row r="672" ht="15.75" customHeight="1">
      <c r="B672" s="8"/>
      <c r="C672" s="8"/>
      <c r="D672" s="8"/>
      <c r="E672" s="8"/>
      <c r="F672" s="8"/>
      <c r="G672" s="8"/>
      <c r="H672" s="8"/>
      <c r="I672" s="8"/>
      <c r="J672" s="8"/>
      <c r="K672" s="8"/>
      <c r="L672" s="8"/>
      <c r="M672" s="8"/>
      <c r="N672" s="8"/>
      <c r="O672" s="8"/>
      <c r="P672" s="8"/>
      <c r="Q672" s="8"/>
      <c r="R672" s="8"/>
    </row>
    <row r="673" ht="15.75" customHeight="1">
      <c r="B673" s="8"/>
      <c r="C673" s="8"/>
      <c r="D673" s="8"/>
      <c r="E673" s="8"/>
      <c r="F673" s="8"/>
      <c r="G673" s="8"/>
      <c r="H673" s="8"/>
      <c r="I673" s="8"/>
      <c r="J673" s="8"/>
      <c r="K673" s="8"/>
      <c r="L673" s="8"/>
      <c r="M673" s="8"/>
      <c r="N673" s="8"/>
      <c r="O673" s="8"/>
      <c r="P673" s="8"/>
      <c r="Q673" s="8"/>
      <c r="R673" s="8"/>
    </row>
    <row r="674" ht="15.75" customHeight="1">
      <c r="B674" s="8"/>
      <c r="C674" s="8"/>
      <c r="D674" s="8"/>
      <c r="E674" s="8"/>
      <c r="F674" s="8"/>
      <c r="G674" s="8"/>
      <c r="H674" s="8"/>
      <c r="I674" s="8"/>
      <c r="J674" s="8"/>
      <c r="K674" s="8"/>
      <c r="L674" s="8"/>
      <c r="M674" s="8"/>
      <c r="N674" s="8"/>
      <c r="O674" s="8"/>
      <c r="P674" s="8"/>
      <c r="Q674" s="8"/>
      <c r="R674" s="8"/>
    </row>
    <row r="675" ht="15.75" customHeight="1">
      <c r="B675" s="8"/>
      <c r="C675" s="8"/>
      <c r="D675" s="8"/>
      <c r="E675" s="8"/>
      <c r="F675" s="8"/>
      <c r="G675" s="8"/>
      <c r="H675" s="8"/>
      <c r="I675" s="8"/>
      <c r="J675" s="8"/>
      <c r="K675" s="8"/>
      <c r="L675" s="8"/>
      <c r="M675" s="8"/>
      <c r="N675" s="8"/>
      <c r="O675" s="8"/>
      <c r="P675" s="8"/>
      <c r="Q675" s="8"/>
      <c r="R675" s="8"/>
    </row>
    <row r="676" ht="15.75" customHeight="1">
      <c r="B676" s="8"/>
      <c r="C676" s="8"/>
      <c r="D676" s="8"/>
      <c r="E676" s="8"/>
      <c r="F676" s="8"/>
      <c r="G676" s="8"/>
      <c r="H676" s="8"/>
      <c r="I676" s="8"/>
      <c r="J676" s="8"/>
      <c r="K676" s="8"/>
      <c r="L676" s="8"/>
      <c r="M676" s="8"/>
      <c r="N676" s="8"/>
      <c r="O676" s="8"/>
      <c r="P676" s="8"/>
      <c r="Q676" s="8"/>
      <c r="R676" s="8"/>
    </row>
    <row r="677" ht="15.75" customHeight="1">
      <c r="B677" s="8"/>
      <c r="C677" s="8"/>
      <c r="D677" s="8"/>
      <c r="E677" s="8"/>
      <c r="F677" s="8"/>
      <c r="G677" s="8"/>
      <c r="H677" s="8"/>
      <c r="I677" s="8"/>
      <c r="J677" s="8"/>
      <c r="K677" s="8"/>
      <c r="L677" s="8"/>
      <c r="M677" s="8"/>
      <c r="N677" s="8"/>
      <c r="O677" s="8"/>
      <c r="P677" s="8"/>
      <c r="Q677" s="8"/>
      <c r="R677" s="8"/>
    </row>
    <row r="678" ht="15.75" customHeight="1">
      <c r="B678" s="8"/>
      <c r="C678" s="8"/>
      <c r="D678" s="8"/>
      <c r="E678" s="8"/>
      <c r="F678" s="8"/>
      <c r="G678" s="8"/>
      <c r="H678" s="8"/>
      <c r="I678" s="8"/>
      <c r="J678" s="8"/>
      <c r="K678" s="8"/>
      <c r="L678" s="8"/>
      <c r="M678" s="8"/>
      <c r="N678" s="8"/>
      <c r="O678" s="8"/>
      <c r="P678" s="8"/>
      <c r="Q678" s="8"/>
      <c r="R678" s="8"/>
    </row>
    <row r="679" ht="15.75" customHeight="1">
      <c r="B679" s="8"/>
      <c r="C679" s="8"/>
      <c r="D679" s="8"/>
      <c r="E679" s="8"/>
      <c r="F679" s="8"/>
      <c r="G679" s="8"/>
      <c r="H679" s="8"/>
      <c r="I679" s="8"/>
      <c r="J679" s="8"/>
      <c r="K679" s="8"/>
      <c r="L679" s="8"/>
      <c r="M679" s="8"/>
      <c r="N679" s="8"/>
      <c r="O679" s="8"/>
      <c r="P679" s="8"/>
      <c r="Q679" s="8"/>
      <c r="R679" s="8"/>
    </row>
    <row r="680" ht="15.75" customHeight="1">
      <c r="B680" s="8"/>
      <c r="C680" s="8"/>
      <c r="D680" s="8"/>
      <c r="E680" s="8"/>
      <c r="F680" s="8"/>
      <c r="G680" s="8"/>
      <c r="H680" s="8"/>
      <c r="I680" s="8"/>
      <c r="J680" s="8"/>
      <c r="K680" s="8"/>
      <c r="L680" s="8"/>
      <c r="M680" s="8"/>
      <c r="N680" s="8"/>
      <c r="O680" s="8"/>
      <c r="P680" s="8"/>
      <c r="Q680" s="8"/>
      <c r="R680" s="8"/>
    </row>
    <row r="681" ht="15.75" customHeight="1">
      <c r="B681" s="8"/>
      <c r="C681" s="8"/>
      <c r="D681" s="8"/>
      <c r="E681" s="8"/>
      <c r="F681" s="8"/>
      <c r="G681" s="8"/>
      <c r="H681" s="8"/>
      <c r="I681" s="8"/>
      <c r="J681" s="8"/>
      <c r="K681" s="8"/>
      <c r="L681" s="8"/>
      <c r="M681" s="8"/>
      <c r="N681" s="8"/>
      <c r="O681" s="8"/>
      <c r="P681" s="8"/>
      <c r="Q681" s="8"/>
      <c r="R681" s="8"/>
    </row>
    <row r="682" ht="15.75" customHeight="1">
      <c r="B682" s="8"/>
      <c r="C682" s="8"/>
      <c r="D682" s="8"/>
      <c r="E682" s="8"/>
      <c r="F682" s="8"/>
      <c r="G682" s="8"/>
      <c r="H682" s="8"/>
      <c r="I682" s="8"/>
      <c r="J682" s="8"/>
      <c r="K682" s="8"/>
      <c r="L682" s="8"/>
      <c r="M682" s="8"/>
      <c r="N682" s="8"/>
      <c r="O682" s="8"/>
      <c r="P682" s="8"/>
      <c r="Q682" s="8"/>
      <c r="R682" s="8"/>
    </row>
    <row r="683" ht="15.75" customHeight="1">
      <c r="B683" s="8"/>
      <c r="C683" s="8"/>
      <c r="D683" s="8"/>
      <c r="E683" s="8"/>
      <c r="F683" s="8"/>
      <c r="G683" s="8"/>
      <c r="H683" s="8"/>
      <c r="I683" s="8"/>
      <c r="J683" s="8"/>
      <c r="K683" s="8"/>
      <c r="L683" s="8"/>
      <c r="M683" s="8"/>
      <c r="N683" s="8"/>
      <c r="O683" s="8"/>
      <c r="P683" s="8"/>
      <c r="Q683" s="8"/>
      <c r="R683" s="8"/>
    </row>
    <row r="684" ht="15.75" customHeight="1">
      <c r="B684" s="8"/>
      <c r="C684" s="8"/>
      <c r="D684" s="8"/>
      <c r="E684" s="8"/>
      <c r="F684" s="8"/>
      <c r="G684" s="8"/>
      <c r="H684" s="8"/>
      <c r="I684" s="8"/>
      <c r="J684" s="8"/>
      <c r="K684" s="8"/>
      <c r="L684" s="8"/>
      <c r="M684" s="8"/>
      <c r="N684" s="8"/>
      <c r="O684" s="8"/>
      <c r="P684" s="8"/>
      <c r="Q684" s="8"/>
      <c r="R684" s="8"/>
    </row>
    <row r="685" ht="15.75" customHeight="1">
      <c r="B685" s="8"/>
      <c r="C685" s="8"/>
      <c r="D685" s="8"/>
      <c r="E685" s="8"/>
      <c r="F685" s="8"/>
      <c r="G685" s="8"/>
      <c r="H685" s="8"/>
      <c r="I685" s="8"/>
      <c r="J685" s="8"/>
      <c r="K685" s="8"/>
      <c r="L685" s="8"/>
      <c r="M685" s="8"/>
      <c r="N685" s="8"/>
      <c r="O685" s="8"/>
      <c r="P685" s="8"/>
      <c r="Q685" s="8"/>
      <c r="R685" s="8"/>
    </row>
    <row r="686" ht="15.75" customHeight="1">
      <c r="B686" s="8"/>
      <c r="C686" s="8"/>
      <c r="D686" s="8"/>
      <c r="E686" s="8"/>
      <c r="F686" s="8"/>
      <c r="G686" s="8"/>
      <c r="H686" s="8"/>
      <c r="I686" s="8"/>
      <c r="J686" s="8"/>
      <c r="K686" s="8"/>
      <c r="L686" s="8"/>
      <c r="M686" s="8"/>
      <c r="N686" s="8"/>
      <c r="O686" s="8"/>
      <c r="P686" s="8"/>
      <c r="Q686" s="8"/>
      <c r="R686" s="8"/>
    </row>
    <row r="687" ht="15.75" customHeight="1">
      <c r="B687" s="8"/>
      <c r="C687" s="8"/>
      <c r="D687" s="8"/>
      <c r="E687" s="8"/>
      <c r="F687" s="8"/>
      <c r="G687" s="8"/>
      <c r="H687" s="8"/>
      <c r="I687" s="8"/>
      <c r="J687" s="8"/>
      <c r="K687" s="8"/>
      <c r="L687" s="8"/>
      <c r="M687" s="8"/>
      <c r="N687" s="8"/>
      <c r="O687" s="8"/>
      <c r="P687" s="8"/>
      <c r="Q687" s="8"/>
      <c r="R687" s="8"/>
    </row>
    <row r="688" ht="15.75" customHeight="1">
      <c r="B688" s="8"/>
      <c r="C688" s="8"/>
      <c r="D688" s="8"/>
      <c r="E688" s="8"/>
      <c r="F688" s="8"/>
      <c r="G688" s="8"/>
      <c r="H688" s="8"/>
      <c r="I688" s="8"/>
      <c r="J688" s="8"/>
      <c r="K688" s="8"/>
      <c r="L688" s="8"/>
      <c r="M688" s="8"/>
      <c r="N688" s="8"/>
      <c r="O688" s="8"/>
      <c r="P688" s="8"/>
      <c r="Q688" s="8"/>
      <c r="R688" s="8"/>
    </row>
    <row r="689" ht="15.75" customHeight="1">
      <c r="B689" s="8"/>
      <c r="C689" s="8"/>
      <c r="D689" s="8"/>
      <c r="E689" s="8"/>
      <c r="F689" s="8"/>
      <c r="G689" s="8"/>
      <c r="H689" s="8"/>
      <c r="I689" s="8"/>
      <c r="J689" s="8"/>
      <c r="K689" s="8"/>
      <c r="L689" s="8"/>
      <c r="M689" s="8"/>
      <c r="N689" s="8"/>
      <c r="O689" s="8"/>
      <c r="P689" s="8"/>
      <c r="Q689" s="8"/>
      <c r="R689" s="8"/>
    </row>
    <row r="690" ht="15.75" customHeight="1">
      <c r="B690" s="8"/>
      <c r="C690" s="8"/>
      <c r="D690" s="8"/>
      <c r="E690" s="8"/>
      <c r="F690" s="8"/>
      <c r="G690" s="8"/>
      <c r="H690" s="8"/>
      <c r="I690" s="8"/>
      <c r="J690" s="8"/>
      <c r="K690" s="8"/>
      <c r="L690" s="8"/>
      <c r="M690" s="8"/>
      <c r="N690" s="8"/>
      <c r="O690" s="8"/>
      <c r="P690" s="8"/>
      <c r="Q690" s="8"/>
      <c r="R690" s="8"/>
    </row>
    <row r="691" ht="15.75" customHeight="1">
      <c r="B691" s="8"/>
      <c r="C691" s="8"/>
      <c r="D691" s="8"/>
      <c r="E691" s="8"/>
      <c r="F691" s="8"/>
      <c r="G691" s="8"/>
      <c r="H691" s="8"/>
      <c r="I691" s="8"/>
      <c r="J691" s="8"/>
      <c r="K691" s="8"/>
      <c r="L691" s="8"/>
      <c r="M691" s="8"/>
      <c r="N691" s="8"/>
      <c r="O691" s="8"/>
      <c r="P691" s="8"/>
      <c r="Q691" s="8"/>
      <c r="R691" s="8"/>
    </row>
    <row r="692" ht="15.75" customHeight="1">
      <c r="B692" s="8"/>
      <c r="C692" s="8"/>
      <c r="D692" s="8"/>
      <c r="E692" s="8"/>
      <c r="F692" s="8"/>
      <c r="G692" s="8"/>
      <c r="H692" s="8"/>
      <c r="I692" s="8"/>
      <c r="J692" s="8"/>
      <c r="K692" s="8"/>
      <c r="L692" s="8"/>
      <c r="M692" s="8"/>
      <c r="N692" s="8"/>
      <c r="O692" s="8"/>
      <c r="P692" s="8"/>
      <c r="Q692" s="8"/>
      <c r="R692" s="8"/>
    </row>
    <row r="693" ht="15.75" customHeight="1">
      <c r="B693" s="8"/>
      <c r="C693" s="8"/>
      <c r="D693" s="8"/>
      <c r="E693" s="8"/>
      <c r="F693" s="8"/>
      <c r="G693" s="8"/>
      <c r="H693" s="8"/>
      <c r="I693" s="8"/>
      <c r="J693" s="8"/>
      <c r="K693" s="8"/>
      <c r="L693" s="8"/>
      <c r="M693" s="8"/>
      <c r="N693" s="8"/>
      <c r="O693" s="8"/>
      <c r="P693" s="8"/>
      <c r="Q693" s="8"/>
      <c r="R693" s="8"/>
    </row>
    <row r="694" ht="15.75" customHeight="1">
      <c r="B694" s="8"/>
      <c r="C694" s="8"/>
      <c r="D694" s="8"/>
      <c r="E694" s="8"/>
      <c r="F694" s="8"/>
      <c r="G694" s="8"/>
      <c r="H694" s="8"/>
      <c r="I694" s="8"/>
      <c r="J694" s="8"/>
      <c r="K694" s="8"/>
      <c r="L694" s="8"/>
      <c r="M694" s="8"/>
      <c r="N694" s="8"/>
      <c r="O694" s="8"/>
      <c r="P694" s="8"/>
      <c r="Q694" s="8"/>
      <c r="R694" s="8"/>
    </row>
    <row r="695" ht="15.75" customHeight="1">
      <c r="B695" s="8"/>
      <c r="C695" s="8"/>
      <c r="D695" s="8"/>
      <c r="E695" s="8"/>
      <c r="F695" s="8"/>
      <c r="G695" s="8"/>
      <c r="H695" s="8"/>
      <c r="I695" s="8"/>
      <c r="J695" s="8"/>
      <c r="K695" s="8"/>
      <c r="L695" s="8"/>
      <c r="M695" s="8"/>
      <c r="N695" s="8"/>
      <c r="O695" s="8"/>
      <c r="P695" s="8"/>
      <c r="Q695" s="8"/>
      <c r="R695" s="8"/>
    </row>
    <row r="696" ht="15.75" customHeight="1">
      <c r="B696" s="8"/>
      <c r="C696" s="8"/>
      <c r="D696" s="8"/>
      <c r="E696" s="8"/>
      <c r="F696" s="8"/>
      <c r="G696" s="8"/>
      <c r="H696" s="8"/>
      <c r="I696" s="8"/>
      <c r="J696" s="8"/>
      <c r="K696" s="8"/>
      <c r="L696" s="8"/>
      <c r="M696" s="8"/>
      <c r="N696" s="8"/>
      <c r="O696" s="8"/>
      <c r="P696" s="8"/>
      <c r="Q696" s="8"/>
      <c r="R696" s="8"/>
    </row>
    <row r="697" ht="15.75" customHeight="1">
      <c r="B697" s="8"/>
      <c r="C697" s="8"/>
      <c r="D697" s="8"/>
      <c r="E697" s="8"/>
      <c r="F697" s="8"/>
      <c r="G697" s="8"/>
      <c r="H697" s="8"/>
      <c r="I697" s="8"/>
      <c r="J697" s="8"/>
      <c r="K697" s="8"/>
      <c r="L697" s="8"/>
      <c r="M697" s="8"/>
      <c r="N697" s="8"/>
      <c r="O697" s="8"/>
      <c r="P697" s="8"/>
      <c r="Q697" s="8"/>
      <c r="R697" s="8"/>
    </row>
    <row r="698" ht="15.75" customHeight="1">
      <c r="B698" s="8"/>
      <c r="C698" s="8"/>
      <c r="D698" s="8"/>
      <c r="E698" s="8"/>
      <c r="F698" s="8"/>
      <c r="G698" s="8"/>
      <c r="H698" s="8"/>
      <c r="I698" s="8"/>
      <c r="J698" s="8"/>
      <c r="K698" s="8"/>
      <c r="L698" s="8"/>
      <c r="M698" s="8"/>
      <c r="N698" s="8"/>
      <c r="O698" s="8"/>
      <c r="P698" s="8"/>
      <c r="Q698" s="8"/>
      <c r="R698" s="8"/>
    </row>
    <row r="699" ht="15.75" customHeight="1">
      <c r="B699" s="8"/>
      <c r="C699" s="8"/>
      <c r="D699" s="8"/>
      <c r="E699" s="8"/>
      <c r="F699" s="8"/>
      <c r="G699" s="8"/>
      <c r="H699" s="8"/>
      <c r="I699" s="8"/>
      <c r="J699" s="8"/>
      <c r="K699" s="8"/>
      <c r="L699" s="8"/>
      <c r="M699" s="8"/>
      <c r="N699" s="8"/>
      <c r="O699" s="8"/>
      <c r="P699" s="8"/>
      <c r="Q699" s="8"/>
      <c r="R699" s="8"/>
    </row>
    <row r="700" ht="15.75" customHeight="1">
      <c r="B700" s="8"/>
      <c r="C700" s="8"/>
      <c r="D700" s="8"/>
      <c r="E700" s="8"/>
      <c r="F700" s="8"/>
      <c r="G700" s="8"/>
      <c r="H700" s="8"/>
      <c r="I700" s="8"/>
      <c r="J700" s="8"/>
      <c r="K700" s="8"/>
      <c r="L700" s="8"/>
      <c r="M700" s="8"/>
      <c r="N700" s="8"/>
      <c r="O700" s="8"/>
      <c r="P700" s="8"/>
      <c r="Q700" s="8"/>
      <c r="R700" s="8"/>
    </row>
    <row r="701" ht="15.75" customHeight="1">
      <c r="B701" s="8"/>
      <c r="C701" s="8"/>
      <c r="D701" s="8"/>
      <c r="E701" s="8"/>
      <c r="F701" s="8"/>
      <c r="G701" s="8"/>
      <c r="H701" s="8"/>
      <c r="I701" s="8"/>
      <c r="J701" s="8"/>
      <c r="K701" s="8"/>
      <c r="L701" s="8"/>
      <c r="M701" s="8"/>
      <c r="N701" s="8"/>
      <c r="O701" s="8"/>
      <c r="P701" s="8"/>
      <c r="Q701" s="8"/>
      <c r="R701" s="8"/>
    </row>
    <row r="702" ht="15.75" customHeight="1">
      <c r="B702" s="8"/>
      <c r="C702" s="8"/>
      <c r="D702" s="8"/>
      <c r="E702" s="8"/>
      <c r="F702" s="8"/>
      <c r="G702" s="8"/>
      <c r="H702" s="8"/>
      <c r="I702" s="8"/>
      <c r="J702" s="8"/>
      <c r="K702" s="8"/>
      <c r="L702" s="8"/>
      <c r="M702" s="8"/>
      <c r="N702" s="8"/>
      <c r="O702" s="8"/>
      <c r="P702" s="8"/>
      <c r="Q702" s="8"/>
      <c r="R702" s="8"/>
    </row>
    <row r="703" ht="15.75" customHeight="1">
      <c r="B703" s="8"/>
      <c r="C703" s="8"/>
      <c r="D703" s="8"/>
      <c r="E703" s="8"/>
      <c r="F703" s="8"/>
      <c r="G703" s="8"/>
      <c r="H703" s="8"/>
      <c r="I703" s="8"/>
      <c r="J703" s="8"/>
      <c r="K703" s="8"/>
      <c r="L703" s="8"/>
      <c r="M703" s="8"/>
      <c r="N703" s="8"/>
      <c r="O703" s="8"/>
      <c r="P703" s="8"/>
      <c r="Q703" s="8"/>
      <c r="R703" s="8"/>
    </row>
    <row r="704" ht="15.75" customHeight="1">
      <c r="B704" s="8"/>
      <c r="C704" s="8"/>
      <c r="D704" s="8"/>
      <c r="E704" s="8"/>
      <c r="F704" s="8"/>
      <c r="G704" s="8"/>
      <c r="H704" s="8"/>
      <c r="I704" s="8"/>
      <c r="J704" s="8"/>
      <c r="K704" s="8"/>
      <c r="L704" s="8"/>
      <c r="M704" s="8"/>
      <c r="N704" s="8"/>
      <c r="O704" s="8"/>
      <c r="P704" s="8"/>
      <c r="Q704" s="8"/>
      <c r="R704" s="8"/>
    </row>
    <row r="705" ht="15.75" customHeight="1">
      <c r="B705" s="8"/>
      <c r="C705" s="8"/>
      <c r="D705" s="8"/>
      <c r="E705" s="8"/>
      <c r="F705" s="8"/>
      <c r="G705" s="8"/>
      <c r="H705" s="8"/>
      <c r="I705" s="8"/>
      <c r="J705" s="8"/>
      <c r="K705" s="8"/>
      <c r="L705" s="8"/>
      <c r="M705" s="8"/>
      <c r="N705" s="8"/>
      <c r="O705" s="8"/>
      <c r="P705" s="8"/>
      <c r="Q705" s="8"/>
      <c r="R705" s="8"/>
    </row>
    <row r="706" ht="15.75" customHeight="1">
      <c r="B706" s="8"/>
      <c r="C706" s="8"/>
      <c r="D706" s="8"/>
      <c r="E706" s="8"/>
      <c r="F706" s="8"/>
      <c r="G706" s="8"/>
      <c r="H706" s="8"/>
      <c r="I706" s="8"/>
      <c r="J706" s="8"/>
      <c r="K706" s="8"/>
      <c r="L706" s="8"/>
      <c r="M706" s="8"/>
      <c r="N706" s="8"/>
      <c r="O706" s="8"/>
      <c r="P706" s="8"/>
      <c r="Q706" s="8"/>
      <c r="R706" s="8"/>
    </row>
    <row r="707" ht="15.75" customHeight="1">
      <c r="B707" s="8"/>
      <c r="C707" s="8"/>
      <c r="D707" s="8"/>
      <c r="E707" s="8"/>
      <c r="F707" s="8"/>
      <c r="G707" s="8"/>
      <c r="H707" s="8"/>
      <c r="I707" s="8"/>
      <c r="J707" s="8"/>
      <c r="K707" s="8"/>
      <c r="L707" s="8"/>
      <c r="M707" s="8"/>
      <c r="N707" s="8"/>
      <c r="O707" s="8"/>
      <c r="P707" s="8"/>
      <c r="Q707" s="8"/>
      <c r="R707" s="8"/>
    </row>
    <row r="708" ht="15.75" customHeight="1">
      <c r="B708" s="8"/>
      <c r="C708" s="8"/>
      <c r="D708" s="8"/>
      <c r="E708" s="8"/>
      <c r="F708" s="8"/>
      <c r="G708" s="8"/>
      <c r="H708" s="8"/>
      <c r="I708" s="8"/>
      <c r="J708" s="8"/>
      <c r="K708" s="8"/>
      <c r="L708" s="8"/>
      <c r="M708" s="8"/>
      <c r="N708" s="8"/>
      <c r="O708" s="8"/>
      <c r="P708" s="8"/>
      <c r="Q708" s="8"/>
      <c r="R708" s="8"/>
    </row>
    <row r="709" ht="15.75" customHeight="1">
      <c r="B709" s="8"/>
      <c r="C709" s="8"/>
      <c r="D709" s="8"/>
      <c r="E709" s="8"/>
      <c r="F709" s="8"/>
      <c r="G709" s="8"/>
      <c r="H709" s="8"/>
      <c r="I709" s="8"/>
      <c r="J709" s="8"/>
      <c r="K709" s="8"/>
      <c r="L709" s="8"/>
      <c r="M709" s="8"/>
      <c r="N709" s="8"/>
      <c r="O709" s="8"/>
      <c r="P709" s="8"/>
      <c r="Q709" s="8"/>
      <c r="R709" s="8"/>
    </row>
    <row r="710" ht="15.75" customHeight="1">
      <c r="B710" s="8"/>
      <c r="C710" s="8"/>
      <c r="D710" s="8"/>
      <c r="E710" s="8"/>
      <c r="F710" s="8"/>
      <c r="G710" s="8"/>
      <c r="H710" s="8"/>
      <c r="I710" s="8"/>
      <c r="J710" s="8"/>
      <c r="K710" s="8"/>
      <c r="L710" s="8"/>
      <c r="M710" s="8"/>
      <c r="N710" s="8"/>
      <c r="O710" s="8"/>
      <c r="P710" s="8"/>
      <c r="Q710" s="8"/>
      <c r="R710" s="8"/>
    </row>
    <row r="711" ht="15.75" customHeight="1">
      <c r="B711" s="8"/>
      <c r="C711" s="8"/>
      <c r="D711" s="8"/>
      <c r="E711" s="8"/>
      <c r="F711" s="8"/>
      <c r="G711" s="8"/>
      <c r="H711" s="8"/>
      <c r="I711" s="8"/>
      <c r="J711" s="8"/>
      <c r="K711" s="8"/>
      <c r="L711" s="8"/>
      <c r="M711" s="8"/>
      <c r="N711" s="8"/>
      <c r="O711" s="8"/>
      <c r="P711" s="8"/>
      <c r="Q711" s="8"/>
      <c r="R711" s="8"/>
    </row>
    <row r="712" ht="15.75" customHeight="1">
      <c r="B712" s="8"/>
      <c r="C712" s="8"/>
      <c r="D712" s="8"/>
      <c r="E712" s="8"/>
      <c r="F712" s="8"/>
      <c r="G712" s="8"/>
      <c r="H712" s="8"/>
      <c r="I712" s="8"/>
      <c r="J712" s="8"/>
      <c r="K712" s="8"/>
      <c r="L712" s="8"/>
      <c r="M712" s="8"/>
      <c r="N712" s="8"/>
      <c r="O712" s="8"/>
      <c r="P712" s="8"/>
      <c r="Q712" s="8"/>
      <c r="R712" s="8"/>
    </row>
    <row r="713" ht="15.75" customHeight="1">
      <c r="B713" s="8"/>
      <c r="C713" s="8"/>
      <c r="D713" s="8"/>
      <c r="E713" s="8"/>
      <c r="F713" s="8"/>
      <c r="G713" s="8"/>
      <c r="H713" s="8"/>
      <c r="I713" s="8"/>
      <c r="J713" s="8"/>
      <c r="K713" s="8"/>
      <c r="L713" s="8"/>
      <c r="M713" s="8"/>
      <c r="N713" s="8"/>
      <c r="O713" s="8"/>
      <c r="P713" s="8"/>
      <c r="Q713" s="8"/>
      <c r="R713" s="8"/>
    </row>
    <row r="714" ht="15.75" customHeight="1">
      <c r="B714" s="8"/>
      <c r="C714" s="8"/>
      <c r="D714" s="8"/>
      <c r="E714" s="8"/>
      <c r="F714" s="8"/>
      <c r="G714" s="8"/>
      <c r="H714" s="8"/>
      <c r="I714" s="8"/>
      <c r="J714" s="8"/>
      <c r="K714" s="8"/>
      <c r="L714" s="8"/>
      <c r="M714" s="8"/>
      <c r="N714" s="8"/>
      <c r="O714" s="8"/>
      <c r="P714" s="8"/>
      <c r="Q714" s="8"/>
      <c r="R714" s="8"/>
    </row>
    <row r="715" ht="15.75" customHeight="1">
      <c r="B715" s="8"/>
      <c r="C715" s="8"/>
      <c r="D715" s="8"/>
      <c r="E715" s="8"/>
      <c r="F715" s="8"/>
      <c r="G715" s="8"/>
      <c r="H715" s="8"/>
      <c r="I715" s="8"/>
      <c r="J715" s="8"/>
      <c r="K715" s="8"/>
      <c r="L715" s="8"/>
      <c r="M715" s="8"/>
      <c r="N715" s="8"/>
      <c r="O715" s="8"/>
      <c r="P715" s="8"/>
      <c r="Q715" s="8"/>
      <c r="R715" s="8"/>
    </row>
    <row r="716" ht="15.75" customHeight="1">
      <c r="B716" s="8"/>
      <c r="C716" s="8"/>
      <c r="D716" s="8"/>
      <c r="E716" s="8"/>
      <c r="F716" s="8"/>
      <c r="G716" s="8"/>
      <c r="H716" s="8"/>
      <c r="I716" s="8"/>
      <c r="J716" s="8"/>
      <c r="K716" s="8"/>
      <c r="L716" s="8"/>
      <c r="M716" s="8"/>
      <c r="N716" s="8"/>
      <c r="O716" s="8"/>
      <c r="P716" s="8"/>
      <c r="Q716" s="8"/>
      <c r="R716" s="8"/>
    </row>
    <row r="717" ht="15.75" customHeight="1">
      <c r="B717" s="8"/>
      <c r="C717" s="8"/>
      <c r="D717" s="8"/>
      <c r="E717" s="8"/>
      <c r="F717" s="8"/>
      <c r="G717" s="8"/>
      <c r="H717" s="8"/>
      <c r="I717" s="8"/>
      <c r="J717" s="8"/>
      <c r="K717" s="8"/>
      <c r="L717" s="8"/>
      <c r="M717" s="8"/>
      <c r="N717" s="8"/>
      <c r="O717" s="8"/>
      <c r="P717" s="8"/>
      <c r="Q717" s="8"/>
      <c r="R717" s="8"/>
    </row>
    <row r="718" ht="15.75" customHeight="1">
      <c r="B718" s="8"/>
      <c r="C718" s="8"/>
      <c r="D718" s="8"/>
      <c r="E718" s="8"/>
      <c r="F718" s="8"/>
      <c r="G718" s="8"/>
      <c r="H718" s="8"/>
      <c r="I718" s="8"/>
      <c r="J718" s="8"/>
      <c r="K718" s="8"/>
      <c r="L718" s="8"/>
      <c r="M718" s="8"/>
      <c r="N718" s="8"/>
      <c r="O718" s="8"/>
      <c r="P718" s="8"/>
      <c r="Q718" s="8"/>
      <c r="R718" s="8"/>
    </row>
    <row r="719" ht="15.75" customHeight="1">
      <c r="B719" s="8"/>
      <c r="C719" s="8"/>
      <c r="D719" s="8"/>
      <c r="E719" s="8"/>
      <c r="F719" s="8"/>
      <c r="G719" s="8"/>
      <c r="H719" s="8"/>
      <c r="I719" s="8"/>
      <c r="J719" s="8"/>
      <c r="K719" s="8"/>
      <c r="L719" s="8"/>
      <c r="M719" s="8"/>
      <c r="N719" s="8"/>
      <c r="O719" s="8"/>
      <c r="P719" s="8"/>
      <c r="Q719" s="8"/>
      <c r="R719" s="8"/>
    </row>
    <row r="720" ht="15.75" customHeight="1">
      <c r="B720" s="8"/>
      <c r="C720" s="8"/>
      <c r="D720" s="8"/>
      <c r="E720" s="8"/>
      <c r="F720" s="8"/>
      <c r="G720" s="8"/>
      <c r="H720" s="8"/>
      <c r="I720" s="8"/>
      <c r="J720" s="8"/>
      <c r="K720" s="8"/>
      <c r="L720" s="8"/>
      <c r="M720" s="8"/>
      <c r="N720" s="8"/>
      <c r="O720" s="8"/>
      <c r="P720" s="8"/>
      <c r="Q720" s="8"/>
      <c r="R720" s="8"/>
    </row>
    <row r="721" ht="15.75" customHeight="1">
      <c r="B721" s="8"/>
      <c r="C721" s="8"/>
      <c r="D721" s="8"/>
      <c r="E721" s="8"/>
      <c r="F721" s="8"/>
      <c r="G721" s="8"/>
      <c r="H721" s="8"/>
      <c r="I721" s="8"/>
      <c r="J721" s="8"/>
      <c r="K721" s="8"/>
      <c r="L721" s="8"/>
      <c r="M721" s="8"/>
      <c r="N721" s="8"/>
      <c r="O721" s="8"/>
      <c r="P721" s="8"/>
      <c r="Q721" s="8"/>
      <c r="R721" s="8"/>
    </row>
    <row r="722" ht="15.75" customHeight="1">
      <c r="B722" s="8"/>
      <c r="C722" s="8"/>
      <c r="D722" s="8"/>
      <c r="E722" s="8"/>
      <c r="F722" s="8"/>
      <c r="G722" s="8"/>
      <c r="H722" s="8"/>
      <c r="I722" s="8"/>
      <c r="J722" s="8"/>
      <c r="K722" s="8"/>
      <c r="L722" s="8"/>
      <c r="M722" s="8"/>
      <c r="N722" s="8"/>
      <c r="O722" s="8"/>
      <c r="P722" s="8"/>
      <c r="Q722" s="8"/>
      <c r="R722" s="8"/>
    </row>
    <row r="723" ht="15.75" customHeight="1">
      <c r="B723" s="8"/>
      <c r="C723" s="8"/>
      <c r="D723" s="8"/>
      <c r="E723" s="8"/>
      <c r="F723" s="8"/>
      <c r="G723" s="8"/>
      <c r="H723" s="8"/>
      <c r="I723" s="8"/>
      <c r="J723" s="8"/>
      <c r="K723" s="8"/>
      <c r="L723" s="8"/>
      <c r="M723" s="8"/>
      <c r="N723" s="8"/>
      <c r="O723" s="8"/>
      <c r="P723" s="8"/>
      <c r="Q723" s="8"/>
      <c r="R723" s="8"/>
    </row>
    <row r="724" ht="15.75" customHeight="1">
      <c r="B724" s="8"/>
      <c r="C724" s="8"/>
      <c r="D724" s="8"/>
      <c r="E724" s="8"/>
      <c r="F724" s="8"/>
      <c r="G724" s="8"/>
      <c r="H724" s="8"/>
      <c r="I724" s="8"/>
      <c r="J724" s="8"/>
      <c r="K724" s="8"/>
      <c r="L724" s="8"/>
      <c r="M724" s="8"/>
      <c r="N724" s="8"/>
      <c r="O724" s="8"/>
      <c r="P724" s="8"/>
      <c r="Q724" s="8"/>
      <c r="R724" s="8"/>
    </row>
    <row r="725" ht="15.75" customHeight="1">
      <c r="B725" s="8"/>
      <c r="C725" s="8"/>
      <c r="D725" s="8"/>
      <c r="E725" s="8"/>
      <c r="F725" s="8"/>
      <c r="G725" s="8"/>
      <c r="H725" s="8"/>
      <c r="I725" s="8"/>
      <c r="J725" s="8"/>
      <c r="K725" s="8"/>
      <c r="L725" s="8"/>
      <c r="M725" s="8"/>
      <c r="N725" s="8"/>
      <c r="O725" s="8"/>
      <c r="P725" s="8"/>
      <c r="Q725" s="8"/>
      <c r="R725" s="8"/>
    </row>
    <row r="726" ht="15.75" customHeight="1">
      <c r="B726" s="8"/>
      <c r="C726" s="8"/>
      <c r="D726" s="8"/>
      <c r="E726" s="8"/>
      <c r="F726" s="8"/>
      <c r="G726" s="8"/>
      <c r="H726" s="8"/>
      <c r="I726" s="8"/>
      <c r="J726" s="8"/>
      <c r="K726" s="8"/>
      <c r="L726" s="8"/>
      <c r="M726" s="8"/>
      <c r="N726" s="8"/>
      <c r="O726" s="8"/>
      <c r="P726" s="8"/>
      <c r="Q726" s="8"/>
      <c r="R726" s="8"/>
    </row>
    <row r="727" ht="15.75" customHeight="1">
      <c r="B727" s="8"/>
      <c r="C727" s="8"/>
      <c r="D727" s="8"/>
      <c r="E727" s="8"/>
      <c r="F727" s="8"/>
      <c r="G727" s="8"/>
      <c r="H727" s="8"/>
      <c r="I727" s="8"/>
      <c r="J727" s="8"/>
      <c r="K727" s="8"/>
      <c r="L727" s="8"/>
      <c r="M727" s="8"/>
      <c r="N727" s="8"/>
      <c r="O727" s="8"/>
      <c r="P727" s="8"/>
      <c r="Q727" s="8"/>
      <c r="R727" s="8"/>
    </row>
    <row r="728" ht="15.75" customHeight="1">
      <c r="B728" s="8"/>
      <c r="C728" s="8"/>
      <c r="D728" s="8"/>
      <c r="E728" s="8"/>
      <c r="F728" s="8"/>
      <c r="G728" s="8"/>
      <c r="H728" s="8"/>
      <c r="I728" s="8"/>
      <c r="J728" s="8"/>
      <c r="K728" s="8"/>
      <c r="L728" s="8"/>
      <c r="M728" s="8"/>
      <c r="N728" s="8"/>
      <c r="O728" s="8"/>
      <c r="P728" s="8"/>
      <c r="Q728" s="8"/>
      <c r="R728" s="8"/>
    </row>
    <row r="729" ht="15.75" customHeight="1">
      <c r="B729" s="8"/>
      <c r="C729" s="8"/>
      <c r="D729" s="8"/>
      <c r="E729" s="8"/>
      <c r="F729" s="8"/>
      <c r="G729" s="8"/>
      <c r="H729" s="8"/>
      <c r="I729" s="8"/>
      <c r="J729" s="8"/>
      <c r="K729" s="8"/>
      <c r="L729" s="8"/>
      <c r="M729" s="8"/>
      <c r="N729" s="8"/>
      <c r="O729" s="8"/>
      <c r="P729" s="8"/>
      <c r="Q729" s="8"/>
      <c r="R729" s="8"/>
    </row>
    <row r="730" ht="15.75" customHeight="1">
      <c r="B730" s="8"/>
      <c r="C730" s="8"/>
      <c r="D730" s="8"/>
      <c r="E730" s="8"/>
      <c r="F730" s="8"/>
      <c r="G730" s="8"/>
      <c r="H730" s="8"/>
      <c r="I730" s="8"/>
      <c r="J730" s="8"/>
      <c r="K730" s="8"/>
      <c r="L730" s="8"/>
      <c r="M730" s="8"/>
      <c r="N730" s="8"/>
      <c r="O730" s="8"/>
      <c r="P730" s="8"/>
      <c r="Q730" s="8"/>
      <c r="R730" s="8"/>
    </row>
    <row r="731" ht="15.75" customHeight="1">
      <c r="B731" s="8"/>
      <c r="C731" s="8"/>
      <c r="D731" s="8"/>
      <c r="E731" s="8"/>
      <c r="F731" s="8"/>
      <c r="G731" s="8"/>
      <c r="H731" s="8"/>
      <c r="I731" s="8"/>
      <c r="J731" s="8"/>
      <c r="K731" s="8"/>
      <c r="L731" s="8"/>
      <c r="M731" s="8"/>
      <c r="N731" s="8"/>
      <c r="O731" s="8"/>
      <c r="P731" s="8"/>
      <c r="Q731" s="8"/>
      <c r="R731" s="8"/>
    </row>
    <row r="732" ht="15.75" customHeight="1">
      <c r="B732" s="8"/>
      <c r="C732" s="8"/>
      <c r="D732" s="8"/>
      <c r="E732" s="8"/>
      <c r="F732" s="8"/>
      <c r="G732" s="8"/>
      <c r="H732" s="8"/>
      <c r="I732" s="8"/>
      <c r="J732" s="8"/>
      <c r="K732" s="8"/>
      <c r="L732" s="8"/>
      <c r="M732" s="8"/>
      <c r="N732" s="8"/>
      <c r="O732" s="8"/>
      <c r="P732" s="8"/>
      <c r="Q732" s="8"/>
      <c r="R732" s="8"/>
    </row>
    <row r="733" ht="15.75" customHeight="1">
      <c r="B733" s="8"/>
      <c r="C733" s="8"/>
      <c r="D733" s="8"/>
      <c r="E733" s="8"/>
      <c r="F733" s="8"/>
      <c r="G733" s="8"/>
      <c r="H733" s="8"/>
      <c r="I733" s="8"/>
      <c r="J733" s="8"/>
      <c r="K733" s="8"/>
      <c r="L733" s="8"/>
      <c r="M733" s="8"/>
      <c r="N733" s="8"/>
      <c r="O733" s="8"/>
      <c r="P733" s="8"/>
      <c r="Q733" s="8"/>
      <c r="R733" s="8"/>
    </row>
    <row r="734" ht="15.75" customHeight="1">
      <c r="B734" s="8"/>
      <c r="C734" s="8"/>
      <c r="D734" s="8"/>
      <c r="E734" s="8"/>
      <c r="F734" s="8"/>
      <c r="G734" s="8"/>
      <c r="H734" s="8"/>
      <c r="I734" s="8"/>
      <c r="J734" s="8"/>
      <c r="K734" s="8"/>
      <c r="L734" s="8"/>
      <c r="M734" s="8"/>
      <c r="N734" s="8"/>
      <c r="O734" s="8"/>
      <c r="P734" s="8"/>
      <c r="Q734" s="8"/>
      <c r="R734" s="8"/>
    </row>
    <row r="735" ht="15.75" customHeight="1">
      <c r="B735" s="8"/>
      <c r="C735" s="8"/>
      <c r="D735" s="8"/>
      <c r="E735" s="8"/>
      <c r="F735" s="8"/>
      <c r="G735" s="8"/>
      <c r="H735" s="8"/>
      <c r="I735" s="8"/>
      <c r="J735" s="8"/>
      <c r="K735" s="8"/>
      <c r="L735" s="8"/>
      <c r="M735" s="8"/>
      <c r="N735" s="8"/>
      <c r="O735" s="8"/>
      <c r="P735" s="8"/>
      <c r="Q735" s="8"/>
      <c r="R735" s="8"/>
    </row>
    <row r="736" ht="15.75" customHeight="1">
      <c r="B736" s="8"/>
      <c r="C736" s="8"/>
      <c r="D736" s="8"/>
      <c r="E736" s="8"/>
      <c r="F736" s="8"/>
      <c r="G736" s="8"/>
      <c r="H736" s="8"/>
      <c r="I736" s="8"/>
      <c r="J736" s="8"/>
      <c r="K736" s="8"/>
      <c r="L736" s="8"/>
      <c r="M736" s="8"/>
      <c r="N736" s="8"/>
      <c r="O736" s="8"/>
      <c r="P736" s="8"/>
      <c r="Q736" s="8"/>
      <c r="R736" s="8"/>
    </row>
    <row r="737" ht="15.75" customHeight="1">
      <c r="B737" s="8"/>
      <c r="C737" s="8"/>
      <c r="D737" s="8"/>
      <c r="E737" s="8"/>
      <c r="F737" s="8"/>
      <c r="G737" s="8"/>
      <c r="H737" s="8"/>
      <c r="I737" s="8"/>
      <c r="J737" s="8"/>
      <c r="K737" s="8"/>
      <c r="L737" s="8"/>
      <c r="M737" s="8"/>
      <c r="N737" s="8"/>
      <c r="O737" s="8"/>
      <c r="P737" s="8"/>
      <c r="Q737" s="8"/>
      <c r="R737" s="8"/>
    </row>
    <row r="738" ht="15.75" customHeight="1">
      <c r="B738" s="8"/>
      <c r="C738" s="8"/>
      <c r="D738" s="8"/>
      <c r="E738" s="8"/>
      <c r="F738" s="8"/>
      <c r="G738" s="8"/>
      <c r="H738" s="8"/>
      <c r="I738" s="8"/>
      <c r="J738" s="8"/>
      <c r="K738" s="8"/>
      <c r="L738" s="8"/>
      <c r="M738" s="8"/>
      <c r="N738" s="8"/>
      <c r="O738" s="8"/>
      <c r="P738" s="8"/>
      <c r="Q738" s="8"/>
      <c r="R738" s="8"/>
    </row>
    <row r="739" ht="15.75" customHeight="1">
      <c r="B739" s="8"/>
      <c r="C739" s="8"/>
      <c r="D739" s="8"/>
      <c r="E739" s="8"/>
      <c r="F739" s="8"/>
      <c r="G739" s="8"/>
      <c r="H739" s="8"/>
      <c r="I739" s="8"/>
      <c r="J739" s="8"/>
      <c r="K739" s="8"/>
      <c r="L739" s="8"/>
      <c r="M739" s="8"/>
      <c r="N739" s="8"/>
      <c r="O739" s="8"/>
      <c r="P739" s="8"/>
      <c r="Q739" s="8"/>
      <c r="R739" s="8"/>
    </row>
    <row r="740" ht="15.75" customHeight="1">
      <c r="B740" s="8"/>
      <c r="C740" s="8"/>
      <c r="D740" s="8"/>
      <c r="E740" s="8"/>
      <c r="F740" s="8"/>
      <c r="G740" s="8"/>
      <c r="H740" s="8"/>
      <c r="I740" s="8"/>
      <c r="J740" s="8"/>
      <c r="K740" s="8"/>
      <c r="L740" s="8"/>
      <c r="M740" s="8"/>
      <c r="N740" s="8"/>
      <c r="O740" s="8"/>
      <c r="P740" s="8"/>
      <c r="Q740" s="8"/>
      <c r="R740" s="8"/>
    </row>
    <row r="741" ht="15.75" customHeight="1">
      <c r="B741" s="8"/>
      <c r="C741" s="8"/>
      <c r="D741" s="8"/>
      <c r="E741" s="8"/>
      <c r="F741" s="8"/>
      <c r="G741" s="8"/>
      <c r="H741" s="8"/>
      <c r="I741" s="8"/>
      <c r="J741" s="8"/>
      <c r="K741" s="8"/>
      <c r="L741" s="8"/>
      <c r="M741" s="8"/>
      <c r="N741" s="8"/>
      <c r="O741" s="8"/>
      <c r="P741" s="8"/>
      <c r="Q741" s="8"/>
      <c r="R741" s="8"/>
    </row>
    <row r="742" ht="15.75" customHeight="1">
      <c r="B742" s="8"/>
      <c r="C742" s="8"/>
      <c r="D742" s="8"/>
      <c r="E742" s="8"/>
      <c r="F742" s="8"/>
      <c r="G742" s="8"/>
      <c r="H742" s="8"/>
      <c r="I742" s="8"/>
      <c r="J742" s="8"/>
      <c r="K742" s="8"/>
      <c r="L742" s="8"/>
      <c r="M742" s="8"/>
      <c r="N742" s="8"/>
      <c r="O742" s="8"/>
      <c r="P742" s="8"/>
      <c r="Q742" s="8"/>
      <c r="R742" s="8"/>
    </row>
    <row r="743" ht="15.75" customHeight="1">
      <c r="B743" s="8"/>
      <c r="C743" s="8"/>
      <c r="D743" s="8"/>
      <c r="E743" s="8"/>
      <c r="F743" s="8"/>
      <c r="G743" s="8"/>
      <c r="H743" s="8"/>
      <c r="I743" s="8"/>
      <c r="J743" s="8"/>
      <c r="K743" s="8"/>
      <c r="L743" s="8"/>
      <c r="M743" s="8"/>
      <c r="N743" s="8"/>
      <c r="O743" s="8"/>
      <c r="P743" s="8"/>
      <c r="Q743" s="8"/>
      <c r="R743" s="8"/>
    </row>
    <row r="744" ht="15.75" customHeight="1">
      <c r="B744" s="8"/>
      <c r="C744" s="8"/>
      <c r="D744" s="8"/>
      <c r="E744" s="8"/>
      <c r="F744" s="8"/>
      <c r="G744" s="8"/>
      <c r="H744" s="8"/>
      <c r="I744" s="8"/>
      <c r="J744" s="8"/>
      <c r="K744" s="8"/>
      <c r="L744" s="8"/>
      <c r="M744" s="8"/>
      <c r="N744" s="8"/>
      <c r="O744" s="8"/>
      <c r="P744" s="8"/>
      <c r="Q744" s="8"/>
      <c r="R744" s="8"/>
    </row>
    <row r="745" ht="15.75" customHeight="1">
      <c r="B745" s="8"/>
      <c r="C745" s="8"/>
      <c r="D745" s="8"/>
      <c r="E745" s="8"/>
      <c r="F745" s="8"/>
      <c r="G745" s="8"/>
      <c r="H745" s="8"/>
      <c r="I745" s="8"/>
      <c r="J745" s="8"/>
      <c r="K745" s="8"/>
      <c r="L745" s="8"/>
      <c r="M745" s="8"/>
      <c r="N745" s="8"/>
      <c r="O745" s="8"/>
      <c r="P745" s="8"/>
      <c r="Q745" s="8"/>
      <c r="R745" s="8"/>
    </row>
    <row r="746" ht="15.75" customHeight="1">
      <c r="B746" s="8"/>
      <c r="C746" s="8"/>
      <c r="D746" s="8"/>
      <c r="E746" s="8"/>
      <c r="F746" s="8"/>
      <c r="G746" s="8"/>
      <c r="H746" s="8"/>
      <c r="I746" s="8"/>
      <c r="J746" s="8"/>
      <c r="K746" s="8"/>
      <c r="L746" s="8"/>
      <c r="M746" s="8"/>
      <c r="N746" s="8"/>
      <c r="O746" s="8"/>
      <c r="P746" s="8"/>
      <c r="Q746" s="8"/>
      <c r="R746" s="8"/>
    </row>
    <row r="747" ht="15.75" customHeight="1">
      <c r="B747" s="8"/>
      <c r="C747" s="8"/>
      <c r="D747" s="8"/>
      <c r="E747" s="8"/>
      <c r="F747" s="8"/>
      <c r="G747" s="8"/>
      <c r="H747" s="8"/>
      <c r="I747" s="8"/>
      <c r="J747" s="8"/>
      <c r="K747" s="8"/>
      <c r="L747" s="8"/>
      <c r="M747" s="8"/>
      <c r="N747" s="8"/>
      <c r="O747" s="8"/>
      <c r="P747" s="8"/>
      <c r="Q747" s="8"/>
      <c r="R747" s="8"/>
    </row>
    <row r="748" ht="15.75" customHeight="1">
      <c r="B748" s="8"/>
      <c r="C748" s="8"/>
      <c r="D748" s="8"/>
      <c r="E748" s="8"/>
      <c r="F748" s="8"/>
      <c r="G748" s="8"/>
      <c r="H748" s="8"/>
      <c r="I748" s="8"/>
      <c r="J748" s="8"/>
      <c r="K748" s="8"/>
      <c r="L748" s="8"/>
      <c r="M748" s="8"/>
      <c r="N748" s="8"/>
      <c r="O748" s="8"/>
      <c r="P748" s="8"/>
      <c r="Q748" s="8"/>
      <c r="R748" s="8"/>
    </row>
    <row r="749" ht="15.75" customHeight="1">
      <c r="B749" s="8"/>
      <c r="C749" s="8"/>
      <c r="D749" s="8"/>
      <c r="E749" s="8"/>
      <c r="F749" s="8"/>
      <c r="G749" s="8"/>
      <c r="H749" s="8"/>
      <c r="I749" s="8"/>
      <c r="J749" s="8"/>
      <c r="K749" s="8"/>
      <c r="L749" s="8"/>
      <c r="M749" s="8"/>
      <c r="N749" s="8"/>
      <c r="O749" s="8"/>
      <c r="P749" s="8"/>
      <c r="Q749" s="8"/>
      <c r="R749" s="8"/>
    </row>
    <row r="750" ht="15.75" customHeight="1">
      <c r="B750" s="8"/>
      <c r="C750" s="8"/>
      <c r="D750" s="8"/>
      <c r="E750" s="8"/>
      <c r="F750" s="8"/>
      <c r="G750" s="8"/>
      <c r="H750" s="8"/>
      <c r="I750" s="8"/>
      <c r="J750" s="8"/>
      <c r="K750" s="8"/>
      <c r="L750" s="8"/>
      <c r="M750" s="8"/>
      <c r="N750" s="8"/>
      <c r="O750" s="8"/>
      <c r="P750" s="8"/>
      <c r="Q750" s="8"/>
      <c r="R750" s="8"/>
    </row>
    <row r="751" ht="15.75" customHeight="1">
      <c r="B751" s="8"/>
      <c r="C751" s="8"/>
      <c r="D751" s="8"/>
      <c r="E751" s="8"/>
      <c r="F751" s="8"/>
      <c r="G751" s="8"/>
      <c r="H751" s="8"/>
      <c r="I751" s="8"/>
      <c r="J751" s="8"/>
      <c r="K751" s="8"/>
      <c r="L751" s="8"/>
      <c r="M751" s="8"/>
      <c r="N751" s="8"/>
      <c r="O751" s="8"/>
      <c r="P751" s="8"/>
      <c r="Q751" s="8"/>
      <c r="R751" s="8"/>
    </row>
    <row r="752" ht="15.75" customHeight="1">
      <c r="B752" s="8"/>
      <c r="C752" s="8"/>
      <c r="D752" s="8"/>
      <c r="E752" s="8"/>
      <c r="F752" s="8"/>
      <c r="G752" s="8"/>
      <c r="H752" s="8"/>
      <c r="I752" s="8"/>
      <c r="J752" s="8"/>
      <c r="K752" s="8"/>
      <c r="L752" s="8"/>
      <c r="M752" s="8"/>
      <c r="N752" s="8"/>
      <c r="O752" s="8"/>
      <c r="P752" s="8"/>
      <c r="Q752" s="8"/>
      <c r="R752" s="8"/>
    </row>
    <row r="753" ht="15.75" customHeight="1">
      <c r="B753" s="8"/>
      <c r="C753" s="8"/>
      <c r="D753" s="8"/>
      <c r="E753" s="8"/>
      <c r="F753" s="8"/>
      <c r="G753" s="8"/>
      <c r="H753" s="8"/>
      <c r="I753" s="8"/>
      <c r="J753" s="8"/>
      <c r="K753" s="8"/>
      <c r="L753" s="8"/>
      <c r="M753" s="8"/>
      <c r="N753" s="8"/>
      <c r="O753" s="8"/>
      <c r="P753" s="8"/>
      <c r="Q753" s="8"/>
      <c r="R753" s="8"/>
    </row>
    <row r="754" ht="15.75" customHeight="1">
      <c r="B754" s="8"/>
      <c r="C754" s="8"/>
      <c r="D754" s="8"/>
      <c r="E754" s="8"/>
      <c r="F754" s="8"/>
      <c r="G754" s="8"/>
      <c r="H754" s="8"/>
      <c r="I754" s="8"/>
      <c r="J754" s="8"/>
      <c r="K754" s="8"/>
      <c r="L754" s="8"/>
      <c r="M754" s="8"/>
      <c r="N754" s="8"/>
      <c r="O754" s="8"/>
      <c r="P754" s="8"/>
      <c r="Q754" s="8"/>
      <c r="R754" s="8"/>
    </row>
    <row r="755" ht="15.75" customHeight="1">
      <c r="B755" s="8"/>
      <c r="C755" s="8"/>
      <c r="D755" s="8"/>
      <c r="E755" s="8"/>
      <c r="F755" s="8"/>
      <c r="G755" s="8"/>
      <c r="H755" s="8"/>
      <c r="I755" s="8"/>
      <c r="J755" s="8"/>
      <c r="K755" s="8"/>
      <c r="L755" s="8"/>
      <c r="M755" s="8"/>
      <c r="N755" s="8"/>
      <c r="O755" s="8"/>
      <c r="P755" s="8"/>
      <c r="Q755" s="8"/>
      <c r="R755" s="8"/>
    </row>
    <row r="756" ht="15.75" customHeight="1">
      <c r="B756" s="8"/>
      <c r="C756" s="8"/>
      <c r="D756" s="8"/>
      <c r="E756" s="8"/>
      <c r="F756" s="8"/>
      <c r="G756" s="8"/>
      <c r="H756" s="8"/>
      <c r="I756" s="8"/>
      <c r="J756" s="8"/>
      <c r="K756" s="8"/>
      <c r="L756" s="8"/>
      <c r="M756" s="8"/>
      <c r="N756" s="8"/>
      <c r="O756" s="8"/>
      <c r="P756" s="8"/>
      <c r="Q756" s="8"/>
      <c r="R756" s="8"/>
    </row>
    <row r="757" ht="15.75" customHeight="1">
      <c r="B757" s="8"/>
      <c r="C757" s="8"/>
      <c r="D757" s="8"/>
      <c r="E757" s="8"/>
      <c r="F757" s="8"/>
      <c r="G757" s="8"/>
      <c r="H757" s="8"/>
      <c r="I757" s="8"/>
      <c r="J757" s="8"/>
      <c r="K757" s="8"/>
      <c r="L757" s="8"/>
      <c r="M757" s="8"/>
      <c r="N757" s="8"/>
      <c r="O757" s="8"/>
      <c r="P757" s="8"/>
      <c r="Q757" s="8"/>
      <c r="R757" s="8"/>
    </row>
    <row r="758" ht="15.75" customHeight="1">
      <c r="B758" s="8"/>
      <c r="C758" s="8"/>
      <c r="D758" s="8"/>
      <c r="E758" s="8"/>
      <c r="F758" s="8"/>
      <c r="G758" s="8"/>
      <c r="H758" s="8"/>
      <c r="I758" s="8"/>
      <c r="J758" s="8"/>
      <c r="K758" s="8"/>
      <c r="L758" s="8"/>
      <c r="M758" s="8"/>
      <c r="N758" s="8"/>
      <c r="O758" s="8"/>
      <c r="P758" s="8"/>
      <c r="Q758" s="8"/>
      <c r="R758" s="8"/>
    </row>
    <row r="759" ht="15.75" customHeight="1">
      <c r="B759" s="8"/>
      <c r="C759" s="8"/>
      <c r="D759" s="8"/>
      <c r="E759" s="8"/>
      <c r="F759" s="8"/>
      <c r="G759" s="8"/>
      <c r="H759" s="8"/>
      <c r="I759" s="8"/>
      <c r="J759" s="8"/>
      <c r="K759" s="8"/>
      <c r="L759" s="8"/>
      <c r="M759" s="8"/>
      <c r="N759" s="8"/>
      <c r="O759" s="8"/>
      <c r="P759" s="8"/>
      <c r="Q759" s="8"/>
      <c r="R759" s="8"/>
    </row>
    <row r="760" ht="15.75" customHeight="1">
      <c r="B760" s="8"/>
      <c r="C760" s="8"/>
      <c r="D760" s="8"/>
      <c r="E760" s="8"/>
      <c r="F760" s="8"/>
      <c r="G760" s="8"/>
      <c r="H760" s="8"/>
      <c r="I760" s="8"/>
      <c r="J760" s="8"/>
      <c r="K760" s="8"/>
      <c r="L760" s="8"/>
      <c r="M760" s="8"/>
      <c r="N760" s="8"/>
      <c r="O760" s="8"/>
      <c r="P760" s="8"/>
      <c r="Q760" s="8"/>
      <c r="R760" s="8"/>
    </row>
    <row r="761" ht="15.75" customHeight="1">
      <c r="B761" s="8"/>
      <c r="C761" s="8"/>
      <c r="D761" s="8"/>
      <c r="E761" s="8"/>
      <c r="F761" s="8"/>
      <c r="G761" s="8"/>
      <c r="H761" s="8"/>
      <c r="I761" s="8"/>
      <c r="J761" s="8"/>
      <c r="K761" s="8"/>
      <c r="L761" s="8"/>
      <c r="M761" s="8"/>
      <c r="N761" s="8"/>
      <c r="O761" s="8"/>
      <c r="P761" s="8"/>
      <c r="Q761" s="8"/>
      <c r="R761" s="8"/>
    </row>
    <row r="762" ht="15.75" customHeight="1">
      <c r="B762" s="8"/>
      <c r="C762" s="8"/>
      <c r="D762" s="8"/>
      <c r="E762" s="8"/>
      <c r="F762" s="8"/>
      <c r="G762" s="8"/>
      <c r="H762" s="8"/>
      <c r="I762" s="8"/>
      <c r="J762" s="8"/>
      <c r="K762" s="8"/>
      <c r="L762" s="8"/>
      <c r="M762" s="8"/>
      <c r="N762" s="8"/>
      <c r="O762" s="8"/>
      <c r="P762" s="8"/>
      <c r="Q762" s="8"/>
      <c r="R762" s="8"/>
    </row>
    <row r="763" ht="15.75" customHeight="1">
      <c r="B763" s="8"/>
      <c r="C763" s="8"/>
      <c r="D763" s="8"/>
      <c r="E763" s="8"/>
      <c r="F763" s="8"/>
      <c r="G763" s="8"/>
      <c r="H763" s="8"/>
      <c r="I763" s="8"/>
      <c r="J763" s="8"/>
      <c r="K763" s="8"/>
      <c r="L763" s="8"/>
      <c r="M763" s="8"/>
      <c r="N763" s="8"/>
      <c r="O763" s="8"/>
      <c r="P763" s="8"/>
      <c r="Q763" s="8"/>
      <c r="R763" s="8"/>
    </row>
    <row r="764" ht="15.75" customHeight="1">
      <c r="B764" s="8"/>
      <c r="C764" s="8"/>
      <c r="D764" s="8"/>
      <c r="E764" s="8"/>
      <c r="F764" s="8"/>
      <c r="G764" s="8"/>
      <c r="H764" s="8"/>
      <c r="I764" s="8"/>
      <c r="J764" s="8"/>
      <c r="K764" s="8"/>
      <c r="L764" s="8"/>
      <c r="M764" s="8"/>
      <c r="N764" s="8"/>
      <c r="O764" s="8"/>
      <c r="P764" s="8"/>
      <c r="Q764" s="8"/>
      <c r="R764" s="8"/>
    </row>
    <row r="765" ht="15.75" customHeight="1">
      <c r="B765" s="8"/>
      <c r="C765" s="8"/>
      <c r="D765" s="8"/>
      <c r="E765" s="8"/>
      <c r="F765" s="8"/>
      <c r="G765" s="8"/>
      <c r="H765" s="8"/>
      <c r="I765" s="8"/>
      <c r="J765" s="8"/>
      <c r="K765" s="8"/>
      <c r="L765" s="8"/>
      <c r="M765" s="8"/>
      <c r="N765" s="8"/>
      <c r="O765" s="8"/>
      <c r="P765" s="8"/>
      <c r="Q765" s="8"/>
      <c r="R765" s="8"/>
    </row>
    <row r="766" ht="15.75" customHeight="1">
      <c r="B766" s="8"/>
      <c r="C766" s="8"/>
      <c r="D766" s="8"/>
      <c r="E766" s="8"/>
      <c r="F766" s="8"/>
      <c r="G766" s="8"/>
      <c r="H766" s="8"/>
      <c r="I766" s="8"/>
      <c r="J766" s="8"/>
      <c r="K766" s="8"/>
      <c r="L766" s="8"/>
      <c r="M766" s="8"/>
      <c r="N766" s="8"/>
      <c r="O766" s="8"/>
      <c r="P766" s="8"/>
      <c r="Q766" s="8"/>
      <c r="R766" s="8"/>
    </row>
    <row r="767" ht="15.75" customHeight="1">
      <c r="B767" s="8"/>
      <c r="C767" s="8"/>
      <c r="D767" s="8"/>
      <c r="E767" s="8"/>
      <c r="F767" s="8"/>
      <c r="G767" s="8"/>
      <c r="H767" s="8"/>
      <c r="I767" s="8"/>
      <c r="J767" s="8"/>
      <c r="K767" s="8"/>
      <c r="L767" s="8"/>
      <c r="M767" s="8"/>
      <c r="N767" s="8"/>
      <c r="O767" s="8"/>
      <c r="P767" s="8"/>
      <c r="Q767" s="8"/>
      <c r="R767" s="8"/>
    </row>
    <row r="768" ht="15.75" customHeight="1">
      <c r="B768" s="8"/>
      <c r="C768" s="8"/>
      <c r="D768" s="8"/>
      <c r="E768" s="8"/>
      <c r="F768" s="8"/>
      <c r="G768" s="8"/>
      <c r="H768" s="8"/>
      <c r="I768" s="8"/>
      <c r="J768" s="8"/>
      <c r="K768" s="8"/>
      <c r="L768" s="8"/>
      <c r="M768" s="8"/>
      <c r="N768" s="8"/>
      <c r="O768" s="8"/>
      <c r="P768" s="8"/>
      <c r="Q768" s="8"/>
      <c r="R768" s="8"/>
    </row>
    <row r="769" ht="15.75" customHeight="1">
      <c r="B769" s="8"/>
      <c r="C769" s="8"/>
      <c r="D769" s="8"/>
      <c r="E769" s="8"/>
      <c r="F769" s="8"/>
      <c r="G769" s="8"/>
      <c r="H769" s="8"/>
      <c r="I769" s="8"/>
      <c r="J769" s="8"/>
      <c r="K769" s="8"/>
      <c r="L769" s="8"/>
      <c r="M769" s="8"/>
      <c r="N769" s="8"/>
      <c r="O769" s="8"/>
      <c r="P769" s="8"/>
      <c r="Q769" s="8"/>
      <c r="R769" s="8"/>
    </row>
    <row r="770" ht="15.75" customHeight="1">
      <c r="B770" s="8"/>
      <c r="C770" s="8"/>
      <c r="D770" s="8"/>
      <c r="E770" s="8"/>
      <c r="F770" s="8"/>
      <c r="G770" s="8"/>
      <c r="H770" s="8"/>
      <c r="I770" s="8"/>
      <c r="J770" s="8"/>
      <c r="K770" s="8"/>
      <c r="L770" s="8"/>
      <c r="M770" s="8"/>
      <c r="N770" s="8"/>
      <c r="O770" s="8"/>
      <c r="P770" s="8"/>
      <c r="Q770" s="8"/>
      <c r="R770" s="8"/>
    </row>
    <row r="771" ht="15.75" customHeight="1">
      <c r="B771" s="8"/>
      <c r="C771" s="8"/>
      <c r="D771" s="8"/>
      <c r="E771" s="8"/>
      <c r="F771" s="8"/>
      <c r="G771" s="8"/>
      <c r="H771" s="8"/>
      <c r="I771" s="8"/>
      <c r="J771" s="8"/>
      <c r="K771" s="8"/>
      <c r="L771" s="8"/>
      <c r="M771" s="8"/>
      <c r="N771" s="8"/>
      <c r="O771" s="8"/>
      <c r="P771" s="8"/>
      <c r="Q771" s="8"/>
      <c r="R771" s="8"/>
    </row>
    <row r="772" ht="15.75" customHeight="1">
      <c r="B772" s="8"/>
      <c r="C772" s="8"/>
      <c r="D772" s="8"/>
      <c r="E772" s="8"/>
      <c r="F772" s="8"/>
      <c r="G772" s="8"/>
      <c r="H772" s="8"/>
      <c r="I772" s="8"/>
      <c r="J772" s="8"/>
      <c r="K772" s="8"/>
      <c r="L772" s="8"/>
      <c r="M772" s="8"/>
      <c r="N772" s="8"/>
      <c r="O772" s="8"/>
      <c r="P772" s="8"/>
      <c r="Q772" s="8"/>
      <c r="R772" s="8"/>
    </row>
    <row r="773" ht="15.75" customHeight="1">
      <c r="B773" s="8"/>
      <c r="C773" s="8"/>
      <c r="D773" s="8"/>
      <c r="E773" s="8"/>
      <c r="F773" s="8"/>
      <c r="G773" s="8"/>
      <c r="H773" s="8"/>
      <c r="I773" s="8"/>
      <c r="J773" s="8"/>
      <c r="K773" s="8"/>
      <c r="L773" s="8"/>
      <c r="M773" s="8"/>
      <c r="N773" s="8"/>
      <c r="O773" s="8"/>
      <c r="P773" s="8"/>
      <c r="Q773" s="8"/>
      <c r="R773" s="8"/>
    </row>
    <row r="774" ht="15.75" customHeight="1">
      <c r="B774" s="8"/>
      <c r="C774" s="8"/>
      <c r="D774" s="8"/>
      <c r="E774" s="8"/>
      <c r="F774" s="8"/>
      <c r="G774" s="8"/>
      <c r="H774" s="8"/>
      <c r="I774" s="8"/>
      <c r="J774" s="8"/>
      <c r="K774" s="8"/>
      <c r="L774" s="8"/>
      <c r="M774" s="8"/>
      <c r="N774" s="8"/>
      <c r="O774" s="8"/>
      <c r="P774" s="8"/>
      <c r="Q774" s="8"/>
      <c r="R774" s="8"/>
    </row>
    <row r="775" ht="15.75" customHeight="1">
      <c r="B775" s="8"/>
      <c r="C775" s="8"/>
      <c r="D775" s="8"/>
      <c r="E775" s="8"/>
      <c r="F775" s="8"/>
      <c r="G775" s="8"/>
      <c r="H775" s="8"/>
      <c r="I775" s="8"/>
      <c r="J775" s="8"/>
      <c r="K775" s="8"/>
      <c r="L775" s="8"/>
      <c r="M775" s="8"/>
      <c r="N775" s="8"/>
      <c r="O775" s="8"/>
      <c r="P775" s="8"/>
      <c r="Q775" s="8"/>
      <c r="R775" s="8"/>
    </row>
    <row r="776" ht="15.75" customHeight="1">
      <c r="B776" s="8"/>
      <c r="C776" s="8"/>
      <c r="D776" s="8"/>
      <c r="E776" s="8"/>
      <c r="F776" s="8"/>
      <c r="G776" s="8"/>
      <c r="H776" s="8"/>
      <c r="I776" s="8"/>
      <c r="J776" s="8"/>
      <c r="K776" s="8"/>
      <c r="L776" s="8"/>
      <c r="M776" s="8"/>
      <c r="N776" s="8"/>
      <c r="O776" s="8"/>
      <c r="P776" s="8"/>
      <c r="Q776" s="8"/>
      <c r="R776" s="8"/>
    </row>
    <row r="777" ht="15.75" customHeight="1">
      <c r="B777" s="8"/>
      <c r="C777" s="8"/>
      <c r="D777" s="8"/>
      <c r="E777" s="8"/>
      <c r="F777" s="8"/>
      <c r="G777" s="8"/>
      <c r="H777" s="8"/>
      <c r="I777" s="8"/>
      <c r="J777" s="8"/>
      <c r="K777" s="8"/>
      <c r="L777" s="8"/>
      <c r="M777" s="8"/>
      <c r="N777" s="8"/>
      <c r="O777" s="8"/>
      <c r="P777" s="8"/>
      <c r="Q777" s="8"/>
      <c r="R777" s="8"/>
    </row>
    <row r="778" ht="15.75" customHeight="1">
      <c r="B778" s="8"/>
      <c r="C778" s="8"/>
      <c r="D778" s="8"/>
      <c r="E778" s="8"/>
      <c r="F778" s="8"/>
      <c r="G778" s="8"/>
      <c r="H778" s="8"/>
      <c r="I778" s="8"/>
      <c r="J778" s="8"/>
      <c r="K778" s="8"/>
      <c r="L778" s="8"/>
      <c r="M778" s="8"/>
      <c r="N778" s="8"/>
      <c r="O778" s="8"/>
      <c r="P778" s="8"/>
      <c r="Q778" s="8"/>
      <c r="R778" s="8"/>
    </row>
    <row r="779" ht="15.75" customHeight="1">
      <c r="B779" s="8"/>
      <c r="C779" s="8"/>
      <c r="D779" s="8"/>
      <c r="E779" s="8"/>
      <c r="F779" s="8"/>
      <c r="G779" s="8"/>
      <c r="H779" s="8"/>
      <c r="I779" s="8"/>
      <c r="J779" s="8"/>
      <c r="K779" s="8"/>
      <c r="L779" s="8"/>
      <c r="M779" s="8"/>
      <c r="N779" s="8"/>
      <c r="O779" s="8"/>
      <c r="P779" s="8"/>
      <c r="Q779" s="8"/>
      <c r="R779" s="8"/>
    </row>
    <row r="780" ht="15.75" customHeight="1">
      <c r="B780" s="8"/>
      <c r="C780" s="8"/>
      <c r="D780" s="8"/>
      <c r="E780" s="8"/>
      <c r="F780" s="8"/>
      <c r="G780" s="8"/>
      <c r="H780" s="8"/>
      <c r="I780" s="8"/>
      <c r="J780" s="8"/>
      <c r="K780" s="8"/>
      <c r="L780" s="8"/>
      <c r="M780" s="8"/>
      <c r="N780" s="8"/>
      <c r="O780" s="8"/>
      <c r="P780" s="8"/>
      <c r="Q780" s="8"/>
      <c r="R780" s="8"/>
    </row>
    <row r="781" ht="15.75" customHeight="1">
      <c r="B781" s="8"/>
      <c r="C781" s="8"/>
      <c r="D781" s="8"/>
      <c r="E781" s="8"/>
      <c r="F781" s="8"/>
      <c r="G781" s="8"/>
      <c r="H781" s="8"/>
      <c r="I781" s="8"/>
      <c r="J781" s="8"/>
      <c r="K781" s="8"/>
      <c r="L781" s="8"/>
      <c r="M781" s="8"/>
      <c r="N781" s="8"/>
      <c r="O781" s="8"/>
      <c r="P781" s="8"/>
      <c r="Q781" s="8"/>
      <c r="R781" s="8"/>
    </row>
    <row r="782" ht="15.75" customHeight="1">
      <c r="B782" s="8"/>
      <c r="C782" s="8"/>
      <c r="D782" s="8"/>
      <c r="E782" s="8"/>
      <c r="F782" s="8"/>
      <c r="G782" s="8"/>
      <c r="H782" s="8"/>
      <c r="I782" s="8"/>
      <c r="J782" s="8"/>
      <c r="K782" s="8"/>
      <c r="L782" s="8"/>
      <c r="M782" s="8"/>
      <c r="N782" s="8"/>
      <c r="O782" s="8"/>
      <c r="P782" s="8"/>
      <c r="Q782" s="8"/>
      <c r="R782" s="8"/>
    </row>
    <row r="783" ht="15.75" customHeight="1">
      <c r="B783" s="8"/>
      <c r="C783" s="8"/>
      <c r="D783" s="8"/>
      <c r="E783" s="8"/>
      <c r="F783" s="8"/>
      <c r="G783" s="8"/>
      <c r="H783" s="8"/>
      <c r="I783" s="8"/>
      <c r="J783" s="8"/>
      <c r="K783" s="8"/>
      <c r="L783" s="8"/>
      <c r="M783" s="8"/>
      <c r="N783" s="8"/>
      <c r="O783" s="8"/>
      <c r="P783" s="8"/>
      <c r="Q783" s="8"/>
      <c r="R783" s="8"/>
    </row>
    <row r="784" ht="15.75" customHeight="1">
      <c r="B784" s="8"/>
      <c r="C784" s="8"/>
      <c r="D784" s="8"/>
      <c r="E784" s="8"/>
      <c r="F784" s="8"/>
      <c r="G784" s="8"/>
      <c r="H784" s="8"/>
      <c r="I784" s="8"/>
      <c r="J784" s="8"/>
      <c r="K784" s="8"/>
      <c r="L784" s="8"/>
      <c r="M784" s="8"/>
      <c r="N784" s="8"/>
      <c r="O784" s="8"/>
      <c r="P784" s="8"/>
      <c r="Q784" s="8"/>
      <c r="R784" s="8"/>
    </row>
    <row r="785" ht="15.75" customHeight="1">
      <c r="B785" s="8"/>
      <c r="C785" s="8"/>
      <c r="D785" s="8"/>
      <c r="E785" s="8"/>
      <c r="F785" s="8"/>
      <c r="G785" s="8"/>
      <c r="H785" s="8"/>
      <c r="I785" s="8"/>
      <c r="J785" s="8"/>
      <c r="K785" s="8"/>
      <c r="L785" s="8"/>
      <c r="M785" s="8"/>
      <c r="N785" s="8"/>
      <c r="O785" s="8"/>
      <c r="P785" s="8"/>
      <c r="Q785" s="8"/>
      <c r="R785" s="8"/>
    </row>
    <row r="786" ht="15.75" customHeight="1">
      <c r="B786" s="8"/>
      <c r="C786" s="8"/>
      <c r="D786" s="8"/>
      <c r="E786" s="8"/>
      <c r="F786" s="8"/>
      <c r="G786" s="8"/>
      <c r="H786" s="8"/>
      <c r="I786" s="8"/>
      <c r="J786" s="8"/>
      <c r="K786" s="8"/>
      <c r="L786" s="8"/>
      <c r="M786" s="8"/>
      <c r="N786" s="8"/>
      <c r="O786" s="8"/>
      <c r="P786" s="8"/>
      <c r="Q786" s="8"/>
      <c r="R786" s="8"/>
    </row>
    <row r="787" ht="15.75" customHeight="1">
      <c r="B787" s="8"/>
      <c r="C787" s="8"/>
      <c r="D787" s="8"/>
      <c r="E787" s="8"/>
      <c r="F787" s="8"/>
      <c r="G787" s="8"/>
      <c r="H787" s="8"/>
      <c r="I787" s="8"/>
      <c r="J787" s="8"/>
      <c r="K787" s="8"/>
      <c r="L787" s="8"/>
      <c r="M787" s="8"/>
      <c r="N787" s="8"/>
      <c r="O787" s="8"/>
      <c r="P787" s="8"/>
      <c r="Q787" s="8"/>
      <c r="R787" s="8"/>
    </row>
    <row r="788" ht="15.75" customHeight="1">
      <c r="B788" s="8"/>
      <c r="C788" s="8"/>
      <c r="D788" s="8"/>
      <c r="E788" s="8"/>
      <c r="F788" s="8"/>
      <c r="G788" s="8"/>
      <c r="H788" s="8"/>
      <c r="I788" s="8"/>
      <c r="J788" s="8"/>
      <c r="K788" s="8"/>
      <c r="L788" s="8"/>
      <c r="M788" s="8"/>
      <c r="N788" s="8"/>
      <c r="O788" s="8"/>
      <c r="P788" s="8"/>
      <c r="Q788" s="8"/>
      <c r="R788" s="8"/>
    </row>
    <row r="789" ht="15.75" customHeight="1">
      <c r="B789" s="8"/>
      <c r="C789" s="8"/>
      <c r="D789" s="8"/>
      <c r="E789" s="8"/>
      <c r="F789" s="8"/>
      <c r="G789" s="8"/>
      <c r="H789" s="8"/>
      <c r="I789" s="8"/>
      <c r="J789" s="8"/>
      <c r="K789" s="8"/>
      <c r="L789" s="8"/>
      <c r="M789" s="8"/>
      <c r="N789" s="8"/>
      <c r="O789" s="8"/>
      <c r="P789" s="8"/>
      <c r="Q789" s="8"/>
      <c r="R789" s="8"/>
    </row>
    <row r="790" ht="15.75" customHeight="1">
      <c r="B790" s="8"/>
      <c r="C790" s="8"/>
      <c r="D790" s="8"/>
      <c r="E790" s="8"/>
      <c r="F790" s="8"/>
      <c r="G790" s="8"/>
      <c r="H790" s="8"/>
      <c r="I790" s="8"/>
      <c r="J790" s="8"/>
      <c r="K790" s="8"/>
      <c r="L790" s="8"/>
      <c r="M790" s="8"/>
      <c r="N790" s="8"/>
      <c r="O790" s="8"/>
      <c r="P790" s="8"/>
      <c r="Q790" s="8"/>
      <c r="R790" s="8"/>
    </row>
    <row r="791" ht="15.75" customHeight="1">
      <c r="B791" s="8"/>
      <c r="C791" s="8"/>
      <c r="D791" s="8"/>
      <c r="E791" s="8"/>
      <c r="F791" s="8"/>
      <c r="G791" s="8"/>
      <c r="H791" s="8"/>
      <c r="I791" s="8"/>
      <c r="J791" s="8"/>
      <c r="K791" s="8"/>
      <c r="L791" s="8"/>
      <c r="M791" s="8"/>
      <c r="N791" s="8"/>
      <c r="O791" s="8"/>
      <c r="P791" s="8"/>
      <c r="Q791" s="8"/>
      <c r="R791" s="8"/>
    </row>
    <row r="792" ht="15.75" customHeight="1">
      <c r="B792" s="8"/>
      <c r="C792" s="8"/>
      <c r="D792" s="8"/>
      <c r="E792" s="8"/>
      <c r="F792" s="8"/>
      <c r="G792" s="8"/>
      <c r="H792" s="8"/>
      <c r="I792" s="8"/>
      <c r="J792" s="8"/>
      <c r="K792" s="8"/>
      <c r="L792" s="8"/>
      <c r="M792" s="8"/>
      <c r="N792" s="8"/>
      <c r="O792" s="8"/>
      <c r="P792" s="8"/>
      <c r="Q792" s="8"/>
      <c r="R792" s="8"/>
    </row>
    <row r="793" ht="15.75" customHeight="1">
      <c r="B793" s="8"/>
      <c r="C793" s="8"/>
      <c r="D793" s="8"/>
      <c r="E793" s="8"/>
      <c r="F793" s="8"/>
      <c r="G793" s="8"/>
      <c r="H793" s="8"/>
      <c r="I793" s="8"/>
      <c r="J793" s="8"/>
      <c r="K793" s="8"/>
      <c r="L793" s="8"/>
      <c r="M793" s="8"/>
      <c r="N793" s="8"/>
      <c r="O793" s="8"/>
      <c r="P793" s="8"/>
      <c r="Q793" s="8"/>
      <c r="R793" s="8"/>
    </row>
    <row r="794" ht="15.75" customHeight="1">
      <c r="B794" s="8"/>
      <c r="C794" s="8"/>
      <c r="D794" s="8"/>
      <c r="E794" s="8"/>
      <c r="F794" s="8"/>
      <c r="G794" s="8"/>
      <c r="H794" s="8"/>
      <c r="I794" s="8"/>
      <c r="J794" s="8"/>
      <c r="K794" s="8"/>
      <c r="L794" s="8"/>
      <c r="M794" s="8"/>
      <c r="N794" s="8"/>
      <c r="O794" s="8"/>
      <c r="P794" s="8"/>
      <c r="Q794" s="8"/>
      <c r="R794" s="8"/>
    </row>
    <row r="795" ht="15.75" customHeight="1">
      <c r="B795" s="8"/>
      <c r="C795" s="8"/>
      <c r="D795" s="8"/>
      <c r="E795" s="8"/>
      <c r="F795" s="8"/>
      <c r="G795" s="8"/>
      <c r="H795" s="8"/>
      <c r="I795" s="8"/>
      <c r="J795" s="8"/>
      <c r="K795" s="8"/>
      <c r="L795" s="8"/>
      <c r="M795" s="8"/>
      <c r="N795" s="8"/>
      <c r="O795" s="8"/>
      <c r="P795" s="8"/>
      <c r="Q795" s="8"/>
      <c r="R795" s="8"/>
    </row>
    <row r="796" ht="15.75" customHeight="1">
      <c r="B796" s="8"/>
      <c r="C796" s="8"/>
      <c r="D796" s="8"/>
      <c r="E796" s="8"/>
      <c r="F796" s="8"/>
      <c r="G796" s="8"/>
      <c r="H796" s="8"/>
      <c r="I796" s="8"/>
      <c r="J796" s="8"/>
      <c r="K796" s="8"/>
      <c r="L796" s="8"/>
      <c r="M796" s="8"/>
      <c r="N796" s="8"/>
      <c r="O796" s="8"/>
      <c r="P796" s="8"/>
      <c r="Q796" s="8"/>
      <c r="R796" s="8"/>
    </row>
    <row r="797" ht="15.75" customHeight="1">
      <c r="B797" s="8"/>
      <c r="C797" s="8"/>
      <c r="D797" s="8"/>
      <c r="E797" s="8"/>
      <c r="F797" s="8"/>
      <c r="G797" s="8"/>
      <c r="H797" s="8"/>
      <c r="I797" s="8"/>
      <c r="J797" s="8"/>
      <c r="K797" s="8"/>
      <c r="L797" s="8"/>
      <c r="M797" s="8"/>
      <c r="N797" s="8"/>
      <c r="O797" s="8"/>
      <c r="P797" s="8"/>
      <c r="Q797" s="8"/>
      <c r="R797" s="8"/>
    </row>
    <row r="798" ht="15.75" customHeight="1">
      <c r="B798" s="8"/>
      <c r="C798" s="8"/>
      <c r="D798" s="8"/>
      <c r="E798" s="8"/>
      <c r="F798" s="8"/>
      <c r="G798" s="8"/>
      <c r="H798" s="8"/>
      <c r="I798" s="8"/>
      <c r="J798" s="8"/>
      <c r="K798" s="8"/>
      <c r="L798" s="8"/>
      <c r="M798" s="8"/>
      <c r="N798" s="8"/>
      <c r="O798" s="8"/>
      <c r="P798" s="8"/>
      <c r="Q798" s="8"/>
      <c r="R798" s="8"/>
    </row>
    <row r="799" ht="15.75" customHeight="1">
      <c r="B799" s="8"/>
      <c r="C799" s="8"/>
      <c r="D799" s="8"/>
      <c r="E799" s="8"/>
      <c r="F799" s="8"/>
      <c r="G799" s="8"/>
      <c r="H799" s="8"/>
      <c r="I799" s="8"/>
      <c r="J799" s="8"/>
      <c r="K799" s="8"/>
      <c r="L799" s="8"/>
      <c r="M799" s="8"/>
      <c r="N799" s="8"/>
      <c r="O799" s="8"/>
      <c r="P799" s="8"/>
      <c r="Q799" s="8"/>
      <c r="R799" s="8"/>
    </row>
    <row r="800" ht="15.75" customHeight="1">
      <c r="B800" s="8"/>
      <c r="C800" s="8"/>
      <c r="D800" s="8"/>
      <c r="E800" s="8"/>
      <c r="F800" s="8"/>
      <c r="G800" s="8"/>
      <c r="H800" s="8"/>
      <c r="I800" s="8"/>
      <c r="J800" s="8"/>
      <c r="K800" s="8"/>
      <c r="L800" s="8"/>
      <c r="M800" s="8"/>
      <c r="N800" s="8"/>
      <c r="O800" s="8"/>
      <c r="P800" s="8"/>
      <c r="Q800" s="8"/>
      <c r="R800" s="8"/>
    </row>
    <row r="801" ht="15.75" customHeight="1">
      <c r="B801" s="8"/>
      <c r="C801" s="8"/>
      <c r="D801" s="8"/>
      <c r="E801" s="8"/>
      <c r="F801" s="8"/>
      <c r="G801" s="8"/>
      <c r="H801" s="8"/>
      <c r="I801" s="8"/>
      <c r="J801" s="8"/>
      <c r="K801" s="8"/>
      <c r="L801" s="8"/>
      <c r="M801" s="8"/>
      <c r="N801" s="8"/>
      <c r="O801" s="8"/>
      <c r="P801" s="8"/>
      <c r="Q801" s="8"/>
      <c r="R801" s="8"/>
    </row>
    <row r="802" ht="15.75" customHeight="1">
      <c r="B802" s="8"/>
      <c r="C802" s="8"/>
      <c r="D802" s="8"/>
      <c r="E802" s="8"/>
      <c r="F802" s="8"/>
      <c r="G802" s="8"/>
      <c r="H802" s="8"/>
      <c r="I802" s="8"/>
      <c r="J802" s="8"/>
      <c r="K802" s="8"/>
      <c r="L802" s="8"/>
      <c r="M802" s="8"/>
      <c r="N802" s="8"/>
      <c r="O802" s="8"/>
      <c r="P802" s="8"/>
      <c r="Q802" s="8"/>
      <c r="R802" s="8"/>
    </row>
    <row r="803" ht="15.75" customHeight="1">
      <c r="B803" s="8"/>
      <c r="C803" s="8"/>
      <c r="D803" s="8"/>
      <c r="E803" s="8"/>
      <c r="F803" s="8"/>
      <c r="G803" s="8"/>
      <c r="H803" s="8"/>
      <c r="I803" s="8"/>
      <c r="J803" s="8"/>
      <c r="K803" s="8"/>
      <c r="L803" s="8"/>
      <c r="M803" s="8"/>
      <c r="N803" s="8"/>
      <c r="O803" s="8"/>
      <c r="P803" s="8"/>
      <c r="Q803" s="8"/>
      <c r="R803" s="8"/>
    </row>
    <row r="804" ht="15.75" customHeight="1">
      <c r="B804" s="8"/>
      <c r="C804" s="8"/>
      <c r="D804" s="8"/>
      <c r="E804" s="8"/>
      <c r="F804" s="8"/>
      <c r="G804" s="8"/>
      <c r="H804" s="8"/>
      <c r="I804" s="8"/>
      <c r="J804" s="8"/>
      <c r="K804" s="8"/>
      <c r="L804" s="8"/>
      <c r="M804" s="8"/>
      <c r="N804" s="8"/>
      <c r="O804" s="8"/>
      <c r="P804" s="8"/>
      <c r="Q804" s="8"/>
      <c r="R804" s="8"/>
    </row>
    <row r="805" ht="15.75" customHeight="1">
      <c r="B805" s="8"/>
      <c r="C805" s="8"/>
      <c r="D805" s="8"/>
      <c r="E805" s="8"/>
      <c r="F805" s="8"/>
      <c r="G805" s="8"/>
      <c r="H805" s="8"/>
      <c r="I805" s="8"/>
      <c r="J805" s="8"/>
      <c r="K805" s="8"/>
      <c r="L805" s="8"/>
      <c r="M805" s="8"/>
      <c r="N805" s="8"/>
      <c r="O805" s="8"/>
      <c r="P805" s="8"/>
      <c r="Q805" s="8"/>
      <c r="R805" s="8"/>
    </row>
    <row r="806" ht="15.75" customHeight="1">
      <c r="B806" s="8"/>
      <c r="C806" s="8"/>
      <c r="D806" s="8"/>
      <c r="E806" s="8"/>
      <c r="F806" s="8"/>
      <c r="G806" s="8"/>
      <c r="H806" s="8"/>
      <c r="I806" s="8"/>
      <c r="J806" s="8"/>
      <c r="K806" s="8"/>
      <c r="L806" s="8"/>
      <c r="M806" s="8"/>
      <c r="N806" s="8"/>
      <c r="O806" s="8"/>
      <c r="P806" s="8"/>
      <c r="Q806" s="8"/>
      <c r="R806" s="8"/>
    </row>
    <row r="807" ht="15.75" customHeight="1">
      <c r="B807" s="8"/>
      <c r="C807" s="8"/>
      <c r="D807" s="8"/>
      <c r="E807" s="8"/>
      <c r="F807" s="8"/>
      <c r="G807" s="8"/>
      <c r="H807" s="8"/>
      <c r="I807" s="8"/>
      <c r="J807" s="8"/>
      <c r="K807" s="8"/>
      <c r="L807" s="8"/>
      <c r="M807" s="8"/>
      <c r="N807" s="8"/>
      <c r="O807" s="8"/>
      <c r="P807" s="8"/>
      <c r="Q807" s="8"/>
      <c r="R807" s="8"/>
    </row>
    <row r="808" ht="15.75" customHeight="1">
      <c r="B808" s="8"/>
      <c r="C808" s="8"/>
      <c r="D808" s="8"/>
      <c r="E808" s="8"/>
      <c r="F808" s="8"/>
      <c r="G808" s="8"/>
      <c r="H808" s="8"/>
      <c r="I808" s="8"/>
      <c r="J808" s="8"/>
      <c r="K808" s="8"/>
      <c r="L808" s="8"/>
      <c r="M808" s="8"/>
      <c r="N808" s="8"/>
      <c r="O808" s="8"/>
      <c r="P808" s="8"/>
      <c r="Q808" s="8"/>
      <c r="R808" s="8"/>
    </row>
    <row r="809" ht="15.75" customHeight="1">
      <c r="B809" s="8"/>
      <c r="C809" s="8"/>
      <c r="D809" s="8"/>
      <c r="E809" s="8"/>
      <c r="F809" s="8"/>
      <c r="G809" s="8"/>
      <c r="H809" s="8"/>
      <c r="I809" s="8"/>
      <c r="J809" s="8"/>
      <c r="K809" s="8"/>
      <c r="L809" s="8"/>
      <c r="M809" s="8"/>
      <c r="N809" s="8"/>
      <c r="O809" s="8"/>
      <c r="P809" s="8"/>
      <c r="Q809" s="8"/>
      <c r="R809" s="8"/>
    </row>
    <row r="810" ht="15.75" customHeight="1">
      <c r="B810" s="8"/>
      <c r="C810" s="8"/>
      <c r="D810" s="8"/>
      <c r="E810" s="8"/>
      <c r="F810" s="8"/>
      <c r="G810" s="8"/>
      <c r="H810" s="8"/>
      <c r="I810" s="8"/>
      <c r="J810" s="8"/>
      <c r="K810" s="8"/>
      <c r="L810" s="8"/>
      <c r="M810" s="8"/>
      <c r="N810" s="8"/>
      <c r="O810" s="8"/>
      <c r="P810" s="8"/>
      <c r="Q810" s="8"/>
      <c r="R810" s="8"/>
    </row>
    <row r="811" ht="15.75" customHeight="1">
      <c r="B811" s="8"/>
      <c r="C811" s="8"/>
      <c r="D811" s="8"/>
      <c r="E811" s="8"/>
      <c r="F811" s="8"/>
      <c r="G811" s="8"/>
      <c r="H811" s="8"/>
      <c r="I811" s="8"/>
      <c r="J811" s="8"/>
      <c r="K811" s="8"/>
      <c r="L811" s="8"/>
      <c r="M811" s="8"/>
      <c r="N811" s="8"/>
      <c r="O811" s="8"/>
      <c r="P811" s="8"/>
      <c r="Q811" s="8"/>
      <c r="R811" s="8"/>
    </row>
    <row r="812" ht="15.75" customHeight="1">
      <c r="B812" s="8"/>
      <c r="C812" s="8"/>
      <c r="D812" s="8"/>
      <c r="E812" s="8"/>
      <c r="F812" s="8"/>
      <c r="G812" s="8"/>
      <c r="H812" s="8"/>
      <c r="I812" s="8"/>
      <c r="J812" s="8"/>
      <c r="K812" s="8"/>
      <c r="L812" s="8"/>
      <c r="M812" s="8"/>
      <c r="N812" s="8"/>
      <c r="O812" s="8"/>
      <c r="P812" s="8"/>
      <c r="Q812" s="8"/>
      <c r="R812" s="8"/>
    </row>
    <row r="813" ht="15.75" customHeight="1">
      <c r="B813" s="8"/>
      <c r="C813" s="8"/>
      <c r="D813" s="8"/>
      <c r="E813" s="8"/>
      <c r="F813" s="8"/>
      <c r="G813" s="8"/>
      <c r="H813" s="8"/>
      <c r="I813" s="8"/>
      <c r="J813" s="8"/>
      <c r="K813" s="8"/>
      <c r="L813" s="8"/>
      <c r="M813" s="8"/>
      <c r="N813" s="8"/>
      <c r="O813" s="8"/>
      <c r="P813" s="8"/>
      <c r="Q813" s="8"/>
      <c r="R813" s="8"/>
    </row>
    <row r="814" ht="15.75" customHeight="1">
      <c r="B814" s="8"/>
      <c r="C814" s="8"/>
      <c r="D814" s="8"/>
      <c r="E814" s="8"/>
      <c r="F814" s="8"/>
      <c r="G814" s="8"/>
      <c r="H814" s="8"/>
      <c r="I814" s="8"/>
      <c r="J814" s="8"/>
      <c r="K814" s="8"/>
      <c r="L814" s="8"/>
      <c r="M814" s="8"/>
      <c r="N814" s="8"/>
      <c r="O814" s="8"/>
      <c r="P814" s="8"/>
      <c r="Q814" s="8"/>
      <c r="R814" s="8"/>
    </row>
    <row r="815" ht="15.75" customHeight="1">
      <c r="B815" s="8"/>
      <c r="C815" s="8"/>
      <c r="D815" s="8"/>
      <c r="E815" s="8"/>
      <c r="F815" s="8"/>
      <c r="G815" s="8"/>
      <c r="H815" s="8"/>
      <c r="I815" s="8"/>
      <c r="J815" s="8"/>
      <c r="K815" s="8"/>
      <c r="L815" s="8"/>
      <c r="M815" s="8"/>
      <c r="N815" s="8"/>
      <c r="O815" s="8"/>
      <c r="P815" s="8"/>
      <c r="Q815" s="8"/>
      <c r="R815" s="8"/>
    </row>
    <row r="816" ht="15.75" customHeight="1">
      <c r="B816" s="8"/>
      <c r="C816" s="8"/>
      <c r="D816" s="8"/>
      <c r="E816" s="8"/>
      <c r="F816" s="8"/>
      <c r="G816" s="8"/>
      <c r="H816" s="8"/>
      <c r="I816" s="8"/>
      <c r="J816" s="8"/>
      <c r="K816" s="8"/>
      <c r="L816" s="8"/>
      <c r="M816" s="8"/>
      <c r="N816" s="8"/>
      <c r="O816" s="8"/>
      <c r="P816" s="8"/>
      <c r="Q816" s="8"/>
      <c r="R816" s="8"/>
    </row>
    <row r="817" ht="15.75" customHeight="1">
      <c r="B817" s="8"/>
      <c r="C817" s="8"/>
      <c r="D817" s="8"/>
      <c r="E817" s="8"/>
      <c r="F817" s="8"/>
      <c r="G817" s="8"/>
      <c r="H817" s="8"/>
      <c r="I817" s="8"/>
      <c r="J817" s="8"/>
      <c r="K817" s="8"/>
      <c r="L817" s="8"/>
      <c r="M817" s="8"/>
      <c r="N817" s="8"/>
      <c r="O817" s="8"/>
      <c r="P817" s="8"/>
      <c r="Q817" s="8"/>
      <c r="R817" s="8"/>
    </row>
    <row r="818" ht="15.75" customHeight="1">
      <c r="B818" s="8"/>
      <c r="C818" s="8"/>
      <c r="D818" s="8"/>
      <c r="E818" s="8"/>
      <c r="F818" s="8"/>
      <c r="G818" s="8"/>
      <c r="H818" s="8"/>
      <c r="I818" s="8"/>
      <c r="J818" s="8"/>
      <c r="K818" s="8"/>
      <c r="L818" s="8"/>
      <c r="M818" s="8"/>
      <c r="N818" s="8"/>
      <c r="O818" s="8"/>
      <c r="P818" s="8"/>
      <c r="Q818" s="8"/>
      <c r="R818" s="8"/>
    </row>
    <row r="819" ht="15.75" customHeight="1">
      <c r="B819" s="8"/>
      <c r="C819" s="8"/>
      <c r="D819" s="8"/>
      <c r="E819" s="8"/>
      <c r="F819" s="8"/>
      <c r="G819" s="8"/>
      <c r="H819" s="8"/>
      <c r="I819" s="8"/>
      <c r="J819" s="8"/>
      <c r="K819" s="8"/>
      <c r="L819" s="8"/>
      <c r="M819" s="8"/>
      <c r="N819" s="8"/>
      <c r="O819" s="8"/>
      <c r="P819" s="8"/>
      <c r="Q819" s="8"/>
      <c r="R819" s="8"/>
    </row>
    <row r="820" ht="15.75" customHeight="1">
      <c r="B820" s="8"/>
      <c r="C820" s="8"/>
      <c r="D820" s="8"/>
      <c r="E820" s="8"/>
      <c r="F820" s="8"/>
      <c r="G820" s="8"/>
      <c r="H820" s="8"/>
      <c r="I820" s="8"/>
      <c r="J820" s="8"/>
      <c r="K820" s="8"/>
      <c r="L820" s="8"/>
      <c r="M820" s="8"/>
      <c r="N820" s="8"/>
      <c r="O820" s="8"/>
      <c r="P820" s="8"/>
      <c r="Q820" s="8"/>
      <c r="R820" s="8"/>
    </row>
    <row r="821" ht="15.75" customHeight="1">
      <c r="B821" s="8"/>
      <c r="C821" s="8"/>
      <c r="D821" s="8"/>
      <c r="E821" s="8"/>
      <c r="F821" s="8"/>
      <c r="G821" s="8"/>
      <c r="H821" s="8"/>
      <c r="I821" s="8"/>
      <c r="J821" s="8"/>
      <c r="K821" s="8"/>
      <c r="L821" s="8"/>
      <c r="M821" s="8"/>
      <c r="N821" s="8"/>
      <c r="O821" s="8"/>
      <c r="P821" s="8"/>
      <c r="Q821" s="8"/>
      <c r="R821" s="8"/>
    </row>
    <row r="822" ht="15.75" customHeight="1">
      <c r="B822" s="8"/>
      <c r="C822" s="8"/>
      <c r="D822" s="8"/>
      <c r="E822" s="8"/>
      <c r="F822" s="8"/>
      <c r="G822" s="8"/>
      <c r="H822" s="8"/>
      <c r="I822" s="8"/>
      <c r="J822" s="8"/>
      <c r="K822" s="8"/>
      <c r="L822" s="8"/>
      <c r="M822" s="8"/>
      <c r="N822" s="8"/>
      <c r="O822" s="8"/>
      <c r="P822" s="8"/>
      <c r="Q822" s="8"/>
      <c r="R822" s="8"/>
    </row>
    <row r="823" ht="15.75" customHeight="1">
      <c r="B823" s="8"/>
      <c r="C823" s="8"/>
      <c r="D823" s="8"/>
      <c r="E823" s="8"/>
      <c r="F823" s="8"/>
      <c r="G823" s="8"/>
      <c r="H823" s="8"/>
      <c r="I823" s="8"/>
      <c r="J823" s="8"/>
      <c r="K823" s="8"/>
      <c r="L823" s="8"/>
      <c r="M823" s="8"/>
      <c r="N823" s="8"/>
      <c r="O823" s="8"/>
      <c r="P823" s="8"/>
      <c r="Q823" s="8"/>
      <c r="R823" s="8"/>
    </row>
    <row r="824" ht="15.75" customHeight="1">
      <c r="B824" s="8"/>
      <c r="C824" s="8"/>
      <c r="D824" s="8"/>
      <c r="E824" s="8"/>
      <c r="F824" s="8"/>
      <c r="G824" s="8"/>
      <c r="H824" s="8"/>
      <c r="I824" s="8"/>
      <c r="J824" s="8"/>
      <c r="K824" s="8"/>
      <c r="L824" s="8"/>
      <c r="M824" s="8"/>
      <c r="N824" s="8"/>
      <c r="O824" s="8"/>
      <c r="P824" s="8"/>
      <c r="Q824" s="8"/>
      <c r="R824" s="8"/>
    </row>
    <row r="825" ht="15.75" customHeight="1">
      <c r="B825" s="8"/>
      <c r="C825" s="8"/>
      <c r="D825" s="8"/>
      <c r="E825" s="8"/>
      <c r="F825" s="8"/>
      <c r="G825" s="8"/>
      <c r="H825" s="8"/>
      <c r="I825" s="8"/>
      <c r="J825" s="8"/>
      <c r="K825" s="8"/>
      <c r="L825" s="8"/>
      <c r="M825" s="8"/>
      <c r="N825" s="8"/>
      <c r="O825" s="8"/>
      <c r="P825" s="8"/>
      <c r="Q825" s="8"/>
      <c r="R825" s="8"/>
    </row>
    <row r="826" ht="15.75" customHeight="1">
      <c r="B826" s="8"/>
      <c r="C826" s="8"/>
      <c r="D826" s="8"/>
      <c r="E826" s="8"/>
      <c r="F826" s="8"/>
      <c r="G826" s="8"/>
      <c r="H826" s="8"/>
      <c r="I826" s="8"/>
      <c r="J826" s="8"/>
      <c r="K826" s="8"/>
      <c r="L826" s="8"/>
      <c r="M826" s="8"/>
      <c r="N826" s="8"/>
      <c r="O826" s="8"/>
      <c r="P826" s="8"/>
      <c r="Q826" s="8"/>
      <c r="R826" s="8"/>
    </row>
    <row r="827" ht="15.75" customHeight="1">
      <c r="B827" s="8"/>
      <c r="C827" s="8"/>
      <c r="D827" s="8"/>
      <c r="E827" s="8"/>
      <c r="F827" s="8"/>
      <c r="G827" s="8"/>
      <c r="H827" s="8"/>
      <c r="I827" s="8"/>
      <c r="J827" s="8"/>
      <c r="K827" s="8"/>
      <c r="L827" s="8"/>
      <c r="M827" s="8"/>
      <c r="N827" s="8"/>
      <c r="O827" s="8"/>
      <c r="P827" s="8"/>
      <c r="Q827" s="8"/>
      <c r="R827" s="8"/>
    </row>
    <row r="828" ht="15.75" customHeight="1">
      <c r="B828" s="8"/>
      <c r="C828" s="8"/>
      <c r="D828" s="8"/>
      <c r="E828" s="8"/>
      <c r="F828" s="8"/>
      <c r="G828" s="8"/>
      <c r="H828" s="8"/>
      <c r="I828" s="8"/>
      <c r="J828" s="8"/>
      <c r="K828" s="8"/>
      <c r="L828" s="8"/>
      <c r="M828" s="8"/>
      <c r="N828" s="8"/>
      <c r="O828" s="8"/>
      <c r="P828" s="8"/>
      <c r="Q828" s="8"/>
      <c r="R828" s="8"/>
    </row>
    <row r="829" ht="15.75" customHeight="1">
      <c r="B829" s="8"/>
      <c r="C829" s="8"/>
      <c r="D829" s="8"/>
      <c r="E829" s="8"/>
      <c r="F829" s="8"/>
      <c r="G829" s="8"/>
      <c r="H829" s="8"/>
      <c r="I829" s="8"/>
      <c r="J829" s="8"/>
      <c r="K829" s="8"/>
      <c r="L829" s="8"/>
      <c r="M829" s="8"/>
      <c r="N829" s="8"/>
      <c r="O829" s="8"/>
      <c r="P829" s="8"/>
      <c r="Q829" s="8"/>
      <c r="R829" s="8"/>
    </row>
    <row r="830" ht="15.75" customHeight="1">
      <c r="B830" s="8"/>
      <c r="C830" s="8"/>
      <c r="D830" s="8"/>
      <c r="E830" s="8"/>
      <c r="F830" s="8"/>
      <c r="G830" s="8"/>
      <c r="H830" s="8"/>
      <c r="I830" s="8"/>
      <c r="J830" s="8"/>
      <c r="K830" s="8"/>
      <c r="L830" s="8"/>
      <c r="M830" s="8"/>
      <c r="N830" s="8"/>
      <c r="O830" s="8"/>
      <c r="P830" s="8"/>
      <c r="Q830" s="8"/>
      <c r="R830" s="8"/>
    </row>
    <row r="831" ht="15.75" customHeight="1">
      <c r="B831" s="8"/>
      <c r="C831" s="8"/>
      <c r="D831" s="8"/>
      <c r="E831" s="8"/>
      <c r="F831" s="8"/>
      <c r="G831" s="8"/>
      <c r="H831" s="8"/>
      <c r="I831" s="8"/>
      <c r="J831" s="8"/>
      <c r="K831" s="8"/>
      <c r="L831" s="8"/>
      <c r="M831" s="8"/>
      <c r="N831" s="8"/>
      <c r="O831" s="8"/>
      <c r="P831" s="8"/>
      <c r="Q831" s="8"/>
      <c r="R831" s="8"/>
    </row>
    <row r="832" ht="15.75" customHeight="1">
      <c r="B832" s="8"/>
      <c r="C832" s="8"/>
      <c r="D832" s="8"/>
      <c r="E832" s="8"/>
      <c r="F832" s="8"/>
      <c r="G832" s="8"/>
      <c r="H832" s="8"/>
      <c r="I832" s="8"/>
      <c r="J832" s="8"/>
      <c r="K832" s="8"/>
      <c r="L832" s="8"/>
      <c r="M832" s="8"/>
      <c r="N832" s="8"/>
      <c r="O832" s="8"/>
      <c r="P832" s="8"/>
      <c r="Q832" s="8"/>
      <c r="R832" s="8"/>
    </row>
    <row r="833" ht="15.75" customHeight="1">
      <c r="B833" s="8"/>
      <c r="C833" s="8"/>
      <c r="D833" s="8"/>
      <c r="E833" s="8"/>
      <c r="F833" s="8"/>
      <c r="G833" s="8"/>
      <c r="H833" s="8"/>
      <c r="I833" s="8"/>
      <c r="J833" s="8"/>
      <c r="K833" s="8"/>
      <c r="L833" s="8"/>
      <c r="M833" s="8"/>
      <c r="N833" s="8"/>
      <c r="O833" s="8"/>
      <c r="P833" s="8"/>
      <c r="Q833" s="8"/>
      <c r="R833" s="8"/>
    </row>
    <row r="834" ht="15.75" customHeight="1">
      <c r="B834" s="8"/>
      <c r="C834" s="8"/>
      <c r="D834" s="8"/>
      <c r="E834" s="8"/>
      <c r="F834" s="8"/>
      <c r="G834" s="8"/>
      <c r="H834" s="8"/>
      <c r="I834" s="8"/>
      <c r="J834" s="8"/>
      <c r="K834" s="8"/>
      <c r="L834" s="8"/>
      <c r="M834" s="8"/>
      <c r="N834" s="8"/>
      <c r="O834" s="8"/>
      <c r="P834" s="8"/>
      <c r="Q834" s="8"/>
      <c r="R834" s="8"/>
    </row>
    <row r="835" ht="15.75" customHeight="1">
      <c r="B835" s="8"/>
      <c r="C835" s="8"/>
      <c r="D835" s="8"/>
      <c r="E835" s="8"/>
      <c r="F835" s="8"/>
      <c r="G835" s="8"/>
      <c r="H835" s="8"/>
      <c r="I835" s="8"/>
      <c r="J835" s="8"/>
      <c r="K835" s="8"/>
      <c r="L835" s="8"/>
      <c r="M835" s="8"/>
      <c r="N835" s="8"/>
      <c r="O835" s="8"/>
      <c r="P835" s="8"/>
      <c r="Q835" s="8"/>
      <c r="R835" s="8"/>
    </row>
    <row r="836" ht="15.75" customHeight="1">
      <c r="B836" s="8"/>
      <c r="C836" s="8"/>
      <c r="D836" s="8"/>
      <c r="E836" s="8"/>
      <c r="F836" s="8"/>
      <c r="G836" s="8"/>
      <c r="H836" s="8"/>
      <c r="I836" s="8"/>
      <c r="J836" s="8"/>
      <c r="K836" s="8"/>
      <c r="L836" s="8"/>
      <c r="M836" s="8"/>
      <c r="N836" s="8"/>
      <c r="O836" s="8"/>
      <c r="P836" s="8"/>
      <c r="Q836" s="8"/>
      <c r="R836" s="8"/>
    </row>
    <row r="837" ht="15.75" customHeight="1">
      <c r="B837" s="8"/>
      <c r="C837" s="8"/>
      <c r="D837" s="8"/>
      <c r="E837" s="8"/>
      <c r="F837" s="8"/>
      <c r="G837" s="8"/>
      <c r="H837" s="8"/>
      <c r="I837" s="8"/>
      <c r="J837" s="8"/>
      <c r="K837" s="8"/>
      <c r="L837" s="8"/>
      <c r="M837" s="8"/>
      <c r="N837" s="8"/>
      <c r="O837" s="8"/>
      <c r="P837" s="8"/>
      <c r="Q837" s="8"/>
      <c r="R837" s="8"/>
    </row>
    <row r="838" ht="15.75" customHeight="1">
      <c r="B838" s="8"/>
      <c r="C838" s="8"/>
      <c r="D838" s="8"/>
      <c r="E838" s="8"/>
      <c r="F838" s="8"/>
      <c r="G838" s="8"/>
      <c r="H838" s="8"/>
      <c r="I838" s="8"/>
      <c r="J838" s="8"/>
      <c r="K838" s="8"/>
      <c r="L838" s="8"/>
      <c r="M838" s="8"/>
      <c r="N838" s="8"/>
      <c r="O838" s="8"/>
      <c r="P838" s="8"/>
      <c r="Q838" s="8"/>
      <c r="R838" s="8"/>
    </row>
    <row r="839" ht="15.75" customHeight="1">
      <c r="B839" s="8"/>
      <c r="C839" s="8"/>
      <c r="D839" s="8"/>
      <c r="E839" s="8"/>
      <c r="F839" s="8"/>
      <c r="G839" s="8"/>
      <c r="H839" s="8"/>
      <c r="I839" s="8"/>
      <c r="J839" s="8"/>
      <c r="K839" s="8"/>
      <c r="L839" s="8"/>
      <c r="M839" s="8"/>
      <c r="N839" s="8"/>
      <c r="O839" s="8"/>
      <c r="P839" s="8"/>
      <c r="Q839" s="8"/>
      <c r="R839" s="8"/>
    </row>
    <row r="840" ht="15.75" customHeight="1">
      <c r="B840" s="8"/>
      <c r="C840" s="8"/>
      <c r="D840" s="8"/>
      <c r="E840" s="8"/>
      <c r="F840" s="8"/>
      <c r="G840" s="8"/>
      <c r="H840" s="8"/>
      <c r="I840" s="8"/>
      <c r="J840" s="8"/>
      <c r="K840" s="8"/>
      <c r="L840" s="8"/>
      <c r="M840" s="8"/>
      <c r="N840" s="8"/>
      <c r="O840" s="8"/>
      <c r="P840" s="8"/>
      <c r="Q840" s="8"/>
      <c r="R840" s="8"/>
    </row>
    <row r="841" ht="15.75" customHeight="1">
      <c r="B841" s="8"/>
      <c r="C841" s="8"/>
      <c r="D841" s="8"/>
      <c r="E841" s="8"/>
      <c r="F841" s="8"/>
      <c r="G841" s="8"/>
      <c r="H841" s="8"/>
      <c r="I841" s="8"/>
      <c r="J841" s="8"/>
      <c r="K841" s="8"/>
      <c r="L841" s="8"/>
      <c r="M841" s="8"/>
      <c r="N841" s="8"/>
      <c r="O841" s="8"/>
      <c r="P841" s="8"/>
      <c r="Q841" s="8"/>
      <c r="R841" s="8"/>
    </row>
    <row r="842" ht="15.75" customHeight="1">
      <c r="B842" s="8"/>
      <c r="C842" s="8"/>
      <c r="D842" s="8"/>
      <c r="E842" s="8"/>
      <c r="F842" s="8"/>
      <c r="G842" s="8"/>
      <c r="H842" s="8"/>
      <c r="I842" s="8"/>
      <c r="J842" s="8"/>
      <c r="K842" s="8"/>
      <c r="L842" s="8"/>
      <c r="M842" s="8"/>
      <c r="N842" s="8"/>
      <c r="O842" s="8"/>
      <c r="P842" s="8"/>
      <c r="Q842" s="8"/>
      <c r="R842" s="8"/>
    </row>
    <row r="843" ht="15.75" customHeight="1">
      <c r="B843" s="8"/>
      <c r="C843" s="8"/>
      <c r="D843" s="8"/>
      <c r="E843" s="8"/>
      <c r="F843" s="8"/>
      <c r="G843" s="8"/>
      <c r="H843" s="8"/>
      <c r="I843" s="8"/>
      <c r="J843" s="8"/>
      <c r="K843" s="8"/>
      <c r="L843" s="8"/>
      <c r="M843" s="8"/>
      <c r="N843" s="8"/>
      <c r="O843" s="8"/>
      <c r="P843" s="8"/>
      <c r="Q843" s="8"/>
      <c r="R843" s="8"/>
    </row>
    <row r="844" ht="15.75" customHeight="1">
      <c r="B844" s="8"/>
      <c r="C844" s="8"/>
      <c r="D844" s="8"/>
      <c r="E844" s="8"/>
      <c r="F844" s="8"/>
      <c r="G844" s="8"/>
      <c r="H844" s="8"/>
      <c r="I844" s="8"/>
      <c r="J844" s="8"/>
      <c r="K844" s="8"/>
      <c r="L844" s="8"/>
      <c r="M844" s="8"/>
      <c r="N844" s="8"/>
      <c r="O844" s="8"/>
      <c r="P844" s="8"/>
      <c r="Q844" s="8"/>
      <c r="R844" s="8"/>
    </row>
    <row r="845" ht="15.75" customHeight="1">
      <c r="B845" s="8"/>
      <c r="C845" s="8"/>
      <c r="D845" s="8"/>
      <c r="E845" s="8"/>
      <c r="F845" s="8"/>
      <c r="G845" s="8"/>
      <c r="H845" s="8"/>
      <c r="I845" s="8"/>
      <c r="J845" s="8"/>
      <c r="K845" s="8"/>
      <c r="L845" s="8"/>
      <c r="M845" s="8"/>
      <c r="N845" s="8"/>
      <c r="O845" s="8"/>
      <c r="P845" s="8"/>
      <c r="Q845" s="8"/>
      <c r="R845" s="8"/>
    </row>
    <row r="846" ht="15.75" customHeight="1">
      <c r="B846" s="8"/>
      <c r="C846" s="8"/>
      <c r="D846" s="8"/>
      <c r="E846" s="8"/>
      <c r="F846" s="8"/>
      <c r="G846" s="8"/>
      <c r="H846" s="8"/>
      <c r="I846" s="8"/>
      <c r="J846" s="8"/>
      <c r="K846" s="8"/>
      <c r="L846" s="8"/>
      <c r="M846" s="8"/>
      <c r="N846" s="8"/>
      <c r="O846" s="8"/>
      <c r="P846" s="8"/>
      <c r="Q846" s="8"/>
      <c r="R846" s="8"/>
    </row>
    <row r="847" ht="15.75" customHeight="1">
      <c r="B847" s="8"/>
      <c r="C847" s="8"/>
      <c r="D847" s="8"/>
      <c r="E847" s="8"/>
      <c r="F847" s="8"/>
      <c r="G847" s="8"/>
      <c r="H847" s="8"/>
      <c r="I847" s="8"/>
      <c r="J847" s="8"/>
      <c r="K847" s="8"/>
      <c r="L847" s="8"/>
      <c r="M847" s="8"/>
      <c r="N847" s="8"/>
      <c r="O847" s="8"/>
      <c r="P847" s="8"/>
      <c r="Q847" s="8"/>
      <c r="R847" s="8"/>
    </row>
    <row r="848" ht="15.75" customHeight="1">
      <c r="B848" s="8"/>
      <c r="C848" s="8"/>
      <c r="D848" s="8"/>
      <c r="E848" s="8"/>
      <c r="F848" s="8"/>
      <c r="G848" s="8"/>
      <c r="H848" s="8"/>
      <c r="I848" s="8"/>
      <c r="J848" s="8"/>
      <c r="K848" s="8"/>
      <c r="L848" s="8"/>
      <c r="M848" s="8"/>
      <c r="N848" s="8"/>
      <c r="O848" s="8"/>
      <c r="P848" s="8"/>
      <c r="Q848" s="8"/>
      <c r="R848" s="8"/>
    </row>
    <row r="849" ht="15.75" customHeight="1">
      <c r="B849" s="8"/>
      <c r="C849" s="8"/>
      <c r="D849" s="8"/>
      <c r="E849" s="8"/>
      <c r="F849" s="8"/>
      <c r="G849" s="8"/>
      <c r="H849" s="8"/>
      <c r="I849" s="8"/>
      <c r="J849" s="8"/>
      <c r="K849" s="8"/>
      <c r="L849" s="8"/>
      <c r="M849" s="8"/>
      <c r="N849" s="8"/>
      <c r="O849" s="8"/>
      <c r="P849" s="8"/>
      <c r="Q849" s="8"/>
      <c r="R849" s="8"/>
    </row>
    <row r="850" ht="15.75" customHeight="1">
      <c r="B850" s="8"/>
      <c r="C850" s="8"/>
      <c r="D850" s="8"/>
      <c r="E850" s="8"/>
      <c r="F850" s="8"/>
      <c r="G850" s="8"/>
      <c r="H850" s="8"/>
      <c r="I850" s="8"/>
      <c r="J850" s="8"/>
      <c r="K850" s="8"/>
      <c r="L850" s="8"/>
      <c r="M850" s="8"/>
      <c r="N850" s="8"/>
      <c r="O850" s="8"/>
      <c r="P850" s="8"/>
      <c r="Q850" s="8"/>
      <c r="R850" s="8"/>
    </row>
    <row r="851" ht="15.75" customHeight="1">
      <c r="B851" s="8"/>
      <c r="C851" s="8"/>
      <c r="D851" s="8"/>
      <c r="E851" s="8"/>
      <c r="F851" s="8"/>
      <c r="G851" s="8"/>
      <c r="H851" s="8"/>
      <c r="I851" s="8"/>
      <c r="J851" s="8"/>
      <c r="K851" s="8"/>
      <c r="L851" s="8"/>
      <c r="M851" s="8"/>
      <c r="N851" s="8"/>
      <c r="O851" s="8"/>
      <c r="P851" s="8"/>
      <c r="Q851" s="8"/>
      <c r="R851" s="8"/>
    </row>
    <row r="852" ht="15.75" customHeight="1">
      <c r="B852" s="8"/>
      <c r="C852" s="8"/>
      <c r="D852" s="8"/>
      <c r="E852" s="8"/>
      <c r="F852" s="8"/>
      <c r="G852" s="8"/>
      <c r="H852" s="8"/>
      <c r="I852" s="8"/>
      <c r="J852" s="8"/>
      <c r="K852" s="8"/>
      <c r="L852" s="8"/>
      <c r="M852" s="8"/>
      <c r="N852" s="8"/>
      <c r="O852" s="8"/>
      <c r="P852" s="8"/>
      <c r="Q852" s="8"/>
      <c r="R852" s="8"/>
    </row>
    <row r="853" ht="15.75" customHeight="1">
      <c r="B853" s="8"/>
      <c r="C853" s="8"/>
      <c r="D853" s="8"/>
      <c r="E853" s="8"/>
      <c r="F853" s="8"/>
      <c r="G853" s="8"/>
      <c r="H853" s="8"/>
      <c r="I853" s="8"/>
      <c r="J853" s="8"/>
      <c r="K853" s="8"/>
      <c r="L853" s="8"/>
      <c r="M853" s="8"/>
      <c r="N853" s="8"/>
      <c r="O853" s="8"/>
      <c r="P853" s="8"/>
      <c r="Q853" s="8"/>
      <c r="R853" s="8"/>
    </row>
    <row r="854" ht="15.75" customHeight="1">
      <c r="B854" s="8"/>
      <c r="C854" s="8"/>
      <c r="D854" s="8"/>
      <c r="E854" s="8"/>
      <c r="F854" s="8"/>
      <c r="G854" s="8"/>
      <c r="H854" s="8"/>
      <c r="I854" s="8"/>
      <c r="J854" s="8"/>
      <c r="K854" s="8"/>
      <c r="L854" s="8"/>
      <c r="M854" s="8"/>
      <c r="N854" s="8"/>
      <c r="O854" s="8"/>
      <c r="P854" s="8"/>
      <c r="Q854" s="8"/>
      <c r="R854" s="8"/>
    </row>
    <row r="855" ht="15.75" customHeight="1">
      <c r="B855" s="8"/>
      <c r="C855" s="8"/>
      <c r="D855" s="8"/>
      <c r="E855" s="8"/>
      <c r="F855" s="8"/>
      <c r="G855" s="8"/>
      <c r="H855" s="8"/>
      <c r="I855" s="8"/>
      <c r="J855" s="8"/>
      <c r="K855" s="8"/>
      <c r="L855" s="8"/>
      <c r="M855" s="8"/>
      <c r="N855" s="8"/>
      <c r="O855" s="8"/>
      <c r="P855" s="8"/>
      <c r="Q855" s="8"/>
      <c r="R855" s="8"/>
    </row>
    <row r="856" ht="15.75" customHeight="1">
      <c r="B856" s="8"/>
      <c r="C856" s="8"/>
      <c r="D856" s="8"/>
      <c r="E856" s="8"/>
      <c r="F856" s="8"/>
      <c r="G856" s="8"/>
      <c r="H856" s="8"/>
      <c r="I856" s="8"/>
      <c r="J856" s="8"/>
      <c r="K856" s="8"/>
      <c r="L856" s="8"/>
      <c r="M856" s="8"/>
      <c r="N856" s="8"/>
      <c r="O856" s="8"/>
      <c r="P856" s="8"/>
      <c r="Q856" s="8"/>
      <c r="R856" s="8"/>
    </row>
    <row r="857" ht="15.75" customHeight="1">
      <c r="B857" s="8"/>
      <c r="C857" s="8"/>
      <c r="D857" s="8"/>
      <c r="E857" s="8"/>
      <c r="F857" s="8"/>
      <c r="G857" s="8"/>
      <c r="H857" s="8"/>
      <c r="I857" s="8"/>
      <c r="J857" s="8"/>
      <c r="K857" s="8"/>
      <c r="L857" s="8"/>
      <c r="M857" s="8"/>
      <c r="N857" s="8"/>
      <c r="O857" s="8"/>
      <c r="P857" s="8"/>
      <c r="Q857" s="8"/>
      <c r="R857" s="8"/>
    </row>
    <row r="858" ht="15.75" customHeight="1">
      <c r="B858" s="8"/>
      <c r="C858" s="8"/>
      <c r="D858" s="8"/>
      <c r="E858" s="8"/>
      <c r="F858" s="8"/>
      <c r="G858" s="8"/>
      <c r="H858" s="8"/>
      <c r="I858" s="8"/>
      <c r="J858" s="8"/>
      <c r="K858" s="8"/>
      <c r="L858" s="8"/>
      <c r="M858" s="8"/>
      <c r="N858" s="8"/>
      <c r="O858" s="8"/>
      <c r="P858" s="8"/>
      <c r="Q858" s="8"/>
      <c r="R858" s="8"/>
    </row>
    <row r="859" ht="15.75" customHeight="1">
      <c r="B859" s="8"/>
      <c r="C859" s="8"/>
      <c r="D859" s="8"/>
      <c r="E859" s="8"/>
      <c r="F859" s="8"/>
      <c r="G859" s="8"/>
      <c r="H859" s="8"/>
      <c r="I859" s="8"/>
      <c r="J859" s="8"/>
      <c r="K859" s="8"/>
      <c r="L859" s="8"/>
      <c r="M859" s="8"/>
      <c r="N859" s="8"/>
      <c r="O859" s="8"/>
      <c r="P859" s="8"/>
      <c r="Q859" s="8"/>
      <c r="R859" s="8"/>
    </row>
    <row r="860" ht="15.75" customHeight="1">
      <c r="B860" s="8"/>
      <c r="C860" s="8"/>
      <c r="D860" s="8"/>
      <c r="E860" s="8"/>
      <c r="F860" s="8"/>
      <c r="G860" s="8"/>
      <c r="H860" s="8"/>
      <c r="I860" s="8"/>
      <c r="J860" s="8"/>
      <c r="K860" s="8"/>
      <c r="L860" s="8"/>
      <c r="M860" s="8"/>
      <c r="N860" s="8"/>
      <c r="O860" s="8"/>
      <c r="P860" s="8"/>
      <c r="Q860" s="8"/>
      <c r="R860" s="8"/>
    </row>
    <row r="861" ht="15.75" customHeight="1">
      <c r="B861" s="8"/>
      <c r="C861" s="8"/>
      <c r="D861" s="8"/>
      <c r="E861" s="8"/>
      <c r="F861" s="8"/>
      <c r="G861" s="8"/>
      <c r="H861" s="8"/>
      <c r="I861" s="8"/>
      <c r="J861" s="8"/>
      <c r="K861" s="8"/>
      <c r="L861" s="8"/>
      <c r="M861" s="8"/>
      <c r="N861" s="8"/>
      <c r="O861" s="8"/>
      <c r="P861" s="8"/>
      <c r="Q861" s="8"/>
      <c r="R861" s="8"/>
    </row>
    <row r="862" ht="15.75" customHeight="1">
      <c r="B862" s="8"/>
      <c r="C862" s="8"/>
      <c r="D862" s="8"/>
      <c r="E862" s="8"/>
      <c r="F862" s="8"/>
      <c r="G862" s="8"/>
      <c r="H862" s="8"/>
      <c r="I862" s="8"/>
      <c r="J862" s="8"/>
      <c r="K862" s="8"/>
      <c r="L862" s="8"/>
      <c r="M862" s="8"/>
      <c r="N862" s="8"/>
      <c r="O862" s="8"/>
      <c r="P862" s="8"/>
      <c r="Q862" s="8"/>
      <c r="R862" s="8"/>
    </row>
    <row r="863" ht="15.75" customHeight="1">
      <c r="B863" s="8"/>
      <c r="C863" s="8"/>
      <c r="D863" s="8"/>
      <c r="E863" s="8"/>
      <c r="F863" s="8"/>
      <c r="G863" s="8"/>
      <c r="H863" s="8"/>
      <c r="I863" s="8"/>
      <c r="J863" s="8"/>
      <c r="K863" s="8"/>
      <c r="L863" s="8"/>
      <c r="M863" s="8"/>
      <c r="N863" s="8"/>
      <c r="O863" s="8"/>
      <c r="P863" s="8"/>
      <c r="Q863" s="8"/>
      <c r="R863" s="8"/>
    </row>
    <row r="864" ht="15.75" customHeight="1">
      <c r="B864" s="8"/>
      <c r="C864" s="8"/>
      <c r="D864" s="8"/>
      <c r="E864" s="8"/>
      <c r="F864" s="8"/>
      <c r="G864" s="8"/>
      <c r="H864" s="8"/>
      <c r="I864" s="8"/>
      <c r="J864" s="8"/>
      <c r="K864" s="8"/>
      <c r="L864" s="8"/>
      <c r="M864" s="8"/>
      <c r="N864" s="8"/>
      <c r="O864" s="8"/>
      <c r="P864" s="8"/>
      <c r="Q864" s="8"/>
      <c r="R864" s="8"/>
    </row>
    <row r="865" ht="15.75" customHeight="1">
      <c r="B865" s="8"/>
      <c r="C865" s="8"/>
      <c r="D865" s="8"/>
      <c r="E865" s="8"/>
      <c r="F865" s="8"/>
      <c r="G865" s="8"/>
      <c r="H865" s="8"/>
      <c r="I865" s="8"/>
      <c r="J865" s="8"/>
      <c r="K865" s="8"/>
      <c r="L865" s="8"/>
      <c r="M865" s="8"/>
      <c r="N865" s="8"/>
      <c r="O865" s="8"/>
      <c r="P865" s="8"/>
      <c r="Q865" s="8"/>
      <c r="R865" s="8"/>
    </row>
    <row r="866" ht="15.75" customHeight="1">
      <c r="B866" s="8"/>
      <c r="C866" s="8"/>
      <c r="D866" s="8"/>
      <c r="E866" s="8"/>
      <c r="F866" s="8"/>
      <c r="G866" s="8"/>
      <c r="H866" s="8"/>
      <c r="I866" s="8"/>
      <c r="J866" s="8"/>
      <c r="K866" s="8"/>
      <c r="L866" s="8"/>
      <c r="M866" s="8"/>
      <c r="N866" s="8"/>
      <c r="O866" s="8"/>
      <c r="P866" s="8"/>
      <c r="Q866" s="8"/>
      <c r="R866" s="8"/>
    </row>
    <row r="867" ht="15.75" customHeight="1">
      <c r="B867" s="8"/>
      <c r="C867" s="8"/>
      <c r="D867" s="8"/>
      <c r="E867" s="8"/>
      <c r="F867" s="8"/>
      <c r="G867" s="8"/>
      <c r="H867" s="8"/>
      <c r="I867" s="8"/>
      <c r="J867" s="8"/>
      <c r="K867" s="8"/>
      <c r="L867" s="8"/>
      <c r="M867" s="8"/>
      <c r="N867" s="8"/>
      <c r="O867" s="8"/>
      <c r="P867" s="8"/>
      <c r="Q867" s="8"/>
      <c r="R867" s="8"/>
    </row>
    <row r="868" ht="15.75" customHeight="1">
      <c r="B868" s="8"/>
      <c r="C868" s="8"/>
      <c r="D868" s="8"/>
      <c r="E868" s="8"/>
      <c r="F868" s="8"/>
      <c r="G868" s="8"/>
      <c r="H868" s="8"/>
      <c r="I868" s="8"/>
      <c r="J868" s="8"/>
      <c r="K868" s="8"/>
      <c r="L868" s="8"/>
      <c r="M868" s="8"/>
      <c r="N868" s="8"/>
      <c r="O868" s="8"/>
      <c r="P868" s="8"/>
      <c r="Q868" s="8"/>
      <c r="R868" s="8"/>
    </row>
    <row r="869" ht="15.75" customHeight="1">
      <c r="B869" s="8"/>
      <c r="C869" s="8"/>
      <c r="D869" s="8"/>
      <c r="E869" s="8"/>
      <c r="F869" s="8"/>
      <c r="G869" s="8"/>
      <c r="H869" s="8"/>
      <c r="I869" s="8"/>
      <c r="J869" s="8"/>
      <c r="K869" s="8"/>
      <c r="L869" s="8"/>
      <c r="M869" s="8"/>
      <c r="N869" s="8"/>
      <c r="O869" s="8"/>
      <c r="P869" s="8"/>
      <c r="Q869" s="8"/>
      <c r="R869" s="8"/>
    </row>
    <row r="870" ht="15.75" customHeight="1">
      <c r="B870" s="8"/>
      <c r="C870" s="8"/>
      <c r="D870" s="8"/>
      <c r="E870" s="8"/>
      <c r="F870" s="8"/>
      <c r="G870" s="8"/>
      <c r="H870" s="8"/>
      <c r="I870" s="8"/>
      <c r="J870" s="8"/>
      <c r="K870" s="8"/>
      <c r="L870" s="8"/>
      <c r="M870" s="8"/>
      <c r="N870" s="8"/>
      <c r="O870" s="8"/>
      <c r="P870" s="8"/>
      <c r="Q870" s="8"/>
      <c r="R870" s="8"/>
    </row>
    <row r="871" ht="15.75" customHeight="1">
      <c r="B871" s="8"/>
      <c r="C871" s="8"/>
      <c r="D871" s="8"/>
      <c r="E871" s="8"/>
      <c r="F871" s="8"/>
      <c r="G871" s="8"/>
      <c r="H871" s="8"/>
      <c r="I871" s="8"/>
      <c r="J871" s="8"/>
      <c r="K871" s="8"/>
      <c r="L871" s="8"/>
      <c r="M871" s="8"/>
      <c r="N871" s="8"/>
      <c r="O871" s="8"/>
      <c r="P871" s="8"/>
      <c r="Q871" s="8"/>
      <c r="R871" s="8"/>
    </row>
    <row r="872" ht="15.75" customHeight="1">
      <c r="B872" s="8"/>
      <c r="C872" s="8"/>
      <c r="D872" s="8"/>
      <c r="E872" s="8"/>
      <c r="F872" s="8"/>
      <c r="G872" s="8"/>
      <c r="H872" s="8"/>
      <c r="I872" s="8"/>
      <c r="J872" s="8"/>
      <c r="K872" s="8"/>
      <c r="L872" s="8"/>
      <c r="M872" s="8"/>
      <c r="N872" s="8"/>
      <c r="O872" s="8"/>
      <c r="P872" s="8"/>
      <c r="Q872" s="8"/>
      <c r="R872" s="8"/>
    </row>
    <row r="873" ht="15.75" customHeight="1">
      <c r="B873" s="8"/>
      <c r="C873" s="8"/>
      <c r="D873" s="8"/>
      <c r="E873" s="8"/>
      <c r="F873" s="8"/>
      <c r="G873" s="8"/>
      <c r="H873" s="8"/>
      <c r="I873" s="8"/>
      <c r="J873" s="8"/>
      <c r="K873" s="8"/>
      <c r="L873" s="8"/>
      <c r="M873" s="8"/>
      <c r="N873" s="8"/>
      <c r="O873" s="8"/>
      <c r="P873" s="8"/>
      <c r="Q873" s="8"/>
      <c r="R873" s="8"/>
    </row>
    <row r="874" ht="15.75" customHeight="1">
      <c r="B874" s="8"/>
      <c r="C874" s="8"/>
      <c r="D874" s="8"/>
      <c r="E874" s="8"/>
      <c r="F874" s="8"/>
      <c r="G874" s="8"/>
      <c r="H874" s="8"/>
      <c r="I874" s="8"/>
      <c r="J874" s="8"/>
      <c r="K874" s="8"/>
      <c r="L874" s="8"/>
      <c r="M874" s="8"/>
      <c r="N874" s="8"/>
      <c r="O874" s="8"/>
      <c r="P874" s="8"/>
      <c r="Q874" s="8"/>
      <c r="R874" s="8"/>
    </row>
    <row r="875" ht="15.75" customHeight="1">
      <c r="B875" s="8"/>
      <c r="C875" s="8"/>
      <c r="D875" s="8"/>
      <c r="E875" s="8"/>
      <c r="F875" s="8"/>
      <c r="G875" s="8"/>
      <c r="H875" s="8"/>
      <c r="I875" s="8"/>
      <c r="J875" s="8"/>
      <c r="K875" s="8"/>
      <c r="L875" s="8"/>
      <c r="M875" s="8"/>
      <c r="N875" s="8"/>
      <c r="O875" s="8"/>
      <c r="P875" s="8"/>
      <c r="Q875" s="8"/>
      <c r="R875" s="8"/>
    </row>
    <row r="876" ht="15.75" customHeight="1">
      <c r="B876" s="8"/>
      <c r="C876" s="8"/>
      <c r="D876" s="8"/>
      <c r="E876" s="8"/>
      <c r="F876" s="8"/>
      <c r="G876" s="8"/>
      <c r="H876" s="8"/>
      <c r="I876" s="8"/>
      <c r="J876" s="8"/>
      <c r="K876" s="8"/>
      <c r="L876" s="8"/>
      <c r="M876" s="8"/>
      <c r="N876" s="8"/>
      <c r="O876" s="8"/>
      <c r="P876" s="8"/>
      <c r="Q876" s="8"/>
      <c r="R876" s="8"/>
    </row>
    <row r="877" ht="15.75" customHeight="1">
      <c r="B877" s="8"/>
      <c r="C877" s="8"/>
      <c r="D877" s="8"/>
      <c r="E877" s="8"/>
      <c r="F877" s="8"/>
      <c r="G877" s="8"/>
      <c r="H877" s="8"/>
      <c r="I877" s="8"/>
      <c r="J877" s="8"/>
      <c r="K877" s="8"/>
      <c r="L877" s="8"/>
      <c r="M877" s="8"/>
      <c r="N877" s="8"/>
      <c r="O877" s="8"/>
      <c r="P877" s="8"/>
      <c r="Q877" s="8"/>
      <c r="R877" s="8"/>
    </row>
    <row r="878" ht="15.75" customHeight="1">
      <c r="B878" s="8"/>
      <c r="C878" s="8"/>
      <c r="D878" s="8"/>
      <c r="E878" s="8"/>
      <c r="F878" s="8"/>
      <c r="G878" s="8"/>
      <c r="H878" s="8"/>
      <c r="I878" s="8"/>
      <c r="J878" s="8"/>
      <c r="K878" s="8"/>
      <c r="L878" s="8"/>
      <c r="M878" s="8"/>
      <c r="N878" s="8"/>
      <c r="O878" s="8"/>
      <c r="P878" s="8"/>
      <c r="Q878" s="8"/>
      <c r="R878" s="8"/>
    </row>
    <row r="879" ht="15.75" customHeight="1">
      <c r="B879" s="8"/>
      <c r="C879" s="8"/>
      <c r="D879" s="8"/>
      <c r="E879" s="8"/>
      <c r="F879" s="8"/>
      <c r="G879" s="8"/>
      <c r="H879" s="8"/>
      <c r="I879" s="8"/>
      <c r="J879" s="8"/>
      <c r="K879" s="8"/>
      <c r="L879" s="8"/>
      <c r="M879" s="8"/>
      <c r="N879" s="8"/>
      <c r="O879" s="8"/>
      <c r="P879" s="8"/>
      <c r="Q879" s="8"/>
      <c r="R879" s="8"/>
    </row>
    <row r="880" ht="15.75" customHeight="1">
      <c r="B880" s="8"/>
      <c r="C880" s="8"/>
      <c r="D880" s="8"/>
      <c r="E880" s="8"/>
      <c r="F880" s="8"/>
      <c r="G880" s="8"/>
      <c r="H880" s="8"/>
      <c r="I880" s="8"/>
      <c r="J880" s="8"/>
      <c r="K880" s="8"/>
      <c r="L880" s="8"/>
      <c r="M880" s="8"/>
      <c r="N880" s="8"/>
      <c r="O880" s="8"/>
      <c r="P880" s="8"/>
      <c r="Q880" s="8"/>
      <c r="R880" s="8"/>
    </row>
    <row r="881" ht="15.75" customHeight="1">
      <c r="B881" s="8"/>
      <c r="C881" s="8"/>
      <c r="D881" s="8"/>
      <c r="E881" s="8"/>
      <c r="F881" s="8"/>
      <c r="G881" s="8"/>
      <c r="H881" s="8"/>
      <c r="I881" s="8"/>
      <c r="J881" s="8"/>
      <c r="K881" s="8"/>
      <c r="L881" s="8"/>
      <c r="M881" s="8"/>
      <c r="N881" s="8"/>
      <c r="O881" s="8"/>
      <c r="P881" s="8"/>
      <c r="Q881" s="8"/>
      <c r="R881" s="8"/>
    </row>
    <row r="882" ht="15.75" customHeight="1">
      <c r="B882" s="8"/>
      <c r="C882" s="8"/>
      <c r="D882" s="8"/>
      <c r="E882" s="8"/>
      <c r="F882" s="8"/>
      <c r="G882" s="8"/>
      <c r="H882" s="8"/>
      <c r="I882" s="8"/>
      <c r="J882" s="8"/>
      <c r="K882" s="8"/>
      <c r="L882" s="8"/>
      <c r="M882" s="8"/>
      <c r="N882" s="8"/>
      <c r="O882" s="8"/>
      <c r="P882" s="8"/>
      <c r="Q882" s="8"/>
      <c r="R882" s="8"/>
    </row>
    <row r="883" ht="15.75" customHeight="1">
      <c r="B883" s="8"/>
      <c r="C883" s="8"/>
      <c r="D883" s="8"/>
      <c r="E883" s="8"/>
      <c r="F883" s="8"/>
      <c r="G883" s="8"/>
      <c r="H883" s="8"/>
      <c r="I883" s="8"/>
      <c r="J883" s="8"/>
      <c r="K883" s="8"/>
      <c r="L883" s="8"/>
      <c r="M883" s="8"/>
      <c r="N883" s="8"/>
      <c r="O883" s="8"/>
      <c r="P883" s="8"/>
      <c r="Q883" s="8"/>
      <c r="R883" s="8"/>
    </row>
    <row r="884" ht="15.75" customHeight="1">
      <c r="B884" s="8"/>
      <c r="C884" s="8"/>
      <c r="D884" s="8"/>
      <c r="E884" s="8"/>
      <c r="F884" s="8"/>
      <c r="G884" s="8"/>
      <c r="H884" s="8"/>
      <c r="I884" s="8"/>
      <c r="J884" s="8"/>
      <c r="K884" s="8"/>
      <c r="L884" s="8"/>
      <c r="M884" s="8"/>
      <c r="N884" s="8"/>
      <c r="O884" s="8"/>
      <c r="P884" s="8"/>
      <c r="Q884" s="8"/>
      <c r="R884" s="8"/>
    </row>
    <row r="885" ht="15.75" customHeight="1">
      <c r="B885" s="8"/>
      <c r="C885" s="8"/>
      <c r="D885" s="8"/>
      <c r="E885" s="8"/>
      <c r="F885" s="8"/>
      <c r="G885" s="8"/>
      <c r="H885" s="8"/>
      <c r="I885" s="8"/>
      <c r="J885" s="8"/>
      <c r="K885" s="8"/>
      <c r="L885" s="8"/>
      <c r="M885" s="8"/>
      <c r="N885" s="8"/>
      <c r="O885" s="8"/>
      <c r="P885" s="8"/>
      <c r="Q885" s="8"/>
      <c r="R885" s="8"/>
    </row>
    <row r="886" ht="15.75" customHeight="1">
      <c r="B886" s="8"/>
      <c r="C886" s="8"/>
      <c r="D886" s="8"/>
      <c r="E886" s="8"/>
      <c r="F886" s="8"/>
      <c r="G886" s="8"/>
      <c r="H886" s="8"/>
      <c r="I886" s="8"/>
      <c r="J886" s="8"/>
      <c r="K886" s="8"/>
      <c r="L886" s="8"/>
      <c r="M886" s="8"/>
      <c r="N886" s="8"/>
      <c r="O886" s="8"/>
      <c r="P886" s="8"/>
      <c r="Q886" s="8"/>
      <c r="R886" s="8"/>
    </row>
    <row r="887" ht="15.75" customHeight="1">
      <c r="B887" s="8"/>
      <c r="C887" s="8"/>
      <c r="D887" s="8"/>
      <c r="E887" s="8"/>
      <c r="F887" s="8"/>
      <c r="G887" s="8"/>
      <c r="H887" s="8"/>
      <c r="I887" s="8"/>
      <c r="J887" s="8"/>
      <c r="K887" s="8"/>
      <c r="L887" s="8"/>
      <c r="M887" s="8"/>
      <c r="N887" s="8"/>
      <c r="O887" s="8"/>
      <c r="P887" s="8"/>
      <c r="Q887" s="8"/>
      <c r="R887" s="8"/>
    </row>
    <row r="888" ht="15.75" customHeight="1">
      <c r="B888" s="8"/>
      <c r="C888" s="8"/>
      <c r="D888" s="8"/>
      <c r="E888" s="8"/>
      <c r="F888" s="8"/>
      <c r="G888" s="8"/>
      <c r="H888" s="8"/>
      <c r="I888" s="8"/>
      <c r="J888" s="8"/>
      <c r="K888" s="8"/>
      <c r="L888" s="8"/>
      <c r="M888" s="8"/>
      <c r="N888" s="8"/>
      <c r="O888" s="8"/>
      <c r="P888" s="8"/>
      <c r="Q888" s="8"/>
      <c r="R888" s="8"/>
    </row>
    <row r="889" ht="15.75" customHeight="1">
      <c r="B889" s="8"/>
      <c r="C889" s="8"/>
      <c r="D889" s="8"/>
      <c r="E889" s="8"/>
      <c r="F889" s="8"/>
      <c r="G889" s="8"/>
      <c r="H889" s="8"/>
      <c r="I889" s="8"/>
      <c r="J889" s="8"/>
      <c r="K889" s="8"/>
      <c r="L889" s="8"/>
      <c r="M889" s="8"/>
      <c r="N889" s="8"/>
      <c r="O889" s="8"/>
      <c r="P889" s="8"/>
      <c r="Q889" s="8"/>
      <c r="R889" s="8"/>
    </row>
    <row r="890" ht="15.75" customHeight="1">
      <c r="B890" s="8"/>
      <c r="C890" s="8"/>
      <c r="D890" s="8"/>
      <c r="E890" s="8"/>
      <c r="F890" s="8"/>
      <c r="G890" s="8"/>
      <c r="H890" s="8"/>
      <c r="I890" s="8"/>
      <c r="J890" s="8"/>
      <c r="K890" s="8"/>
      <c r="L890" s="8"/>
      <c r="M890" s="8"/>
      <c r="N890" s="8"/>
      <c r="O890" s="8"/>
      <c r="P890" s="8"/>
      <c r="Q890" s="8"/>
      <c r="R890" s="8"/>
    </row>
    <row r="891" ht="15.75" customHeight="1">
      <c r="B891" s="8"/>
      <c r="C891" s="8"/>
      <c r="D891" s="8"/>
      <c r="E891" s="8"/>
      <c r="F891" s="8"/>
      <c r="G891" s="8"/>
      <c r="H891" s="8"/>
      <c r="I891" s="8"/>
      <c r="J891" s="8"/>
      <c r="K891" s="8"/>
      <c r="L891" s="8"/>
      <c r="M891" s="8"/>
      <c r="N891" s="8"/>
      <c r="O891" s="8"/>
      <c r="P891" s="8"/>
      <c r="Q891" s="8"/>
      <c r="R891" s="8"/>
    </row>
    <row r="892" ht="15.75" customHeight="1">
      <c r="B892" s="8"/>
      <c r="C892" s="8"/>
      <c r="D892" s="8"/>
      <c r="E892" s="8"/>
      <c r="F892" s="8"/>
      <c r="G892" s="8"/>
      <c r="H892" s="8"/>
      <c r="I892" s="8"/>
      <c r="J892" s="8"/>
      <c r="K892" s="8"/>
      <c r="L892" s="8"/>
      <c r="M892" s="8"/>
      <c r="N892" s="8"/>
      <c r="O892" s="8"/>
      <c r="P892" s="8"/>
      <c r="Q892" s="8"/>
      <c r="R892" s="8"/>
    </row>
    <row r="893" ht="15.75" customHeight="1">
      <c r="B893" s="8"/>
      <c r="C893" s="8"/>
      <c r="D893" s="8"/>
      <c r="E893" s="8"/>
      <c r="F893" s="8"/>
      <c r="G893" s="8"/>
      <c r="H893" s="8"/>
      <c r="I893" s="8"/>
      <c r="J893" s="8"/>
      <c r="K893" s="8"/>
      <c r="L893" s="8"/>
      <c r="M893" s="8"/>
      <c r="N893" s="8"/>
      <c r="O893" s="8"/>
      <c r="P893" s="8"/>
      <c r="Q893" s="8"/>
      <c r="R893" s="8"/>
    </row>
    <row r="894" ht="15.75" customHeight="1">
      <c r="B894" s="8"/>
      <c r="C894" s="8"/>
      <c r="D894" s="8"/>
      <c r="E894" s="8"/>
      <c r="F894" s="8"/>
      <c r="G894" s="8"/>
      <c r="H894" s="8"/>
      <c r="I894" s="8"/>
      <c r="J894" s="8"/>
      <c r="K894" s="8"/>
      <c r="L894" s="8"/>
      <c r="M894" s="8"/>
      <c r="N894" s="8"/>
      <c r="O894" s="8"/>
      <c r="P894" s="8"/>
      <c r="Q894" s="8"/>
      <c r="R894" s="8"/>
    </row>
    <row r="895" ht="15.75" customHeight="1">
      <c r="B895" s="8"/>
      <c r="C895" s="8"/>
      <c r="D895" s="8"/>
      <c r="E895" s="8"/>
      <c r="F895" s="8"/>
      <c r="G895" s="8"/>
      <c r="H895" s="8"/>
      <c r="I895" s="8"/>
      <c r="J895" s="8"/>
      <c r="K895" s="8"/>
      <c r="L895" s="8"/>
      <c r="M895" s="8"/>
      <c r="N895" s="8"/>
      <c r="O895" s="8"/>
      <c r="P895" s="8"/>
      <c r="Q895" s="8"/>
      <c r="R895" s="8"/>
    </row>
    <row r="896" ht="15.75" customHeight="1">
      <c r="B896" s="8"/>
      <c r="C896" s="8"/>
      <c r="D896" s="8"/>
      <c r="E896" s="8"/>
      <c r="F896" s="8"/>
      <c r="G896" s="8"/>
      <c r="H896" s="8"/>
      <c r="I896" s="8"/>
      <c r="J896" s="8"/>
      <c r="K896" s="8"/>
      <c r="L896" s="8"/>
      <c r="M896" s="8"/>
      <c r="N896" s="8"/>
      <c r="O896" s="8"/>
      <c r="P896" s="8"/>
      <c r="Q896" s="8"/>
      <c r="R896" s="8"/>
    </row>
    <row r="897" ht="15.75" customHeight="1">
      <c r="B897" s="8"/>
      <c r="C897" s="8"/>
      <c r="D897" s="8"/>
      <c r="E897" s="8"/>
      <c r="F897" s="8"/>
      <c r="G897" s="8"/>
      <c r="H897" s="8"/>
      <c r="I897" s="8"/>
      <c r="J897" s="8"/>
      <c r="K897" s="8"/>
      <c r="L897" s="8"/>
      <c r="M897" s="8"/>
      <c r="N897" s="8"/>
      <c r="O897" s="8"/>
      <c r="P897" s="8"/>
      <c r="Q897" s="8"/>
      <c r="R897" s="8"/>
    </row>
    <row r="898" ht="15.75" customHeight="1">
      <c r="B898" s="8"/>
      <c r="C898" s="8"/>
      <c r="D898" s="8"/>
      <c r="E898" s="8"/>
      <c r="F898" s="8"/>
      <c r="G898" s="8"/>
      <c r="H898" s="8"/>
      <c r="I898" s="8"/>
      <c r="J898" s="8"/>
      <c r="K898" s="8"/>
      <c r="L898" s="8"/>
      <c r="M898" s="8"/>
      <c r="N898" s="8"/>
      <c r="O898" s="8"/>
      <c r="P898" s="8"/>
      <c r="Q898" s="8"/>
      <c r="R898" s="8"/>
    </row>
    <row r="899" ht="15.75" customHeight="1">
      <c r="B899" s="8"/>
      <c r="C899" s="8"/>
      <c r="D899" s="8"/>
      <c r="E899" s="8"/>
      <c r="F899" s="8"/>
      <c r="G899" s="8"/>
      <c r="H899" s="8"/>
      <c r="I899" s="8"/>
      <c r="J899" s="8"/>
      <c r="K899" s="8"/>
      <c r="L899" s="8"/>
      <c r="M899" s="8"/>
      <c r="N899" s="8"/>
      <c r="O899" s="8"/>
      <c r="P899" s="8"/>
      <c r="Q899" s="8"/>
      <c r="R899" s="8"/>
    </row>
    <row r="900" ht="15.75" customHeight="1">
      <c r="B900" s="8"/>
      <c r="C900" s="8"/>
      <c r="D900" s="8"/>
      <c r="E900" s="8"/>
      <c r="F900" s="8"/>
      <c r="G900" s="8"/>
      <c r="H900" s="8"/>
      <c r="I900" s="8"/>
      <c r="J900" s="8"/>
      <c r="K900" s="8"/>
      <c r="L900" s="8"/>
      <c r="M900" s="8"/>
      <c r="N900" s="8"/>
      <c r="O900" s="8"/>
      <c r="P900" s="8"/>
      <c r="Q900" s="8"/>
      <c r="R900" s="8"/>
    </row>
    <row r="901" ht="15.75" customHeight="1">
      <c r="B901" s="8"/>
      <c r="C901" s="8"/>
      <c r="D901" s="8"/>
      <c r="E901" s="8"/>
      <c r="F901" s="8"/>
      <c r="G901" s="8"/>
      <c r="H901" s="8"/>
      <c r="I901" s="8"/>
      <c r="J901" s="8"/>
      <c r="K901" s="8"/>
      <c r="L901" s="8"/>
      <c r="M901" s="8"/>
      <c r="N901" s="8"/>
      <c r="O901" s="8"/>
      <c r="P901" s="8"/>
      <c r="Q901" s="8"/>
      <c r="R901" s="8"/>
    </row>
    <row r="902" ht="15.75" customHeight="1">
      <c r="B902" s="8"/>
      <c r="C902" s="8"/>
      <c r="D902" s="8"/>
      <c r="E902" s="8"/>
      <c r="F902" s="8"/>
      <c r="G902" s="8"/>
      <c r="H902" s="8"/>
      <c r="I902" s="8"/>
      <c r="J902" s="8"/>
      <c r="K902" s="8"/>
      <c r="L902" s="8"/>
      <c r="M902" s="8"/>
      <c r="N902" s="8"/>
      <c r="O902" s="8"/>
      <c r="P902" s="8"/>
      <c r="Q902" s="8"/>
      <c r="R902" s="8"/>
    </row>
    <row r="903" ht="15.75" customHeight="1">
      <c r="B903" s="8"/>
      <c r="C903" s="8"/>
      <c r="D903" s="8"/>
      <c r="E903" s="8"/>
      <c r="F903" s="8"/>
      <c r="G903" s="8"/>
      <c r="H903" s="8"/>
      <c r="I903" s="8"/>
      <c r="J903" s="8"/>
      <c r="K903" s="8"/>
      <c r="L903" s="8"/>
      <c r="M903" s="8"/>
      <c r="N903" s="8"/>
      <c r="O903" s="8"/>
      <c r="P903" s="8"/>
      <c r="Q903" s="8"/>
      <c r="R903" s="8"/>
    </row>
    <row r="904" ht="15.75" customHeight="1">
      <c r="B904" s="8"/>
      <c r="C904" s="8"/>
      <c r="D904" s="8"/>
      <c r="E904" s="8"/>
      <c r="F904" s="8"/>
      <c r="G904" s="8"/>
      <c r="H904" s="8"/>
      <c r="I904" s="8"/>
      <c r="J904" s="8"/>
      <c r="K904" s="8"/>
      <c r="L904" s="8"/>
      <c r="M904" s="8"/>
      <c r="N904" s="8"/>
      <c r="O904" s="8"/>
      <c r="P904" s="8"/>
      <c r="Q904" s="8"/>
      <c r="R904" s="8"/>
    </row>
    <row r="905" ht="15.75" customHeight="1">
      <c r="B905" s="8"/>
      <c r="C905" s="8"/>
      <c r="D905" s="8"/>
      <c r="E905" s="8"/>
      <c r="F905" s="8"/>
      <c r="G905" s="8"/>
      <c r="H905" s="8"/>
      <c r="I905" s="8"/>
      <c r="J905" s="8"/>
      <c r="K905" s="8"/>
      <c r="L905" s="8"/>
      <c r="M905" s="8"/>
      <c r="N905" s="8"/>
      <c r="O905" s="8"/>
      <c r="P905" s="8"/>
      <c r="Q905" s="8"/>
      <c r="R905" s="8"/>
    </row>
    <row r="906" ht="15.75" customHeight="1">
      <c r="B906" s="8"/>
      <c r="C906" s="8"/>
      <c r="D906" s="8"/>
      <c r="E906" s="8"/>
      <c r="F906" s="8"/>
      <c r="G906" s="8"/>
      <c r="H906" s="8"/>
      <c r="I906" s="8"/>
      <c r="J906" s="8"/>
      <c r="K906" s="8"/>
      <c r="L906" s="8"/>
      <c r="M906" s="8"/>
      <c r="N906" s="8"/>
      <c r="O906" s="8"/>
      <c r="P906" s="8"/>
      <c r="Q906" s="8"/>
      <c r="R906" s="8"/>
    </row>
    <row r="907" ht="15.75" customHeight="1">
      <c r="B907" s="8"/>
      <c r="C907" s="8"/>
      <c r="D907" s="8"/>
      <c r="E907" s="8"/>
      <c r="F907" s="8"/>
      <c r="G907" s="8"/>
      <c r="H907" s="8"/>
      <c r="I907" s="8"/>
      <c r="J907" s="8"/>
      <c r="K907" s="8"/>
      <c r="L907" s="8"/>
      <c r="M907" s="8"/>
      <c r="N907" s="8"/>
      <c r="O907" s="8"/>
      <c r="P907" s="8"/>
      <c r="Q907" s="8"/>
      <c r="R907" s="8"/>
    </row>
    <row r="908" ht="15.75" customHeight="1">
      <c r="B908" s="8"/>
      <c r="C908" s="8"/>
      <c r="D908" s="8"/>
      <c r="E908" s="8"/>
      <c r="F908" s="8"/>
      <c r="G908" s="8"/>
      <c r="H908" s="8"/>
      <c r="I908" s="8"/>
      <c r="J908" s="8"/>
      <c r="K908" s="8"/>
      <c r="L908" s="8"/>
      <c r="M908" s="8"/>
      <c r="N908" s="8"/>
      <c r="O908" s="8"/>
      <c r="P908" s="8"/>
      <c r="Q908" s="8"/>
      <c r="R908" s="8"/>
    </row>
    <row r="909" ht="15.75" customHeight="1">
      <c r="B909" s="8"/>
      <c r="C909" s="8"/>
      <c r="D909" s="8"/>
      <c r="E909" s="8"/>
      <c r="F909" s="8"/>
      <c r="G909" s="8"/>
      <c r="H909" s="8"/>
      <c r="I909" s="8"/>
      <c r="J909" s="8"/>
      <c r="K909" s="8"/>
      <c r="L909" s="8"/>
      <c r="M909" s="8"/>
      <c r="N909" s="8"/>
      <c r="O909" s="8"/>
      <c r="P909" s="8"/>
      <c r="Q909" s="8"/>
      <c r="R909" s="8"/>
    </row>
    <row r="910" ht="15.75" customHeight="1">
      <c r="B910" s="8"/>
      <c r="C910" s="8"/>
      <c r="D910" s="8"/>
      <c r="E910" s="8"/>
      <c r="F910" s="8"/>
      <c r="G910" s="8"/>
      <c r="H910" s="8"/>
      <c r="I910" s="8"/>
      <c r="J910" s="8"/>
      <c r="K910" s="8"/>
      <c r="L910" s="8"/>
      <c r="M910" s="8"/>
      <c r="N910" s="8"/>
      <c r="O910" s="8"/>
      <c r="P910" s="8"/>
      <c r="Q910" s="8"/>
      <c r="R910" s="8"/>
    </row>
    <row r="911" ht="15.75" customHeight="1">
      <c r="B911" s="8"/>
      <c r="C911" s="8"/>
      <c r="D911" s="8"/>
      <c r="E911" s="8"/>
      <c r="F911" s="8"/>
      <c r="G911" s="8"/>
      <c r="H911" s="8"/>
      <c r="I911" s="8"/>
      <c r="J911" s="8"/>
      <c r="K911" s="8"/>
      <c r="L911" s="8"/>
      <c r="M911" s="8"/>
      <c r="N911" s="8"/>
      <c r="O911" s="8"/>
      <c r="P911" s="8"/>
      <c r="Q911" s="8"/>
      <c r="R911" s="8"/>
    </row>
    <row r="912" ht="15.75" customHeight="1">
      <c r="B912" s="8"/>
      <c r="C912" s="8"/>
      <c r="D912" s="8"/>
      <c r="E912" s="8"/>
      <c r="F912" s="8"/>
      <c r="G912" s="8"/>
      <c r="H912" s="8"/>
      <c r="I912" s="8"/>
      <c r="J912" s="8"/>
      <c r="K912" s="8"/>
      <c r="L912" s="8"/>
      <c r="M912" s="8"/>
      <c r="N912" s="8"/>
      <c r="O912" s="8"/>
      <c r="P912" s="8"/>
      <c r="Q912" s="8"/>
      <c r="R912" s="8"/>
    </row>
    <row r="913" ht="15.75" customHeight="1">
      <c r="B913" s="8"/>
      <c r="C913" s="8"/>
      <c r="D913" s="8"/>
      <c r="E913" s="8"/>
      <c r="F913" s="8"/>
      <c r="G913" s="8"/>
      <c r="H913" s="8"/>
      <c r="I913" s="8"/>
      <c r="J913" s="8"/>
      <c r="K913" s="8"/>
      <c r="L913" s="8"/>
      <c r="M913" s="8"/>
      <c r="N913" s="8"/>
      <c r="O913" s="8"/>
      <c r="P913" s="8"/>
      <c r="Q913" s="8"/>
      <c r="R913" s="8"/>
    </row>
    <row r="914" ht="15.75" customHeight="1">
      <c r="B914" s="8"/>
      <c r="C914" s="8"/>
      <c r="D914" s="8"/>
      <c r="E914" s="8"/>
      <c r="F914" s="8"/>
      <c r="G914" s="8"/>
      <c r="H914" s="8"/>
      <c r="I914" s="8"/>
      <c r="J914" s="8"/>
      <c r="K914" s="8"/>
      <c r="L914" s="8"/>
      <c r="M914" s="8"/>
      <c r="N914" s="8"/>
      <c r="O914" s="8"/>
      <c r="P914" s="8"/>
      <c r="Q914" s="8"/>
      <c r="R914" s="8"/>
    </row>
    <row r="915" ht="15.75" customHeight="1">
      <c r="B915" s="8"/>
      <c r="C915" s="8"/>
      <c r="D915" s="8"/>
      <c r="E915" s="8"/>
      <c r="F915" s="8"/>
      <c r="G915" s="8"/>
      <c r="H915" s="8"/>
      <c r="I915" s="8"/>
      <c r="J915" s="8"/>
      <c r="K915" s="8"/>
      <c r="L915" s="8"/>
      <c r="M915" s="8"/>
      <c r="N915" s="8"/>
      <c r="O915" s="8"/>
      <c r="P915" s="8"/>
      <c r="Q915" s="8"/>
      <c r="R915" s="8"/>
    </row>
    <row r="916" ht="15.75" customHeight="1">
      <c r="B916" s="8"/>
      <c r="C916" s="8"/>
      <c r="D916" s="8"/>
      <c r="E916" s="8"/>
      <c r="F916" s="8"/>
      <c r="G916" s="8"/>
      <c r="H916" s="8"/>
      <c r="I916" s="8"/>
      <c r="J916" s="8"/>
      <c r="K916" s="8"/>
      <c r="L916" s="8"/>
      <c r="M916" s="8"/>
      <c r="N916" s="8"/>
      <c r="O916" s="8"/>
      <c r="P916" s="8"/>
      <c r="Q916" s="8"/>
      <c r="R916" s="8"/>
    </row>
    <row r="917" ht="15.75" customHeight="1">
      <c r="B917" s="8"/>
      <c r="C917" s="8"/>
      <c r="D917" s="8"/>
      <c r="E917" s="8"/>
      <c r="F917" s="8"/>
      <c r="G917" s="8"/>
      <c r="H917" s="8"/>
      <c r="I917" s="8"/>
      <c r="J917" s="8"/>
      <c r="K917" s="8"/>
      <c r="L917" s="8"/>
      <c r="M917" s="8"/>
      <c r="N917" s="8"/>
      <c r="O917" s="8"/>
      <c r="P917" s="8"/>
      <c r="Q917" s="8"/>
      <c r="R917" s="8"/>
    </row>
    <row r="918" ht="15.75" customHeight="1">
      <c r="B918" s="8"/>
      <c r="C918" s="8"/>
      <c r="D918" s="8"/>
      <c r="E918" s="8"/>
      <c r="F918" s="8"/>
      <c r="G918" s="8"/>
      <c r="H918" s="8"/>
      <c r="I918" s="8"/>
      <c r="J918" s="8"/>
      <c r="K918" s="8"/>
      <c r="L918" s="8"/>
      <c r="M918" s="8"/>
      <c r="N918" s="8"/>
      <c r="O918" s="8"/>
      <c r="P918" s="8"/>
      <c r="Q918" s="8"/>
      <c r="R918" s="8"/>
    </row>
    <row r="919" ht="15.75" customHeight="1">
      <c r="B919" s="8"/>
      <c r="C919" s="8"/>
      <c r="D919" s="8"/>
      <c r="E919" s="8"/>
      <c r="F919" s="8"/>
      <c r="G919" s="8"/>
      <c r="H919" s="8"/>
      <c r="I919" s="8"/>
      <c r="J919" s="8"/>
      <c r="K919" s="8"/>
      <c r="L919" s="8"/>
      <c r="M919" s="8"/>
      <c r="N919" s="8"/>
      <c r="O919" s="8"/>
      <c r="P919" s="8"/>
      <c r="Q919" s="8"/>
      <c r="R919" s="8"/>
    </row>
    <row r="920" ht="15.75" customHeight="1">
      <c r="B920" s="8"/>
      <c r="C920" s="8"/>
      <c r="D920" s="8"/>
      <c r="E920" s="8"/>
      <c r="F920" s="8"/>
      <c r="G920" s="8"/>
      <c r="H920" s="8"/>
      <c r="I920" s="8"/>
      <c r="J920" s="8"/>
      <c r="K920" s="8"/>
      <c r="L920" s="8"/>
      <c r="M920" s="8"/>
      <c r="N920" s="8"/>
      <c r="O920" s="8"/>
      <c r="P920" s="8"/>
      <c r="Q920" s="8"/>
      <c r="R920" s="8"/>
    </row>
    <row r="921" ht="15.75" customHeight="1">
      <c r="B921" s="8"/>
      <c r="C921" s="8"/>
      <c r="D921" s="8"/>
      <c r="E921" s="8"/>
      <c r="F921" s="8"/>
      <c r="G921" s="8"/>
      <c r="H921" s="8"/>
      <c r="I921" s="8"/>
      <c r="J921" s="8"/>
      <c r="K921" s="8"/>
      <c r="L921" s="8"/>
      <c r="M921" s="8"/>
      <c r="N921" s="8"/>
      <c r="O921" s="8"/>
      <c r="P921" s="8"/>
      <c r="Q921" s="8"/>
      <c r="R921" s="8"/>
    </row>
    <row r="922" ht="15.75" customHeight="1">
      <c r="B922" s="8"/>
      <c r="C922" s="8"/>
      <c r="D922" s="8"/>
      <c r="E922" s="8"/>
      <c r="F922" s="8"/>
      <c r="G922" s="8"/>
      <c r="H922" s="8"/>
      <c r="I922" s="8"/>
      <c r="J922" s="8"/>
      <c r="K922" s="8"/>
      <c r="L922" s="8"/>
      <c r="M922" s="8"/>
      <c r="N922" s="8"/>
      <c r="O922" s="8"/>
      <c r="P922" s="8"/>
      <c r="Q922" s="8"/>
      <c r="R922" s="8"/>
    </row>
    <row r="923" ht="15.75" customHeight="1">
      <c r="B923" s="8"/>
      <c r="C923" s="8"/>
      <c r="D923" s="8"/>
      <c r="E923" s="8"/>
      <c r="F923" s="8"/>
      <c r="G923" s="8"/>
      <c r="H923" s="8"/>
      <c r="I923" s="8"/>
      <c r="J923" s="8"/>
      <c r="K923" s="8"/>
      <c r="L923" s="8"/>
      <c r="M923" s="8"/>
      <c r="N923" s="8"/>
      <c r="O923" s="8"/>
      <c r="P923" s="8"/>
      <c r="Q923" s="8"/>
      <c r="R923" s="8"/>
    </row>
    <row r="924" ht="15.75" customHeight="1">
      <c r="B924" s="8"/>
      <c r="C924" s="8"/>
      <c r="D924" s="8"/>
      <c r="E924" s="8"/>
      <c r="F924" s="8"/>
      <c r="G924" s="8"/>
      <c r="H924" s="8"/>
      <c r="I924" s="8"/>
      <c r="J924" s="8"/>
      <c r="K924" s="8"/>
      <c r="L924" s="8"/>
      <c r="M924" s="8"/>
      <c r="N924" s="8"/>
      <c r="O924" s="8"/>
      <c r="P924" s="8"/>
      <c r="Q924" s="8"/>
      <c r="R924" s="8"/>
    </row>
    <row r="925" ht="15.75" customHeight="1">
      <c r="B925" s="8"/>
      <c r="C925" s="8"/>
      <c r="D925" s="8"/>
      <c r="E925" s="8"/>
      <c r="F925" s="8"/>
      <c r="G925" s="8"/>
      <c r="H925" s="8"/>
      <c r="I925" s="8"/>
      <c r="J925" s="8"/>
      <c r="K925" s="8"/>
      <c r="L925" s="8"/>
      <c r="M925" s="8"/>
      <c r="N925" s="8"/>
      <c r="O925" s="8"/>
      <c r="P925" s="8"/>
      <c r="Q925" s="8"/>
      <c r="R925" s="8"/>
    </row>
    <row r="926" ht="15.75" customHeight="1">
      <c r="B926" s="8"/>
      <c r="C926" s="8"/>
      <c r="D926" s="8"/>
      <c r="E926" s="8"/>
      <c r="F926" s="8"/>
      <c r="G926" s="8"/>
      <c r="H926" s="8"/>
      <c r="I926" s="8"/>
      <c r="J926" s="8"/>
      <c r="K926" s="8"/>
      <c r="L926" s="8"/>
      <c r="M926" s="8"/>
      <c r="N926" s="8"/>
      <c r="O926" s="8"/>
      <c r="P926" s="8"/>
      <c r="Q926" s="8"/>
      <c r="R926" s="8"/>
    </row>
    <row r="927" ht="15.75" customHeight="1">
      <c r="B927" s="8"/>
      <c r="C927" s="8"/>
      <c r="D927" s="8"/>
      <c r="E927" s="8"/>
      <c r="F927" s="8"/>
      <c r="G927" s="8"/>
      <c r="H927" s="8"/>
      <c r="I927" s="8"/>
      <c r="J927" s="8"/>
      <c r="K927" s="8"/>
      <c r="L927" s="8"/>
      <c r="M927" s="8"/>
      <c r="N927" s="8"/>
      <c r="O927" s="8"/>
      <c r="P927" s="8"/>
      <c r="Q927" s="8"/>
      <c r="R927" s="8"/>
    </row>
    <row r="928" ht="15.75" customHeight="1">
      <c r="B928" s="8"/>
      <c r="C928" s="8"/>
      <c r="D928" s="8"/>
      <c r="E928" s="8"/>
      <c r="F928" s="8"/>
      <c r="G928" s="8"/>
      <c r="H928" s="8"/>
      <c r="I928" s="8"/>
      <c r="J928" s="8"/>
      <c r="K928" s="8"/>
      <c r="L928" s="8"/>
      <c r="M928" s="8"/>
      <c r="N928" s="8"/>
      <c r="O928" s="8"/>
      <c r="P928" s="8"/>
      <c r="Q928" s="8"/>
      <c r="R928" s="8"/>
    </row>
    <row r="929" ht="15.75" customHeight="1">
      <c r="B929" s="8"/>
      <c r="C929" s="8"/>
      <c r="D929" s="8"/>
      <c r="E929" s="8"/>
      <c r="F929" s="8"/>
      <c r="G929" s="8"/>
      <c r="H929" s="8"/>
      <c r="I929" s="8"/>
      <c r="J929" s="8"/>
      <c r="K929" s="8"/>
      <c r="L929" s="8"/>
      <c r="M929" s="8"/>
      <c r="N929" s="8"/>
      <c r="O929" s="8"/>
      <c r="P929" s="8"/>
      <c r="Q929" s="8"/>
      <c r="R929" s="8"/>
    </row>
    <row r="930" ht="15.75" customHeight="1">
      <c r="B930" s="8"/>
      <c r="C930" s="8"/>
      <c r="D930" s="8"/>
      <c r="E930" s="8"/>
      <c r="F930" s="8"/>
      <c r="G930" s="8"/>
      <c r="H930" s="8"/>
      <c r="I930" s="8"/>
      <c r="J930" s="8"/>
      <c r="K930" s="8"/>
      <c r="L930" s="8"/>
      <c r="M930" s="8"/>
      <c r="N930" s="8"/>
      <c r="O930" s="8"/>
      <c r="P930" s="8"/>
      <c r="Q930" s="8"/>
      <c r="R930" s="8"/>
    </row>
    <row r="931" ht="15.75" customHeight="1">
      <c r="B931" s="8"/>
      <c r="C931" s="8"/>
      <c r="D931" s="8"/>
      <c r="E931" s="8"/>
      <c r="F931" s="8"/>
      <c r="G931" s="8"/>
      <c r="H931" s="8"/>
      <c r="I931" s="8"/>
      <c r="J931" s="8"/>
      <c r="K931" s="8"/>
      <c r="L931" s="8"/>
      <c r="M931" s="8"/>
      <c r="N931" s="8"/>
      <c r="O931" s="8"/>
      <c r="P931" s="8"/>
      <c r="Q931" s="8"/>
      <c r="R931" s="8"/>
    </row>
    <row r="932" ht="15.75" customHeight="1">
      <c r="B932" s="8"/>
      <c r="C932" s="8"/>
      <c r="D932" s="8"/>
      <c r="E932" s="8"/>
      <c r="F932" s="8"/>
      <c r="G932" s="8"/>
      <c r="H932" s="8"/>
      <c r="I932" s="8"/>
      <c r="J932" s="8"/>
      <c r="K932" s="8"/>
      <c r="L932" s="8"/>
      <c r="M932" s="8"/>
      <c r="N932" s="8"/>
      <c r="O932" s="8"/>
      <c r="P932" s="8"/>
      <c r="Q932" s="8"/>
      <c r="R932" s="8"/>
    </row>
    <row r="933" ht="15.75" customHeight="1">
      <c r="B933" s="8"/>
      <c r="C933" s="8"/>
      <c r="D933" s="8"/>
      <c r="E933" s="8"/>
      <c r="F933" s="8"/>
      <c r="G933" s="8"/>
      <c r="H933" s="8"/>
      <c r="I933" s="8"/>
      <c r="J933" s="8"/>
      <c r="K933" s="8"/>
      <c r="L933" s="8"/>
      <c r="M933" s="8"/>
      <c r="N933" s="8"/>
      <c r="O933" s="8"/>
      <c r="P933" s="8"/>
      <c r="Q933" s="8"/>
      <c r="R933" s="8"/>
    </row>
    <row r="934" ht="15.75" customHeight="1">
      <c r="B934" s="8"/>
      <c r="C934" s="8"/>
      <c r="D934" s="8"/>
      <c r="E934" s="8"/>
      <c r="F934" s="8"/>
      <c r="G934" s="8"/>
      <c r="H934" s="8"/>
      <c r="I934" s="8"/>
      <c r="J934" s="8"/>
      <c r="K934" s="8"/>
      <c r="L934" s="8"/>
      <c r="M934" s="8"/>
      <c r="N934" s="8"/>
      <c r="O934" s="8"/>
      <c r="P934" s="8"/>
      <c r="Q934" s="8"/>
      <c r="R934" s="8"/>
    </row>
    <row r="935" ht="15.75" customHeight="1">
      <c r="B935" s="8"/>
      <c r="C935" s="8"/>
      <c r="D935" s="8"/>
      <c r="E935" s="8"/>
      <c r="F935" s="8"/>
      <c r="G935" s="8"/>
      <c r="H935" s="8"/>
      <c r="I935" s="8"/>
      <c r="J935" s="8"/>
      <c r="K935" s="8"/>
      <c r="L935" s="8"/>
      <c r="M935" s="8"/>
      <c r="N935" s="8"/>
      <c r="O935" s="8"/>
      <c r="P935" s="8"/>
      <c r="Q935" s="8"/>
      <c r="R935" s="8"/>
    </row>
    <row r="936" ht="15.75" customHeight="1">
      <c r="B936" s="8"/>
      <c r="C936" s="8"/>
      <c r="D936" s="8"/>
      <c r="E936" s="8"/>
      <c r="F936" s="8"/>
      <c r="G936" s="8"/>
      <c r="H936" s="8"/>
      <c r="I936" s="8"/>
      <c r="J936" s="8"/>
      <c r="K936" s="8"/>
      <c r="L936" s="8"/>
      <c r="M936" s="8"/>
      <c r="N936" s="8"/>
      <c r="O936" s="8"/>
      <c r="P936" s="8"/>
      <c r="Q936" s="8"/>
      <c r="R936" s="8"/>
    </row>
    <row r="937" ht="15.75" customHeight="1">
      <c r="B937" s="8"/>
      <c r="C937" s="8"/>
      <c r="D937" s="8"/>
      <c r="E937" s="8"/>
      <c r="F937" s="8"/>
      <c r="G937" s="8"/>
      <c r="H937" s="8"/>
      <c r="I937" s="8"/>
      <c r="J937" s="8"/>
      <c r="K937" s="8"/>
      <c r="L937" s="8"/>
      <c r="M937" s="8"/>
      <c r="N937" s="8"/>
      <c r="O937" s="8"/>
      <c r="P937" s="8"/>
      <c r="Q937" s="8"/>
      <c r="R937" s="8"/>
    </row>
    <row r="938" ht="15.75" customHeight="1">
      <c r="B938" s="8"/>
      <c r="C938" s="8"/>
      <c r="D938" s="8"/>
      <c r="E938" s="8"/>
      <c r="F938" s="8"/>
      <c r="G938" s="8"/>
      <c r="H938" s="8"/>
      <c r="I938" s="8"/>
      <c r="J938" s="8"/>
      <c r="K938" s="8"/>
      <c r="L938" s="8"/>
      <c r="M938" s="8"/>
      <c r="N938" s="8"/>
      <c r="O938" s="8"/>
      <c r="P938" s="8"/>
      <c r="Q938" s="8"/>
      <c r="R938" s="8"/>
    </row>
    <row r="939" ht="15.75" customHeight="1">
      <c r="B939" s="8"/>
      <c r="C939" s="8"/>
      <c r="D939" s="8"/>
      <c r="E939" s="8"/>
      <c r="F939" s="8"/>
      <c r="G939" s="8"/>
      <c r="H939" s="8"/>
      <c r="I939" s="8"/>
      <c r="J939" s="8"/>
      <c r="K939" s="8"/>
      <c r="L939" s="8"/>
      <c r="M939" s="8"/>
      <c r="N939" s="8"/>
      <c r="O939" s="8"/>
      <c r="P939" s="8"/>
      <c r="Q939" s="8"/>
      <c r="R939" s="8"/>
    </row>
    <row r="940" ht="15.75" customHeight="1">
      <c r="B940" s="8"/>
      <c r="C940" s="8"/>
      <c r="D940" s="8"/>
      <c r="E940" s="8"/>
      <c r="F940" s="8"/>
      <c r="G940" s="8"/>
      <c r="H940" s="8"/>
      <c r="I940" s="8"/>
      <c r="J940" s="8"/>
      <c r="K940" s="8"/>
      <c r="L940" s="8"/>
      <c r="M940" s="8"/>
      <c r="N940" s="8"/>
      <c r="O940" s="8"/>
      <c r="P940" s="8"/>
      <c r="Q940" s="8"/>
      <c r="R940" s="8"/>
    </row>
    <row r="941" ht="15.75" customHeight="1">
      <c r="B941" s="8"/>
      <c r="C941" s="8"/>
      <c r="D941" s="8"/>
      <c r="E941" s="8"/>
      <c r="F941" s="8"/>
      <c r="G941" s="8"/>
      <c r="H941" s="8"/>
      <c r="I941" s="8"/>
      <c r="J941" s="8"/>
      <c r="K941" s="8"/>
      <c r="L941" s="8"/>
      <c r="M941" s="8"/>
      <c r="N941" s="8"/>
      <c r="O941" s="8"/>
      <c r="P941" s="8"/>
      <c r="Q941" s="8"/>
      <c r="R941" s="8"/>
    </row>
    <row r="942" ht="15.75" customHeight="1">
      <c r="B942" s="8"/>
      <c r="C942" s="8"/>
      <c r="D942" s="8"/>
      <c r="E942" s="8"/>
      <c r="F942" s="8"/>
      <c r="G942" s="8"/>
      <c r="H942" s="8"/>
      <c r="I942" s="8"/>
      <c r="J942" s="8"/>
      <c r="K942" s="8"/>
      <c r="L942" s="8"/>
      <c r="M942" s="8"/>
      <c r="N942" s="8"/>
      <c r="O942" s="8"/>
      <c r="P942" s="8"/>
      <c r="Q942" s="8"/>
      <c r="R942" s="8"/>
    </row>
    <row r="943" ht="15.75" customHeight="1">
      <c r="B943" s="8"/>
      <c r="C943" s="8"/>
      <c r="D943" s="8"/>
      <c r="E943" s="8"/>
      <c r="F943" s="8"/>
      <c r="G943" s="8"/>
      <c r="H943" s="8"/>
      <c r="I943" s="8"/>
      <c r="J943" s="8"/>
      <c r="K943" s="8"/>
      <c r="L943" s="8"/>
      <c r="M943" s="8"/>
      <c r="N943" s="8"/>
      <c r="O943" s="8"/>
      <c r="P943" s="8"/>
      <c r="Q943" s="8"/>
      <c r="R943" s="8"/>
    </row>
    <row r="944" ht="15.75" customHeight="1">
      <c r="B944" s="8"/>
      <c r="C944" s="8"/>
      <c r="D944" s="8"/>
      <c r="E944" s="8"/>
      <c r="F944" s="8"/>
      <c r="G944" s="8"/>
      <c r="H944" s="8"/>
      <c r="I944" s="8"/>
      <c r="J944" s="8"/>
      <c r="K944" s="8"/>
      <c r="L944" s="8"/>
      <c r="M944" s="8"/>
      <c r="N944" s="8"/>
      <c r="O944" s="8"/>
      <c r="P944" s="8"/>
      <c r="Q944" s="8"/>
      <c r="R944" s="8"/>
    </row>
    <row r="945" ht="15.75" customHeight="1">
      <c r="B945" s="8"/>
      <c r="C945" s="8"/>
      <c r="D945" s="8"/>
      <c r="E945" s="8"/>
      <c r="F945" s="8"/>
      <c r="G945" s="8"/>
      <c r="H945" s="8"/>
      <c r="I945" s="8"/>
      <c r="J945" s="8"/>
      <c r="K945" s="8"/>
      <c r="L945" s="8"/>
      <c r="M945" s="8"/>
      <c r="N945" s="8"/>
      <c r="O945" s="8"/>
      <c r="P945" s="8"/>
      <c r="Q945" s="8"/>
      <c r="R945" s="8"/>
    </row>
    <row r="946" ht="15.75" customHeight="1">
      <c r="B946" s="8"/>
      <c r="C946" s="8"/>
      <c r="D946" s="8"/>
      <c r="E946" s="8"/>
      <c r="F946" s="8"/>
      <c r="G946" s="8"/>
      <c r="H946" s="8"/>
      <c r="I946" s="8"/>
      <c r="J946" s="8"/>
      <c r="K946" s="8"/>
      <c r="L946" s="8"/>
      <c r="M946" s="8"/>
      <c r="N946" s="8"/>
      <c r="O946" s="8"/>
      <c r="P946" s="8"/>
      <c r="Q946" s="8"/>
      <c r="R946" s="8"/>
    </row>
    <row r="947" ht="15.75" customHeight="1">
      <c r="B947" s="8"/>
      <c r="C947" s="8"/>
      <c r="D947" s="8"/>
      <c r="E947" s="8"/>
      <c r="F947" s="8"/>
      <c r="G947" s="8"/>
      <c r="H947" s="8"/>
      <c r="I947" s="8"/>
      <c r="J947" s="8"/>
      <c r="K947" s="8"/>
      <c r="L947" s="8"/>
      <c r="M947" s="8"/>
      <c r="N947" s="8"/>
      <c r="O947" s="8"/>
      <c r="P947" s="8"/>
      <c r="Q947" s="8"/>
      <c r="R947" s="8"/>
    </row>
    <row r="948" ht="15.75" customHeight="1">
      <c r="B948" s="8"/>
      <c r="C948" s="8"/>
      <c r="D948" s="8"/>
      <c r="E948" s="8"/>
      <c r="F948" s="8"/>
      <c r="G948" s="8"/>
      <c r="H948" s="8"/>
      <c r="I948" s="8"/>
      <c r="J948" s="8"/>
      <c r="K948" s="8"/>
      <c r="L948" s="8"/>
      <c r="M948" s="8"/>
      <c r="N948" s="8"/>
      <c r="O948" s="8"/>
      <c r="P948" s="8"/>
      <c r="Q948" s="8"/>
      <c r="R948" s="8"/>
    </row>
    <row r="949" ht="15.75" customHeight="1">
      <c r="B949" s="8"/>
      <c r="C949" s="8"/>
      <c r="D949" s="8"/>
      <c r="E949" s="8"/>
      <c r="F949" s="8"/>
      <c r="G949" s="8"/>
      <c r="H949" s="8"/>
      <c r="I949" s="8"/>
      <c r="J949" s="8"/>
      <c r="K949" s="8"/>
      <c r="L949" s="8"/>
      <c r="M949" s="8"/>
      <c r="N949" s="8"/>
      <c r="O949" s="8"/>
      <c r="P949" s="8"/>
      <c r="Q949" s="8"/>
      <c r="R949" s="8"/>
    </row>
    <row r="950" ht="15.75" customHeight="1">
      <c r="B950" s="8"/>
      <c r="C950" s="8"/>
      <c r="D950" s="8"/>
      <c r="E950" s="8"/>
      <c r="F950" s="8"/>
      <c r="G950" s="8"/>
      <c r="H950" s="8"/>
      <c r="I950" s="8"/>
      <c r="J950" s="8"/>
      <c r="K950" s="8"/>
      <c r="L950" s="8"/>
      <c r="M950" s="8"/>
      <c r="N950" s="8"/>
      <c r="O950" s="8"/>
      <c r="P950" s="8"/>
      <c r="Q950" s="8"/>
      <c r="R950" s="8"/>
    </row>
    <row r="951" ht="15.75" customHeight="1">
      <c r="B951" s="8"/>
      <c r="C951" s="8"/>
      <c r="D951" s="8"/>
      <c r="E951" s="8"/>
      <c r="F951" s="8"/>
      <c r="G951" s="8"/>
      <c r="H951" s="8"/>
      <c r="I951" s="8"/>
      <c r="J951" s="8"/>
      <c r="K951" s="8"/>
      <c r="L951" s="8"/>
      <c r="M951" s="8"/>
      <c r="N951" s="8"/>
      <c r="O951" s="8"/>
      <c r="P951" s="8"/>
      <c r="Q951" s="8"/>
      <c r="R951" s="8"/>
    </row>
    <row r="952" ht="15.75" customHeight="1">
      <c r="B952" s="8"/>
      <c r="C952" s="8"/>
      <c r="D952" s="8"/>
      <c r="E952" s="8"/>
      <c r="F952" s="8"/>
      <c r="G952" s="8"/>
      <c r="H952" s="8"/>
      <c r="I952" s="8"/>
      <c r="J952" s="8"/>
      <c r="K952" s="8"/>
      <c r="L952" s="8"/>
      <c r="M952" s="8"/>
      <c r="N952" s="8"/>
      <c r="O952" s="8"/>
      <c r="P952" s="8"/>
      <c r="Q952" s="8"/>
      <c r="R952" s="8"/>
    </row>
    <row r="953" ht="15.75" customHeight="1">
      <c r="B953" s="8"/>
      <c r="C953" s="8"/>
      <c r="D953" s="8"/>
      <c r="E953" s="8"/>
      <c r="F953" s="8"/>
      <c r="G953" s="8"/>
      <c r="H953" s="8"/>
      <c r="I953" s="8"/>
      <c r="J953" s="8"/>
      <c r="K953" s="8"/>
      <c r="L953" s="8"/>
      <c r="M953" s="8"/>
      <c r="N953" s="8"/>
      <c r="O953" s="8"/>
      <c r="P953" s="8"/>
      <c r="Q953" s="8"/>
      <c r="R953" s="8"/>
    </row>
    <row r="954" ht="15.75" customHeight="1">
      <c r="B954" s="8"/>
      <c r="C954" s="8"/>
      <c r="D954" s="8"/>
      <c r="E954" s="8"/>
      <c r="F954" s="8"/>
      <c r="G954" s="8"/>
      <c r="H954" s="8"/>
      <c r="I954" s="8"/>
      <c r="J954" s="8"/>
      <c r="K954" s="8"/>
      <c r="L954" s="8"/>
      <c r="M954" s="8"/>
      <c r="N954" s="8"/>
      <c r="O954" s="8"/>
      <c r="P954" s="8"/>
      <c r="Q954" s="8"/>
      <c r="R954" s="8"/>
    </row>
    <row r="955" ht="15.75" customHeight="1">
      <c r="B955" s="8"/>
      <c r="C955" s="8"/>
      <c r="D955" s="8"/>
      <c r="E955" s="8"/>
      <c r="F955" s="8"/>
      <c r="G955" s="8"/>
      <c r="H955" s="8"/>
      <c r="I955" s="8"/>
      <c r="J955" s="8"/>
      <c r="K955" s="8"/>
      <c r="L955" s="8"/>
      <c r="M955" s="8"/>
      <c r="N955" s="8"/>
      <c r="O955" s="8"/>
      <c r="P955" s="8"/>
      <c r="Q955" s="8"/>
      <c r="R955" s="8"/>
    </row>
    <row r="956" ht="15.75" customHeight="1">
      <c r="B956" s="8"/>
      <c r="C956" s="8"/>
      <c r="D956" s="8"/>
      <c r="E956" s="8"/>
      <c r="F956" s="8"/>
      <c r="G956" s="8"/>
      <c r="H956" s="8"/>
      <c r="I956" s="8"/>
      <c r="J956" s="8"/>
      <c r="K956" s="8"/>
      <c r="L956" s="8"/>
      <c r="M956" s="8"/>
      <c r="N956" s="8"/>
      <c r="O956" s="8"/>
      <c r="P956" s="8"/>
      <c r="Q956" s="8"/>
      <c r="R956" s="8"/>
    </row>
    <row r="957" ht="15.75" customHeight="1">
      <c r="B957" s="8"/>
      <c r="C957" s="8"/>
      <c r="D957" s="8"/>
      <c r="E957" s="8"/>
      <c r="F957" s="8"/>
      <c r="G957" s="8"/>
      <c r="H957" s="8"/>
      <c r="I957" s="8"/>
      <c r="J957" s="8"/>
      <c r="K957" s="8"/>
      <c r="L957" s="8"/>
      <c r="M957" s="8"/>
      <c r="N957" s="8"/>
      <c r="O957" s="8"/>
      <c r="P957" s="8"/>
      <c r="Q957" s="8"/>
      <c r="R957" s="8"/>
    </row>
    <row r="958" ht="15.75" customHeight="1">
      <c r="B958" s="8"/>
      <c r="C958" s="8"/>
      <c r="D958" s="8"/>
      <c r="E958" s="8"/>
      <c r="F958" s="8"/>
      <c r="G958" s="8"/>
      <c r="H958" s="8"/>
      <c r="I958" s="8"/>
      <c r="J958" s="8"/>
      <c r="K958" s="8"/>
      <c r="L958" s="8"/>
      <c r="M958" s="8"/>
      <c r="N958" s="8"/>
      <c r="O958" s="8"/>
      <c r="P958" s="8"/>
      <c r="Q958" s="8"/>
      <c r="R958" s="8"/>
    </row>
    <row r="959" ht="15.75" customHeight="1">
      <c r="B959" s="8"/>
      <c r="C959" s="8"/>
      <c r="D959" s="8"/>
      <c r="E959" s="8"/>
      <c r="F959" s="8"/>
      <c r="G959" s="8"/>
      <c r="H959" s="8"/>
      <c r="I959" s="8"/>
      <c r="J959" s="8"/>
      <c r="K959" s="8"/>
      <c r="L959" s="8"/>
      <c r="M959" s="8"/>
      <c r="N959" s="8"/>
      <c r="O959" s="8"/>
      <c r="P959" s="8"/>
      <c r="Q959" s="8"/>
      <c r="R959" s="8"/>
    </row>
    <row r="960" ht="15.75" customHeight="1">
      <c r="B960" s="8"/>
      <c r="C960" s="8"/>
      <c r="D960" s="8"/>
      <c r="E960" s="8"/>
      <c r="F960" s="8"/>
      <c r="G960" s="8"/>
      <c r="H960" s="8"/>
      <c r="I960" s="8"/>
      <c r="J960" s="8"/>
      <c r="K960" s="8"/>
      <c r="L960" s="8"/>
      <c r="M960" s="8"/>
      <c r="N960" s="8"/>
      <c r="O960" s="8"/>
      <c r="P960" s="8"/>
      <c r="Q960" s="8"/>
      <c r="R960" s="8"/>
    </row>
    <row r="961" ht="15.75" customHeight="1">
      <c r="B961" s="8"/>
      <c r="C961" s="8"/>
      <c r="D961" s="8"/>
      <c r="E961" s="8"/>
      <c r="F961" s="8"/>
      <c r="G961" s="8"/>
      <c r="H961" s="8"/>
      <c r="I961" s="8"/>
      <c r="J961" s="8"/>
      <c r="K961" s="8"/>
      <c r="L961" s="8"/>
      <c r="M961" s="8"/>
      <c r="N961" s="8"/>
      <c r="O961" s="8"/>
      <c r="P961" s="8"/>
      <c r="Q961" s="8"/>
      <c r="R961" s="8"/>
    </row>
    <row r="962" ht="15.75" customHeight="1">
      <c r="B962" s="8"/>
      <c r="C962" s="8"/>
      <c r="D962" s="8"/>
      <c r="E962" s="8"/>
      <c r="F962" s="8"/>
      <c r="G962" s="8"/>
      <c r="H962" s="8"/>
      <c r="I962" s="8"/>
      <c r="J962" s="8"/>
      <c r="K962" s="8"/>
      <c r="L962" s="8"/>
      <c r="M962" s="8"/>
      <c r="N962" s="8"/>
      <c r="O962" s="8"/>
      <c r="P962" s="8"/>
      <c r="Q962" s="8"/>
      <c r="R962" s="8"/>
    </row>
    <row r="963" ht="15.75" customHeight="1">
      <c r="B963" s="8"/>
      <c r="C963" s="8"/>
      <c r="D963" s="8"/>
      <c r="E963" s="8"/>
      <c r="F963" s="8"/>
      <c r="G963" s="8"/>
      <c r="H963" s="8"/>
      <c r="I963" s="8"/>
      <c r="J963" s="8"/>
      <c r="K963" s="8"/>
      <c r="L963" s="8"/>
      <c r="M963" s="8"/>
      <c r="N963" s="8"/>
      <c r="O963" s="8"/>
      <c r="P963" s="8"/>
      <c r="Q963" s="8"/>
      <c r="R963" s="8"/>
    </row>
    <row r="964" ht="15.75" customHeight="1">
      <c r="B964" s="8"/>
      <c r="C964" s="8"/>
      <c r="D964" s="8"/>
      <c r="E964" s="8"/>
      <c r="F964" s="8"/>
      <c r="G964" s="8"/>
      <c r="H964" s="8"/>
      <c r="I964" s="8"/>
      <c r="J964" s="8"/>
      <c r="K964" s="8"/>
      <c r="L964" s="8"/>
      <c r="M964" s="8"/>
      <c r="N964" s="8"/>
      <c r="O964" s="8"/>
      <c r="P964" s="8"/>
      <c r="Q964" s="8"/>
      <c r="R964" s="8"/>
    </row>
    <row r="965" ht="15.75" customHeight="1">
      <c r="B965" s="8"/>
      <c r="C965" s="8"/>
      <c r="D965" s="8"/>
      <c r="E965" s="8"/>
      <c r="F965" s="8"/>
      <c r="G965" s="8"/>
      <c r="H965" s="8"/>
      <c r="I965" s="8"/>
      <c r="J965" s="8"/>
      <c r="K965" s="8"/>
      <c r="L965" s="8"/>
      <c r="M965" s="8"/>
      <c r="N965" s="8"/>
      <c r="O965" s="8"/>
      <c r="P965" s="8"/>
      <c r="Q965" s="8"/>
      <c r="R965" s="8"/>
    </row>
    <row r="966" ht="15.75" customHeight="1">
      <c r="B966" s="8"/>
      <c r="C966" s="8"/>
      <c r="D966" s="8"/>
      <c r="E966" s="8"/>
      <c r="F966" s="8"/>
      <c r="G966" s="8"/>
      <c r="H966" s="8"/>
      <c r="I966" s="8"/>
      <c r="J966" s="8"/>
      <c r="K966" s="8"/>
      <c r="L966" s="8"/>
      <c r="M966" s="8"/>
      <c r="N966" s="8"/>
      <c r="O966" s="8"/>
      <c r="P966" s="8"/>
      <c r="Q966" s="8"/>
      <c r="R966" s="8"/>
    </row>
    <row r="967" ht="15.75" customHeight="1">
      <c r="B967" s="8"/>
      <c r="C967" s="8"/>
      <c r="D967" s="8"/>
      <c r="E967" s="8"/>
      <c r="F967" s="8"/>
      <c r="G967" s="8"/>
      <c r="H967" s="8"/>
      <c r="I967" s="8"/>
      <c r="J967" s="8"/>
      <c r="K967" s="8"/>
      <c r="L967" s="8"/>
      <c r="M967" s="8"/>
      <c r="N967" s="8"/>
      <c r="O967" s="8"/>
      <c r="P967" s="8"/>
      <c r="Q967" s="8"/>
      <c r="R967" s="8"/>
    </row>
    <row r="968" ht="15.75" customHeight="1">
      <c r="B968" s="8"/>
      <c r="C968" s="8"/>
      <c r="D968" s="8"/>
      <c r="E968" s="8"/>
      <c r="F968" s="8"/>
      <c r="G968" s="8"/>
      <c r="H968" s="8"/>
      <c r="I968" s="8"/>
      <c r="J968" s="8"/>
      <c r="K968" s="8"/>
      <c r="L968" s="8"/>
      <c r="M968" s="8"/>
      <c r="N968" s="8"/>
      <c r="O968" s="8"/>
      <c r="P968" s="8"/>
      <c r="Q968" s="8"/>
      <c r="R968" s="8"/>
    </row>
    <row r="969" ht="15.75" customHeight="1">
      <c r="B969" s="8"/>
      <c r="C969" s="8"/>
      <c r="D969" s="8"/>
      <c r="E969" s="8"/>
      <c r="F969" s="8"/>
      <c r="G969" s="8"/>
      <c r="H969" s="8"/>
      <c r="I969" s="8"/>
      <c r="J969" s="8"/>
      <c r="K969" s="8"/>
      <c r="L969" s="8"/>
      <c r="M969" s="8"/>
      <c r="N969" s="8"/>
      <c r="O969" s="8"/>
      <c r="P969" s="8"/>
      <c r="Q969" s="8"/>
      <c r="R969" s="8"/>
    </row>
    <row r="970" ht="15.75" customHeight="1">
      <c r="B970" s="8"/>
      <c r="C970" s="8"/>
      <c r="D970" s="8"/>
      <c r="E970" s="8"/>
      <c r="F970" s="8"/>
      <c r="G970" s="8"/>
      <c r="H970" s="8"/>
      <c r="I970" s="8"/>
      <c r="J970" s="8"/>
      <c r="K970" s="8"/>
      <c r="L970" s="8"/>
      <c r="M970" s="8"/>
      <c r="N970" s="8"/>
      <c r="O970" s="8"/>
      <c r="P970" s="8"/>
      <c r="Q970" s="8"/>
      <c r="R970" s="8"/>
    </row>
    <row r="971" ht="15.75" customHeight="1">
      <c r="B971" s="8"/>
      <c r="C971" s="8"/>
      <c r="D971" s="8"/>
      <c r="E971" s="8"/>
      <c r="F971" s="8"/>
      <c r="G971" s="8"/>
      <c r="H971" s="8"/>
      <c r="I971" s="8"/>
      <c r="J971" s="8"/>
      <c r="K971" s="8"/>
      <c r="L971" s="8"/>
      <c r="M971" s="8"/>
      <c r="N971" s="8"/>
      <c r="O971" s="8"/>
      <c r="P971" s="8"/>
      <c r="Q971" s="8"/>
      <c r="R971" s="8"/>
    </row>
    <row r="972" ht="15.75" customHeight="1">
      <c r="B972" s="8"/>
      <c r="C972" s="8"/>
      <c r="D972" s="8"/>
      <c r="E972" s="8"/>
      <c r="F972" s="8"/>
      <c r="G972" s="8"/>
      <c r="H972" s="8"/>
      <c r="I972" s="8"/>
      <c r="J972" s="8"/>
      <c r="K972" s="8"/>
      <c r="L972" s="8"/>
      <c r="M972" s="8"/>
      <c r="N972" s="8"/>
      <c r="O972" s="8"/>
      <c r="P972" s="8"/>
      <c r="Q972" s="8"/>
      <c r="R972" s="8"/>
    </row>
    <row r="973" ht="15.75" customHeight="1">
      <c r="B973" s="8"/>
      <c r="C973" s="8"/>
      <c r="D973" s="8"/>
      <c r="E973" s="8"/>
      <c r="F973" s="8"/>
      <c r="G973" s="8"/>
      <c r="H973" s="8"/>
      <c r="I973" s="8"/>
      <c r="J973" s="8"/>
      <c r="K973" s="8"/>
      <c r="L973" s="8"/>
      <c r="M973" s="8"/>
      <c r="N973" s="8"/>
      <c r="O973" s="8"/>
      <c r="P973" s="8"/>
      <c r="Q973" s="8"/>
      <c r="R973" s="8"/>
    </row>
    <row r="974" ht="15.75" customHeight="1">
      <c r="B974" s="8"/>
      <c r="C974" s="8"/>
      <c r="D974" s="8"/>
      <c r="E974" s="8"/>
      <c r="F974" s="8"/>
      <c r="G974" s="8"/>
      <c r="H974" s="8"/>
      <c r="I974" s="8"/>
      <c r="J974" s="8"/>
      <c r="K974" s="8"/>
      <c r="L974" s="8"/>
      <c r="M974" s="8"/>
      <c r="N974" s="8"/>
      <c r="O974" s="8"/>
      <c r="P974" s="8"/>
      <c r="Q974" s="8"/>
      <c r="R974" s="8"/>
    </row>
    <row r="975" ht="15.75" customHeight="1">
      <c r="B975" s="8"/>
      <c r="C975" s="8"/>
      <c r="D975" s="8"/>
      <c r="E975" s="8"/>
      <c r="F975" s="8"/>
      <c r="G975" s="8"/>
      <c r="H975" s="8"/>
      <c r="I975" s="8"/>
      <c r="J975" s="8"/>
      <c r="K975" s="8"/>
      <c r="L975" s="8"/>
      <c r="M975" s="8"/>
      <c r="N975" s="8"/>
      <c r="O975" s="8"/>
      <c r="P975" s="8"/>
      <c r="Q975" s="8"/>
      <c r="R975" s="8"/>
    </row>
    <row r="976" ht="15.75" customHeight="1">
      <c r="B976" s="8"/>
      <c r="C976" s="8"/>
      <c r="D976" s="8"/>
      <c r="E976" s="8"/>
      <c r="F976" s="8"/>
      <c r="G976" s="8"/>
      <c r="H976" s="8"/>
      <c r="I976" s="8"/>
      <c r="J976" s="8"/>
      <c r="K976" s="8"/>
      <c r="L976" s="8"/>
      <c r="M976" s="8"/>
      <c r="N976" s="8"/>
      <c r="O976" s="8"/>
      <c r="P976" s="8"/>
      <c r="Q976" s="8"/>
      <c r="R976" s="8"/>
    </row>
    <row r="977" ht="15.75" customHeight="1">
      <c r="B977" s="8"/>
      <c r="C977" s="8"/>
      <c r="D977" s="8"/>
      <c r="E977" s="8"/>
      <c r="F977" s="8"/>
      <c r="G977" s="8"/>
      <c r="H977" s="8"/>
      <c r="I977" s="8"/>
      <c r="J977" s="8"/>
      <c r="K977" s="8"/>
      <c r="L977" s="8"/>
      <c r="M977" s="8"/>
      <c r="N977" s="8"/>
      <c r="O977" s="8"/>
      <c r="P977" s="8"/>
      <c r="Q977" s="8"/>
      <c r="R977" s="8"/>
    </row>
    <row r="978" ht="15.75" customHeight="1">
      <c r="B978" s="8"/>
      <c r="C978" s="8"/>
      <c r="D978" s="8"/>
      <c r="E978" s="8"/>
      <c r="F978" s="8"/>
      <c r="G978" s="8"/>
      <c r="H978" s="8"/>
      <c r="I978" s="8"/>
      <c r="J978" s="8"/>
      <c r="K978" s="8"/>
      <c r="L978" s="8"/>
      <c r="M978" s="8"/>
      <c r="N978" s="8"/>
      <c r="O978" s="8"/>
      <c r="P978" s="8"/>
      <c r="Q978" s="8"/>
      <c r="R978" s="8"/>
    </row>
    <row r="979" ht="15.75" customHeight="1">
      <c r="B979" s="8"/>
      <c r="C979" s="8"/>
      <c r="D979" s="8"/>
      <c r="E979" s="8"/>
      <c r="F979" s="8"/>
      <c r="G979" s="8"/>
      <c r="H979" s="8"/>
      <c r="I979" s="8"/>
      <c r="J979" s="8"/>
      <c r="K979" s="8"/>
      <c r="L979" s="8"/>
      <c r="M979" s="8"/>
      <c r="N979" s="8"/>
      <c r="O979" s="8"/>
      <c r="P979" s="8"/>
      <c r="Q979" s="8"/>
      <c r="R979" s="8"/>
    </row>
    <row r="980" ht="15.75" customHeight="1">
      <c r="B980" s="8"/>
      <c r="C980" s="8"/>
      <c r="D980" s="8"/>
      <c r="E980" s="8"/>
      <c r="F980" s="8"/>
      <c r="G980" s="8"/>
      <c r="H980" s="8"/>
      <c r="I980" s="8"/>
      <c r="J980" s="8"/>
      <c r="K980" s="8"/>
      <c r="L980" s="8"/>
      <c r="M980" s="8"/>
      <c r="N980" s="8"/>
      <c r="O980" s="8"/>
      <c r="P980" s="8"/>
      <c r="Q980" s="8"/>
      <c r="R980" s="8"/>
    </row>
    <row r="981" ht="15.75" customHeight="1">
      <c r="B981" s="8"/>
      <c r="C981" s="8"/>
      <c r="D981" s="8"/>
      <c r="E981" s="8"/>
      <c r="F981" s="8"/>
      <c r="G981" s="8"/>
      <c r="H981" s="8"/>
      <c r="I981" s="8"/>
      <c r="J981" s="8"/>
      <c r="K981" s="8"/>
      <c r="L981" s="8"/>
      <c r="M981" s="8"/>
      <c r="N981" s="8"/>
      <c r="O981" s="8"/>
      <c r="P981" s="8"/>
      <c r="Q981" s="8"/>
      <c r="R981" s="8"/>
    </row>
    <row r="982" ht="15.75" customHeight="1">
      <c r="B982" s="8"/>
      <c r="C982" s="8"/>
      <c r="D982" s="8"/>
      <c r="E982" s="8"/>
      <c r="F982" s="8"/>
      <c r="G982" s="8"/>
      <c r="H982" s="8"/>
      <c r="I982" s="8"/>
      <c r="J982" s="8"/>
      <c r="K982" s="8"/>
      <c r="L982" s="8"/>
      <c r="M982" s="8"/>
      <c r="N982" s="8"/>
      <c r="O982" s="8"/>
      <c r="P982" s="8"/>
      <c r="Q982" s="8"/>
      <c r="R982" s="8"/>
    </row>
    <row r="983" ht="15.75" customHeight="1">
      <c r="B983" s="8"/>
      <c r="C983" s="8"/>
      <c r="D983" s="8"/>
      <c r="E983" s="8"/>
      <c r="F983" s="8"/>
      <c r="G983" s="8"/>
      <c r="H983" s="8"/>
      <c r="I983" s="8"/>
      <c r="J983" s="8"/>
      <c r="K983" s="8"/>
      <c r="L983" s="8"/>
      <c r="M983" s="8"/>
      <c r="N983" s="8"/>
      <c r="O983" s="8"/>
      <c r="P983" s="8"/>
      <c r="Q983" s="8"/>
      <c r="R983" s="8"/>
    </row>
    <row r="984" ht="15.75" customHeight="1">
      <c r="B984" s="8"/>
      <c r="C984" s="8"/>
      <c r="D984" s="8"/>
      <c r="E984" s="8"/>
      <c r="F984" s="8"/>
      <c r="G984" s="8"/>
      <c r="H984" s="8"/>
      <c r="I984" s="8"/>
      <c r="J984" s="8"/>
      <c r="K984" s="8"/>
      <c r="L984" s="8"/>
      <c r="M984" s="8"/>
      <c r="N984" s="8"/>
      <c r="O984" s="8"/>
      <c r="P984" s="8"/>
      <c r="Q984" s="8"/>
      <c r="R984" s="8"/>
    </row>
    <row r="985" ht="15.75" customHeight="1">
      <c r="B985" s="8"/>
      <c r="C985" s="8"/>
      <c r="D985" s="8"/>
      <c r="E985" s="8"/>
      <c r="F985" s="8"/>
      <c r="G985" s="8"/>
      <c r="H985" s="8"/>
      <c r="I985" s="8"/>
      <c r="J985" s="8"/>
      <c r="K985" s="8"/>
      <c r="L985" s="8"/>
      <c r="M985" s="8"/>
      <c r="N985" s="8"/>
      <c r="O985" s="8"/>
      <c r="P985" s="8"/>
      <c r="Q985" s="8"/>
      <c r="R985" s="8"/>
    </row>
    <row r="986" ht="15.75" customHeight="1">
      <c r="B986" s="8"/>
      <c r="C986" s="8"/>
      <c r="D986" s="8"/>
      <c r="E986" s="8"/>
      <c r="F986" s="8"/>
      <c r="G986" s="8"/>
      <c r="H986" s="8"/>
      <c r="I986" s="8"/>
      <c r="J986" s="8"/>
      <c r="K986" s="8"/>
      <c r="L986" s="8"/>
      <c r="M986" s="8"/>
      <c r="N986" s="8"/>
      <c r="O986" s="8"/>
      <c r="P986" s="8"/>
      <c r="Q986" s="8"/>
      <c r="R986" s="8"/>
    </row>
    <row r="987" ht="15.75" customHeight="1">
      <c r="B987" s="8"/>
      <c r="C987" s="8"/>
      <c r="D987" s="8"/>
      <c r="E987" s="8"/>
      <c r="F987" s="8"/>
      <c r="G987" s="8"/>
      <c r="H987" s="8"/>
      <c r="I987" s="8"/>
      <c r="J987" s="8"/>
      <c r="K987" s="8"/>
      <c r="L987" s="8"/>
      <c r="M987" s="8"/>
      <c r="N987" s="8"/>
      <c r="O987" s="8"/>
      <c r="P987" s="8"/>
      <c r="Q987" s="8"/>
      <c r="R987" s="8"/>
    </row>
    <row r="988" ht="15.75" customHeight="1">
      <c r="B988" s="8"/>
      <c r="C988" s="8"/>
      <c r="D988" s="8"/>
      <c r="E988" s="8"/>
      <c r="F988" s="8"/>
      <c r="G988" s="8"/>
      <c r="H988" s="8"/>
      <c r="I988" s="8"/>
      <c r="J988" s="8"/>
      <c r="K988" s="8"/>
      <c r="L988" s="8"/>
      <c r="M988" s="8"/>
      <c r="N988" s="8"/>
      <c r="O988" s="8"/>
      <c r="P988" s="8"/>
      <c r="Q988" s="8"/>
      <c r="R988" s="8"/>
    </row>
    <row r="989" ht="15.75" customHeight="1">
      <c r="B989" s="8"/>
      <c r="C989" s="8"/>
      <c r="D989" s="8"/>
      <c r="E989" s="8"/>
      <c r="F989" s="8"/>
      <c r="G989" s="8"/>
      <c r="H989" s="8"/>
      <c r="I989" s="8"/>
      <c r="J989" s="8"/>
      <c r="K989" s="8"/>
      <c r="L989" s="8"/>
      <c r="M989" s="8"/>
      <c r="N989" s="8"/>
      <c r="O989" s="8"/>
      <c r="P989" s="8"/>
      <c r="Q989" s="8"/>
      <c r="R989" s="8"/>
    </row>
    <row r="990" ht="15.75" customHeight="1">
      <c r="B990" s="8"/>
      <c r="C990" s="8"/>
      <c r="D990" s="8"/>
      <c r="E990" s="8"/>
      <c r="F990" s="8"/>
      <c r="G990" s="8"/>
      <c r="H990" s="8"/>
      <c r="I990" s="8"/>
      <c r="J990" s="8"/>
      <c r="K990" s="8"/>
      <c r="L990" s="8"/>
      <c r="M990" s="8"/>
      <c r="N990" s="8"/>
      <c r="O990" s="8"/>
      <c r="P990" s="8"/>
      <c r="Q990" s="8"/>
      <c r="R990" s="8"/>
    </row>
    <row r="991" ht="15.75" customHeight="1">
      <c r="B991" s="8"/>
      <c r="C991" s="8"/>
      <c r="D991" s="8"/>
      <c r="E991" s="8"/>
      <c r="F991" s="8"/>
      <c r="G991" s="8"/>
      <c r="H991" s="8"/>
      <c r="I991" s="8"/>
      <c r="J991" s="8"/>
      <c r="K991" s="8"/>
      <c r="L991" s="8"/>
      <c r="M991" s="8"/>
      <c r="N991" s="8"/>
      <c r="O991" s="8"/>
      <c r="P991" s="8"/>
      <c r="Q991" s="8"/>
      <c r="R991" s="8"/>
    </row>
    <row r="992" ht="15.75" customHeight="1">
      <c r="B992" s="8"/>
      <c r="C992" s="8"/>
      <c r="D992" s="8"/>
      <c r="E992" s="8"/>
      <c r="F992" s="8"/>
      <c r="G992" s="8"/>
      <c r="H992" s="8"/>
      <c r="I992" s="8"/>
      <c r="J992" s="8"/>
      <c r="K992" s="8"/>
      <c r="L992" s="8"/>
      <c r="M992" s="8"/>
      <c r="N992" s="8"/>
      <c r="O992" s="8"/>
      <c r="P992" s="8"/>
      <c r="Q992" s="8"/>
      <c r="R992" s="8"/>
    </row>
    <row r="993" ht="15.75" customHeight="1">
      <c r="B993" s="8"/>
      <c r="C993" s="8"/>
      <c r="D993" s="8"/>
      <c r="E993" s="8"/>
      <c r="F993" s="8"/>
      <c r="G993" s="8"/>
      <c r="H993" s="8"/>
      <c r="I993" s="8"/>
      <c r="J993" s="8"/>
      <c r="K993" s="8"/>
      <c r="L993" s="8"/>
      <c r="M993" s="8"/>
      <c r="N993" s="8"/>
      <c r="O993" s="8"/>
      <c r="P993" s="8"/>
      <c r="Q993" s="8"/>
      <c r="R993" s="8"/>
    </row>
    <row r="994" ht="15.75" customHeight="1">
      <c r="B994" s="8"/>
      <c r="C994" s="8"/>
      <c r="D994" s="8"/>
      <c r="E994" s="8"/>
      <c r="F994" s="8"/>
      <c r="G994" s="8"/>
      <c r="H994" s="8"/>
      <c r="I994" s="8"/>
      <c r="J994" s="8"/>
      <c r="K994" s="8"/>
      <c r="L994" s="8"/>
      <c r="M994" s="8"/>
      <c r="N994" s="8"/>
      <c r="O994" s="8"/>
      <c r="P994" s="8"/>
      <c r="Q994" s="8"/>
      <c r="R994" s="8"/>
    </row>
    <row r="995" ht="15.75" customHeight="1">
      <c r="B995" s="8"/>
      <c r="C995" s="8"/>
      <c r="D995" s="8"/>
      <c r="E995" s="8"/>
      <c r="F995" s="8"/>
      <c r="G995" s="8"/>
      <c r="H995" s="8"/>
      <c r="I995" s="8"/>
      <c r="J995" s="8"/>
      <c r="K995" s="8"/>
      <c r="L995" s="8"/>
      <c r="M995" s="8"/>
      <c r="N995" s="8"/>
      <c r="O995" s="8"/>
      <c r="P995" s="8"/>
      <c r="Q995" s="8"/>
      <c r="R995" s="8"/>
    </row>
    <row r="996" ht="15.75" customHeight="1">
      <c r="B996" s="8"/>
      <c r="C996" s="8"/>
      <c r="D996" s="8"/>
      <c r="E996" s="8"/>
      <c r="F996" s="8"/>
      <c r="G996" s="8"/>
      <c r="H996" s="8"/>
      <c r="I996" s="8"/>
      <c r="J996" s="8"/>
      <c r="K996" s="8"/>
      <c r="L996" s="8"/>
      <c r="M996" s="8"/>
      <c r="N996" s="8"/>
      <c r="O996" s="8"/>
      <c r="P996" s="8"/>
      <c r="Q996" s="8"/>
      <c r="R996" s="8"/>
    </row>
    <row r="997" ht="15.75" customHeight="1">
      <c r="B997" s="8"/>
      <c r="C997" s="8"/>
      <c r="D997" s="8"/>
      <c r="E997" s="8"/>
      <c r="F997" s="8"/>
      <c r="G997" s="8"/>
      <c r="H997" s="8"/>
      <c r="I997" s="8"/>
      <c r="J997" s="8"/>
      <c r="K997" s="8"/>
      <c r="L997" s="8"/>
      <c r="M997" s="8"/>
      <c r="N997" s="8"/>
      <c r="O997" s="8"/>
      <c r="P997" s="8"/>
      <c r="Q997" s="8"/>
      <c r="R997" s="8"/>
    </row>
    <row r="998" ht="15.75" customHeight="1">
      <c r="B998" s="8"/>
      <c r="C998" s="8"/>
      <c r="D998" s="8"/>
      <c r="E998" s="8"/>
      <c r="F998" s="8"/>
      <c r="G998" s="8"/>
      <c r="H998" s="8"/>
      <c r="I998" s="8"/>
      <c r="J998" s="8"/>
      <c r="K998" s="8"/>
      <c r="L998" s="8"/>
      <c r="M998" s="8"/>
      <c r="N998" s="8"/>
      <c r="O998" s="8"/>
      <c r="P998" s="8"/>
      <c r="Q998" s="8"/>
      <c r="R998" s="8"/>
    </row>
    <row r="999" ht="15.75" customHeight="1">
      <c r="B999" s="8"/>
      <c r="C999" s="8"/>
      <c r="D999" s="8"/>
      <c r="E999" s="8"/>
      <c r="F999" s="8"/>
      <c r="G999" s="8"/>
      <c r="H999" s="8"/>
      <c r="I999" s="8"/>
      <c r="J999" s="8"/>
      <c r="K999" s="8"/>
      <c r="L999" s="8"/>
      <c r="M999" s="8"/>
      <c r="N999" s="8"/>
      <c r="O999" s="8"/>
      <c r="P999" s="8"/>
      <c r="Q999" s="8"/>
      <c r="R999" s="8"/>
    </row>
    <row r="1000" ht="15.75" customHeight="1">
      <c r="B1000" s="8"/>
      <c r="C1000" s="8"/>
      <c r="D1000" s="8"/>
      <c r="E1000" s="8"/>
      <c r="F1000" s="8"/>
      <c r="G1000" s="8"/>
      <c r="H1000" s="8"/>
      <c r="I1000" s="8"/>
      <c r="J1000" s="8"/>
      <c r="K1000" s="8"/>
      <c r="L1000" s="8"/>
      <c r="M1000" s="8"/>
      <c r="N1000" s="8"/>
      <c r="O1000" s="8"/>
      <c r="P1000" s="8"/>
      <c r="Q1000" s="8"/>
      <c r="R1000" s="8"/>
    </row>
    <row r="1001" ht="15.75" customHeight="1">
      <c r="B1001" s="8"/>
      <c r="C1001" s="8"/>
      <c r="D1001" s="8"/>
      <c r="E1001" s="8"/>
      <c r="F1001" s="8"/>
      <c r="G1001" s="8"/>
      <c r="H1001" s="8"/>
      <c r="I1001" s="8"/>
      <c r="J1001" s="8"/>
      <c r="K1001" s="8"/>
      <c r="L1001" s="8"/>
      <c r="M1001" s="8"/>
      <c r="N1001" s="8"/>
      <c r="O1001" s="8"/>
      <c r="P1001" s="8"/>
      <c r="Q1001" s="8"/>
      <c r="R1001" s="8"/>
    </row>
    <row r="1002" ht="15.75" customHeight="1">
      <c r="B1002" s="8"/>
      <c r="C1002" s="8"/>
      <c r="D1002" s="8"/>
      <c r="E1002" s="8"/>
      <c r="F1002" s="8"/>
      <c r="G1002" s="8"/>
      <c r="H1002" s="8"/>
      <c r="I1002" s="8"/>
      <c r="J1002" s="8"/>
      <c r="K1002" s="8"/>
      <c r="L1002" s="8"/>
      <c r="M1002" s="8"/>
      <c r="N1002" s="8"/>
      <c r="O1002" s="8"/>
      <c r="P1002" s="8"/>
      <c r="Q1002" s="8"/>
      <c r="R1002" s="8"/>
    </row>
    <row r="1003" ht="15.75" customHeight="1">
      <c r="B1003" s="8"/>
      <c r="C1003" s="8"/>
      <c r="D1003" s="8"/>
      <c r="E1003" s="8"/>
      <c r="F1003" s="8"/>
      <c r="G1003" s="8"/>
      <c r="H1003" s="8"/>
      <c r="I1003" s="8"/>
      <c r="J1003" s="8"/>
      <c r="K1003" s="8"/>
      <c r="L1003" s="8"/>
      <c r="M1003" s="8"/>
      <c r="N1003" s="8"/>
      <c r="O1003" s="8"/>
      <c r="P1003" s="8"/>
      <c r="Q1003" s="8"/>
      <c r="R1003" s="8"/>
    </row>
    <row r="1004" ht="15.75" customHeight="1">
      <c r="B1004" s="8"/>
      <c r="C1004" s="8"/>
      <c r="D1004" s="8"/>
      <c r="E1004" s="8"/>
      <c r="F1004" s="8"/>
      <c r="G1004" s="8"/>
      <c r="H1004" s="8"/>
      <c r="I1004" s="8"/>
      <c r="J1004" s="8"/>
      <c r="K1004" s="8"/>
      <c r="L1004" s="8"/>
      <c r="M1004" s="8"/>
      <c r="N1004" s="8"/>
      <c r="O1004" s="8"/>
      <c r="P1004" s="8"/>
      <c r="Q1004" s="8"/>
      <c r="R1004" s="8"/>
    </row>
    <row r="1005" ht="15.75" customHeight="1">
      <c r="B1005" s="8"/>
      <c r="C1005" s="8"/>
      <c r="D1005" s="8"/>
      <c r="E1005" s="8"/>
      <c r="F1005" s="8"/>
      <c r="G1005" s="8"/>
      <c r="H1005" s="8"/>
      <c r="I1005" s="8"/>
      <c r="J1005" s="8"/>
      <c r="K1005" s="8"/>
      <c r="L1005" s="8"/>
      <c r="M1005" s="8"/>
      <c r="N1005" s="8"/>
      <c r="O1005" s="8"/>
      <c r="P1005" s="8"/>
      <c r="Q1005" s="8"/>
      <c r="R1005" s="8"/>
    </row>
    <row r="1006" ht="15.75" customHeight="1">
      <c r="B1006" s="8"/>
      <c r="C1006" s="8"/>
      <c r="D1006" s="8"/>
      <c r="E1006" s="8"/>
      <c r="F1006" s="8"/>
      <c r="G1006" s="8"/>
      <c r="H1006" s="8"/>
      <c r="I1006" s="8"/>
      <c r="J1006" s="8"/>
      <c r="K1006" s="8"/>
      <c r="L1006" s="8"/>
      <c r="M1006" s="8"/>
      <c r="N1006" s="8"/>
      <c r="O1006" s="8"/>
      <c r="P1006" s="8"/>
      <c r="Q1006" s="8"/>
      <c r="R1006" s="8"/>
    </row>
    <row r="1007" ht="15.75" customHeight="1">
      <c r="B1007" s="8"/>
      <c r="C1007" s="8"/>
      <c r="D1007" s="8"/>
      <c r="E1007" s="8"/>
      <c r="F1007" s="8"/>
      <c r="G1007" s="8"/>
      <c r="H1007" s="8"/>
      <c r="I1007" s="8"/>
      <c r="J1007" s="8"/>
      <c r="K1007" s="8"/>
      <c r="L1007" s="8"/>
      <c r="M1007" s="8"/>
      <c r="N1007" s="8"/>
      <c r="O1007" s="8"/>
      <c r="P1007" s="8"/>
      <c r="Q1007" s="8"/>
      <c r="R1007" s="8"/>
    </row>
    <row r="1008" ht="15.75" customHeight="1">
      <c r="B1008" s="8"/>
      <c r="C1008" s="8"/>
      <c r="D1008" s="8"/>
      <c r="E1008" s="8"/>
      <c r="F1008" s="8"/>
      <c r="G1008" s="8"/>
      <c r="H1008" s="8"/>
      <c r="I1008" s="8"/>
      <c r="J1008" s="8"/>
      <c r="K1008" s="8"/>
      <c r="L1008" s="8"/>
      <c r="M1008" s="8"/>
      <c r="N1008" s="8"/>
      <c r="O1008" s="8"/>
      <c r="P1008" s="8"/>
      <c r="Q1008" s="8"/>
      <c r="R1008" s="8"/>
    </row>
    <row r="1009" ht="15.75" customHeight="1">
      <c r="B1009" s="8"/>
      <c r="C1009" s="8"/>
      <c r="D1009" s="8"/>
      <c r="E1009" s="8"/>
      <c r="F1009" s="8"/>
      <c r="G1009" s="8"/>
      <c r="H1009" s="8"/>
      <c r="I1009" s="8"/>
      <c r="J1009" s="8"/>
      <c r="K1009" s="8"/>
      <c r="L1009" s="8"/>
      <c r="M1009" s="8"/>
      <c r="N1009" s="8"/>
      <c r="O1009" s="8"/>
      <c r="P1009" s="8"/>
      <c r="Q1009" s="8"/>
      <c r="R1009" s="8"/>
    </row>
    <row r="1010" ht="15.75" customHeight="1">
      <c r="B1010" s="8"/>
      <c r="C1010" s="8"/>
      <c r="D1010" s="8"/>
      <c r="E1010" s="8"/>
      <c r="F1010" s="8"/>
      <c r="G1010" s="8"/>
      <c r="H1010" s="8"/>
      <c r="I1010" s="8"/>
      <c r="J1010" s="8"/>
      <c r="K1010" s="8"/>
      <c r="L1010" s="8"/>
      <c r="M1010" s="8"/>
      <c r="N1010" s="8"/>
      <c r="O1010" s="8"/>
      <c r="P1010" s="8"/>
      <c r="Q1010" s="8"/>
      <c r="R1010" s="8"/>
    </row>
    <row r="1011" ht="15.75" customHeight="1">
      <c r="B1011" s="8"/>
      <c r="C1011" s="8"/>
      <c r="D1011" s="8"/>
      <c r="E1011" s="8"/>
      <c r="F1011" s="8"/>
      <c r="G1011" s="8"/>
      <c r="H1011" s="8"/>
      <c r="I1011" s="8"/>
      <c r="J1011" s="8"/>
      <c r="K1011" s="8"/>
      <c r="L1011" s="8"/>
      <c r="M1011" s="8"/>
      <c r="N1011" s="8"/>
      <c r="O1011" s="8"/>
      <c r="P1011" s="8"/>
      <c r="Q1011" s="8"/>
      <c r="R1011" s="8"/>
    </row>
    <row r="1012" ht="15.75" customHeight="1">
      <c r="B1012" s="8"/>
      <c r="C1012" s="8"/>
      <c r="D1012" s="8"/>
      <c r="E1012" s="8"/>
      <c r="F1012" s="8"/>
      <c r="G1012" s="8"/>
      <c r="H1012" s="8"/>
      <c r="I1012" s="8"/>
      <c r="J1012" s="8"/>
      <c r="K1012" s="8"/>
      <c r="L1012" s="8"/>
      <c r="M1012" s="8"/>
      <c r="N1012" s="8"/>
      <c r="O1012" s="8"/>
      <c r="P1012" s="8"/>
      <c r="Q1012" s="8"/>
      <c r="R1012" s="8"/>
    </row>
    <row r="1013" ht="15.75" customHeight="1">
      <c r="B1013" s="8"/>
      <c r="C1013" s="8"/>
      <c r="D1013" s="8"/>
      <c r="E1013" s="8"/>
      <c r="F1013" s="8"/>
      <c r="G1013" s="8"/>
      <c r="H1013" s="8"/>
      <c r="I1013" s="8"/>
      <c r="J1013" s="8"/>
      <c r="K1013" s="8"/>
      <c r="L1013" s="8"/>
      <c r="M1013" s="8"/>
      <c r="N1013" s="8"/>
      <c r="O1013" s="8"/>
      <c r="P1013" s="8"/>
      <c r="Q1013" s="8"/>
      <c r="R1013" s="8"/>
    </row>
    <row r="1014" ht="15.75" customHeight="1">
      <c r="B1014" s="8"/>
      <c r="C1014" s="8"/>
      <c r="D1014" s="8"/>
      <c r="E1014" s="8"/>
      <c r="F1014" s="8"/>
      <c r="G1014" s="8"/>
      <c r="H1014" s="8"/>
      <c r="I1014" s="8"/>
      <c r="J1014" s="8"/>
      <c r="K1014" s="8"/>
      <c r="L1014" s="8"/>
      <c r="M1014" s="8"/>
      <c r="N1014" s="8"/>
      <c r="O1014" s="8"/>
      <c r="P1014" s="8"/>
      <c r="Q1014" s="8"/>
      <c r="R1014" s="8"/>
    </row>
    <row r="1015" ht="15.75" customHeight="1">
      <c r="B1015" s="8"/>
      <c r="C1015" s="8"/>
      <c r="D1015" s="8"/>
      <c r="E1015" s="8"/>
      <c r="F1015" s="8"/>
      <c r="G1015" s="8"/>
      <c r="H1015" s="8"/>
      <c r="I1015" s="8"/>
      <c r="J1015" s="8"/>
      <c r="K1015" s="8"/>
      <c r="L1015" s="8"/>
      <c r="M1015" s="8"/>
      <c r="N1015" s="8"/>
      <c r="O1015" s="8"/>
      <c r="P1015" s="8"/>
      <c r="Q1015" s="8"/>
      <c r="R1015" s="8"/>
    </row>
    <row r="1016" ht="15.75" customHeight="1">
      <c r="B1016" s="8"/>
      <c r="C1016" s="8"/>
      <c r="D1016" s="8"/>
      <c r="E1016" s="8"/>
      <c r="F1016" s="8"/>
      <c r="G1016" s="8"/>
      <c r="H1016" s="8"/>
      <c r="I1016" s="8"/>
      <c r="J1016" s="8"/>
      <c r="K1016" s="8"/>
      <c r="L1016" s="8"/>
      <c r="M1016" s="8"/>
      <c r="N1016" s="8"/>
      <c r="O1016" s="8"/>
      <c r="P1016" s="8"/>
      <c r="Q1016" s="8"/>
      <c r="R1016" s="8"/>
    </row>
    <row r="1017" ht="15.75" customHeight="1">
      <c r="B1017" s="8"/>
      <c r="C1017" s="8"/>
      <c r="D1017" s="8"/>
      <c r="E1017" s="8"/>
      <c r="F1017" s="8"/>
      <c r="G1017" s="8"/>
      <c r="H1017" s="8"/>
      <c r="I1017" s="8"/>
      <c r="J1017" s="8"/>
      <c r="K1017" s="8"/>
      <c r="L1017" s="8"/>
      <c r="M1017" s="8"/>
      <c r="N1017" s="8"/>
      <c r="O1017" s="8"/>
      <c r="P1017" s="8"/>
      <c r="Q1017" s="8"/>
      <c r="R1017" s="8"/>
    </row>
    <row r="1018" ht="15.75" customHeight="1">
      <c r="B1018" s="8"/>
      <c r="C1018" s="8"/>
      <c r="D1018" s="8"/>
      <c r="E1018" s="8"/>
      <c r="F1018" s="8"/>
      <c r="G1018" s="8"/>
      <c r="H1018" s="8"/>
      <c r="I1018" s="8"/>
      <c r="J1018" s="8"/>
      <c r="K1018" s="8"/>
      <c r="L1018" s="8"/>
      <c r="M1018" s="8"/>
      <c r="N1018" s="8"/>
      <c r="O1018" s="8"/>
      <c r="P1018" s="8"/>
      <c r="Q1018" s="8"/>
      <c r="R1018" s="8"/>
    </row>
    <row r="1019" ht="15.75" customHeight="1">
      <c r="B1019" s="8"/>
      <c r="C1019" s="8"/>
      <c r="D1019" s="8"/>
      <c r="E1019" s="8"/>
      <c r="F1019" s="8"/>
      <c r="G1019" s="8"/>
      <c r="H1019" s="8"/>
      <c r="I1019" s="8"/>
      <c r="J1019" s="8"/>
      <c r="K1019" s="8"/>
      <c r="L1019" s="8"/>
      <c r="M1019" s="8"/>
      <c r="N1019" s="8"/>
      <c r="O1019" s="8"/>
      <c r="P1019" s="8"/>
      <c r="Q1019" s="8"/>
      <c r="R1019" s="8"/>
    </row>
    <row r="1020" ht="15.75" customHeight="1">
      <c r="B1020" s="8"/>
      <c r="C1020" s="8"/>
      <c r="D1020" s="8"/>
      <c r="E1020" s="8"/>
      <c r="F1020" s="8"/>
      <c r="G1020" s="8"/>
      <c r="H1020" s="8"/>
      <c r="I1020" s="8"/>
      <c r="J1020" s="8"/>
      <c r="K1020" s="8"/>
      <c r="L1020" s="8"/>
      <c r="M1020" s="8"/>
      <c r="N1020" s="8"/>
      <c r="O1020" s="8"/>
      <c r="P1020" s="8"/>
      <c r="Q1020" s="8"/>
      <c r="R1020" s="8"/>
    </row>
    <row r="1021" ht="15.75" customHeight="1">
      <c r="B1021" s="8"/>
      <c r="C1021" s="8"/>
      <c r="D1021" s="8"/>
      <c r="E1021" s="8"/>
      <c r="F1021" s="8"/>
      <c r="G1021" s="8"/>
      <c r="H1021" s="8"/>
      <c r="I1021" s="8"/>
      <c r="J1021" s="8"/>
      <c r="K1021" s="8"/>
      <c r="L1021" s="8"/>
      <c r="M1021" s="8"/>
      <c r="N1021" s="8"/>
      <c r="O1021" s="8"/>
      <c r="P1021" s="8"/>
      <c r="Q1021" s="8"/>
      <c r="R1021" s="8"/>
    </row>
    <row r="1022" ht="15.75" customHeight="1">
      <c r="B1022" s="8"/>
      <c r="C1022" s="8"/>
      <c r="D1022" s="8"/>
      <c r="E1022" s="8"/>
      <c r="F1022" s="8"/>
      <c r="G1022" s="8"/>
      <c r="H1022" s="8"/>
      <c r="I1022" s="8"/>
      <c r="J1022" s="8"/>
      <c r="K1022" s="8"/>
      <c r="L1022" s="8"/>
      <c r="M1022" s="8"/>
      <c r="N1022" s="8"/>
      <c r="O1022" s="8"/>
      <c r="P1022" s="8"/>
      <c r="Q1022" s="8"/>
      <c r="R1022" s="8"/>
    </row>
    <row r="1023" ht="15.75" customHeight="1">
      <c r="B1023" s="8"/>
      <c r="C1023" s="8"/>
      <c r="D1023" s="8"/>
      <c r="E1023" s="8"/>
      <c r="F1023" s="8"/>
      <c r="G1023" s="8"/>
      <c r="H1023" s="8"/>
      <c r="I1023" s="8"/>
      <c r="J1023" s="8"/>
      <c r="K1023" s="8"/>
      <c r="L1023" s="8"/>
      <c r="M1023" s="8"/>
      <c r="N1023" s="8"/>
      <c r="O1023" s="8"/>
      <c r="P1023" s="8"/>
      <c r="Q1023" s="8"/>
      <c r="R1023" s="8"/>
    </row>
    <row r="1024" ht="15.75" customHeight="1">
      <c r="B1024" s="8"/>
      <c r="C1024" s="8"/>
      <c r="D1024" s="8"/>
      <c r="E1024" s="8"/>
      <c r="F1024" s="8"/>
      <c r="G1024" s="8"/>
      <c r="H1024" s="8"/>
      <c r="I1024" s="8"/>
      <c r="J1024" s="8"/>
      <c r="K1024" s="8"/>
      <c r="L1024" s="8"/>
      <c r="M1024" s="8"/>
      <c r="N1024" s="8"/>
      <c r="O1024" s="8"/>
      <c r="P1024" s="8"/>
      <c r="Q1024" s="8"/>
      <c r="R1024" s="8"/>
    </row>
    <row r="1025" ht="15.75" customHeight="1">
      <c r="B1025" s="8"/>
      <c r="C1025" s="8"/>
      <c r="D1025" s="8"/>
      <c r="E1025" s="8"/>
      <c r="F1025" s="8"/>
      <c r="G1025" s="8"/>
      <c r="H1025" s="8"/>
      <c r="I1025" s="8"/>
      <c r="J1025" s="8"/>
      <c r="K1025" s="8"/>
      <c r="L1025" s="8"/>
      <c r="M1025" s="8"/>
      <c r="N1025" s="8"/>
      <c r="O1025" s="8"/>
      <c r="P1025" s="8"/>
      <c r="Q1025" s="8"/>
      <c r="R1025" s="8"/>
    </row>
    <row r="1026" ht="15.75" customHeight="1">
      <c r="B1026" s="8"/>
      <c r="C1026" s="8"/>
      <c r="D1026" s="8"/>
      <c r="E1026" s="8"/>
      <c r="F1026" s="8"/>
      <c r="G1026" s="8"/>
      <c r="H1026" s="8"/>
      <c r="I1026" s="8"/>
      <c r="J1026" s="8"/>
      <c r="K1026" s="8"/>
      <c r="L1026" s="8"/>
      <c r="M1026" s="8"/>
      <c r="N1026" s="8"/>
      <c r="O1026" s="8"/>
      <c r="P1026" s="8"/>
      <c r="Q1026" s="8"/>
      <c r="R1026" s="8"/>
    </row>
    <row r="1027" ht="15.75" customHeight="1">
      <c r="B1027" s="8"/>
      <c r="C1027" s="8"/>
      <c r="D1027" s="8"/>
      <c r="E1027" s="8"/>
      <c r="F1027" s="8"/>
      <c r="G1027" s="8"/>
      <c r="H1027" s="8"/>
      <c r="I1027" s="8"/>
      <c r="J1027" s="8"/>
      <c r="K1027" s="8"/>
      <c r="L1027" s="8"/>
      <c r="M1027" s="8"/>
      <c r="N1027" s="8"/>
      <c r="O1027" s="8"/>
      <c r="P1027" s="8"/>
      <c r="Q1027" s="8"/>
      <c r="R1027" s="8"/>
    </row>
    <row r="1028" ht="15.75" customHeight="1">
      <c r="B1028" s="8"/>
      <c r="C1028" s="8"/>
      <c r="D1028" s="8"/>
      <c r="E1028" s="8"/>
      <c r="F1028" s="8"/>
      <c r="G1028" s="8"/>
      <c r="H1028" s="8"/>
      <c r="I1028" s="8"/>
      <c r="J1028" s="8"/>
      <c r="K1028" s="8"/>
      <c r="L1028" s="8"/>
      <c r="M1028" s="8"/>
      <c r="N1028" s="8"/>
      <c r="O1028" s="8"/>
      <c r="P1028" s="8"/>
      <c r="Q1028" s="8"/>
      <c r="R1028" s="8"/>
    </row>
    <row r="1029" ht="15.75" customHeight="1">
      <c r="B1029" s="8"/>
      <c r="C1029" s="8"/>
      <c r="D1029" s="8"/>
      <c r="E1029" s="8"/>
      <c r="F1029" s="8"/>
      <c r="G1029" s="8"/>
      <c r="H1029" s="8"/>
      <c r="I1029" s="8"/>
      <c r="J1029" s="8"/>
      <c r="K1029" s="8"/>
      <c r="L1029" s="8"/>
      <c r="M1029" s="8"/>
      <c r="N1029" s="8"/>
      <c r="O1029" s="8"/>
      <c r="P1029" s="8"/>
      <c r="Q1029" s="8"/>
      <c r="R1029" s="8"/>
    </row>
    <row r="1030" ht="15.75" customHeight="1">
      <c r="B1030" s="8"/>
      <c r="C1030" s="8"/>
      <c r="D1030" s="8"/>
      <c r="E1030" s="8"/>
      <c r="F1030" s="8"/>
      <c r="G1030" s="8"/>
      <c r="H1030" s="8"/>
      <c r="I1030" s="8"/>
      <c r="J1030" s="8"/>
      <c r="K1030" s="8"/>
      <c r="L1030" s="8"/>
      <c r="M1030" s="8"/>
      <c r="N1030" s="8"/>
      <c r="O1030" s="8"/>
      <c r="P1030" s="8"/>
      <c r="Q1030" s="8"/>
      <c r="R1030" s="8"/>
    </row>
    <row r="1031" ht="15.75" customHeight="1">
      <c r="B1031" s="8"/>
      <c r="C1031" s="8"/>
      <c r="D1031" s="8"/>
      <c r="E1031" s="8"/>
      <c r="F1031" s="8"/>
      <c r="G1031" s="8"/>
      <c r="H1031" s="8"/>
      <c r="I1031" s="8"/>
      <c r="J1031" s="8"/>
      <c r="K1031" s="8"/>
      <c r="L1031" s="8"/>
      <c r="M1031" s="8"/>
      <c r="N1031" s="8"/>
      <c r="O1031" s="8"/>
      <c r="P1031" s="8"/>
      <c r="Q1031" s="8"/>
      <c r="R1031" s="8"/>
    </row>
    <row r="1032" ht="15.75" customHeight="1">
      <c r="B1032" s="8"/>
      <c r="C1032" s="8"/>
      <c r="D1032" s="8"/>
      <c r="E1032" s="8"/>
      <c r="F1032" s="8"/>
      <c r="G1032" s="8"/>
      <c r="H1032" s="8"/>
      <c r="I1032" s="8"/>
      <c r="J1032" s="8"/>
      <c r="K1032" s="8"/>
      <c r="L1032" s="8"/>
      <c r="M1032" s="8"/>
      <c r="N1032" s="8"/>
      <c r="O1032" s="8"/>
      <c r="P1032" s="8"/>
      <c r="Q1032" s="8"/>
      <c r="R1032" s="8"/>
    </row>
    <row r="1033" ht="15.75" customHeight="1">
      <c r="B1033" s="8"/>
      <c r="C1033" s="8"/>
      <c r="D1033" s="8"/>
      <c r="E1033" s="8"/>
      <c r="F1033" s="8"/>
      <c r="G1033" s="8"/>
      <c r="H1033" s="8"/>
      <c r="I1033" s="8"/>
      <c r="J1033" s="8"/>
      <c r="K1033" s="8"/>
    </row>
    <row r="1034" ht="15.75" customHeight="1">
      <c r="B1034" s="8"/>
      <c r="C1034" s="8"/>
      <c r="D1034" s="8"/>
      <c r="E1034" s="8"/>
      <c r="F1034" s="8"/>
      <c r="G1034" s="8"/>
      <c r="H1034" s="8"/>
      <c r="I1034" s="8"/>
      <c r="J1034" s="8"/>
      <c r="K1034" s="8"/>
    </row>
    <row r="1035" ht="15.75" customHeight="1">
      <c r="B1035" s="8"/>
      <c r="C1035" s="8"/>
      <c r="D1035" s="8"/>
      <c r="E1035" s="8"/>
      <c r="F1035" s="8"/>
      <c r="G1035" s="8"/>
      <c r="H1035" s="8"/>
      <c r="I1035" s="8"/>
      <c r="J1035" s="8"/>
      <c r="K1035" s="8"/>
    </row>
    <row r="1036" ht="15.75" customHeight="1">
      <c r="B1036" s="8"/>
      <c r="C1036" s="8"/>
      <c r="D1036" s="8"/>
      <c r="E1036" s="8"/>
      <c r="F1036" s="8"/>
      <c r="G1036" s="8"/>
      <c r="H1036" s="8"/>
      <c r="I1036" s="8"/>
      <c r="J1036" s="8"/>
      <c r="K1036" s="8"/>
    </row>
    <row r="1037" ht="15.75" customHeight="1">
      <c r="B1037" s="8"/>
      <c r="C1037" s="8"/>
      <c r="D1037" s="8"/>
      <c r="E1037" s="8"/>
      <c r="F1037" s="8"/>
      <c r="G1037" s="8"/>
      <c r="H1037" s="8"/>
      <c r="I1037" s="8"/>
      <c r="J1037" s="8"/>
      <c r="K1037" s="8"/>
    </row>
    <row r="1038" ht="15.75" customHeight="1">
      <c r="B1038" s="8"/>
      <c r="C1038" s="8"/>
      <c r="D1038" s="8"/>
      <c r="E1038" s="8"/>
      <c r="F1038" s="8"/>
      <c r="G1038" s="8"/>
      <c r="H1038" s="8"/>
      <c r="I1038" s="8"/>
      <c r="J1038" s="8"/>
      <c r="K1038" s="8"/>
    </row>
    <row r="1039" ht="15.75" customHeight="1">
      <c r="B1039" s="8"/>
      <c r="C1039" s="8"/>
      <c r="D1039" s="8"/>
      <c r="E1039" s="8"/>
      <c r="F1039" s="8"/>
      <c r="G1039" s="8"/>
      <c r="H1039" s="8"/>
      <c r="I1039" s="8"/>
      <c r="J1039" s="8"/>
      <c r="K1039" s="8"/>
    </row>
    <row r="1040" ht="15.75" customHeight="1">
      <c r="B1040" s="8"/>
      <c r="C1040" s="8"/>
      <c r="D1040" s="8"/>
      <c r="E1040" s="8"/>
      <c r="F1040" s="8"/>
      <c r="G1040" s="8"/>
      <c r="H1040" s="8"/>
      <c r="I1040" s="8"/>
      <c r="J1040" s="8"/>
      <c r="K1040" s="8"/>
    </row>
    <row r="1041" ht="15.75" customHeight="1">
      <c r="B1041" s="8"/>
      <c r="C1041" s="8"/>
      <c r="D1041" s="8"/>
      <c r="E1041" s="8"/>
      <c r="F1041" s="8"/>
      <c r="G1041" s="8"/>
      <c r="H1041" s="8"/>
      <c r="I1041" s="8"/>
      <c r="J1041" s="8"/>
      <c r="K1041" s="8"/>
    </row>
    <row r="1042" ht="15.75" customHeight="1">
      <c r="B1042" s="8"/>
      <c r="C1042" s="8"/>
      <c r="D1042" s="8"/>
      <c r="E1042" s="8"/>
      <c r="F1042" s="8"/>
      <c r="G1042" s="8"/>
      <c r="H1042" s="8"/>
      <c r="I1042" s="8"/>
      <c r="J1042" s="8"/>
      <c r="K1042" s="8"/>
    </row>
    <row r="1043" ht="15.75" customHeight="1">
      <c r="B1043" s="8"/>
      <c r="C1043" s="8"/>
      <c r="D1043" s="8"/>
      <c r="E1043" s="8"/>
      <c r="F1043" s="8"/>
      <c r="G1043" s="8"/>
      <c r="H1043" s="8"/>
      <c r="I1043" s="8"/>
      <c r="J1043" s="8"/>
      <c r="K1043" s="8"/>
    </row>
    <row r="1044" ht="15.75" customHeight="1">
      <c r="B1044" s="8"/>
      <c r="C1044" s="8"/>
      <c r="D1044" s="8"/>
      <c r="E1044" s="8"/>
      <c r="F1044" s="8"/>
      <c r="G1044" s="8"/>
      <c r="H1044" s="8"/>
      <c r="I1044" s="8"/>
      <c r="J1044" s="8"/>
      <c r="K1044" s="8"/>
    </row>
    <row r="1045" ht="15.75" customHeight="1">
      <c r="B1045" s="8"/>
      <c r="C1045" s="8"/>
      <c r="D1045" s="8"/>
      <c r="E1045" s="8"/>
      <c r="F1045" s="8"/>
      <c r="G1045" s="8"/>
      <c r="H1045" s="8"/>
      <c r="I1045" s="8"/>
      <c r="J1045" s="8"/>
      <c r="K1045" s="8"/>
    </row>
    <row r="1046" ht="15.75" customHeight="1">
      <c r="B1046" s="8"/>
      <c r="C1046" s="8"/>
      <c r="D1046" s="8"/>
      <c r="E1046" s="8"/>
      <c r="F1046" s="8"/>
      <c r="G1046" s="8"/>
      <c r="H1046" s="8"/>
      <c r="I1046" s="8"/>
      <c r="J1046" s="8"/>
      <c r="K1046" s="8"/>
    </row>
    <row r="1047" ht="15.75" customHeight="1">
      <c r="B1047" s="8"/>
      <c r="C1047" s="8"/>
      <c r="D1047" s="8"/>
      <c r="E1047" s="8"/>
      <c r="F1047" s="8"/>
      <c r="G1047" s="8"/>
      <c r="H1047" s="8"/>
      <c r="I1047" s="8"/>
      <c r="J1047" s="8"/>
      <c r="K1047" s="8"/>
    </row>
    <row r="1048" ht="15.75" customHeight="1">
      <c r="B1048" s="8"/>
      <c r="C1048" s="8"/>
      <c r="D1048" s="8"/>
      <c r="E1048" s="8"/>
      <c r="F1048" s="8"/>
      <c r="G1048" s="8"/>
      <c r="H1048" s="8"/>
      <c r="I1048" s="8"/>
      <c r="J1048" s="8"/>
      <c r="K1048" s="8"/>
    </row>
    <row r="1049" ht="15.75" customHeight="1">
      <c r="B1049" s="8"/>
      <c r="C1049" s="8"/>
      <c r="D1049" s="8"/>
      <c r="E1049" s="8"/>
      <c r="F1049" s="8"/>
      <c r="G1049" s="8"/>
      <c r="H1049" s="8"/>
      <c r="I1049" s="8"/>
      <c r="J1049" s="8"/>
      <c r="K1049" s="8"/>
    </row>
    <row r="1050" ht="15.75" customHeight="1">
      <c r="B1050" s="8"/>
      <c r="C1050" s="8"/>
      <c r="D1050" s="8"/>
      <c r="E1050" s="8"/>
      <c r="F1050" s="8"/>
      <c r="G1050" s="8"/>
      <c r="H1050" s="8"/>
      <c r="I1050" s="8"/>
      <c r="J1050" s="8"/>
      <c r="K1050" s="8"/>
    </row>
    <row r="1051" ht="15.75" customHeight="1">
      <c r="B1051" s="8"/>
      <c r="C1051" s="8"/>
      <c r="D1051" s="8"/>
      <c r="E1051" s="8"/>
      <c r="F1051" s="8"/>
      <c r="G1051" s="8"/>
      <c r="H1051" s="8"/>
      <c r="I1051" s="8"/>
      <c r="J1051" s="8"/>
      <c r="K1051" s="8"/>
    </row>
    <row r="1052" ht="15.75" customHeight="1">
      <c r="B1052" s="8"/>
      <c r="C1052" s="8"/>
      <c r="D1052" s="8"/>
      <c r="E1052" s="8"/>
      <c r="F1052" s="8"/>
      <c r="G1052" s="8"/>
      <c r="H1052" s="8"/>
      <c r="I1052" s="8"/>
      <c r="J1052" s="8"/>
      <c r="K1052" s="8"/>
    </row>
    <row r="1053" ht="15.75" customHeight="1">
      <c r="B1053" s="8"/>
      <c r="C1053" s="8"/>
      <c r="D1053" s="8"/>
      <c r="E1053" s="8"/>
      <c r="F1053" s="8"/>
      <c r="G1053" s="8"/>
      <c r="H1053" s="8"/>
      <c r="I1053" s="8"/>
      <c r="J1053" s="8"/>
      <c r="K1053" s="8"/>
    </row>
    <row r="1054" ht="15.75" customHeight="1">
      <c r="B1054" s="8"/>
      <c r="C1054" s="8"/>
      <c r="D1054" s="8"/>
      <c r="E1054" s="8"/>
      <c r="F1054" s="8"/>
      <c r="G1054" s="8"/>
      <c r="H1054" s="8"/>
      <c r="I1054" s="8"/>
      <c r="J1054" s="8"/>
      <c r="K1054" s="8"/>
    </row>
    <row r="1055" ht="15.75" customHeight="1">
      <c r="B1055" s="8"/>
      <c r="C1055" s="8"/>
      <c r="D1055" s="8"/>
      <c r="E1055" s="8"/>
      <c r="F1055" s="8"/>
      <c r="G1055" s="8"/>
      <c r="H1055" s="8"/>
      <c r="I1055" s="8"/>
      <c r="J1055" s="8"/>
      <c r="K1055" s="8"/>
    </row>
    <row r="1056" ht="15.75" customHeight="1">
      <c r="B1056" s="8"/>
      <c r="C1056" s="8"/>
      <c r="D1056" s="8"/>
      <c r="E1056" s="8"/>
      <c r="F1056" s="8"/>
      <c r="G1056" s="8"/>
      <c r="H1056" s="8"/>
      <c r="I1056" s="8"/>
      <c r="J1056" s="8"/>
      <c r="K1056" s="8"/>
    </row>
    <row r="1057" ht="15.75" customHeight="1">
      <c r="B1057" s="8"/>
      <c r="C1057" s="8"/>
      <c r="D1057" s="8"/>
      <c r="E1057" s="8"/>
      <c r="F1057" s="8"/>
      <c r="G1057" s="8"/>
      <c r="H1057" s="8"/>
      <c r="I1057" s="8"/>
      <c r="J1057" s="8"/>
      <c r="K1057" s="8"/>
    </row>
    <row r="1058" ht="15.75" customHeight="1">
      <c r="B1058" s="8"/>
      <c r="C1058" s="8"/>
      <c r="D1058" s="8"/>
      <c r="E1058" s="8"/>
      <c r="F1058" s="8"/>
      <c r="G1058" s="8"/>
      <c r="H1058" s="8"/>
      <c r="I1058" s="8"/>
      <c r="J1058" s="8"/>
      <c r="K1058" s="8"/>
    </row>
    <row r="1059" ht="15.75" customHeight="1">
      <c r="B1059" s="8"/>
      <c r="C1059" s="8"/>
      <c r="D1059" s="8"/>
      <c r="E1059" s="8"/>
      <c r="F1059" s="8"/>
      <c r="G1059" s="8"/>
      <c r="H1059" s="8"/>
      <c r="I1059" s="8"/>
      <c r="J1059" s="8"/>
      <c r="K1059" s="8"/>
    </row>
    <row r="1060" ht="15.75" customHeight="1">
      <c r="B1060" s="8"/>
      <c r="C1060" s="8"/>
      <c r="D1060" s="8"/>
      <c r="E1060" s="8"/>
      <c r="F1060" s="8"/>
      <c r="G1060" s="8"/>
      <c r="H1060" s="8"/>
      <c r="I1060" s="8"/>
      <c r="J1060" s="8"/>
      <c r="K1060" s="8"/>
    </row>
    <row r="1061" ht="15.75" customHeight="1">
      <c r="B1061" s="8"/>
      <c r="C1061" s="8"/>
      <c r="D1061" s="8"/>
      <c r="E1061" s="8"/>
      <c r="F1061" s="8"/>
      <c r="G1061" s="8"/>
      <c r="H1061" s="8"/>
      <c r="I1061" s="8"/>
      <c r="J1061" s="8"/>
      <c r="K1061" s="8"/>
    </row>
    <row r="1062" ht="15.75" customHeight="1">
      <c r="B1062" s="8"/>
      <c r="C1062" s="8"/>
      <c r="D1062" s="8"/>
      <c r="E1062" s="8"/>
      <c r="F1062" s="8"/>
      <c r="G1062" s="8"/>
      <c r="H1062" s="8"/>
      <c r="I1062" s="8"/>
      <c r="J1062" s="8"/>
      <c r="K1062" s="8"/>
    </row>
    <row r="1063" ht="15.75" customHeight="1">
      <c r="B1063" s="8"/>
      <c r="C1063" s="8"/>
      <c r="D1063" s="8"/>
      <c r="E1063" s="8"/>
      <c r="F1063" s="8"/>
      <c r="G1063" s="8"/>
      <c r="H1063" s="8"/>
      <c r="I1063" s="8"/>
      <c r="J1063" s="8"/>
      <c r="K1063" s="8"/>
    </row>
    <row r="1064" ht="15.75" customHeight="1">
      <c r="B1064" s="8"/>
      <c r="C1064" s="8"/>
      <c r="D1064" s="8"/>
      <c r="E1064" s="8"/>
      <c r="F1064" s="8"/>
      <c r="G1064" s="8"/>
      <c r="H1064" s="8"/>
      <c r="I1064" s="8"/>
      <c r="J1064" s="8"/>
      <c r="K1064" s="8"/>
    </row>
    <row r="1065" ht="15.75" customHeight="1">
      <c r="B1065" s="8"/>
      <c r="C1065" s="8"/>
      <c r="D1065" s="8"/>
      <c r="E1065" s="8"/>
      <c r="F1065" s="8"/>
      <c r="G1065" s="8"/>
      <c r="H1065" s="8"/>
      <c r="I1065" s="8"/>
      <c r="J1065" s="8"/>
      <c r="K1065" s="8"/>
    </row>
    <row r="1066" ht="15.75" customHeight="1">
      <c r="B1066" s="8"/>
      <c r="C1066" s="8"/>
      <c r="D1066" s="8"/>
      <c r="E1066" s="8"/>
      <c r="F1066" s="8"/>
      <c r="G1066" s="8"/>
      <c r="H1066" s="8"/>
      <c r="I1066" s="8"/>
      <c r="J1066" s="8"/>
      <c r="K1066" s="8"/>
    </row>
    <row r="1067" ht="15.75" customHeight="1">
      <c r="B1067" s="8"/>
      <c r="C1067" s="8"/>
      <c r="D1067" s="8"/>
      <c r="E1067" s="8"/>
      <c r="F1067" s="8"/>
      <c r="G1067" s="8"/>
      <c r="H1067" s="8"/>
      <c r="I1067" s="8"/>
      <c r="J1067" s="8"/>
      <c r="K1067" s="8"/>
    </row>
    <row r="1068" ht="15.75" customHeight="1">
      <c r="B1068" s="8"/>
      <c r="C1068" s="8"/>
      <c r="D1068" s="8"/>
      <c r="E1068" s="8"/>
      <c r="F1068" s="8"/>
      <c r="G1068" s="8"/>
      <c r="H1068" s="8"/>
      <c r="I1068" s="8"/>
      <c r="J1068" s="8"/>
      <c r="K1068" s="8"/>
    </row>
    <row r="1069" ht="15.75" customHeight="1">
      <c r="B1069" s="8"/>
      <c r="C1069" s="8"/>
      <c r="D1069" s="8"/>
      <c r="E1069" s="8"/>
      <c r="F1069" s="8"/>
      <c r="G1069" s="8"/>
      <c r="H1069" s="8"/>
      <c r="I1069" s="8"/>
      <c r="J1069" s="8"/>
      <c r="K1069" s="8"/>
    </row>
    <row r="1070" ht="15.75" customHeight="1">
      <c r="B1070" s="8"/>
      <c r="C1070" s="8"/>
      <c r="D1070" s="8"/>
      <c r="E1070" s="8"/>
      <c r="F1070" s="8"/>
      <c r="G1070" s="8"/>
      <c r="H1070" s="8"/>
      <c r="I1070" s="8"/>
      <c r="J1070" s="8"/>
      <c r="K1070" s="8"/>
    </row>
    <row r="1071" ht="15.75" customHeight="1">
      <c r="B1071" s="8"/>
      <c r="C1071" s="8"/>
      <c r="D1071" s="8"/>
      <c r="E1071" s="8"/>
      <c r="F1071" s="8"/>
      <c r="G1071" s="8"/>
      <c r="H1071" s="8"/>
      <c r="I1071" s="8"/>
      <c r="J1071" s="8"/>
      <c r="K1071" s="8"/>
    </row>
    <row r="1072" ht="15.75" customHeight="1">
      <c r="B1072" s="8"/>
      <c r="C1072" s="8"/>
      <c r="D1072" s="8"/>
      <c r="E1072" s="8"/>
      <c r="F1072" s="8"/>
      <c r="G1072" s="8"/>
      <c r="H1072" s="8"/>
      <c r="I1072" s="8"/>
      <c r="J1072" s="8"/>
      <c r="K1072" s="8"/>
    </row>
    <row r="1073" ht="15.75" customHeight="1">
      <c r="B1073" s="8"/>
      <c r="C1073" s="8"/>
      <c r="D1073" s="8"/>
      <c r="E1073" s="8"/>
      <c r="F1073" s="8"/>
      <c r="G1073" s="8"/>
      <c r="H1073" s="8"/>
      <c r="I1073" s="8"/>
      <c r="J1073" s="8"/>
      <c r="K1073" s="8"/>
    </row>
    <row r="1074" ht="15.75" customHeight="1">
      <c r="B1074" s="8"/>
      <c r="C1074" s="8"/>
      <c r="D1074" s="8"/>
      <c r="E1074" s="8"/>
      <c r="F1074" s="8"/>
      <c r="G1074" s="8"/>
      <c r="H1074" s="8"/>
      <c r="I1074" s="8"/>
      <c r="J1074" s="8"/>
      <c r="K1074" s="8"/>
    </row>
    <row r="1075" ht="15.75" customHeight="1">
      <c r="B1075" s="8"/>
      <c r="C1075" s="8"/>
      <c r="D1075" s="8"/>
      <c r="E1075" s="8"/>
      <c r="F1075" s="8"/>
      <c r="G1075" s="8"/>
      <c r="H1075" s="8"/>
      <c r="I1075" s="8"/>
      <c r="J1075" s="8"/>
      <c r="K1075" s="8"/>
    </row>
    <row r="1076" ht="15.75" customHeight="1">
      <c r="B1076" s="8"/>
      <c r="C1076" s="8"/>
      <c r="D1076" s="8"/>
      <c r="E1076" s="8"/>
      <c r="F1076" s="8"/>
      <c r="G1076" s="8"/>
      <c r="H1076" s="8"/>
      <c r="I1076" s="8"/>
      <c r="J1076" s="8"/>
      <c r="K1076" s="8"/>
    </row>
    <row r="1077" ht="15.75" customHeight="1">
      <c r="B1077" s="8"/>
      <c r="C1077" s="8"/>
      <c r="D1077" s="8"/>
      <c r="E1077" s="8"/>
      <c r="F1077" s="8"/>
      <c r="G1077" s="8"/>
      <c r="H1077" s="8"/>
      <c r="I1077" s="8"/>
      <c r="J1077" s="8"/>
      <c r="K1077" s="8"/>
    </row>
    <row r="1078" ht="15.75" customHeight="1">
      <c r="B1078" s="8"/>
      <c r="C1078" s="8"/>
      <c r="D1078" s="8"/>
      <c r="E1078" s="8"/>
      <c r="F1078" s="8"/>
      <c r="G1078" s="8"/>
      <c r="H1078" s="8"/>
      <c r="I1078" s="8"/>
      <c r="J1078" s="8"/>
      <c r="K1078" s="8"/>
    </row>
    <row r="1079" ht="15.75" customHeight="1">
      <c r="B1079" s="8"/>
      <c r="C1079" s="8"/>
      <c r="D1079" s="8"/>
      <c r="E1079" s="8"/>
      <c r="F1079" s="8"/>
      <c r="G1079" s="8"/>
      <c r="H1079" s="8"/>
      <c r="I1079" s="8"/>
      <c r="J1079" s="8"/>
      <c r="K1079" s="8"/>
    </row>
    <row r="1080" ht="15.75" customHeight="1">
      <c r="B1080" s="8"/>
      <c r="C1080" s="8"/>
      <c r="D1080" s="8"/>
      <c r="E1080" s="8"/>
      <c r="F1080" s="8"/>
      <c r="G1080" s="8"/>
      <c r="H1080" s="8"/>
      <c r="I1080" s="8"/>
      <c r="J1080" s="8"/>
      <c r="K1080" s="8"/>
    </row>
    <row r="1081" ht="15.75" customHeight="1">
      <c r="B1081" s="8"/>
      <c r="C1081" s="8"/>
      <c r="D1081" s="8"/>
      <c r="E1081" s="8"/>
      <c r="F1081" s="8"/>
      <c r="G1081" s="8"/>
      <c r="H1081" s="8"/>
      <c r="I1081" s="8"/>
      <c r="J1081" s="8"/>
      <c r="K1081" s="8"/>
    </row>
    <row r="1082" ht="15.75" customHeight="1">
      <c r="B1082" s="8"/>
      <c r="C1082" s="8"/>
      <c r="D1082" s="8"/>
      <c r="E1082" s="8"/>
      <c r="F1082" s="8"/>
      <c r="G1082" s="8"/>
      <c r="H1082" s="8"/>
      <c r="I1082" s="8"/>
      <c r="J1082" s="8"/>
      <c r="K1082" s="8"/>
    </row>
    <row r="1083" ht="15.75" customHeight="1">
      <c r="B1083" s="8"/>
      <c r="C1083" s="8"/>
      <c r="D1083" s="8"/>
      <c r="E1083" s="8"/>
      <c r="F1083" s="8"/>
      <c r="G1083" s="8"/>
      <c r="H1083" s="8"/>
      <c r="I1083" s="8"/>
      <c r="J1083" s="8"/>
      <c r="K1083" s="8"/>
    </row>
    <row r="1084">
      <c r="B1084" s="8"/>
      <c r="C1084" s="8"/>
      <c r="D1084" s="8"/>
      <c r="E1084" s="8"/>
      <c r="F1084" s="8"/>
      <c r="G1084" s="8"/>
      <c r="H1084" s="8"/>
      <c r="I1084" s="8"/>
      <c r="J1084" s="8"/>
      <c r="K1084" s="8"/>
    </row>
    <row r="1085">
      <c r="B1085" s="8"/>
      <c r="C1085" s="8"/>
      <c r="D1085" s="8"/>
      <c r="E1085" s="8"/>
      <c r="F1085" s="8"/>
      <c r="G1085" s="8"/>
      <c r="H1085" s="8"/>
      <c r="I1085" s="8"/>
      <c r="J1085" s="8"/>
      <c r="K1085" s="8"/>
    </row>
  </sheetData>
  <mergeCells count="168">
    <mergeCell ref="W1:X1"/>
    <mergeCell ref="C3:J3"/>
    <mergeCell ref="Q3:S3"/>
    <mergeCell ref="B4:T4"/>
    <mergeCell ref="W6:X6"/>
    <mergeCell ref="Y6:Z6"/>
    <mergeCell ref="Y7:Z7"/>
    <mergeCell ref="W14:X14"/>
    <mergeCell ref="W15:X15"/>
    <mergeCell ref="W17:X17"/>
    <mergeCell ref="Y17:Z17"/>
    <mergeCell ref="Y21:Z21"/>
    <mergeCell ref="W7:X7"/>
    <mergeCell ref="W8:X8"/>
    <mergeCell ref="W9:X9"/>
    <mergeCell ref="W10:X10"/>
    <mergeCell ref="W11:X11"/>
    <mergeCell ref="W12:X12"/>
    <mergeCell ref="W13:X13"/>
    <mergeCell ref="W21:X21"/>
    <mergeCell ref="W23:X23"/>
    <mergeCell ref="W24:X24"/>
    <mergeCell ref="W28:X28"/>
    <mergeCell ref="Y28:Z28"/>
    <mergeCell ref="W32:X32"/>
    <mergeCell ref="Y32:Z32"/>
    <mergeCell ref="W35:X35"/>
    <mergeCell ref="Y35:Z35"/>
    <mergeCell ref="W37:X37"/>
    <mergeCell ref="Y37:Z37"/>
    <mergeCell ref="W41:X41"/>
    <mergeCell ref="W42:X42"/>
    <mergeCell ref="W43:X43"/>
    <mergeCell ref="W44:X44"/>
    <mergeCell ref="W45:X45"/>
    <mergeCell ref="W46:X46"/>
    <mergeCell ref="W48:X48"/>
    <mergeCell ref="W49:X49"/>
    <mergeCell ref="W50:X50"/>
    <mergeCell ref="W51:X51"/>
    <mergeCell ref="W52:X52"/>
    <mergeCell ref="W53:X53"/>
    <mergeCell ref="W54:X54"/>
    <mergeCell ref="W55:X55"/>
    <mergeCell ref="Y55:Z55"/>
    <mergeCell ref="W56:X56"/>
    <mergeCell ref="W57:X57"/>
    <mergeCell ref="W58:X58"/>
    <mergeCell ref="W59:X59"/>
    <mergeCell ref="W60:X60"/>
    <mergeCell ref="W62:X62"/>
    <mergeCell ref="W63:X63"/>
    <mergeCell ref="W64:X64"/>
    <mergeCell ref="W65:X65"/>
    <mergeCell ref="W66:X66"/>
    <mergeCell ref="W67:X67"/>
    <mergeCell ref="W68:X68"/>
    <mergeCell ref="W69:X69"/>
    <mergeCell ref="W70:X70"/>
    <mergeCell ref="W71:X71"/>
    <mergeCell ref="W72:X72"/>
    <mergeCell ref="W73:X73"/>
    <mergeCell ref="W74:X74"/>
    <mergeCell ref="W75:X75"/>
    <mergeCell ref="W76:X76"/>
    <mergeCell ref="W77:X77"/>
    <mergeCell ref="Y77:Z77"/>
    <mergeCell ref="W78:X78"/>
    <mergeCell ref="W79:X79"/>
    <mergeCell ref="W80:X80"/>
    <mergeCell ref="W81:X81"/>
    <mergeCell ref="W82:X82"/>
    <mergeCell ref="W83:X83"/>
    <mergeCell ref="W84:X84"/>
    <mergeCell ref="Y86:Z86"/>
    <mergeCell ref="Y87:Z87"/>
    <mergeCell ref="W86:X86"/>
    <mergeCell ref="W87:X87"/>
    <mergeCell ref="W88:X88"/>
    <mergeCell ref="W90:X90"/>
    <mergeCell ref="W91:X91"/>
    <mergeCell ref="Y91:Z91"/>
    <mergeCell ref="B108:T108"/>
    <mergeCell ref="W142:X142"/>
    <mergeCell ref="W182:X182"/>
    <mergeCell ref="Y182:Z182"/>
    <mergeCell ref="W211:X211"/>
    <mergeCell ref="Y211:Z211"/>
    <mergeCell ref="W92:X92"/>
    <mergeCell ref="W111:X111"/>
    <mergeCell ref="W137:X137"/>
    <mergeCell ref="Y137:Z137"/>
    <mergeCell ref="W139:X139"/>
    <mergeCell ref="Y139:Z139"/>
    <mergeCell ref="Y142:Z142"/>
    <mergeCell ref="X323:Y323"/>
    <mergeCell ref="AH323:AI323"/>
    <mergeCell ref="N316:P316"/>
    <mergeCell ref="X316:Z316"/>
    <mergeCell ref="AH316:AJ316"/>
    <mergeCell ref="N317:O317"/>
    <mergeCell ref="X317:Y317"/>
    <mergeCell ref="AH317:AI317"/>
    <mergeCell ref="N323:O323"/>
    <mergeCell ref="AH325:AI325"/>
    <mergeCell ref="AH326:AI326"/>
    <mergeCell ref="X326:Y326"/>
    <mergeCell ref="X327:Y327"/>
    <mergeCell ref="N330:T330"/>
    <mergeCell ref="N331:O331"/>
    <mergeCell ref="N332:O332"/>
    <mergeCell ref="N333:O333"/>
    <mergeCell ref="N334:O334"/>
    <mergeCell ref="N324:O324"/>
    <mergeCell ref="X324:Y324"/>
    <mergeCell ref="AH324:AI324"/>
    <mergeCell ref="N325:O325"/>
    <mergeCell ref="X325:Y325"/>
    <mergeCell ref="N326:O326"/>
    <mergeCell ref="N327:O327"/>
    <mergeCell ref="AH327:AI327"/>
    <mergeCell ref="B167:T167"/>
    <mergeCell ref="W170:X170"/>
    <mergeCell ref="B247:S247"/>
    <mergeCell ref="N249:U249"/>
    <mergeCell ref="N277:Q277"/>
    <mergeCell ref="X277:AA277"/>
    <mergeCell ref="AH277:AK277"/>
    <mergeCell ref="AH285:AK285"/>
    <mergeCell ref="AH286:AK286"/>
    <mergeCell ref="AH300:AL300"/>
    <mergeCell ref="AH302:AI302"/>
    <mergeCell ref="AH305:AJ305"/>
    <mergeCell ref="AH306:AI306"/>
    <mergeCell ref="AH311:AL311"/>
    <mergeCell ref="AH313:AI313"/>
    <mergeCell ref="N284:P284"/>
    <mergeCell ref="X284:Z284"/>
    <mergeCell ref="AH284:AJ284"/>
    <mergeCell ref="N285:Q285"/>
    <mergeCell ref="X285:AA285"/>
    <mergeCell ref="N286:Q286"/>
    <mergeCell ref="X286:AA286"/>
    <mergeCell ref="X294:Z294"/>
    <mergeCell ref="AH294:AJ294"/>
    <mergeCell ref="N289:Q289"/>
    <mergeCell ref="X289:AA289"/>
    <mergeCell ref="AH289:AK289"/>
    <mergeCell ref="N291:O291"/>
    <mergeCell ref="AH291:AI291"/>
    <mergeCell ref="N294:P294"/>
    <mergeCell ref="N295:O295"/>
    <mergeCell ref="AH295:AI295"/>
    <mergeCell ref="X291:Y291"/>
    <mergeCell ref="X295:Y295"/>
    <mergeCell ref="N300:R300"/>
    <mergeCell ref="X300:AB300"/>
    <mergeCell ref="N302:O302"/>
    <mergeCell ref="X302:Y302"/>
    <mergeCell ref="X305:Z305"/>
    <mergeCell ref="X306:Y306"/>
    <mergeCell ref="N305:P305"/>
    <mergeCell ref="N306:O306"/>
    <mergeCell ref="C311:L311"/>
    <mergeCell ref="N311:R311"/>
    <mergeCell ref="X311:AB311"/>
    <mergeCell ref="N313:O313"/>
    <mergeCell ref="X313:Y313"/>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