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2"/>
  <workbookPr/>
  <mc:AlternateContent xmlns:mc="http://schemas.openxmlformats.org/markup-compatibility/2006">
    <mc:Choice Requires="x15">
      <x15ac:absPath xmlns:x15ac="http://schemas.microsoft.com/office/spreadsheetml/2010/11/ac" url="https://biruwaadvisors.sharepoint.com/sites/DopperSimavi/Shared Documents/General/Traiff Determination Documents/Tariff User Manual/Tariff working documents/Individual Tariff documents/"/>
    </mc:Choice>
  </mc:AlternateContent>
  <xr:revisionPtr revIDLastSave="0" documentId="8_{C19EE31D-59DB-4CEE-AD64-32B5AB1A77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rwacha" sheetId="11" r:id="rId1"/>
    <sheet name="टिप्पणी" sheetId="9" r:id="rId2"/>
    <sheet name="1. Before (Info Collection)" sheetId="6" r:id="rId3"/>
    <sheet name="2. Tariff Calculation (Before)" sheetId="5" r:id="rId4"/>
    <sheet name="3. After (Info Collection) " sheetId="7" r:id="rId5"/>
    <sheet name="4. Tariff Calc (After) " sheetId="8" r:id="rId6"/>
    <sheet name="5. Chlorine Dosing Installation" sheetId="3" r:id="rId7"/>
    <sheet name="6. Replacement Cost" sheetId="4" r:id="rId8"/>
    <sheet name="Summary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4" l="1"/>
  <c r="I10" i="4"/>
  <c r="D25" i="5"/>
  <c r="D12" i="5"/>
  <c r="D38" i="6"/>
  <c r="D37" i="6"/>
  <c r="E25" i="5"/>
  <c r="E24" i="5"/>
  <c r="D9" i="8"/>
  <c r="D12" i="8"/>
  <c r="L6" i="4" s="1"/>
  <c r="C6" i="10" s="1"/>
  <c r="E6" i="10" s="1"/>
  <c r="D13" i="8"/>
  <c r="D8" i="8"/>
  <c r="D24" i="7"/>
  <c r="D23" i="7"/>
  <c r="D22" i="7"/>
  <c r="D20" i="7"/>
  <c r="D16" i="7"/>
  <c r="F9" i="7"/>
  <c r="E10" i="7"/>
  <c r="E9" i="7"/>
  <c r="E8" i="7"/>
  <c r="E7" i="7"/>
  <c r="F7" i="4" s="1"/>
  <c r="E6" i="7"/>
  <c r="C8" i="4"/>
  <c r="D21" i="7"/>
  <c r="D25" i="7" s="1"/>
  <c r="D18" i="7"/>
  <c r="E25" i="8" s="1"/>
  <c r="E17" i="7"/>
  <c r="D17" i="7"/>
  <c r="D7" i="8"/>
  <c r="C10" i="4" s="1"/>
  <c r="F5" i="10" s="1"/>
  <c r="E40" i="7"/>
  <c r="D39" i="7"/>
  <c r="E39" i="7" s="1"/>
  <c r="D38" i="7"/>
  <c r="E24" i="7"/>
  <c r="E23" i="7"/>
  <c r="E22" i="7"/>
  <c r="E21" i="7"/>
  <c r="E20" i="7"/>
  <c r="E25" i="7" s="1"/>
  <c r="E16" i="7"/>
  <c r="E18" i="7" s="1"/>
  <c r="E7" i="3"/>
  <c r="D11" i="5"/>
  <c r="D11" i="8" s="1"/>
  <c r="I6" i="4" s="1"/>
  <c r="C5" i="10" s="1"/>
  <c r="E5" i="10" s="1"/>
  <c r="G5" i="10" s="1"/>
  <c r="H5" i="10" s="1"/>
  <c r="D7" i="5"/>
  <c r="D10" i="5" s="1"/>
  <c r="E39" i="6"/>
  <c r="E38" i="6"/>
  <c r="E20" i="6"/>
  <c r="E21" i="6"/>
  <c r="E22" i="6"/>
  <c r="E23" i="6"/>
  <c r="E19" i="6"/>
  <c r="E24" i="6" s="1"/>
  <c r="E16" i="6"/>
  <c r="E17" i="6" s="1"/>
  <c r="D17" i="6"/>
  <c r="D24" i="6"/>
  <c r="E10" i="3"/>
  <c r="E11" i="3"/>
  <c r="E12" i="3" s="1"/>
  <c r="F6" i="10" l="1"/>
  <c r="D24" i="8"/>
  <c r="D24" i="5"/>
  <c r="L8" i="4"/>
  <c r="I8" i="4"/>
  <c r="E24" i="8"/>
  <c r="D6" i="8"/>
  <c r="D25" i="6"/>
  <c r="D46" i="6" s="1"/>
  <c r="E27" i="8"/>
  <c r="D6" i="5"/>
  <c r="E26" i="7"/>
  <c r="E47" i="7" s="1"/>
  <c r="D26" i="7"/>
  <c r="D47" i="7" s="1"/>
  <c r="D42" i="7"/>
  <c r="D46" i="7" s="1"/>
  <c r="D48" i="7" s="1"/>
  <c r="E38" i="7"/>
  <c r="E42" i="7" s="1"/>
  <c r="E46" i="7" s="1"/>
  <c r="E48" i="7" s="1"/>
  <c r="E37" i="6"/>
  <c r="E41" i="6" s="1"/>
  <c r="E45" i="6" s="1"/>
  <c r="D41" i="6"/>
  <c r="D32" i="5" s="1"/>
  <c r="E25" i="6"/>
  <c r="E46" i="6" s="1"/>
  <c r="G33" i="5" l="1"/>
  <c r="G32" i="5"/>
  <c r="D45" i="6"/>
  <c r="D47" i="6" s="1"/>
  <c r="D32" i="8"/>
  <c r="F5" i="4" s="1"/>
  <c r="F6" i="4" s="1"/>
  <c r="F8" i="4" s="1"/>
  <c r="F9" i="4" s="1"/>
  <c r="F10" i="4" s="1"/>
  <c r="E27" i="5"/>
  <c r="D33" i="8"/>
  <c r="D14" i="5"/>
  <c r="D10" i="8"/>
  <c r="D14" i="8" s="1"/>
  <c r="D5" i="10"/>
  <c r="D25" i="8"/>
  <c r="E47" i="6"/>
  <c r="G32" i="8" l="1"/>
  <c r="G33" i="8"/>
  <c r="D33" i="5"/>
  <c r="D6" i="10"/>
  <c r="G6" i="10" l="1"/>
  <c r="H6" i="10" s="1"/>
  <c r="I7" i="4"/>
  <c r="I9" i="4" s="1"/>
  <c r="L7" i="4"/>
  <c r="L9" i="4" s="1"/>
</calcChain>
</file>

<file path=xl/sharedStrings.xml><?xml version="1.0" encoding="utf-8"?>
<sst xmlns="http://schemas.openxmlformats.org/spreadsheetml/2006/main" count="263" uniqueCount="156">
  <si>
    <t>खानेपानी तथा उपभोक्ता समितिले फाइल डाउनलोड गरे पश्चात गर्नुपर्ने कार्यहरुः</t>
  </si>
  <si>
    <t>*</t>
  </si>
  <si>
    <t xml:space="preserve">चांगुनारायण नगरपालिका भित्र रहेका बिभिन्न ख़ानेपानी उपभोक्ता समितिहरु मध्यबाट केहि समितिबाट प्राप्त बिवरण अनुरुप  यो एक (खानेपानी उपभोक्ता समिति) हरुकै लागि नमू्ना खाका तयार गरिएको  हो। । यस फाइलमा निश्चित बिवरण *तल उल्लेख भए अनुसार राखे पश्चात आफ्नो समितिको यथार्थ बिवरण (आय-ब्यय) साथै उचित मुल्य निर्धारणको लागि सहयोग  हेतु  यस फाइल कार्यालय सुब्यवस्थित गर्ने योजना अन्तर्गत निर्माण गरिएको्ले, यसमा उल्लेख भए अनुरुप कार्य गर्नुभइ लाभ लिनुहोला।  </t>
  </si>
  <si>
    <r>
      <rPr>
        <b/>
        <sz val="11"/>
        <color rgb="FFFFFFFF"/>
        <rFont val="Aptos Narrow"/>
        <scheme val="minor"/>
      </rPr>
      <t>पहिलो Sheet</t>
    </r>
    <r>
      <rPr>
        <b/>
        <sz val="11"/>
        <color rgb="FF0A2F41"/>
        <rFont val="Aptos Narrow"/>
        <scheme val="minor"/>
      </rPr>
      <t xml:space="preserve">   " 1. Before (Info Collection)"</t>
    </r>
    <r>
      <rPr>
        <b/>
        <sz val="11"/>
        <color rgb="FFFFFFFF"/>
        <rFont val="Aptos Narrow"/>
        <scheme val="minor"/>
      </rPr>
      <t xml:space="preserve">    मा      र    </t>
    </r>
    <r>
      <rPr>
        <b/>
        <sz val="11"/>
        <color rgb="FF0A2F41"/>
        <rFont val="Aptos Narrow"/>
        <scheme val="minor"/>
      </rPr>
      <t xml:space="preserve"> " 5. Chlorine Dosing Installation "  </t>
    </r>
    <r>
      <rPr>
        <b/>
        <sz val="11"/>
        <color rgb="FFFFFFFF"/>
        <rFont val="Aptos Narrow"/>
        <scheme val="minor"/>
      </rPr>
      <t>मा डाटा भर्नुहोस ।                                                                  डाटा भरे पश्चचात अन्य Sheet मा स्व्यम अप्डेट हुनेछ  ।</t>
    </r>
  </si>
  <si>
    <r>
      <rPr>
        <b/>
        <u/>
        <sz val="14"/>
        <color rgb="FFB5E6A2"/>
        <rFont val="Aptos Narrow"/>
        <scheme val="minor"/>
      </rPr>
      <t xml:space="preserve"> हरियो रंग</t>
    </r>
    <r>
      <rPr>
        <b/>
        <sz val="11"/>
        <color rgb="FFFFFFFF"/>
        <rFont val="Aptos Narrow"/>
        <scheme val="minor"/>
      </rPr>
      <t xml:space="preserve">   गरेको ठाऊंमा आफ्नो खानेपानी उपभोक्ता समितिको बिवरण राख्दै जानुहोस ।  </t>
    </r>
  </si>
  <si>
    <t>__________________________  खानेपानी तथा उपभोक्ता समिति</t>
  </si>
  <si>
    <t>ठेगाना: _______________________________</t>
  </si>
  <si>
    <t>महशुल बिवरण</t>
  </si>
  <si>
    <t>बिवरण</t>
  </si>
  <si>
    <t>जम्मा घर संख्या</t>
  </si>
  <si>
    <t>1-10 युनिट (न्यूनतम आधार दर  )</t>
  </si>
  <si>
    <t>आधार दर भन्दा थप खपत भएमा</t>
  </si>
  <si>
    <t>नयां धारा जडान दर  (स्थानिय तथा बसाइं सरि आएका )</t>
  </si>
  <si>
    <t>ट्याङ्की क्षमता (लिटरमा)</t>
  </si>
  <si>
    <t>कुल लागत</t>
  </si>
  <si>
    <t>क्र सं</t>
  </si>
  <si>
    <t>विवरण</t>
  </si>
  <si>
    <t>मासिक रकम</t>
  </si>
  <si>
    <t>वार्षिक लागत</t>
  </si>
  <si>
    <t>परिवर्तनशील लागत</t>
  </si>
  <si>
    <t>बिजुली खर्च</t>
  </si>
  <si>
    <t>जम्मा (रु)</t>
  </si>
  <si>
    <t>निश्चित लागत</t>
  </si>
  <si>
    <t>फिल्ड स्टाफका लागि डीएसए(भत्ता) * (संंख्या)</t>
  </si>
  <si>
    <t>मर्मत - संभार खर्च</t>
  </si>
  <si>
    <t>प्रशासनिक खर्च</t>
  </si>
  <si>
    <t>कर्मचारी तलब * (संंख्या)</t>
  </si>
  <si>
    <t>कार्यालय भाडा</t>
  </si>
  <si>
    <t xml:space="preserve">कूल रकम रु </t>
  </si>
  <si>
    <t>विद्युत खर्च</t>
  </si>
  <si>
    <t xml:space="preserve">सामान्य (Normal) समय </t>
  </si>
  <si>
    <t>प्रति युनिट</t>
  </si>
  <si>
    <t xml:space="preserve">पीक (Peak) समय </t>
  </si>
  <si>
    <t xml:space="preserve">अफ (Off) समय </t>
  </si>
  <si>
    <t>औसत विद्युत खर्च</t>
  </si>
  <si>
    <t>कूल आय</t>
  </si>
  <si>
    <t>शुल्क संकलन (निश्चित)</t>
  </si>
  <si>
    <t>शुल्क संकलन (थप)</t>
  </si>
  <si>
    <t>वार्षिक आधारमा नयाँ जडानबाट अनुमानित आय</t>
  </si>
  <si>
    <t xml:space="preserve">Total </t>
  </si>
  <si>
    <t>अनुमानित आय र व्यय विवरण</t>
  </si>
  <si>
    <t xml:space="preserve">मासिक </t>
  </si>
  <si>
    <t>वार्षिक</t>
  </si>
  <si>
    <t>आय</t>
  </si>
  <si>
    <t>ब्यय</t>
  </si>
  <si>
    <t>अधिशेष- Surplus / (घाटा- Deficit)</t>
  </si>
  <si>
    <t>___________________________________ खानेपानी तथा उपभोक्ता समिति</t>
  </si>
  <si>
    <t xml:space="preserve">महशुल बिवरण				</t>
  </si>
  <si>
    <t>गणनाका लागि बिवरण</t>
  </si>
  <si>
    <t>पानी शुद्धिकरण प्रणालीको निश्चित लागत</t>
  </si>
  <si>
    <t xml:space="preserve">युनिट भन्दा माथि अतिरिक्त दर </t>
  </si>
  <si>
    <t>प्रति महिना प्रति परिवार औसत पानी खपत</t>
  </si>
  <si>
    <t xml:space="preserve"> मासिक (औसत पानी खपत)</t>
  </si>
  <si>
    <t>न्यूनतम आधार शुल्क दर</t>
  </si>
  <si>
    <t>खपत आधारित दर</t>
  </si>
  <si>
    <t>शुल्क यति भनेर मानौं</t>
  </si>
  <si>
    <t>रु</t>
  </si>
  <si>
    <t>प्रति युनिट परिवर्तनीय लागत</t>
  </si>
  <si>
    <t>ट्यारिफ गणना मोडेल</t>
  </si>
  <si>
    <t>लागत</t>
  </si>
  <si>
    <t>निश्चित आय+ परिवर्तनशील आय</t>
  </si>
  <si>
    <t xml:space="preserve">निश्चित लागत + परिवर्तनशील लागत  </t>
  </si>
  <si>
    <t xml:space="preserve">(प्रयोगकर्ताहरूको संख्या X न्यूनतम आधार दर) + [{कुल एकाई खपत - (आधार एकाइ X प्रयोगकर्ताको संख्या)} X मूल्य प्रति एकाइ] </t>
  </si>
  <si>
    <t xml:space="preserve">निश्चित लागत + (कुल एकाइहरू X लागत प्रति एकाइ) </t>
  </si>
  <si>
    <t xml:space="preserve"> </t>
  </si>
  <si>
    <t>शुल्क गणना</t>
  </si>
  <si>
    <t>निश्चित</t>
  </si>
  <si>
    <t>परिवर्तनशील</t>
  </si>
  <si>
    <t>=(D10-(D7*D8))t</t>
  </si>
  <si>
    <t>निश्चित + परिवर्तनशील</t>
  </si>
  <si>
    <t>=D24+D25 t</t>
  </si>
  <si>
    <t xml:space="preserve">यदि अधिशेष (SURPLUS) मा भएमा: </t>
  </si>
  <si>
    <t xml:space="preserve">यदि घाटा मा भएमा </t>
  </si>
  <si>
    <t>पार बिन्दु (Breakeven ) सक्रिय घरधुरि</t>
  </si>
  <si>
    <t>महसुल दर</t>
  </si>
  <si>
    <t>प्रति घर आय</t>
  </si>
  <si>
    <t>at BEP when Revenue = Cost</t>
  </si>
  <si>
    <t xml:space="preserve">रु = </t>
  </si>
  <si>
    <t>पारबिन्दु घर संख्या</t>
  </si>
  <si>
    <t>at BEP when Revenue = Cost / Base tariff</t>
  </si>
  <si>
    <t>निष्कर्ष</t>
  </si>
  <si>
    <r>
      <rPr>
        <sz val="11"/>
        <color rgb="FF000000"/>
        <rFont val="Roboto"/>
      </rPr>
      <t xml:space="preserve">हालको ट्यारिफ दर सबै चालू परिचालन खर्चहरू कभर गर्न पर्याप्त </t>
    </r>
    <r>
      <rPr>
        <sz val="11"/>
        <color rgb="FF00B050"/>
        <rFont val="Roboto"/>
      </rPr>
      <t>छ</t>
    </r>
    <r>
      <rPr>
        <sz val="11"/>
        <color rgb="FF000000"/>
        <rFont val="Roboto"/>
      </rPr>
      <t>/छैन/।                                                                                              ____</t>
    </r>
    <r>
      <rPr>
        <sz val="11"/>
        <color rgb="FFB5E6A2"/>
        <rFont val="Roboto"/>
      </rPr>
      <t>224</t>
    </r>
    <r>
      <rPr>
        <sz val="11"/>
        <color rgb="FF000000"/>
        <rFont val="Roboto"/>
      </rPr>
      <t xml:space="preserve">__जना प्रयोगकर्ता/घरधुरीले मात्र आधार दर तिरे पनि यसले कुनै नोक्सानी व्यहोर्नु पर्दैन ।
</t>
    </r>
  </si>
  <si>
    <t>Chemical Exp</t>
  </si>
  <si>
    <t>अधिशेष- Surplus / (घाटा- Loss)</t>
  </si>
  <si>
    <t>Additional rate beyond</t>
  </si>
  <si>
    <t xml:space="preserve"> मासिक आधारमा औसत पानी खपत</t>
  </si>
  <si>
    <t>खपत</t>
  </si>
  <si>
    <t>प्रति एकाइ परिवर्तनीय लागत</t>
  </si>
  <si>
    <t>यदि घाटा मा भएमा</t>
  </si>
  <si>
    <t>पारबिन्दु (Breakeven ) सक्रिय घरधुरि</t>
  </si>
  <si>
    <t xml:space="preserve">महशुल बिवरण	</t>
  </si>
  <si>
    <t xml:space="preserve"> पार विन्दु (Breakeven Point) मा जब,       (आय = लागत)</t>
  </si>
  <si>
    <t>पार विन्दु (Breakeven Point) मा जब,     (आय = लागत / आधार शुल्क)</t>
  </si>
  <si>
    <r>
      <rPr>
        <sz val="11"/>
        <color rgb="FF000000"/>
        <rFont val="Roboto"/>
      </rPr>
      <t xml:space="preserve">हालको ट्यारिफ दर सबै चालू परिचालन खर्चहरू कभर गर्न पर्याप्त </t>
    </r>
    <r>
      <rPr>
        <sz val="11"/>
        <color rgb="FF00B050"/>
        <rFont val="Roboto"/>
      </rPr>
      <t>छ</t>
    </r>
    <r>
      <rPr>
        <sz val="11"/>
        <color rgb="FF000000"/>
        <rFont val="Roboto"/>
      </rPr>
      <t>/छैन/।                                                                                              ____</t>
    </r>
    <r>
      <rPr>
        <sz val="11"/>
        <color rgb="FFB5E6A2"/>
        <rFont val="Roboto"/>
      </rPr>
      <t>311</t>
    </r>
    <r>
      <rPr>
        <sz val="11"/>
        <color rgb="FF000000"/>
        <rFont val="Roboto"/>
      </rPr>
      <t xml:space="preserve">__जना प्रयोगकर्ता/घरधुरीले मात्र आधार दर तिरे पनि यसले कुनै नोक्सानी व्यहोर्नु पर्दैन ।
</t>
    </r>
  </si>
  <si>
    <t xml:space="preserve">क्लोरिन डोजिंग लागत बिवरण </t>
  </si>
  <si>
    <t>रकम</t>
  </si>
  <si>
    <t>१ लाख लिटर पानीका लागि आवश्यक क्लोरिन (लिटरमा)</t>
  </si>
  <si>
    <t>क्लोरिन १ लिटर पानीका लागि आवश्यक (लिटर)</t>
  </si>
  <si>
    <t>क्लोरिनको मूल्य प्रतिलिटर रु.</t>
  </si>
  <si>
    <t>दैनिक पानी को आपूर्ति</t>
  </si>
  <si>
    <t>दैनिक क्लोरीन को जरूरत</t>
  </si>
  <si>
    <t>क्लोरीन को दैनिक लागत</t>
  </si>
  <si>
    <t>मासिक लागत</t>
  </si>
  <si>
    <t>(परिवर्तनशील)</t>
  </si>
  <si>
    <t>मर्मत तथा संभार खर्च ( मासिक )</t>
  </si>
  <si>
    <t>(निश्चित)</t>
  </si>
  <si>
    <t>क्लोरीन  मिसिन रिप्लेस्मेन्टको लागि अनुमानित बिवरण</t>
  </si>
  <si>
    <t>मेशिनको हालको लागत</t>
  </si>
  <si>
    <t xml:space="preserve">खपत भएको महसुलको आधारमा </t>
  </si>
  <si>
    <t xml:space="preserve"> मसिनकोआयू (अन्दाजि)</t>
  </si>
  <si>
    <t xml:space="preserve">हालको पारबिन्दु (Breakeven ) हाउसहोल्ड </t>
  </si>
  <si>
    <t>आधार महसुल दरमा आधारित</t>
  </si>
  <si>
    <t xml:space="preserve"> मसिनको स्क्रैप मान (Value)</t>
  </si>
  <si>
    <t>अतिरिक्त घर संख्या</t>
  </si>
  <si>
    <t>हालको महसुल</t>
  </si>
  <si>
    <t>हालको आधार शुल्क दर</t>
  </si>
  <si>
    <t>क्लोरिन डोजिंग पछि पारबिन्दु (Breakeven )को लागि आवश्यक</t>
  </si>
  <si>
    <t>महिनाको लागि ह्रास्कट्टि (Depreciation)</t>
  </si>
  <si>
    <t>अधिशेष (surplus)</t>
  </si>
  <si>
    <t>प्रतिस्थापन लागतलाई विचार गर्दा आवश्यक पर्ने थप रकम</t>
  </si>
  <si>
    <t>वर्षहरूमा अधिशेष</t>
  </si>
  <si>
    <t>मूल्यह्रास/प्रतिस्थापन सहित लागत कभर गर्न आवश्यक कुल रकम</t>
  </si>
  <si>
    <t>मूल्यह्रास लागत समावेश भएमा थप रकम/ ५ वर्षपछि मेशिन खरिद गर्न आवश्यक बचत ।</t>
  </si>
  <si>
    <t>5 वर्षमाअधिशेष</t>
  </si>
  <si>
    <t>रकम बढाउनु पर्ने</t>
  </si>
  <si>
    <t>Notes: To work on decimals\</t>
  </si>
  <si>
    <t>टिप्प्णी:</t>
  </si>
  <si>
    <t>हाल घाटाबाट गुज्रिरहेको र दिइएको संख्याको घरपरिवारको लागि आधार दर र थप दर बढाउन आवश्यक भएकोले, यदि हामीले मूल्यह्रास/प्रतिस्थापन शुल्क कभर गर्ने योजना बनायौं भने, आधार दरमा थप रु. ... थपिनुपर्छ। यसले हालको दरबाट घरपरिवारको लागि कुल ... को वृद्धि हुने्छ।</t>
  </si>
  <si>
    <t>Given that the municipality is currently running a deficit and needs to raise the base rate and additional rate for the given number of households, if we plan to cover the depreciation/replacement charge, an additional Rs. .. should be added to the consumption tariff rate. This results in a total increase of Rs. ... for households from the current rate.</t>
  </si>
  <si>
    <t>A</t>
  </si>
  <si>
    <t>B</t>
  </si>
  <si>
    <t>C</t>
  </si>
  <si>
    <t>D</t>
  </si>
  <si>
    <t>E</t>
  </si>
  <si>
    <t>F</t>
  </si>
  <si>
    <t>G</t>
  </si>
  <si>
    <t>शीर्षकहरू</t>
  </si>
  <si>
    <t>हालको मुल्य</t>
  </si>
  <si>
    <t>पारबिन्दु (Breakeven ) को लागि</t>
  </si>
  <si>
    <t>क्लोरिनको मात्रा निर्धारण लागत पुन:प्राप्ति</t>
  </si>
  <si>
    <t>प्रतिस्थापन लागत</t>
  </si>
  <si>
    <t xml:space="preserve">क्लोरिनको मात्रा र प्रतिस्थापन लागत कभर गर्न थप्नुपर्ने लागत </t>
  </si>
  <si>
    <t>प्रतिस्थापन लागत साथै क्लोरिनको खर्चलाई ध्यानमा राखेर हालको दरबाट थपिने रकम</t>
  </si>
  <si>
    <t>आधार दर</t>
  </si>
  <si>
    <t>खपत दर</t>
  </si>
  <si>
    <t>संकेत</t>
  </si>
  <si>
    <t>शीर्षक</t>
  </si>
  <si>
    <t>हालको मूल्य</t>
  </si>
  <si>
    <t xml:space="preserve">पारबिन्दुमा पुग्न आवश्यक मूल्य अर्थात्, 
आय = खर्च हुने बिन्दुमा पुग्न आवश्यक मूल्य </t>
  </si>
  <si>
    <t>यदि WSUC ले कम्तिमा क्लोरिनको लागत पूरा गर्ने योजना बनाएको छ भने,  D  मा उल्लेख गरिएको दर तोक्नुपर्छ।</t>
  </si>
  <si>
    <t xml:space="preserve">यदि wsuc ले प्रतिस्थापनको लागि छुट्टै रकम बचत गर्न चाहन्छ भने, ५ वर्षको आयु पछि मेसिनको कुनै काम र मूल्य रहने छैन भनी मान्दै, WSUC ले E मा उल्लेख गरिएको रु. को रकम अलग गर्नुपर्छ। </t>
  </si>
  <si>
    <t>क्लोरिनको मात्रा र प्रतिस्थापन लागतलाई विचार गर्दा थप गर्नुपर्ने कुल लागत</t>
  </si>
  <si>
    <t xml:space="preserve">प्रतिस्थापनसँगै क्लोरिनको मात्राको खर्च पूरा गर्न हालको दरबाट थप्न आवश्यक पर्ने रकम </t>
  </si>
  <si>
    <t xml:space="preserve">त्यसैले,
यदि wsuc ले क्लोरिन डोजिङ स्थापना नगरी पारबिन्दुमा पुग्न चाहन्छ भने, मूल्य पुनः निर्धारण गर्नुपर्छ र C बराबर दर राख्नुपर्छ। </t>
  </si>
  <si>
    <r>
      <rPr>
        <sz val="11"/>
        <color rgb="FF000000"/>
        <rFont val="Aptos Narrow"/>
        <scheme val="minor"/>
      </rPr>
      <t>क्लोरिनको मात्राको लागत</t>
    </r>
    <r>
      <rPr>
        <sz val="11"/>
        <color rgb="FFFF0000"/>
        <rFont val="Aptos Narrow"/>
        <scheme val="minor"/>
      </rPr>
      <t xml:space="preserve"> कभर</t>
    </r>
    <r>
      <rPr>
        <sz val="11"/>
        <color rgb="FF000000"/>
        <rFont val="Aptos Narrow"/>
        <scheme val="minor"/>
      </rPr>
      <t xml:space="preserve"> गर्नको लागि  D मा उल्लेख गरिएको दर प्रयोग गर्नुपर्नेछ।</t>
    </r>
  </si>
  <si>
    <t xml:space="preserve">क्लोरिङ डोजिङ लागतसँगै प्रतिस्थापन लागत पनि कभर गर्न  F को मूल्य दर प्रयोग गर्नुपर्छ।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</si>
</sst>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1"/>
      <color theme="1"/>
      <name val="Aptos Narrow"/>
      <family val="2"/>
      <scheme val="minor"/>
    </font>
    <font>
      <sz val="11"/>
      <name val="Roboto"/>
      <charset val="1"/>
    </font>
    <font>
      <sz val="11"/>
      <color rgb="FF444444"/>
      <name val="Aptos Narrow"/>
      <charset val="1"/>
    </font>
    <font>
      <sz val="11"/>
      <color rgb="FF000000"/>
      <name val="Roboto"/>
    </font>
    <font>
      <b/>
      <sz val="11"/>
      <name val="Roboto"/>
    </font>
    <font>
      <i/>
      <sz val="11"/>
      <name val="Roboto"/>
    </font>
    <font>
      <b/>
      <sz val="10"/>
      <color rgb="FF000000"/>
      <name val="Roboto"/>
    </font>
    <font>
      <i/>
      <sz val="10"/>
      <color rgb="FF000000"/>
      <name val="Roboto"/>
    </font>
    <font>
      <b/>
      <i/>
      <sz val="10"/>
      <color rgb="FF000000"/>
      <name val="Roboto"/>
    </font>
    <font>
      <b/>
      <sz val="11"/>
      <color rgb="FF000000"/>
      <name val="Roboto"/>
    </font>
    <font>
      <sz val="14"/>
      <color rgb="FF000000"/>
      <name val="Patua One"/>
      <family val="3"/>
    </font>
    <font>
      <sz val="11"/>
      <color rgb="FF000000"/>
      <name val="Patua One"/>
      <family val="3"/>
    </font>
    <font>
      <sz val="10"/>
      <color rgb="FF000000"/>
      <name val="Roboto"/>
    </font>
    <font>
      <b/>
      <sz val="10"/>
      <color rgb="FF000000"/>
      <name val="Patua One"/>
      <family val="3"/>
    </font>
    <font>
      <sz val="11"/>
      <color rgb="FF000000"/>
      <name val="Aptos Narrow"/>
      <family val="2"/>
    </font>
    <font>
      <sz val="14"/>
      <color rgb="FF000000"/>
      <name val="Aptos Narrow"/>
    </font>
    <font>
      <b/>
      <sz val="14"/>
      <color rgb="FF000000"/>
      <name val="Aptos Narrow"/>
    </font>
    <font>
      <i/>
      <sz val="11"/>
      <color rgb="FF000000"/>
      <name val="Roboto"/>
    </font>
    <font>
      <b/>
      <sz val="10"/>
      <color rgb="FF000000"/>
      <name val="Aptos Narrow"/>
    </font>
    <font>
      <sz val="11"/>
      <color rgb="FF242424"/>
      <name val="Aptos Narrow"/>
      <charset val="1"/>
    </font>
    <font>
      <i/>
      <sz val="11"/>
      <color rgb="FF000000"/>
      <name val="Roboto"/>
      <charset val="1"/>
    </font>
    <font>
      <sz val="11"/>
      <color rgb="FF000000"/>
      <name val="Aptos Narrow"/>
      <charset val="1"/>
    </font>
    <font>
      <sz val="11"/>
      <color rgb="FF111111"/>
      <name val="Roboto"/>
      <family val="2"/>
      <charset val="1"/>
    </font>
    <font>
      <i/>
      <sz val="9"/>
      <color rgb="FF000000"/>
      <name val="Roboto"/>
      <charset val="1"/>
    </font>
    <font>
      <sz val="9"/>
      <color theme="1"/>
      <name val="Aptos Narrow"/>
      <family val="2"/>
      <scheme val="minor"/>
    </font>
    <font>
      <sz val="11"/>
      <color rgb="FF00B050"/>
      <name val="Roboto"/>
    </font>
    <font>
      <sz val="11"/>
      <name val="Roboto"/>
    </font>
    <font>
      <sz val="11"/>
      <color theme="1"/>
      <name val="Roboto"/>
    </font>
    <font>
      <sz val="11"/>
      <color rgb="FF000000"/>
      <name val="Consolas"/>
      <charset val="1"/>
    </font>
    <font>
      <sz val="11"/>
      <color theme="0"/>
      <name val="Aptos Narrow"/>
      <family val="2"/>
      <scheme val="minor"/>
    </font>
    <font>
      <sz val="11"/>
      <color theme="0"/>
      <name val="Patua One"/>
      <family val="3"/>
    </font>
    <font>
      <sz val="11"/>
      <color theme="0"/>
      <name val="Roboto"/>
    </font>
    <font>
      <b/>
      <sz val="12"/>
      <color theme="0"/>
      <name val="Aptos Narrow"/>
      <family val="2"/>
    </font>
    <font>
      <b/>
      <sz val="12"/>
      <color rgb="FF000000"/>
      <name val="Aptos Narrow"/>
      <charset val="1"/>
    </font>
    <font>
      <sz val="11"/>
      <color rgb="FFB5E6A2"/>
      <name val="Roboto"/>
    </font>
    <font>
      <b/>
      <sz val="11"/>
      <color rgb="FF000000"/>
      <name val="Patua One"/>
      <family val="3"/>
    </font>
    <font>
      <sz val="11"/>
      <color theme="0"/>
      <name val="Aptos Narrow"/>
      <charset val="1"/>
    </font>
    <font>
      <sz val="11"/>
      <color theme="5" tint="-0.499984740745262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1"/>
      <color rgb="FF7E350E"/>
      <name val="Aptos Narrow"/>
      <charset val="1"/>
    </font>
    <font>
      <b/>
      <sz val="11"/>
      <color theme="0"/>
      <name val="Aptos Narrow"/>
      <family val="2"/>
      <scheme val="minor"/>
    </font>
    <font>
      <b/>
      <sz val="14"/>
      <color theme="4" tint="-0.499984740745262"/>
      <name val="Aptos Narrow"/>
      <family val="2"/>
      <scheme val="minor"/>
    </font>
    <font>
      <b/>
      <sz val="11"/>
      <color rgb="FFFFFFFF"/>
      <name val="Aptos Narrow"/>
      <scheme val="minor"/>
    </font>
    <font>
      <b/>
      <sz val="11"/>
      <color rgb="FF0A2F41"/>
      <name val="Aptos Narrow"/>
      <scheme val="minor"/>
    </font>
    <font>
      <b/>
      <sz val="11"/>
      <color theme="0"/>
      <name val="Aptos Narrow"/>
      <scheme val="minor"/>
    </font>
    <font>
      <b/>
      <sz val="11"/>
      <color theme="1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  <font>
      <sz val="11"/>
      <color theme="1" tint="0.249977111117893"/>
      <name val="Aptos Narrow"/>
      <charset val="1"/>
    </font>
    <font>
      <b/>
      <sz val="11"/>
      <color theme="0"/>
      <name val="Patua One"/>
      <family val="3"/>
    </font>
    <font>
      <b/>
      <sz val="11"/>
      <color theme="0"/>
      <name val="Aptos Narrow"/>
      <family val="2"/>
    </font>
    <font>
      <b/>
      <u/>
      <sz val="14"/>
      <color rgb="FFB5E6A2"/>
      <name val="Aptos Narrow"/>
      <scheme val="minor"/>
    </font>
    <font>
      <b/>
      <sz val="9"/>
      <color theme="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0000"/>
      <name val="Aptos Narrow"/>
      <scheme val="minor"/>
    </font>
    <font>
      <sz val="11"/>
      <color theme="1"/>
      <name val="Aptos Narrow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8ED97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0" fillId="0" borderId="10" xfId="0" applyBorder="1"/>
    <xf numFmtId="0" fontId="12" fillId="0" borderId="1" xfId="0" applyFont="1" applyBorder="1"/>
    <xf numFmtId="0" fontId="10" fillId="0" borderId="0" xfId="0" applyFont="1" applyAlignment="1">
      <alignment horizontal="center"/>
    </xf>
    <xf numFmtId="0" fontId="0" fillId="0" borderId="1" xfId="0" applyBorder="1"/>
    <xf numFmtId="3" fontId="0" fillId="0" borderId="0" xfId="0" applyNumberFormat="1"/>
    <xf numFmtId="0" fontId="14" fillId="0" borderId="0" xfId="0" applyFont="1"/>
    <xf numFmtId="0" fontId="15" fillId="0" borderId="0" xfId="0" applyFont="1"/>
    <xf numFmtId="0" fontId="14" fillId="3" borderId="0" xfId="0" applyFont="1" applyFill="1"/>
    <xf numFmtId="0" fontId="3" fillId="0" borderId="1" xfId="0" applyFont="1" applyBorder="1"/>
    <xf numFmtId="3" fontId="3" fillId="0" borderId="1" xfId="0" applyNumberFormat="1" applyFont="1" applyBorder="1"/>
    <xf numFmtId="3" fontId="14" fillId="0" borderId="0" xfId="0" applyNumberFormat="1" applyFont="1"/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14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6" fillId="0" borderId="0" xfId="0" applyFont="1"/>
    <xf numFmtId="0" fontId="6" fillId="0" borderId="10" xfId="0" applyFont="1" applyBorder="1"/>
    <xf numFmtId="3" fontId="9" fillId="0" borderId="1" xfId="0" applyNumberFormat="1" applyFont="1" applyBorder="1"/>
    <xf numFmtId="0" fontId="17" fillId="0" borderId="1" xfId="0" applyFont="1" applyBorder="1"/>
    <xf numFmtId="0" fontId="18" fillId="0" borderId="0" xfId="0" applyFont="1"/>
    <xf numFmtId="0" fontId="1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2" fillId="3" borderId="0" xfId="0" applyFont="1" applyFill="1"/>
    <xf numFmtId="0" fontId="6" fillId="0" borderId="6" xfId="0" applyFont="1" applyBorder="1"/>
    <xf numFmtId="3" fontId="3" fillId="0" borderId="2" xfId="0" applyNumberFormat="1" applyFont="1" applyBorder="1"/>
    <xf numFmtId="0" fontId="3" fillId="0" borderId="2" xfId="0" applyFont="1" applyBorder="1"/>
    <xf numFmtId="3" fontId="9" fillId="0" borderId="2" xfId="0" applyNumberFormat="1" applyFont="1" applyBorder="1"/>
    <xf numFmtId="3" fontId="3" fillId="0" borderId="3" xfId="0" applyNumberFormat="1" applyFont="1" applyBorder="1"/>
    <xf numFmtId="0" fontId="14" fillId="0" borderId="13" xfId="0" applyFont="1" applyBorder="1"/>
    <xf numFmtId="3" fontId="3" fillId="0" borderId="13" xfId="0" applyNumberFormat="1" applyFont="1" applyBorder="1"/>
    <xf numFmtId="0" fontId="3" fillId="0" borderId="0" xfId="0" applyFont="1" applyAlignment="1">
      <alignment wrapText="1"/>
    </xf>
    <xf numFmtId="0" fontId="3" fillId="0" borderId="13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0" borderId="0" xfId="0" applyFont="1" applyAlignment="1">
      <alignment wrapText="1"/>
    </xf>
    <xf numFmtId="0" fontId="23" fillId="0" borderId="0" xfId="0" applyFont="1"/>
    <xf numFmtId="0" fontId="24" fillId="0" borderId="0" xfId="0" applyFont="1"/>
    <xf numFmtId="2" fontId="3" fillId="0" borderId="1" xfId="0" applyNumberFormat="1" applyFont="1" applyBorder="1"/>
    <xf numFmtId="2" fontId="3" fillId="0" borderId="1" xfId="0" applyNumberFormat="1" applyFont="1" applyBorder="1" applyAlignment="1">
      <alignment wrapText="1"/>
    </xf>
    <xf numFmtId="2" fontId="3" fillId="0" borderId="13" xfId="0" applyNumberFormat="1" applyFont="1" applyBorder="1"/>
    <xf numFmtId="0" fontId="7" fillId="0" borderId="2" xfId="0" applyFont="1" applyBorder="1" applyAlignment="1">
      <alignment wrapText="1"/>
    </xf>
    <xf numFmtId="3" fontId="3" fillId="0" borderId="4" xfId="0" applyNumberFormat="1" applyFont="1" applyBorder="1"/>
    <xf numFmtId="3" fontId="3" fillId="0" borderId="5" xfId="0" applyNumberFormat="1" applyFont="1" applyBorder="1"/>
    <xf numFmtId="0" fontId="14" fillId="0" borderId="16" xfId="0" applyFont="1" applyBorder="1" applyAlignment="1">
      <alignment horizontal="center"/>
    </xf>
    <xf numFmtId="0" fontId="3" fillId="5" borderId="1" xfId="0" applyFont="1" applyFill="1" applyBorder="1"/>
    <xf numFmtId="3" fontId="3" fillId="5" borderId="1" xfId="0" applyNumberFormat="1" applyFont="1" applyFill="1" applyBorder="1"/>
    <xf numFmtId="2" fontId="3" fillId="5" borderId="1" xfId="0" applyNumberFormat="1" applyFont="1" applyFill="1" applyBorder="1" applyAlignment="1">
      <alignment wrapText="1"/>
    </xf>
    <xf numFmtId="2" fontId="3" fillId="5" borderId="1" xfId="0" applyNumberFormat="1" applyFont="1" applyFill="1" applyBorder="1"/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wrapText="1"/>
    </xf>
    <xf numFmtId="9" fontId="0" fillId="0" borderId="0" xfId="0" applyNumberFormat="1"/>
    <xf numFmtId="0" fontId="22" fillId="0" borderId="1" xfId="0" applyFont="1" applyBorder="1" applyAlignment="1">
      <alignment wrapText="1"/>
    </xf>
    <xf numFmtId="0" fontId="12" fillId="0" borderId="2" xfId="0" applyFont="1" applyBorder="1"/>
    <xf numFmtId="0" fontId="0" fillId="0" borderId="17" xfId="0" applyBorder="1"/>
    <xf numFmtId="0" fontId="12" fillId="5" borderId="1" xfId="0" applyFont="1" applyFill="1" applyBorder="1"/>
    <xf numFmtId="0" fontId="12" fillId="5" borderId="4" xfId="0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right"/>
    </xf>
    <xf numFmtId="4" fontId="9" fillId="7" borderId="1" xfId="0" applyNumberFormat="1" applyFont="1" applyFill="1" applyBorder="1"/>
    <xf numFmtId="0" fontId="27" fillId="7" borderId="1" xfId="0" applyFont="1" applyFill="1" applyBorder="1"/>
    <xf numFmtId="2" fontId="9" fillId="7" borderId="1" xfId="0" applyNumberFormat="1" applyFont="1" applyFill="1" applyBorder="1"/>
    <xf numFmtId="0" fontId="31" fillId="6" borderId="1" xfId="0" applyFont="1" applyFill="1" applyBorder="1" applyAlignment="1">
      <alignment wrapText="1"/>
    </xf>
    <xf numFmtId="3" fontId="31" fillId="6" borderId="2" xfId="0" applyNumberFormat="1" applyFont="1" applyFill="1" applyBorder="1"/>
    <xf numFmtId="0" fontId="31" fillId="6" borderId="2" xfId="0" applyFont="1" applyFill="1" applyBorder="1"/>
    <xf numFmtId="3" fontId="3" fillId="0" borderId="0" xfId="0" applyNumberFormat="1" applyFont="1"/>
    <xf numFmtId="0" fontId="33" fillId="0" borderId="0" xfId="0" applyFont="1" applyAlignment="1">
      <alignment horizontal="center" vertical="center"/>
    </xf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21" xfId="0" applyFont="1" applyBorder="1" applyAlignment="1">
      <alignment horizontal="right"/>
    </xf>
    <xf numFmtId="4" fontId="9" fillId="0" borderId="22" xfId="0" applyNumberFormat="1" applyFont="1" applyBorder="1"/>
    <xf numFmtId="0" fontId="27" fillId="0" borderId="2" xfId="0" applyFont="1" applyBorder="1"/>
    <xf numFmtId="0" fontId="28" fillId="0" borderId="4" xfId="0" applyFont="1" applyBorder="1"/>
    <xf numFmtId="0" fontId="0" fillId="5" borderId="1" xfId="0" applyFill="1" applyBorder="1"/>
    <xf numFmtId="0" fontId="33" fillId="0" borderId="0" xfId="0" applyFont="1" applyAlignment="1">
      <alignment vertical="center"/>
    </xf>
    <xf numFmtId="2" fontId="0" fillId="9" borderId="1" xfId="0" applyNumberFormat="1" applyFill="1" applyBorder="1"/>
    <xf numFmtId="4" fontId="0" fillId="9" borderId="1" xfId="0" applyNumberFormat="1" applyFill="1" applyBorder="1"/>
    <xf numFmtId="0" fontId="33" fillId="10" borderId="2" xfId="0" applyFont="1" applyFill="1" applyBorder="1" applyAlignment="1">
      <alignment vertical="center"/>
    </xf>
    <xf numFmtId="0" fontId="33" fillId="10" borderId="4" xfId="0" applyFont="1" applyFill="1" applyBorder="1" applyAlignment="1">
      <alignment vertical="center"/>
    </xf>
    <xf numFmtId="0" fontId="37" fillId="10" borderId="1" xfId="0" applyFont="1" applyFill="1" applyBorder="1"/>
    <xf numFmtId="2" fontId="37" fillId="10" borderId="1" xfId="0" applyNumberFormat="1" applyFont="1" applyFill="1" applyBorder="1"/>
    <xf numFmtId="0" fontId="38" fillId="10" borderId="1" xfId="0" applyFont="1" applyFill="1" applyBorder="1" applyAlignment="1">
      <alignment horizontal="center" vertical="center"/>
    </xf>
    <xf numFmtId="2" fontId="38" fillId="10" borderId="1" xfId="0" applyNumberFormat="1" applyFont="1" applyFill="1" applyBorder="1" applyAlignment="1">
      <alignment vertical="center"/>
    </xf>
    <xf numFmtId="0" fontId="0" fillId="10" borderId="1" xfId="0" applyFill="1" applyBorder="1"/>
    <xf numFmtId="2" fontId="0" fillId="10" borderId="1" xfId="0" applyNumberFormat="1" applyFill="1" applyBorder="1"/>
    <xf numFmtId="0" fontId="39" fillId="10" borderId="1" xfId="0" applyFont="1" applyFill="1" applyBorder="1" applyAlignment="1">
      <alignment wrapText="1"/>
    </xf>
    <xf numFmtId="0" fontId="45" fillId="10" borderId="1" xfId="0" applyFont="1" applyFill="1" applyBorder="1" applyAlignment="1">
      <alignment horizontal="center" vertical="center"/>
    </xf>
    <xf numFmtId="2" fontId="45" fillId="10" borderId="1" xfId="0" applyNumberFormat="1" applyFont="1" applyFill="1" applyBorder="1"/>
    <xf numFmtId="0" fontId="46" fillId="10" borderId="1" xfId="0" applyFont="1" applyFill="1" applyBorder="1"/>
    <xf numFmtId="2" fontId="46" fillId="10" borderId="2" xfId="0" applyNumberFormat="1" applyFont="1" applyFill="1" applyBorder="1"/>
    <xf numFmtId="4" fontId="46" fillId="10" borderId="2" xfId="0" applyNumberFormat="1" applyFont="1" applyFill="1" applyBorder="1"/>
    <xf numFmtId="0" fontId="29" fillId="11" borderId="1" xfId="0" applyFont="1" applyFill="1" applyBorder="1"/>
    <xf numFmtId="2" fontId="29" fillId="11" borderId="1" xfId="0" applyNumberFormat="1" applyFont="1" applyFill="1" applyBorder="1"/>
    <xf numFmtId="0" fontId="36" fillId="11" borderId="1" xfId="0" applyFont="1" applyFill="1" applyBorder="1"/>
    <xf numFmtId="3" fontId="29" fillId="11" borderId="1" xfId="0" applyNumberFormat="1" applyFont="1" applyFill="1" applyBorder="1"/>
    <xf numFmtId="0" fontId="49" fillId="11" borderId="1" xfId="0" applyFont="1" applyFill="1" applyBorder="1" applyAlignment="1">
      <alignment horizontal="center"/>
    </xf>
    <xf numFmtId="0" fontId="11" fillId="13" borderId="2" xfId="0" applyFont="1" applyFill="1" applyBorder="1" applyAlignment="1">
      <alignment vertical="center" wrapText="1"/>
    </xf>
    <xf numFmtId="0" fontId="11" fillId="13" borderId="3" xfId="0" applyFont="1" applyFill="1" applyBorder="1" applyAlignment="1">
      <alignment wrapText="1"/>
    </xf>
    <xf numFmtId="0" fontId="11" fillId="13" borderId="1" xfId="0" applyFont="1" applyFill="1" applyBorder="1" applyAlignment="1">
      <alignment wrapText="1"/>
    </xf>
    <xf numFmtId="0" fontId="45" fillId="0" borderId="1" xfId="0" applyFont="1" applyBorder="1" applyAlignment="1">
      <alignment wrapText="1"/>
    </xf>
    <xf numFmtId="0" fontId="45" fillId="0" borderId="10" xfId="0" applyFont="1" applyBorder="1"/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41" fillId="15" borderId="0" xfId="0" applyFont="1" applyFill="1" applyAlignment="1">
      <alignment horizontal="left" vertical="center"/>
    </xf>
    <xf numFmtId="2" fontId="0" fillId="9" borderId="2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6" fillId="10" borderId="10" xfId="0" applyFont="1" applyFill="1" applyBorder="1" applyAlignment="1">
      <alignment horizontal="center" vertical="center"/>
    </xf>
    <xf numFmtId="0" fontId="46" fillId="10" borderId="6" xfId="0" applyFont="1" applyFill="1" applyBorder="1" applyAlignment="1">
      <alignment horizontal="center" vertical="center"/>
    </xf>
    <xf numFmtId="0" fontId="47" fillId="10" borderId="23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0" fillId="0" borderId="7" xfId="0" applyBorder="1"/>
    <xf numFmtId="0" fontId="0" fillId="0" borderId="6" xfId="0" applyBorder="1"/>
    <xf numFmtId="0" fontId="0" fillId="0" borderId="15" xfId="0" applyBorder="1"/>
    <xf numFmtId="0" fontId="0" fillId="0" borderId="18" xfId="0" applyBorder="1"/>
    <xf numFmtId="2" fontId="46" fillId="10" borderId="2" xfId="0" applyNumberFormat="1" applyFont="1" applyFill="1" applyBorder="1" applyAlignment="1">
      <alignment horizontal="center" vertical="center"/>
    </xf>
    <xf numFmtId="4" fontId="46" fillId="10" borderId="2" xfId="0" applyNumberFormat="1" applyFont="1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9" borderId="10" xfId="0" applyFill="1" applyBorder="1" applyAlignment="1">
      <alignment vertical="center" wrapText="1"/>
    </xf>
    <xf numFmtId="0" fontId="54" fillId="0" borderId="23" xfId="0" applyFont="1" applyBorder="1"/>
    <xf numFmtId="0" fontId="54" fillId="0" borderId="8" xfId="0" applyFont="1" applyBorder="1"/>
    <xf numFmtId="0" fontId="0" fillId="0" borderId="0" xfId="0" applyAlignment="1">
      <alignment horizontal="center"/>
    </xf>
    <xf numFmtId="0" fontId="41" fillId="4" borderId="8" xfId="0" applyFont="1" applyFill="1" applyBorder="1" applyAlignment="1">
      <alignment horizontal="left" vertical="center"/>
    </xf>
    <xf numFmtId="0" fontId="41" fillId="4" borderId="5" xfId="0" applyFont="1" applyFill="1" applyBorder="1" applyAlignment="1">
      <alignment horizontal="left" vertical="center"/>
    </xf>
    <xf numFmtId="0" fontId="41" fillId="4" borderId="9" xfId="0" applyFont="1" applyFill="1" applyBorder="1" applyAlignment="1">
      <alignment horizontal="left" vertical="center"/>
    </xf>
    <xf numFmtId="0" fontId="41" fillId="4" borderId="23" xfId="0" applyFont="1" applyFill="1" applyBorder="1" applyAlignment="1">
      <alignment horizontal="left" vertical="center"/>
    </xf>
    <xf numFmtId="0" fontId="41" fillId="4" borderId="0" xfId="0" applyFont="1" applyFill="1" applyAlignment="1">
      <alignment horizontal="left" vertical="center"/>
    </xf>
    <xf numFmtId="0" fontId="41" fillId="4" borderId="7" xfId="0" applyFont="1" applyFill="1" applyBorder="1" applyAlignment="1">
      <alignment horizontal="left" vertical="center"/>
    </xf>
    <xf numFmtId="0" fontId="41" fillId="4" borderId="6" xfId="0" applyFont="1" applyFill="1" applyBorder="1" applyAlignment="1">
      <alignment horizontal="left" vertical="center"/>
    </xf>
    <xf numFmtId="0" fontId="41" fillId="4" borderId="15" xfId="0" applyFont="1" applyFill="1" applyBorder="1" applyAlignment="1">
      <alignment horizontal="left" vertical="center"/>
    </xf>
    <xf numFmtId="0" fontId="41" fillId="4" borderId="18" xfId="0" applyFont="1" applyFill="1" applyBorder="1" applyAlignment="1">
      <alignment horizontal="left" vertical="center"/>
    </xf>
    <xf numFmtId="0" fontId="44" fillId="8" borderId="5" xfId="0" applyFont="1" applyFill="1" applyBorder="1" applyAlignment="1">
      <alignment horizontal="left" vertical="center" wrapText="1"/>
    </xf>
    <xf numFmtId="0" fontId="40" fillId="8" borderId="5" xfId="0" applyFont="1" applyFill="1" applyBorder="1" applyAlignment="1">
      <alignment horizontal="left" vertical="center" wrapText="1"/>
    </xf>
    <xf numFmtId="0" fontId="40" fillId="8" borderId="9" xfId="0" applyFont="1" applyFill="1" applyBorder="1" applyAlignment="1">
      <alignment horizontal="left" vertical="center" wrapText="1"/>
    </xf>
    <xf numFmtId="0" fontId="40" fillId="8" borderId="23" xfId="0" applyFont="1" applyFill="1" applyBorder="1" applyAlignment="1">
      <alignment horizontal="left" vertical="center" wrapText="1"/>
    </xf>
    <xf numFmtId="0" fontId="40" fillId="8" borderId="0" xfId="0" applyFont="1" applyFill="1" applyAlignment="1">
      <alignment horizontal="left" vertical="center" wrapText="1"/>
    </xf>
    <xf numFmtId="0" fontId="40" fillId="8" borderId="7" xfId="0" applyFont="1" applyFill="1" applyBorder="1" applyAlignment="1">
      <alignment horizontal="left" vertical="center" wrapText="1"/>
    </xf>
    <xf numFmtId="0" fontId="40" fillId="8" borderId="6" xfId="0" applyFont="1" applyFill="1" applyBorder="1" applyAlignment="1">
      <alignment horizontal="left" vertical="center" wrapText="1"/>
    </xf>
    <xf numFmtId="0" fontId="40" fillId="8" borderId="15" xfId="0" applyFont="1" applyFill="1" applyBorder="1" applyAlignment="1">
      <alignment horizontal="left" vertical="center" wrapText="1"/>
    </xf>
    <xf numFmtId="0" fontId="40" fillId="8" borderId="18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51" fillId="8" borderId="5" xfId="0" applyFont="1" applyFill="1" applyBorder="1" applyAlignment="1">
      <alignment horizontal="left" vertical="center" wrapText="1"/>
    </xf>
    <xf numFmtId="0" fontId="51" fillId="8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13" borderId="8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left" vertical="center"/>
    </xf>
    <xf numFmtId="0" fontId="11" fillId="13" borderId="13" xfId="0" applyFont="1" applyFill="1" applyBorder="1" applyAlignment="1">
      <alignment horizontal="left" vertical="center"/>
    </xf>
    <xf numFmtId="0" fontId="11" fillId="13" borderId="2" xfId="0" applyFont="1" applyFill="1" applyBorder="1" applyAlignment="1">
      <alignment vertical="center"/>
    </xf>
    <xf numFmtId="0" fontId="11" fillId="13" borderId="3" xfId="0" applyFont="1" applyFill="1" applyBorder="1" applyAlignment="1">
      <alignment vertical="center"/>
    </xf>
    <xf numFmtId="0" fontId="11" fillId="13" borderId="4" xfId="0" applyFont="1" applyFill="1" applyBorder="1" applyAlignment="1">
      <alignment vertical="center"/>
    </xf>
    <xf numFmtId="0" fontId="11" fillId="1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wrapText="1"/>
    </xf>
    <xf numFmtId="0" fontId="26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1" fillId="13" borderId="1" xfId="0" applyFont="1" applyFill="1" applyBorder="1" applyAlignment="1">
      <alignment vertical="center" wrapText="1"/>
    </xf>
    <xf numFmtId="0" fontId="11" fillId="13" borderId="1" xfId="0" applyFont="1" applyFill="1" applyBorder="1" applyAlignment="1">
      <alignment wrapText="1"/>
    </xf>
    <xf numFmtId="0" fontId="30" fillId="6" borderId="8" xfId="0" applyFont="1" applyFill="1" applyBorder="1" applyAlignment="1">
      <alignment wrapText="1"/>
    </xf>
    <xf numFmtId="0" fontId="30" fillId="6" borderId="5" xfId="0" applyFont="1" applyFill="1" applyBorder="1" applyAlignment="1">
      <alignment wrapText="1"/>
    </xf>
    <xf numFmtId="0" fontId="14" fillId="7" borderId="1" xfId="0" applyFont="1" applyFill="1" applyBorder="1" applyAlignment="1">
      <alignment horizontal="center"/>
    </xf>
    <xf numFmtId="0" fontId="33" fillId="7" borderId="2" xfId="0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2" fillId="6" borderId="15" xfId="0" applyFont="1" applyFill="1" applyBorder="1" applyAlignment="1">
      <alignment horizontal="center" vertical="center" wrapText="1"/>
    </xf>
    <xf numFmtId="0" fontId="32" fillId="6" borderId="18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left" vertical="center" wrapText="1"/>
    </xf>
    <xf numFmtId="0" fontId="11" fillId="13" borderId="3" xfId="0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horizontal="left" vertical="center" wrapText="1"/>
    </xf>
    <xf numFmtId="0" fontId="35" fillId="13" borderId="8" xfId="0" applyFont="1" applyFill="1" applyBorder="1" applyAlignment="1">
      <alignment horizontal="center" vertical="center"/>
    </xf>
    <xf numFmtId="0" fontId="35" fillId="13" borderId="5" xfId="0" applyFont="1" applyFill="1" applyBorder="1" applyAlignment="1">
      <alignment horizontal="center" vertical="center"/>
    </xf>
    <xf numFmtId="0" fontId="35" fillId="13" borderId="9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wrapText="1"/>
    </xf>
    <xf numFmtId="0" fontId="48" fillId="11" borderId="8" xfId="0" applyFont="1" applyFill="1" applyBorder="1" applyAlignment="1">
      <alignment wrapText="1"/>
    </xf>
    <xf numFmtId="0" fontId="48" fillId="11" borderId="5" xfId="0" applyFont="1" applyFill="1" applyBorder="1" applyAlignment="1">
      <alignment wrapText="1"/>
    </xf>
    <xf numFmtId="0" fontId="45" fillId="13" borderId="2" xfId="0" applyFont="1" applyFill="1" applyBorder="1" applyAlignment="1">
      <alignment horizontal="center" vertical="center"/>
    </xf>
    <xf numFmtId="0" fontId="45" fillId="13" borderId="4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left" vertical="top" wrapText="1"/>
    </xf>
    <xf numFmtId="0" fontId="37" fillId="10" borderId="1" xfId="0" applyFont="1" applyFill="1" applyBorder="1" applyAlignment="1">
      <alignment horizontal="center"/>
    </xf>
    <xf numFmtId="0" fontId="37" fillId="10" borderId="1" xfId="0" applyFont="1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0" fontId="32" fillId="11" borderId="15" xfId="0" applyFont="1" applyFill="1" applyBorder="1" applyAlignment="1">
      <alignment horizontal="center" vertical="center" wrapText="1"/>
    </xf>
    <xf numFmtId="0" fontId="32" fillId="11" borderId="1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left"/>
    </xf>
    <xf numFmtId="0" fontId="0" fillId="10" borderId="9" xfId="0" applyFill="1" applyBorder="1" applyAlignment="1">
      <alignment horizontal="left"/>
    </xf>
    <xf numFmtId="0" fontId="0" fillId="10" borderId="6" xfId="0" applyFill="1" applyBorder="1" applyAlignment="1">
      <alignment horizontal="left"/>
    </xf>
    <xf numFmtId="0" fontId="0" fillId="10" borderId="18" xfId="0" applyFill="1" applyBorder="1" applyAlignment="1">
      <alignment horizontal="left"/>
    </xf>
    <xf numFmtId="0" fontId="29" fillId="20" borderId="1" xfId="0" applyFont="1" applyFill="1" applyBorder="1" applyAlignment="1">
      <alignment horizontal="center" vertical="center"/>
    </xf>
    <xf numFmtId="0" fontId="10" fillId="0" borderId="0" xfId="0" applyFont="1" applyAlignment="1"/>
    <xf numFmtId="0" fontId="3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304800</xdr:colOff>
      <xdr:row>24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32D5E5-729B-CD2B-4226-52778B1085D3}"/>
            </a:ext>
            <a:ext uri="{147F2762-F138-4A5C-976F-8EAC2B608ADB}">
              <a16:predDERef xmlns:a16="http://schemas.microsoft.com/office/drawing/2014/main" pred="{5AE5DCC3-81C7-849E-97CF-67B08A8B3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72000" cy="45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809625</xdr:colOff>
      <xdr:row>2</xdr:row>
      <xdr:rowOff>0</xdr:rowOff>
    </xdr:from>
    <xdr:to>
      <xdr:col>17</xdr:col>
      <xdr:colOff>19050</xdr:colOff>
      <xdr:row>24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A911F6-6B19-9320-EC1F-F69613C85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381000"/>
          <a:ext cx="4572000" cy="45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85725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83457D-4DBE-4181-9748-AF9E9C466C8E}"/>
            </a:ext>
            <a:ext uri="{147F2762-F138-4A5C-976F-8EAC2B608ADB}">
              <a16:predDERef xmlns:a16="http://schemas.microsoft.com/office/drawing/2014/main" pred="{B1A911F6-6B19-9320-EC1F-F69613C85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0"/>
          <a:ext cx="1914525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49D0-3D9A-45C1-B35A-D37D46F8865F}">
  <dimension ref="A1:F2"/>
  <sheetViews>
    <sheetView tabSelected="1" workbookViewId="0">
      <selection activeCell="J18" sqref="J18"/>
    </sheetView>
  </sheetViews>
  <sheetFormatPr defaultRowHeight="15"/>
  <sheetData>
    <row r="1" spans="1:6">
      <c r="A1" s="156"/>
      <c r="B1" s="156"/>
      <c r="C1" s="156"/>
      <c r="D1" s="156"/>
      <c r="E1" s="156"/>
      <c r="F1" s="156"/>
    </row>
    <row r="2" spans="1:6">
      <c r="A2" s="156"/>
      <c r="B2" s="156"/>
      <c r="C2" s="156"/>
      <c r="D2" s="156"/>
      <c r="E2" s="156"/>
      <c r="F2" s="156"/>
    </row>
  </sheetData>
  <mergeCells count="1">
    <mergeCell ref="A1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56D2-741E-4B19-8A5C-2E780B50EB10}">
  <dimension ref="A3:L24"/>
  <sheetViews>
    <sheetView topLeftCell="A4" workbookViewId="0">
      <selection activeCell="C5" sqref="C5:J9"/>
    </sheetView>
  </sheetViews>
  <sheetFormatPr defaultRowHeight="15"/>
  <cols>
    <col min="1" max="1" width="1.85546875" customWidth="1"/>
    <col min="2" max="2" width="3.140625" customWidth="1"/>
    <col min="10" max="10" width="28" customWidth="1"/>
    <col min="11" max="11" width="4.140625" customWidth="1"/>
    <col min="12" max="12" width="2.5703125" customWidth="1"/>
  </cols>
  <sheetData>
    <row r="3" spans="1:12" ht="11.25" customHeight="1">
      <c r="A3" s="180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2">
      <c r="A4" s="181"/>
      <c r="L4" s="177"/>
    </row>
    <row r="5" spans="1:12">
      <c r="A5" s="181"/>
      <c r="C5" s="157" t="s">
        <v>0</v>
      </c>
      <c r="D5" s="158"/>
      <c r="E5" s="158"/>
      <c r="F5" s="158"/>
      <c r="G5" s="158"/>
      <c r="H5" s="158"/>
      <c r="I5" s="158"/>
      <c r="J5" s="159"/>
      <c r="L5" s="177"/>
    </row>
    <row r="6" spans="1:12">
      <c r="A6" s="181"/>
      <c r="C6" s="160"/>
      <c r="D6" s="161"/>
      <c r="E6" s="161"/>
      <c r="F6" s="161"/>
      <c r="G6" s="161"/>
      <c r="H6" s="161"/>
      <c r="I6" s="161"/>
      <c r="J6" s="162"/>
      <c r="L6" s="177"/>
    </row>
    <row r="7" spans="1:12">
      <c r="A7" s="181"/>
      <c r="C7" s="160"/>
      <c r="D7" s="161"/>
      <c r="E7" s="161"/>
      <c r="F7" s="161"/>
      <c r="G7" s="161"/>
      <c r="H7" s="161"/>
      <c r="I7" s="161"/>
      <c r="J7" s="162"/>
      <c r="L7" s="177"/>
    </row>
    <row r="8" spans="1:12">
      <c r="A8" s="181"/>
      <c r="C8" s="160"/>
      <c r="D8" s="161"/>
      <c r="E8" s="161"/>
      <c r="F8" s="161"/>
      <c r="G8" s="161"/>
      <c r="H8" s="161"/>
      <c r="I8" s="161"/>
      <c r="J8" s="162"/>
      <c r="L8" s="177"/>
    </row>
    <row r="9" spans="1:12">
      <c r="A9" s="181"/>
      <c r="C9" s="163"/>
      <c r="D9" s="164"/>
      <c r="E9" s="164"/>
      <c r="F9" s="164"/>
      <c r="G9" s="164"/>
      <c r="H9" s="164"/>
      <c r="I9" s="164"/>
      <c r="J9" s="165"/>
      <c r="L9" s="177"/>
    </row>
    <row r="10" spans="1:12" ht="18.75">
      <c r="A10" s="181"/>
      <c r="C10" s="120"/>
      <c r="D10" s="120"/>
      <c r="E10" s="120"/>
      <c r="F10" s="120"/>
      <c r="G10" s="120"/>
      <c r="H10" s="120"/>
      <c r="I10" s="120"/>
      <c r="J10" s="120"/>
      <c r="L10" s="177"/>
    </row>
    <row r="11" spans="1:12" ht="18.75" customHeight="1">
      <c r="A11" s="181"/>
      <c r="B11" s="119" t="s">
        <v>1</v>
      </c>
      <c r="C11" s="182" t="s">
        <v>2</v>
      </c>
      <c r="D11" s="182"/>
      <c r="E11" s="182"/>
      <c r="F11" s="182"/>
      <c r="G11" s="182"/>
      <c r="H11" s="182"/>
      <c r="I11" s="182"/>
      <c r="J11" s="182"/>
      <c r="L11" s="177"/>
    </row>
    <row r="12" spans="1:12" ht="18.75" customHeight="1">
      <c r="A12" s="181"/>
      <c r="C12" s="183"/>
      <c r="D12" s="183"/>
      <c r="E12" s="183"/>
      <c r="F12" s="183"/>
      <c r="G12" s="183"/>
      <c r="H12" s="183"/>
      <c r="I12" s="183"/>
      <c r="J12" s="183"/>
      <c r="L12" s="177"/>
    </row>
    <row r="13" spans="1:12" ht="18.75" customHeight="1">
      <c r="A13" s="181"/>
      <c r="C13" s="183"/>
      <c r="D13" s="183"/>
      <c r="E13" s="183"/>
      <c r="F13" s="183"/>
      <c r="G13" s="183"/>
      <c r="H13" s="183"/>
      <c r="I13" s="183"/>
      <c r="J13" s="183"/>
      <c r="L13" s="177"/>
    </row>
    <row r="14" spans="1:12">
      <c r="A14" s="181"/>
      <c r="L14" s="177"/>
    </row>
    <row r="15" spans="1:12">
      <c r="A15" s="181"/>
      <c r="B15" s="119" t="s">
        <v>1</v>
      </c>
      <c r="C15" s="166" t="s">
        <v>3</v>
      </c>
      <c r="D15" s="167"/>
      <c r="E15" s="167"/>
      <c r="F15" s="167"/>
      <c r="G15" s="167"/>
      <c r="H15" s="167"/>
      <c r="I15" s="167"/>
      <c r="J15" s="168"/>
      <c r="L15" s="177"/>
    </row>
    <row r="16" spans="1:12">
      <c r="A16" s="181"/>
      <c r="C16" s="169"/>
      <c r="D16" s="170"/>
      <c r="E16" s="170"/>
      <c r="F16" s="170"/>
      <c r="G16" s="170"/>
      <c r="H16" s="170"/>
      <c r="I16" s="170"/>
      <c r="J16" s="171"/>
      <c r="L16" s="177"/>
    </row>
    <row r="17" spans="1:12">
      <c r="A17" s="181"/>
      <c r="C17" s="172"/>
      <c r="D17" s="173"/>
      <c r="E17" s="173"/>
      <c r="F17" s="173"/>
      <c r="G17" s="173"/>
      <c r="H17" s="173"/>
      <c r="I17" s="173"/>
      <c r="J17" s="174"/>
      <c r="L17" s="177"/>
    </row>
    <row r="18" spans="1:12">
      <c r="A18" s="181"/>
      <c r="L18" s="177"/>
    </row>
    <row r="19" spans="1:12">
      <c r="A19" s="181"/>
      <c r="B19" s="119" t="s">
        <v>1</v>
      </c>
      <c r="C19" s="166" t="s">
        <v>4</v>
      </c>
      <c r="D19" s="167"/>
      <c r="E19" s="167"/>
      <c r="F19" s="167"/>
      <c r="G19" s="167"/>
      <c r="H19" s="167"/>
      <c r="I19" s="167"/>
      <c r="J19" s="168"/>
      <c r="L19" s="177"/>
    </row>
    <row r="20" spans="1:12">
      <c r="A20" s="181"/>
      <c r="C20" s="169"/>
      <c r="D20" s="170"/>
      <c r="E20" s="170"/>
      <c r="F20" s="170"/>
      <c r="G20" s="170"/>
      <c r="H20" s="170"/>
      <c r="I20" s="170"/>
      <c r="J20" s="171"/>
      <c r="L20" s="177"/>
    </row>
    <row r="21" spans="1:12">
      <c r="A21" s="181"/>
      <c r="C21" s="172"/>
      <c r="D21" s="173"/>
      <c r="E21" s="173"/>
      <c r="F21" s="173"/>
      <c r="G21" s="173"/>
      <c r="H21" s="173"/>
      <c r="I21" s="173"/>
      <c r="J21" s="174"/>
      <c r="L21" s="177"/>
    </row>
    <row r="22" spans="1:12">
      <c r="A22" s="181"/>
      <c r="L22" s="177"/>
    </row>
    <row r="23" spans="1:12" ht="22.5" customHeight="1">
      <c r="A23" s="181"/>
      <c r="L23" s="177"/>
    </row>
    <row r="24" spans="1:12" ht="12.75" customHeight="1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8"/>
    </row>
  </sheetData>
  <mergeCells count="8">
    <mergeCell ref="C5:J9"/>
    <mergeCell ref="C15:J17"/>
    <mergeCell ref="C19:J21"/>
    <mergeCell ref="B3:K3"/>
    <mergeCell ref="L3:L24"/>
    <mergeCell ref="A24:K24"/>
    <mergeCell ref="A3:A23"/>
    <mergeCell ref="C11:J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3400-82A5-49F6-8D82-E63965EAE1DC}">
  <dimension ref="A1:F47"/>
  <sheetViews>
    <sheetView topLeftCell="A3" workbookViewId="0">
      <selection activeCell="E8" sqref="E8"/>
    </sheetView>
  </sheetViews>
  <sheetFormatPr defaultRowHeight="15"/>
  <cols>
    <col min="3" max="4" width="36.5703125" bestFit="1" customWidth="1"/>
    <col min="5" max="5" width="16.5703125" bestFit="1" customWidth="1"/>
  </cols>
  <sheetData>
    <row r="1" spans="1:6" ht="36" customHeight="1">
      <c r="A1" s="9"/>
      <c r="B1" s="186" t="s">
        <v>5</v>
      </c>
      <c r="C1" s="186"/>
      <c r="D1" s="186"/>
      <c r="E1" s="186"/>
      <c r="F1" s="186"/>
    </row>
    <row r="2" spans="1:6" ht="36" customHeight="1">
      <c r="A2" s="9"/>
      <c r="B2" s="185" t="s">
        <v>6</v>
      </c>
      <c r="C2" s="185"/>
      <c r="D2" s="185"/>
      <c r="E2" s="185"/>
      <c r="F2" s="185"/>
    </row>
    <row r="3" spans="1:6" ht="29.25" customHeight="1">
      <c r="A3" s="9"/>
      <c r="B3" s="232" t="s">
        <v>7</v>
      </c>
      <c r="C3" s="232"/>
      <c r="D3" s="232"/>
      <c r="E3" s="232"/>
      <c r="F3" s="232"/>
    </row>
    <row r="4" spans="1:6" ht="18.75">
      <c r="A4" s="9"/>
      <c r="B4" s="9"/>
      <c r="C4" s="24"/>
      <c r="D4" s="19"/>
      <c r="E4" s="19"/>
      <c r="F4" s="19"/>
    </row>
    <row r="5" spans="1:6" ht="25.5" customHeight="1">
      <c r="A5" s="9"/>
      <c r="B5" s="187" t="s">
        <v>8</v>
      </c>
      <c r="C5" s="188"/>
      <c r="D5" s="188"/>
      <c r="E5" s="188"/>
      <c r="F5" s="189"/>
    </row>
    <row r="6" spans="1:6">
      <c r="A6" s="9"/>
      <c r="B6" s="184" t="s">
        <v>9</v>
      </c>
      <c r="C6" s="184"/>
      <c r="D6" s="184"/>
      <c r="E6" s="60">
        <v>300</v>
      </c>
      <c r="F6" s="12"/>
    </row>
    <row r="7" spans="1:6">
      <c r="A7" s="9"/>
      <c r="B7" s="184" t="s">
        <v>10</v>
      </c>
      <c r="C7" s="184"/>
      <c r="D7" s="184"/>
      <c r="E7" s="60">
        <v>100</v>
      </c>
      <c r="F7" s="12"/>
    </row>
    <row r="8" spans="1:6">
      <c r="A8" s="9"/>
      <c r="B8" s="184" t="s">
        <v>11</v>
      </c>
      <c r="C8" s="184"/>
      <c r="D8" s="184"/>
      <c r="E8" s="60">
        <v>30</v>
      </c>
      <c r="F8" s="12"/>
    </row>
    <row r="9" spans="1:6">
      <c r="A9" s="9"/>
      <c r="B9" s="184" t="s">
        <v>12</v>
      </c>
      <c r="C9" s="184"/>
      <c r="D9" s="184"/>
      <c r="E9" s="61">
        <v>25000</v>
      </c>
      <c r="F9" s="61">
        <v>30000</v>
      </c>
    </row>
    <row r="10" spans="1:6">
      <c r="A10" s="9"/>
      <c r="B10" s="184" t="s">
        <v>13</v>
      </c>
      <c r="C10" s="184"/>
      <c r="D10" s="184"/>
      <c r="E10" s="61">
        <v>650000</v>
      </c>
      <c r="F10" s="12"/>
    </row>
    <row r="11" spans="1:6" ht="10.5" customHeight="1">
      <c r="A11" s="9"/>
      <c r="B11" s="9"/>
      <c r="C11" s="17"/>
      <c r="D11" s="9"/>
      <c r="E11" s="9"/>
      <c r="F11" s="9"/>
    </row>
    <row r="12" spans="1:6" ht="11.25" customHeight="1">
      <c r="A12" s="9"/>
      <c r="B12" s="9"/>
      <c r="C12" s="17"/>
      <c r="D12" s="9"/>
      <c r="E12" s="9"/>
      <c r="F12" s="9"/>
    </row>
    <row r="13" spans="1:6" ht="21" customHeight="1">
      <c r="A13" s="9"/>
      <c r="B13" s="192" t="s">
        <v>14</v>
      </c>
      <c r="C13" s="193"/>
      <c r="D13" s="193"/>
      <c r="E13" s="194"/>
      <c r="F13" s="9"/>
    </row>
    <row r="14" spans="1:6">
      <c r="A14" s="9"/>
      <c r="B14" s="20" t="s">
        <v>15</v>
      </c>
      <c r="C14" s="25" t="s">
        <v>16</v>
      </c>
      <c r="D14" s="20" t="s">
        <v>17</v>
      </c>
      <c r="E14" s="20" t="s">
        <v>18</v>
      </c>
      <c r="F14" s="9"/>
    </row>
    <row r="15" spans="1:6">
      <c r="A15" s="9"/>
      <c r="B15" s="12"/>
      <c r="C15" s="26" t="s">
        <v>19</v>
      </c>
      <c r="D15" s="12"/>
      <c r="E15" s="12"/>
      <c r="F15" s="9"/>
    </row>
    <row r="16" spans="1:6">
      <c r="A16" s="9"/>
      <c r="B16" s="3">
        <v>1</v>
      </c>
      <c r="C16" s="27" t="s">
        <v>20</v>
      </c>
      <c r="D16" s="61">
        <v>3000</v>
      </c>
      <c r="E16" s="13">
        <f>D16*12</f>
        <v>36000</v>
      </c>
      <c r="F16" s="9"/>
    </row>
    <row r="17" spans="1:6">
      <c r="A17" s="9"/>
      <c r="B17" s="3"/>
      <c r="C17" s="28" t="s">
        <v>21</v>
      </c>
      <c r="D17" s="21">
        <f>SUM(D16)</f>
        <v>3000</v>
      </c>
      <c r="E17" s="21">
        <f>SUM(E16)</f>
        <v>36000</v>
      </c>
      <c r="F17" s="9"/>
    </row>
    <row r="18" spans="1:6">
      <c r="A18" s="9"/>
      <c r="B18" s="22"/>
      <c r="C18" s="26" t="s">
        <v>22</v>
      </c>
      <c r="D18" s="12"/>
      <c r="E18" s="12"/>
      <c r="F18" s="9"/>
    </row>
    <row r="19" spans="1:6">
      <c r="A19" s="9"/>
      <c r="B19" s="22">
        <v>2</v>
      </c>
      <c r="C19" s="29" t="s">
        <v>23</v>
      </c>
      <c r="D19" s="61">
        <v>3000</v>
      </c>
      <c r="E19" s="13">
        <f>D19*12</f>
        <v>36000</v>
      </c>
      <c r="F19" s="9"/>
    </row>
    <row r="20" spans="1:6">
      <c r="A20" s="9"/>
      <c r="B20" s="22">
        <v>3</v>
      </c>
      <c r="C20" s="29" t="s">
        <v>24</v>
      </c>
      <c r="D20" s="61">
        <v>10000</v>
      </c>
      <c r="E20" s="13">
        <f t="shared" ref="E20:E23" si="0">D20*12</f>
        <v>120000</v>
      </c>
      <c r="F20" s="9"/>
    </row>
    <row r="21" spans="1:6">
      <c r="A21" s="9"/>
      <c r="B21" s="22">
        <v>4</v>
      </c>
      <c r="C21" s="29" t="s">
        <v>25</v>
      </c>
      <c r="D21" s="61">
        <v>5000</v>
      </c>
      <c r="E21" s="13">
        <f t="shared" si="0"/>
        <v>60000</v>
      </c>
      <c r="F21" s="9"/>
    </row>
    <row r="22" spans="1:6">
      <c r="A22" s="9"/>
      <c r="B22" s="3">
        <v>5</v>
      </c>
      <c r="C22" s="29" t="s">
        <v>26</v>
      </c>
      <c r="D22" s="61">
        <v>53000</v>
      </c>
      <c r="E22" s="13">
        <f t="shared" si="0"/>
        <v>636000</v>
      </c>
      <c r="F22" s="9"/>
    </row>
    <row r="23" spans="1:6">
      <c r="A23" s="9"/>
      <c r="B23" s="3">
        <v>6</v>
      </c>
      <c r="C23" s="29" t="s">
        <v>27</v>
      </c>
      <c r="D23" s="61">
        <v>4500</v>
      </c>
      <c r="E23" s="13">
        <f t="shared" si="0"/>
        <v>54000</v>
      </c>
      <c r="F23" s="9"/>
    </row>
    <row r="24" spans="1:6">
      <c r="A24" s="9"/>
      <c r="B24" s="3"/>
      <c r="C24" s="30" t="s">
        <v>21</v>
      </c>
      <c r="D24" s="21">
        <f>SUM(D19:D23)</f>
        <v>75500</v>
      </c>
      <c r="E24" s="21">
        <f>SUM(E19:E23)</f>
        <v>906000</v>
      </c>
      <c r="F24" s="9"/>
    </row>
    <row r="25" spans="1:6">
      <c r="A25" s="9"/>
      <c r="B25" s="12"/>
      <c r="C25" s="26" t="s">
        <v>28</v>
      </c>
      <c r="D25" s="21">
        <f>SUM(D24+D17)</f>
        <v>78500</v>
      </c>
      <c r="E25" s="21">
        <f>SUM(E24+E17)</f>
        <v>942000</v>
      </c>
      <c r="F25" s="9"/>
    </row>
    <row r="26" spans="1:6">
      <c r="A26" s="9"/>
      <c r="B26" s="9"/>
      <c r="C26" s="17"/>
      <c r="D26" s="23"/>
      <c r="E26" s="23"/>
      <c r="F26" s="23"/>
    </row>
    <row r="27" spans="1:6">
      <c r="A27" s="9"/>
      <c r="B27" s="9"/>
      <c r="C27" s="17"/>
      <c r="D27" s="9"/>
      <c r="E27" s="9"/>
      <c r="F27" s="9"/>
    </row>
    <row r="28" spans="1:6" ht="24.75" customHeight="1">
      <c r="A28" s="9"/>
      <c r="B28" s="195" t="s">
        <v>29</v>
      </c>
      <c r="C28" s="195"/>
      <c r="D28" s="195"/>
      <c r="E28" s="195"/>
      <c r="F28" s="9"/>
    </row>
    <row r="29" spans="1:6">
      <c r="A29" s="9"/>
      <c r="B29" s="184" t="s">
        <v>30</v>
      </c>
      <c r="C29" s="233"/>
      <c r="D29" s="12"/>
      <c r="E29" s="12" t="s">
        <v>31</v>
      </c>
      <c r="F29" s="9"/>
    </row>
    <row r="30" spans="1:6">
      <c r="A30" s="9"/>
      <c r="B30" s="233" t="s">
        <v>32</v>
      </c>
      <c r="C30" s="233"/>
      <c r="D30" s="12"/>
      <c r="E30" s="12" t="s">
        <v>31</v>
      </c>
      <c r="F30" s="9"/>
    </row>
    <row r="31" spans="1:6">
      <c r="A31" s="9"/>
      <c r="B31" s="233" t="s">
        <v>33</v>
      </c>
      <c r="C31" s="233"/>
      <c r="D31" s="12"/>
      <c r="E31" s="12" t="s">
        <v>31</v>
      </c>
      <c r="F31" s="9"/>
    </row>
    <row r="32" spans="1:6">
      <c r="A32" s="9"/>
      <c r="B32" s="233" t="s">
        <v>34</v>
      </c>
      <c r="C32" s="233"/>
      <c r="D32" s="12"/>
      <c r="E32" s="12" t="s">
        <v>31</v>
      </c>
      <c r="F32" s="9"/>
    </row>
    <row r="33" spans="1:6">
      <c r="A33" s="9"/>
      <c r="B33" s="9"/>
      <c r="C33" s="17"/>
      <c r="D33" s="9"/>
      <c r="E33" s="9"/>
      <c r="F33" s="9"/>
    </row>
    <row r="34" spans="1:6">
      <c r="A34" s="9"/>
      <c r="B34" s="9"/>
      <c r="C34" s="17"/>
      <c r="D34" s="9"/>
      <c r="E34" s="9"/>
      <c r="F34" s="9"/>
    </row>
    <row r="35" spans="1:6" ht="19.5" customHeight="1">
      <c r="A35" s="9"/>
      <c r="B35" s="190" t="s">
        <v>35</v>
      </c>
      <c r="C35" s="190"/>
      <c r="D35" s="190"/>
      <c r="E35" s="191"/>
      <c r="F35" s="9"/>
    </row>
    <row r="36" spans="1:6">
      <c r="A36" s="9"/>
      <c r="B36" s="20" t="s">
        <v>15</v>
      </c>
      <c r="C36" s="25" t="s">
        <v>16</v>
      </c>
      <c r="D36" s="32" t="s">
        <v>17</v>
      </c>
      <c r="E36" s="2" t="s">
        <v>18</v>
      </c>
      <c r="F36" s="9"/>
    </row>
    <row r="37" spans="1:6">
      <c r="A37" s="9"/>
      <c r="B37" s="22">
        <v>1</v>
      </c>
      <c r="C37" s="29" t="s">
        <v>36</v>
      </c>
      <c r="D37" s="36">
        <f>E7*E6</f>
        <v>30000</v>
      </c>
      <c r="E37" s="13">
        <f>D37*12</f>
        <v>360000</v>
      </c>
      <c r="F37" s="9"/>
    </row>
    <row r="38" spans="1:6">
      <c r="A38" s="9"/>
      <c r="B38" s="22">
        <v>2</v>
      </c>
      <c r="C38" s="29" t="s">
        <v>37</v>
      </c>
      <c r="D38" s="33">
        <f>(E6*(13-10)*E8)</f>
        <v>27000</v>
      </c>
      <c r="E38" s="13">
        <f>D38*12</f>
        <v>324000</v>
      </c>
      <c r="F38" s="9"/>
    </row>
    <row r="39" spans="1:6">
      <c r="A39" s="9"/>
      <c r="B39" s="22">
        <v>3</v>
      </c>
      <c r="C39" s="29" t="s">
        <v>38</v>
      </c>
      <c r="D39" s="34"/>
      <c r="E39" s="13">
        <f>E9*3+F9*1</f>
        <v>105000</v>
      </c>
      <c r="F39" s="31"/>
    </row>
    <row r="40" spans="1:6">
      <c r="A40" s="9"/>
      <c r="B40" s="12"/>
      <c r="C40" s="29"/>
      <c r="D40" s="34"/>
      <c r="E40" s="12"/>
      <c r="F40" s="31"/>
    </row>
    <row r="41" spans="1:6">
      <c r="A41" s="9"/>
      <c r="B41" s="12"/>
      <c r="C41" s="26" t="s">
        <v>39</v>
      </c>
      <c r="D41" s="35">
        <f>SUM(D37:D38)</f>
        <v>57000</v>
      </c>
      <c r="E41" s="21">
        <f>SUM(E37:E39)</f>
        <v>789000</v>
      </c>
      <c r="F41" s="31"/>
    </row>
    <row r="42" spans="1:6">
      <c r="A42" s="9"/>
      <c r="B42" s="9"/>
      <c r="C42" s="17"/>
      <c r="D42" s="9"/>
      <c r="E42" s="37"/>
      <c r="F42" s="31"/>
    </row>
    <row r="43" spans="1:6" ht="27.75" customHeight="1">
      <c r="A43" s="9"/>
      <c r="B43" s="9"/>
      <c r="C43" s="112" t="s">
        <v>40</v>
      </c>
      <c r="D43" s="113"/>
      <c r="E43" s="114"/>
      <c r="F43" s="31"/>
    </row>
    <row r="44" spans="1:6">
      <c r="A44" s="9"/>
      <c r="B44" s="9"/>
      <c r="C44" s="18"/>
      <c r="D44" s="32" t="s">
        <v>41</v>
      </c>
      <c r="E44" s="2" t="s">
        <v>42</v>
      </c>
      <c r="F44" s="9"/>
    </row>
    <row r="45" spans="1:6">
      <c r="A45" s="9"/>
      <c r="B45" s="9"/>
      <c r="C45" s="29" t="s">
        <v>43</v>
      </c>
      <c r="D45" s="8">
        <f>D41</f>
        <v>57000</v>
      </c>
      <c r="E45" s="13">
        <f>E41</f>
        <v>789000</v>
      </c>
      <c r="F45" s="9"/>
    </row>
    <row r="46" spans="1:6">
      <c r="A46" s="9"/>
      <c r="B46" s="9"/>
      <c r="C46" s="29" t="s">
        <v>44</v>
      </c>
      <c r="D46" s="58">
        <f>D25</f>
        <v>78500</v>
      </c>
      <c r="E46" s="38">
        <f>E25</f>
        <v>942000</v>
      </c>
      <c r="F46" s="9"/>
    </row>
    <row r="47" spans="1:6">
      <c r="A47" s="9"/>
      <c r="B47" s="9"/>
      <c r="C47" s="56" t="s">
        <v>45</v>
      </c>
      <c r="D47" s="13">
        <f>D45-D46</f>
        <v>-21500</v>
      </c>
      <c r="E47" s="57">
        <f>E45-E46</f>
        <v>-153000</v>
      </c>
      <c r="F47" s="9"/>
    </row>
  </sheetData>
  <mergeCells count="16">
    <mergeCell ref="B31:C31"/>
    <mergeCell ref="B32:C32"/>
    <mergeCell ref="B35:E35"/>
    <mergeCell ref="B9:D9"/>
    <mergeCell ref="B10:D10"/>
    <mergeCell ref="B13:E13"/>
    <mergeCell ref="B28:E28"/>
    <mergeCell ref="B29:C29"/>
    <mergeCell ref="B30:C30"/>
    <mergeCell ref="B8:D8"/>
    <mergeCell ref="B2:F2"/>
    <mergeCell ref="B1:F1"/>
    <mergeCell ref="B3:F3"/>
    <mergeCell ref="B5:F5"/>
    <mergeCell ref="B6:D6"/>
    <mergeCell ref="B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E49D-0EC7-4028-9181-951ADF0C7DAE}">
  <dimension ref="A1:G40"/>
  <sheetViews>
    <sheetView topLeftCell="A26" workbookViewId="0">
      <selection activeCell="E20" sqref="E20"/>
    </sheetView>
  </sheetViews>
  <sheetFormatPr defaultRowHeight="15"/>
  <cols>
    <col min="3" max="3" width="36.5703125" bestFit="1" customWidth="1"/>
    <col min="4" max="4" width="30.140625" bestFit="1" customWidth="1"/>
    <col min="5" max="5" width="36.5703125" bestFit="1" customWidth="1"/>
  </cols>
  <sheetData>
    <row r="1" spans="1:6" ht="41.25" customHeight="1">
      <c r="A1" s="9"/>
      <c r="B1" s="232" t="s">
        <v>46</v>
      </c>
      <c r="C1" s="232"/>
      <c r="D1" s="232"/>
      <c r="E1" s="232"/>
      <c r="F1" s="232"/>
    </row>
    <row r="2" spans="1:6" ht="18.75">
      <c r="A2" s="9"/>
      <c r="B2" s="232" t="s">
        <v>47</v>
      </c>
      <c r="C2" s="232"/>
      <c r="D2" s="232"/>
      <c r="E2" s="232"/>
      <c r="F2" s="232"/>
    </row>
    <row r="3" spans="1:6">
      <c r="A3" s="9"/>
      <c r="B3" s="9"/>
      <c r="C3" s="17"/>
      <c r="D3" s="9"/>
      <c r="E3" s="9"/>
      <c r="F3" s="9"/>
    </row>
    <row r="4" spans="1:6">
      <c r="A4" s="9"/>
      <c r="B4" s="9"/>
      <c r="C4" s="17"/>
      <c r="D4" s="9"/>
      <c r="E4" s="9"/>
      <c r="F4" s="9"/>
    </row>
    <row r="5" spans="1:6" ht="22.5" customHeight="1">
      <c r="A5" s="9"/>
      <c r="B5" s="10"/>
      <c r="C5" s="200" t="s">
        <v>48</v>
      </c>
      <c r="D5" s="200"/>
      <c r="E5" s="9"/>
      <c r="F5" s="9"/>
    </row>
    <row r="6" spans="1:6" ht="16.5">
      <c r="A6" s="9"/>
      <c r="B6" s="9"/>
      <c r="C6" s="18" t="s">
        <v>49</v>
      </c>
      <c r="D6" s="53">
        <f>'1. Before (Info Collection)'!D24</f>
        <v>75500</v>
      </c>
      <c r="E6" s="9"/>
      <c r="F6" s="9"/>
    </row>
    <row r="7" spans="1:6" ht="15" customHeight="1">
      <c r="A7" s="9"/>
      <c r="B7" s="9"/>
      <c r="C7" s="18" t="s">
        <v>9</v>
      </c>
      <c r="D7" s="54">
        <f>'1. Before (Info Collection)'!E6</f>
        <v>300</v>
      </c>
      <c r="E7" s="39"/>
      <c r="F7" s="9"/>
    </row>
    <row r="8" spans="1:6" ht="15" customHeight="1">
      <c r="A8" s="9"/>
      <c r="B8" s="9"/>
      <c r="C8" s="18" t="s">
        <v>50</v>
      </c>
      <c r="D8" s="62">
        <v>10</v>
      </c>
      <c r="E8" s="39"/>
      <c r="F8" s="9"/>
    </row>
    <row r="9" spans="1:6" ht="16.5">
      <c r="A9" s="9"/>
      <c r="B9" s="9"/>
      <c r="C9" s="18" t="s">
        <v>51</v>
      </c>
      <c r="D9" s="63">
        <v>13</v>
      </c>
      <c r="E9" s="9"/>
      <c r="F9" s="9"/>
    </row>
    <row r="10" spans="1:6" ht="16.5">
      <c r="A10" s="9"/>
      <c r="B10" s="9"/>
      <c r="C10" s="40" t="s">
        <v>52</v>
      </c>
      <c r="D10" s="55">
        <f>D9*D7</f>
        <v>3900</v>
      </c>
      <c r="E10" s="9"/>
      <c r="F10" s="9"/>
    </row>
    <row r="11" spans="1:6" ht="16.5">
      <c r="A11" s="9"/>
      <c r="B11" s="9"/>
      <c r="C11" s="18" t="s">
        <v>53</v>
      </c>
      <c r="D11" s="53">
        <f>'1. Before (Info Collection)'!E7</f>
        <v>100</v>
      </c>
      <c r="E11" s="9"/>
      <c r="F11" s="9"/>
    </row>
    <row r="12" spans="1:6" ht="16.5">
      <c r="A12" s="9"/>
      <c r="B12" s="9"/>
      <c r="C12" s="18" t="s">
        <v>54</v>
      </c>
      <c r="D12" s="53">
        <f>'1. Before (Info Collection)'!E8</f>
        <v>30</v>
      </c>
      <c r="E12" s="9"/>
      <c r="F12" s="9"/>
    </row>
    <row r="13" spans="1:6" ht="16.5">
      <c r="A13" s="9"/>
      <c r="B13" s="9"/>
      <c r="C13" s="18" t="s">
        <v>55</v>
      </c>
      <c r="D13" s="53" t="s">
        <v>56</v>
      </c>
      <c r="E13" s="9"/>
      <c r="F13" s="9"/>
    </row>
    <row r="14" spans="1:6" ht="16.5">
      <c r="A14" s="9"/>
      <c r="B14" s="9"/>
      <c r="C14" s="18" t="s">
        <v>57</v>
      </c>
      <c r="D14" s="53">
        <f>'1. Before (Info Collection)'!D17/D10</f>
        <v>0.76923076923076927</v>
      </c>
      <c r="E14" s="9"/>
      <c r="F14" s="9"/>
    </row>
    <row r="15" spans="1:6">
      <c r="A15" s="9"/>
      <c r="B15" s="9"/>
      <c r="C15" s="17"/>
      <c r="D15" s="9"/>
      <c r="E15" s="9"/>
      <c r="F15" s="9"/>
    </row>
    <row r="16" spans="1:6">
      <c r="A16" s="9"/>
      <c r="B16" s="9"/>
      <c r="C16" s="17"/>
      <c r="D16" s="9"/>
      <c r="E16" s="9"/>
      <c r="F16" s="9"/>
    </row>
    <row r="17" spans="1:7">
      <c r="A17" s="9"/>
      <c r="B17" s="9"/>
      <c r="C17" s="201" t="s">
        <v>58</v>
      </c>
      <c r="D17" s="201"/>
      <c r="E17" s="9"/>
      <c r="F17" s="9"/>
    </row>
    <row r="18" spans="1:7" ht="16.5">
      <c r="A18" s="9"/>
      <c r="B18" s="9"/>
      <c r="C18" s="41" t="s">
        <v>43</v>
      </c>
      <c r="D18" s="42" t="s">
        <v>59</v>
      </c>
      <c r="E18" s="9"/>
      <c r="F18" s="9"/>
    </row>
    <row r="19" spans="1:7" ht="33">
      <c r="A19" s="9"/>
      <c r="B19" s="9"/>
      <c r="C19" s="45" t="s">
        <v>60</v>
      </c>
      <c r="D19" s="46" t="s">
        <v>61</v>
      </c>
      <c r="E19" s="9"/>
      <c r="F19" s="9"/>
    </row>
    <row r="20" spans="1:7" ht="48">
      <c r="A20" s="9"/>
      <c r="B20" s="9"/>
      <c r="C20" s="43" t="s">
        <v>62</v>
      </c>
      <c r="D20" s="44" t="s">
        <v>63</v>
      </c>
      <c r="E20" s="17" t="s">
        <v>64</v>
      </c>
      <c r="F20" s="9"/>
    </row>
    <row r="21" spans="1:7">
      <c r="A21" s="9"/>
      <c r="B21" s="9"/>
      <c r="C21" s="17"/>
      <c r="D21" s="11"/>
      <c r="E21" s="9"/>
      <c r="F21" s="9"/>
    </row>
    <row r="22" spans="1:7">
      <c r="A22" s="9"/>
      <c r="B22" s="9"/>
      <c r="C22" s="196" t="s">
        <v>65</v>
      </c>
      <c r="D22" s="196"/>
      <c r="E22" s="196"/>
      <c r="F22" s="9"/>
    </row>
    <row r="23" spans="1:7">
      <c r="A23" s="9"/>
      <c r="B23" s="9"/>
      <c r="C23" s="44"/>
      <c r="D23" s="48" t="s">
        <v>43</v>
      </c>
      <c r="E23" s="49" t="s">
        <v>59</v>
      </c>
      <c r="F23" s="9"/>
    </row>
    <row r="24" spans="1:7">
      <c r="A24" s="9"/>
      <c r="B24" s="9"/>
      <c r="C24" s="47" t="s">
        <v>66</v>
      </c>
      <c r="D24" s="13">
        <f>'1. Before (Info Collection)'!D37</f>
        <v>30000</v>
      </c>
      <c r="E24" s="13">
        <f>'1. Before (Info Collection)'!D24</f>
        <v>75500</v>
      </c>
      <c r="F24" s="9"/>
    </row>
    <row r="25" spans="1:7">
      <c r="A25" s="9"/>
      <c r="B25" s="9"/>
      <c r="C25" s="47" t="s">
        <v>67</v>
      </c>
      <c r="D25" s="12">
        <f>D10-(D7*D8)</f>
        <v>900</v>
      </c>
      <c r="E25" s="13">
        <f>'1. Before (Info Collection)'!D17</f>
        <v>3000</v>
      </c>
      <c r="F25" s="9"/>
    </row>
    <row r="26" spans="1:7">
      <c r="A26" s="9"/>
      <c r="B26" s="9"/>
      <c r="C26" s="47"/>
      <c r="D26" s="12" t="s">
        <v>68</v>
      </c>
      <c r="E26" s="13"/>
      <c r="F26" s="9"/>
    </row>
    <row r="27" spans="1:7" ht="16.5">
      <c r="A27" s="9"/>
      <c r="B27" s="9"/>
      <c r="C27" s="18" t="s">
        <v>69</v>
      </c>
      <c r="D27" s="13" t="s">
        <v>70</v>
      </c>
      <c r="E27" s="13">
        <f>E24+E25</f>
        <v>78500</v>
      </c>
      <c r="F27" s="14"/>
    </row>
    <row r="28" spans="1:7">
      <c r="A28" s="9"/>
      <c r="B28" s="9"/>
      <c r="C28" s="39"/>
      <c r="D28" s="81"/>
      <c r="E28" s="81"/>
      <c r="F28" s="14"/>
    </row>
    <row r="29" spans="1:7">
      <c r="A29" s="9"/>
      <c r="B29" s="9"/>
      <c r="C29" s="17"/>
      <c r="D29" s="9"/>
      <c r="E29" s="9"/>
      <c r="F29" s="9"/>
    </row>
    <row r="30" spans="1:7" ht="32.25" customHeight="1">
      <c r="A30" s="9"/>
      <c r="B30" s="9"/>
      <c r="C30" s="208" t="s">
        <v>71</v>
      </c>
      <c r="D30" s="209"/>
      <c r="E30" s="205" t="s">
        <v>72</v>
      </c>
      <c r="F30" s="206"/>
      <c r="G30" s="207"/>
    </row>
    <row r="31" spans="1:7">
      <c r="A31" s="9"/>
      <c r="B31" s="9"/>
      <c r="C31" s="202" t="s">
        <v>73</v>
      </c>
      <c r="D31" s="203"/>
      <c r="E31" s="204" t="s">
        <v>74</v>
      </c>
      <c r="F31" s="204"/>
      <c r="G31" s="204"/>
    </row>
    <row r="32" spans="1:7" ht="16.5">
      <c r="A32" s="9"/>
      <c r="B32" s="9"/>
      <c r="C32" s="78" t="s">
        <v>75</v>
      </c>
      <c r="D32" s="79">
        <f>'1. Before (Info Collection)'!D41/D7</f>
        <v>190</v>
      </c>
      <c r="E32" s="73" t="s">
        <v>76</v>
      </c>
      <c r="F32" s="74" t="s">
        <v>77</v>
      </c>
      <c r="G32" s="75">
        <f>(E27-D24)/D25</f>
        <v>53.888888888888886</v>
      </c>
    </row>
    <row r="33" spans="1:7" ht="16.5">
      <c r="A33" s="9"/>
      <c r="B33" s="9"/>
      <c r="C33" s="78" t="s">
        <v>78</v>
      </c>
      <c r="D33" s="80">
        <f>E27/D32</f>
        <v>413.15789473684208</v>
      </c>
      <c r="E33" s="73" t="s">
        <v>79</v>
      </c>
      <c r="F33" s="76"/>
      <c r="G33" s="77">
        <f>(E24-D24-(D25*D12))/D7</f>
        <v>61.666666666666664</v>
      </c>
    </row>
    <row r="34" spans="1:7" ht="21.75" customHeight="1">
      <c r="A34" s="9"/>
      <c r="B34" s="9"/>
      <c r="C34" s="15"/>
      <c r="D34" s="16"/>
      <c r="E34" s="9"/>
      <c r="F34" s="9"/>
    </row>
    <row r="35" spans="1:7">
      <c r="A35" s="9"/>
      <c r="B35" s="1"/>
      <c r="C35" s="1"/>
      <c r="D35" s="9"/>
      <c r="E35" s="9"/>
      <c r="F35" s="9"/>
    </row>
    <row r="36" spans="1:7">
      <c r="A36" s="9"/>
      <c r="B36" s="1"/>
      <c r="C36" s="196" t="s">
        <v>80</v>
      </c>
      <c r="D36" s="196"/>
      <c r="E36" s="9"/>
      <c r="F36" s="9"/>
    </row>
    <row r="37" spans="1:7" ht="39" customHeight="1">
      <c r="A37" s="9"/>
      <c r="B37" s="1"/>
      <c r="C37" s="197" t="s">
        <v>81</v>
      </c>
      <c r="D37" s="198"/>
      <c r="E37" s="9"/>
      <c r="F37" s="9"/>
    </row>
    <row r="38" spans="1:7" ht="18.75" customHeight="1">
      <c r="A38" s="9"/>
      <c r="B38" s="9"/>
      <c r="C38" s="199"/>
      <c r="D38" s="199"/>
      <c r="E38" s="9"/>
      <c r="F38" s="9"/>
    </row>
    <row r="39" spans="1:7" ht="21" customHeight="1">
      <c r="A39" s="9"/>
      <c r="B39" s="9"/>
      <c r="C39" s="199"/>
      <c r="D39" s="199"/>
      <c r="E39" s="9"/>
      <c r="F39" s="9"/>
    </row>
    <row r="40" spans="1:7">
      <c r="A40" s="9"/>
      <c r="B40" s="9"/>
      <c r="C40" s="1"/>
      <c r="D40" s="1"/>
      <c r="E40" s="9"/>
      <c r="F40" s="9"/>
    </row>
  </sheetData>
  <mergeCells count="11">
    <mergeCell ref="C36:D36"/>
    <mergeCell ref="C37:D39"/>
    <mergeCell ref="B1:F1"/>
    <mergeCell ref="B2:F2"/>
    <mergeCell ref="C5:D5"/>
    <mergeCell ref="C17:D17"/>
    <mergeCell ref="C22:E22"/>
    <mergeCell ref="C31:D31"/>
    <mergeCell ref="E31:G31"/>
    <mergeCell ref="E30:G30"/>
    <mergeCell ref="C30:D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3079-200B-4C1D-9211-CA87CE68B1F7}">
  <dimension ref="A1:F48"/>
  <sheetViews>
    <sheetView topLeftCell="A34" workbookViewId="0">
      <selection activeCell="G48" sqref="G48"/>
    </sheetView>
  </sheetViews>
  <sheetFormatPr defaultRowHeight="15"/>
  <cols>
    <col min="3" max="3" width="36.5703125" bestFit="1" customWidth="1"/>
    <col min="4" max="4" width="18.42578125" bestFit="1" customWidth="1"/>
    <col min="5" max="5" width="16.5703125" bestFit="1" customWidth="1"/>
  </cols>
  <sheetData>
    <row r="1" spans="1:6" ht="36" customHeight="1">
      <c r="A1" s="9"/>
      <c r="B1" s="186" t="s">
        <v>5</v>
      </c>
      <c r="C1" s="186"/>
      <c r="D1" s="186"/>
      <c r="E1" s="186"/>
      <c r="F1" s="186"/>
    </row>
    <row r="2" spans="1:6" ht="36" customHeight="1">
      <c r="A2" s="9"/>
      <c r="B2" s="185" t="s">
        <v>6</v>
      </c>
      <c r="C2" s="185"/>
      <c r="D2" s="185"/>
      <c r="E2" s="185"/>
      <c r="F2" s="185"/>
    </row>
    <row r="3" spans="1:6" ht="29.25" customHeight="1">
      <c r="A3" s="9"/>
      <c r="B3" s="232" t="s">
        <v>7</v>
      </c>
      <c r="C3" s="232"/>
      <c r="D3" s="232"/>
      <c r="E3" s="232"/>
      <c r="F3" s="232"/>
    </row>
    <row r="4" spans="1:6" ht="18.75">
      <c r="A4" s="9"/>
      <c r="B4" s="9"/>
      <c r="C4" s="24"/>
      <c r="D4" s="19"/>
      <c r="E4" s="19"/>
      <c r="F4" s="19"/>
    </row>
    <row r="5" spans="1:6" ht="25.5" customHeight="1">
      <c r="A5" s="9"/>
      <c r="B5" s="213" t="s">
        <v>8</v>
      </c>
      <c r="C5" s="214"/>
      <c r="D5" s="214"/>
      <c r="E5" s="214"/>
      <c r="F5" s="215"/>
    </row>
    <row r="6" spans="1:6">
      <c r="A6" s="9"/>
      <c r="B6" s="184" t="s">
        <v>9</v>
      </c>
      <c r="C6" s="184"/>
      <c r="D6" s="184"/>
      <c r="E6" s="12">
        <f>'1. Before (Info Collection)'!E6</f>
        <v>300</v>
      </c>
      <c r="F6" s="12"/>
    </row>
    <row r="7" spans="1:6">
      <c r="A7" s="9"/>
      <c r="B7" s="184" t="s">
        <v>10</v>
      </c>
      <c r="C7" s="184"/>
      <c r="D7" s="184"/>
      <c r="E7" s="12">
        <f>'1. Before (Info Collection)'!E7</f>
        <v>100</v>
      </c>
      <c r="F7" s="12"/>
    </row>
    <row r="8" spans="1:6">
      <c r="A8" s="9"/>
      <c r="B8" s="184" t="s">
        <v>11</v>
      </c>
      <c r="C8" s="184"/>
      <c r="D8" s="184"/>
      <c r="E8" s="12">
        <f>'1. Before (Info Collection)'!E8</f>
        <v>30</v>
      </c>
      <c r="F8" s="12"/>
    </row>
    <row r="9" spans="1:6">
      <c r="A9" s="9"/>
      <c r="B9" s="184" t="s">
        <v>12</v>
      </c>
      <c r="C9" s="184"/>
      <c r="D9" s="184"/>
      <c r="E9" s="13">
        <f>'1. Before (Info Collection)'!E9</f>
        <v>25000</v>
      </c>
      <c r="F9" s="13">
        <f>'1. Before (Info Collection)'!F9</f>
        <v>30000</v>
      </c>
    </row>
    <row r="10" spans="1:6">
      <c r="A10" s="9"/>
      <c r="B10" s="184" t="s">
        <v>13</v>
      </c>
      <c r="C10" s="184"/>
      <c r="D10" s="184"/>
      <c r="E10" s="13">
        <f>'1. Before (Info Collection)'!E10</f>
        <v>650000</v>
      </c>
      <c r="F10" s="12"/>
    </row>
    <row r="11" spans="1:6" ht="10.5" customHeight="1">
      <c r="A11" s="9"/>
      <c r="B11" s="9"/>
      <c r="C11" s="17"/>
      <c r="D11" s="9"/>
      <c r="E11" s="9"/>
      <c r="F11" s="9"/>
    </row>
    <row r="12" spans="1:6" ht="11.25" customHeight="1">
      <c r="A12" s="9"/>
      <c r="B12" s="9"/>
      <c r="C12" s="17"/>
      <c r="D12" s="9"/>
      <c r="E12" s="9"/>
      <c r="F12" s="9"/>
    </row>
    <row r="13" spans="1:6" ht="21" customHeight="1">
      <c r="A13" s="9"/>
      <c r="B13" s="192" t="s">
        <v>14</v>
      </c>
      <c r="C13" s="193"/>
      <c r="D13" s="193"/>
      <c r="E13" s="194"/>
      <c r="F13" s="9"/>
    </row>
    <row r="14" spans="1:6">
      <c r="A14" s="9"/>
      <c r="B14" s="20" t="s">
        <v>15</v>
      </c>
      <c r="C14" s="25" t="s">
        <v>16</v>
      </c>
      <c r="D14" s="20" t="s">
        <v>17</v>
      </c>
      <c r="E14" s="20" t="s">
        <v>18</v>
      </c>
      <c r="F14" s="9"/>
    </row>
    <row r="15" spans="1:6">
      <c r="A15" s="9"/>
      <c r="B15" s="12"/>
      <c r="C15" s="26" t="s">
        <v>19</v>
      </c>
      <c r="D15" s="12"/>
      <c r="E15" s="12"/>
      <c r="F15" s="9"/>
    </row>
    <row r="16" spans="1:6">
      <c r="A16" s="9"/>
      <c r="B16" s="3">
        <v>1</v>
      </c>
      <c r="C16" s="27" t="s">
        <v>20</v>
      </c>
      <c r="D16" s="13">
        <f>'1. Before (Info Collection)'!D16</f>
        <v>3000</v>
      </c>
      <c r="E16" s="13">
        <f>D16*12</f>
        <v>36000</v>
      </c>
      <c r="F16" s="9"/>
    </row>
    <row r="17" spans="1:6">
      <c r="A17" s="9"/>
      <c r="B17" s="3"/>
      <c r="C17" s="27" t="s">
        <v>82</v>
      </c>
      <c r="D17" s="13">
        <f>'5. Chlorine Dosing Installation'!E12</f>
        <v>31500</v>
      </c>
      <c r="E17" s="13">
        <f>D17*12</f>
        <v>378000</v>
      </c>
      <c r="F17" s="9"/>
    </row>
    <row r="18" spans="1:6">
      <c r="A18" s="9"/>
      <c r="B18" s="3"/>
      <c r="C18" s="28" t="s">
        <v>21</v>
      </c>
      <c r="D18" s="21">
        <f>SUM(D16:D17)</f>
        <v>34500</v>
      </c>
      <c r="E18" s="21">
        <f>SUM(E16:E17)</f>
        <v>414000</v>
      </c>
      <c r="F18" s="9"/>
    </row>
    <row r="19" spans="1:6">
      <c r="A19" s="9"/>
      <c r="B19" s="22"/>
      <c r="C19" s="26" t="s">
        <v>22</v>
      </c>
      <c r="D19" s="12"/>
      <c r="E19" s="12"/>
      <c r="F19" s="9"/>
    </row>
    <row r="20" spans="1:6">
      <c r="A20" s="9"/>
      <c r="B20" s="22">
        <v>2</v>
      </c>
      <c r="C20" s="29" t="s">
        <v>23</v>
      </c>
      <c r="D20" s="13">
        <f>'1. Before (Info Collection)'!D19</f>
        <v>3000</v>
      </c>
      <c r="E20" s="13">
        <f>D20*12</f>
        <v>36000</v>
      </c>
      <c r="F20" s="9"/>
    </row>
    <row r="21" spans="1:6">
      <c r="A21" s="9"/>
      <c r="B21" s="22">
        <v>3</v>
      </c>
      <c r="C21" s="29" t="s">
        <v>24</v>
      </c>
      <c r="D21" s="13">
        <f>10000+'5. Chlorine Dosing Installation'!E13</f>
        <v>12000</v>
      </c>
      <c r="E21" s="13">
        <f t="shared" ref="E21:E24" si="0">D21*12</f>
        <v>144000</v>
      </c>
      <c r="F21" s="9"/>
    </row>
    <row r="22" spans="1:6">
      <c r="A22" s="9"/>
      <c r="B22" s="22">
        <v>4</v>
      </c>
      <c r="C22" s="29" t="s">
        <v>25</v>
      </c>
      <c r="D22" s="13">
        <f>'1. Before (Info Collection)'!D21</f>
        <v>5000</v>
      </c>
      <c r="E22" s="13">
        <f t="shared" si="0"/>
        <v>60000</v>
      </c>
      <c r="F22" s="9"/>
    </row>
    <row r="23" spans="1:6">
      <c r="A23" s="9"/>
      <c r="B23" s="3">
        <v>5</v>
      </c>
      <c r="C23" s="29" t="s">
        <v>26</v>
      </c>
      <c r="D23" s="13">
        <f>'1. Before (Info Collection)'!D22</f>
        <v>53000</v>
      </c>
      <c r="E23" s="13">
        <f t="shared" si="0"/>
        <v>636000</v>
      </c>
      <c r="F23" s="9"/>
    </row>
    <row r="24" spans="1:6">
      <c r="A24" s="9"/>
      <c r="B24" s="3">
        <v>6</v>
      </c>
      <c r="C24" s="29" t="s">
        <v>27</v>
      </c>
      <c r="D24" s="13">
        <f>'1. Before (Info Collection)'!D23</f>
        <v>4500</v>
      </c>
      <c r="E24" s="13">
        <f t="shared" si="0"/>
        <v>54000</v>
      </c>
      <c r="F24" s="9"/>
    </row>
    <row r="25" spans="1:6">
      <c r="A25" s="9"/>
      <c r="B25" s="3"/>
      <c r="C25" s="30" t="s">
        <v>21</v>
      </c>
      <c r="D25" s="21">
        <f>SUM(D20:D24)</f>
        <v>77500</v>
      </c>
      <c r="E25" s="21">
        <f>SUM(E20:E24)</f>
        <v>930000</v>
      </c>
      <c r="F25" s="9"/>
    </row>
    <row r="26" spans="1:6">
      <c r="A26" s="9"/>
      <c r="B26" s="12"/>
      <c r="C26" s="26" t="s">
        <v>28</v>
      </c>
      <c r="D26" s="21">
        <f>SUM(D25+D18)</f>
        <v>112000</v>
      </c>
      <c r="E26" s="21">
        <f>SUM(E25+E18)</f>
        <v>1344000</v>
      </c>
      <c r="F26" s="9"/>
    </row>
    <row r="27" spans="1:6">
      <c r="A27" s="9"/>
      <c r="B27" s="9"/>
      <c r="C27" s="17"/>
      <c r="D27" s="23"/>
      <c r="E27" s="23"/>
      <c r="F27" s="23"/>
    </row>
    <row r="28" spans="1:6">
      <c r="A28" s="9"/>
      <c r="B28" s="9"/>
      <c r="C28" s="17"/>
      <c r="D28" s="9"/>
      <c r="E28" s="9"/>
      <c r="F28" s="9"/>
    </row>
    <row r="29" spans="1:6" ht="24.75" customHeight="1">
      <c r="A29" s="9"/>
      <c r="B29" s="195" t="s">
        <v>29</v>
      </c>
      <c r="C29" s="195"/>
      <c r="D29" s="195"/>
      <c r="E29" s="195"/>
      <c r="F29" s="9"/>
    </row>
    <row r="30" spans="1:6">
      <c r="A30" s="9"/>
      <c r="B30" s="184" t="s">
        <v>30</v>
      </c>
      <c r="C30" s="233"/>
      <c r="D30" s="12"/>
      <c r="E30" s="12" t="s">
        <v>31</v>
      </c>
      <c r="F30" s="9"/>
    </row>
    <row r="31" spans="1:6">
      <c r="A31" s="9"/>
      <c r="B31" s="233" t="s">
        <v>32</v>
      </c>
      <c r="C31" s="233"/>
      <c r="D31" s="12"/>
      <c r="E31" s="12" t="s">
        <v>31</v>
      </c>
      <c r="F31" s="9"/>
    </row>
    <row r="32" spans="1:6">
      <c r="A32" s="9"/>
      <c r="B32" s="233" t="s">
        <v>33</v>
      </c>
      <c r="C32" s="233"/>
      <c r="D32" s="12"/>
      <c r="E32" s="12" t="s">
        <v>31</v>
      </c>
      <c r="F32" s="9"/>
    </row>
    <row r="33" spans="1:6">
      <c r="A33" s="9"/>
      <c r="B33" s="233" t="s">
        <v>34</v>
      </c>
      <c r="C33" s="233"/>
      <c r="D33" s="12"/>
      <c r="E33" s="12" t="s">
        <v>31</v>
      </c>
      <c r="F33" s="9"/>
    </row>
    <row r="34" spans="1:6">
      <c r="A34" s="9"/>
      <c r="B34" s="9"/>
      <c r="C34" s="17"/>
      <c r="D34" s="9"/>
      <c r="E34" s="9"/>
      <c r="F34" s="9"/>
    </row>
    <row r="35" spans="1:6">
      <c r="A35" s="9"/>
      <c r="B35" s="9"/>
      <c r="C35" s="17"/>
      <c r="D35" s="9"/>
      <c r="E35" s="9"/>
      <c r="F35" s="9"/>
    </row>
    <row r="36" spans="1:6" ht="19.5" customHeight="1">
      <c r="A36" s="9"/>
      <c r="B36" s="190" t="s">
        <v>35</v>
      </c>
      <c r="C36" s="190"/>
      <c r="D36" s="190"/>
      <c r="E36" s="191"/>
      <c r="F36" s="9"/>
    </row>
    <row r="37" spans="1:6">
      <c r="A37" s="9"/>
      <c r="B37" s="20" t="s">
        <v>15</v>
      </c>
      <c r="C37" s="25" t="s">
        <v>16</v>
      </c>
      <c r="D37" s="32" t="s">
        <v>17</v>
      </c>
      <c r="E37" s="2" t="s">
        <v>18</v>
      </c>
      <c r="F37" s="9"/>
    </row>
    <row r="38" spans="1:6">
      <c r="A38" s="9"/>
      <c r="B38" s="22">
        <v>1</v>
      </c>
      <c r="C38" s="29" t="s">
        <v>36</v>
      </c>
      <c r="D38" s="36">
        <f>E7*E6</f>
        <v>30000</v>
      </c>
      <c r="E38" s="13">
        <f>D38*12</f>
        <v>360000</v>
      </c>
      <c r="F38" s="9"/>
    </row>
    <row r="39" spans="1:6">
      <c r="A39" s="9"/>
      <c r="B39" s="22">
        <v>2</v>
      </c>
      <c r="C39" s="29" t="s">
        <v>37</v>
      </c>
      <c r="D39" s="33">
        <f>(E6*(13-10)*E8)</f>
        <v>27000</v>
      </c>
      <c r="E39" s="13">
        <f>D39*12</f>
        <v>324000</v>
      </c>
      <c r="F39" s="9"/>
    </row>
    <row r="40" spans="1:6">
      <c r="A40" s="9"/>
      <c r="B40" s="22">
        <v>3</v>
      </c>
      <c r="C40" s="29" t="s">
        <v>38</v>
      </c>
      <c r="D40" s="34"/>
      <c r="E40" s="13">
        <f>E9*3+F9*1</f>
        <v>105000</v>
      </c>
      <c r="F40" s="31"/>
    </row>
    <row r="41" spans="1:6">
      <c r="A41" s="9"/>
      <c r="B41" s="12"/>
      <c r="C41" s="29"/>
      <c r="D41" s="34"/>
      <c r="E41" s="12"/>
      <c r="F41" s="31"/>
    </row>
    <row r="42" spans="1:6">
      <c r="A42" s="9"/>
      <c r="B42" s="12"/>
      <c r="C42" s="26" t="s">
        <v>39</v>
      </c>
      <c r="D42" s="35">
        <f>SUM(D38:D39)</f>
        <v>57000</v>
      </c>
      <c r="E42" s="21">
        <f>SUM(E38:E40)</f>
        <v>789000</v>
      </c>
      <c r="F42" s="31"/>
    </row>
    <row r="43" spans="1:6">
      <c r="A43" s="9"/>
      <c r="B43" s="9"/>
      <c r="C43" s="17"/>
      <c r="D43" s="9"/>
      <c r="E43" s="37"/>
      <c r="F43" s="31"/>
    </row>
    <row r="44" spans="1:6" ht="27.75" customHeight="1">
      <c r="A44" s="9"/>
      <c r="B44" s="9"/>
      <c r="C44" s="210" t="s">
        <v>40</v>
      </c>
      <c r="D44" s="211"/>
      <c r="E44" s="212"/>
      <c r="F44" s="31"/>
    </row>
    <row r="45" spans="1:6">
      <c r="A45" s="9"/>
      <c r="B45" s="9"/>
      <c r="C45" s="18"/>
      <c r="D45" s="32" t="s">
        <v>41</v>
      </c>
      <c r="E45" s="2" t="s">
        <v>42</v>
      </c>
      <c r="F45" s="9"/>
    </row>
    <row r="46" spans="1:6">
      <c r="A46" s="9"/>
      <c r="B46" s="9"/>
      <c r="C46" s="29" t="s">
        <v>43</v>
      </c>
      <c r="D46" s="8">
        <f>D42</f>
        <v>57000</v>
      </c>
      <c r="E46" s="13">
        <f>E42</f>
        <v>789000</v>
      </c>
      <c r="F46" s="9"/>
    </row>
    <row r="47" spans="1:6">
      <c r="A47" s="9"/>
      <c r="B47" s="9"/>
      <c r="C47" s="29" t="s">
        <v>44</v>
      </c>
      <c r="D47" s="58">
        <f>D26</f>
        <v>112000</v>
      </c>
      <c r="E47" s="38">
        <f>E26</f>
        <v>1344000</v>
      </c>
      <c r="F47" s="9"/>
    </row>
    <row r="48" spans="1:6">
      <c r="A48" s="9"/>
      <c r="B48" s="9"/>
      <c r="C48" s="56" t="s">
        <v>83</v>
      </c>
      <c r="D48" s="13">
        <f>D46-D47</f>
        <v>-55000</v>
      </c>
      <c r="E48" s="57">
        <f>E46-E47</f>
        <v>-555000</v>
      </c>
      <c r="F48" s="9"/>
    </row>
  </sheetData>
  <mergeCells count="17">
    <mergeCell ref="B30:C30"/>
    <mergeCell ref="B7:D7"/>
    <mergeCell ref="B1:F1"/>
    <mergeCell ref="B2:F2"/>
    <mergeCell ref="B3:F3"/>
    <mergeCell ref="B5:F5"/>
    <mergeCell ref="B6:D6"/>
    <mergeCell ref="B8:D8"/>
    <mergeCell ref="B9:D9"/>
    <mergeCell ref="B10:D10"/>
    <mergeCell ref="B13:E13"/>
    <mergeCell ref="B29:E29"/>
    <mergeCell ref="C44:E44"/>
    <mergeCell ref="B31:C31"/>
    <mergeCell ref="B32:C32"/>
    <mergeCell ref="B33:C33"/>
    <mergeCell ref="B36:E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1E2F-0B0E-4F2F-ABC5-1EAD59762558}">
  <dimension ref="A1:G40"/>
  <sheetViews>
    <sheetView topLeftCell="B24" workbookViewId="0">
      <selection activeCell="C22" sqref="C22:E22"/>
    </sheetView>
  </sheetViews>
  <sheetFormatPr defaultRowHeight="15"/>
  <cols>
    <col min="3" max="3" width="36.5703125" bestFit="1" customWidth="1"/>
    <col min="4" max="4" width="30.140625" bestFit="1" customWidth="1"/>
    <col min="5" max="5" width="36.5703125" bestFit="1" customWidth="1"/>
    <col min="7" max="7" width="26.7109375" bestFit="1" customWidth="1"/>
  </cols>
  <sheetData>
    <row r="1" spans="1:6" ht="41.25" customHeight="1">
      <c r="A1" s="9"/>
      <c r="B1" s="232" t="s">
        <v>46</v>
      </c>
      <c r="C1" s="232"/>
      <c r="D1" s="232"/>
      <c r="E1" s="232"/>
      <c r="F1" s="232"/>
    </row>
    <row r="2" spans="1:6" ht="18.75">
      <c r="A2" s="9"/>
      <c r="B2" s="232" t="s">
        <v>47</v>
      </c>
      <c r="C2" s="232"/>
      <c r="D2" s="232"/>
      <c r="E2" s="232"/>
      <c r="F2" s="232"/>
    </row>
    <row r="3" spans="1:6">
      <c r="A3" s="9"/>
      <c r="B3" s="9"/>
      <c r="C3" s="17"/>
      <c r="D3" s="9"/>
      <c r="E3" s="9"/>
      <c r="F3" s="9"/>
    </row>
    <row r="4" spans="1:6">
      <c r="A4" s="9"/>
      <c r="B4" s="9"/>
      <c r="C4" s="17"/>
      <c r="D4" s="9"/>
      <c r="E4" s="9"/>
      <c r="F4" s="9"/>
    </row>
    <row r="5" spans="1:6" ht="22.5" customHeight="1">
      <c r="A5" s="9"/>
      <c r="B5" s="10"/>
      <c r="C5" s="200" t="s">
        <v>48</v>
      </c>
      <c r="D5" s="200"/>
      <c r="E5" s="9"/>
      <c r="F5" s="9"/>
    </row>
    <row r="6" spans="1:6" ht="16.5">
      <c r="A6" s="9"/>
      <c r="B6" s="9"/>
      <c r="C6" s="18" t="s">
        <v>49</v>
      </c>
      <c r="D6" s="53">
        <f>'3. After (Info Collection) '!D25</f>
        <v>77500</v>
      </c>
      <c r="E6" s="9"/>
      <c r="F6" s="9"/>
    </row>
    <row r="7" spans="1:6" ht="15" customHeight="1">
      <c r="A7" s="9"/>
      <c r="B7" s="9"/>
      <c r="C7" s="18" t="s">
        <v>9</v>
      </c>
      <c r="D7" s="54">
        <f>'1. Before (Info Collection)'!E6</f>
        <v>300</v>
      </c>
      <c r="E7" s="39"/>
      <c r="F7" s="9"/>
    </row>
    <row r="8" spans="1:6" ht="15" customHeight="1">
      <c r="A8" s="9"/>
      <c r="B8" s="9"/>
      <c r="C8" s="18" t="s">
        <v>84</v>
      </c>
      <c r="D8" s="54">
        <f>'2. Tariff Calculation (Before)'!D8</f>
        <v>10</v>
      </c>
      <c r="E8" s="39"/>
      <c r="F8" s="9"/>
    </row>
    <row r="9" spans="1:6" ht="16.5">
      <c r="A9" s="9"/>
      <c r="B9" s="9"/>
      <c r="C9" s="18" t="s">
        <v>51</v>
      </c>
      <c r="D9" s="54">
        <f>'2. Tariff Calculation (Before)'!D9</f>
        <v>13</v>
      </c>
      <c r="E9" s="9"/>
      <c r="F9" s="9"/>
    </row>
    <row r="10" spans="1:6" ht="16.5">
      <c r="A10" s="9"/>
      <c r="B10" s="9"/>
      <c r="C10" s="40" t="s">
        <v>85</v>
      </c>
      <c r="D10" s="54">
        <f>'2. Tariff Calculation (Before)'!D10</f>
        <v>3900</v>
      </c>
      <c r="E10" s="9"/>
      <c r="F10" s="9"/>
    </row>
    <row r="11" spans="1:6" ht="16.5">
      <c r="A11" s="9"/>
      <c r="B11" s="9"/>
      <c r="C11" s="18" t="s">
        <v>53</v>
      </c>
      <c r="D11" s="54">
        <f>'2. Tariff Calculation (Before)'!D11</f>
        <v>100</v>
      </c>
      <c r="E11" s="9"/>
      <c r="F11" s="9"/>
    </row>
    <row r="12" spans="1:6" ht="16.5">
      <c r="A12" s="9"/>
      <c r="B12" s="9"/>
      <c r="C12" s="18" t="s">
        <v>86</v>
      </c>
      <c r="D12" s="54">
        <f>'2. Tariff Calculation (Before)'!D12</f>
        <v>30</v>
      </c>
      <c r="E12" s="9"/>
      <c r="F12" s="9"/>
    </row>
    <row r="13" spans="1:6" ht="16.5">
      <c r="A13" s="9"/>
      <c r="B13" s="9"/>
      <c r="C13" s="18" t="s">
        <v>55</v>
      </c>
      <c r="D13" s="54" t="str">
        <f>'2. Tariff Calculation (Before)'!D13</f>
        <v>रु</v>
      </c>
      <c r="E13" s="9"/>
      <c r="F13" s="9"/>
    </row>
    <row r="14" spans="1:6" ht="16.5">
      <c r="A14" s="9"/>
      <c r="B14" s="9"/>
      <c r="C14" s="18" t="s">
        <v>87</v>
      </c>
      <c r="D14" s="53">
        <f>'3. After (Info Collection) '!D18/D10</f>
        <v>8.8461538461538467</v>
      </c>
      <c r="E14" s="9"/>
      <c r="F14" s="9"/>
    </row>
    <row r="15" spans="1:6">
      <c r="A15" s="9"/>
      <c r="B15" s="9"/>
      <c r="C15" s="17"/>
      <c r="D15" s="9"/>
      <c r="E15" s="9"/>
      <c r="F15" s="9"/>
    </row>
    <row r="16" spans="1:6">
      <c r="A16" s="9"/>
      <c r="B16" s="9"/>
      <c r="C16" s="17"/>
      <c r="D16" s="9"/>
      <c r="E16" s="9"/>
      <c r="F16" s="9"/>
    </row>
    <row r="17" spans="1:7" ht="15" customHeight="1">
      <c r="A17" s="9"/>
      <c r="B17" s="9"/>
      <c r="C17" s="201" t="s">
        <v>58</v>
      </c>
      <c r="D17" s="201"/>
      <c r="E17" s="9"/>
      <c r="F17" s="9"/>
    </row>
    <row r="18" spans="1:7" ht="16.5">
      <c r="A18" s="9"/>
      <c r="B18" s="9"/>
      <c r="C18" s="41" t="s">
        <v>43</v>
      </c>
      <c r="D18" s="42" t="s">
        <v>59</v>
      </c>
      <c r="E18" s="9"/>
      <c r="F18" s="9"/>
    </row>
    <row r="19" spans="1:7" ht="33">
      <c r="A19" s="9"/>
      <c r="B19" s="9"/>
      <c r="C19" s="45" t="s">
        <v>60</v>
      </c>
      <c r="D19" s="46" t="s">
        <v>61</v>
      </c>
      <c r="E19" s="9"/>
      <c r="F19" s="9"/>
    </row>
    <row r="20" spans="1:7" ht="48">
      <c r="A20" s="9"/>
      <c r="B20" s="9"/>
      <c r="C20" s="43" t="s">
        <v>62</v>
      </c>
      <c r="D20" s="44" t="s">
        <v>63</v>
      </c>
      <c r="E20" s="17" t="s">
        <v>64</v>
      </c>
      <c r="F20" s="9"/>
    </row>
    <row r="21" spans="1:7">
      <c r="A21" s="9"/>
      <c r="B21" s="9"/>
      <c r="C21" s="17"/>
      <c r="D21" s="11"/>
      <c r="E21" s="9"/>
      <c r="F21" s="9"/>
    </row>
    <row r="22" spans="1:7">
      <c r="A22" s="9"/>
      <c r="B22" s="9"/>
      <c r="C22" s="201" t="s">
        <v>65</v>
      </c>
      <c r="D22" s="201"/>
      <c r="E22" s="201"/>
      <c r="F22" s="9"/>
    </row>
    <row r="23" spans="1:7">
      <c r="A23" s="9"/>
      <c r="B23" s="9"/>
      <c r="C23" s="44"/>
      <c r="D23" s="48" t="s">
        <v>43</v>
      </c>
      <c r="E23" s="49" t="s">
        <v>59</v>
      </c>
      <c r="F23" s="9"/>
    </row>
    <row r="24" spans="1:7">
      <c r="A24" s="9"/>
      <c r="B24" s="9"/>
      <c r="C24" s="47" t="s">
        <v>66</v>
      </c>
      <c r="D24" s="13">
        <f>'1. Before (Info Collection)'!D37</f>
        <v>30000</v>
      </c>
      <c r="E24" s="13">
        <f>'3. After (Info Collection) '!D25</f>
        <v>77500</v>
      </c>
      <c r="F24" s="9"/>
    </row>
    <row r="25" spans="1:7">
      <c r="A25" s="9"/>
      <c r="B25" s="9"/>
      <c r="C25" s="47" t="s">
        <v>67</v>
      </c>
      <c r="D25" s="12">
        <f>D10-(D7*D8)</f>
        <v>900</v>
      </c>
      <c r="E25" s="13">
        <f>'3. After (Info Collection) '!D18</f>
        <v>34500</v>
      </c>
      <c r="F25" s="9"/>
    </row>
    <row r="26" spans="1:7">
      <c r="A26" s="9"/>
      <c r="B26" s="9"/>
      <c r="C26" s="47"/>
      <c r="D26" s="12" t="s">
        <v>68</v>
      </c>
      <c r="E26" s="13"/>
      <c r="F26" s="9"/>
    </row>
    <row r="27" spans="1:7" ht="16.5">
      <c r="A27" s="9"/>
      <c r="B27" s="9"/>
      <c r="C27" s="18" t="s">
        <v>69</v>
      </c>
      <c r="D27" s="13" t="s">
        <v>70</v>
      </c>
      <c r="E27" s="13">
        <f>E24+E25</f>
        <v>112000</v>
      </c>
      <c r="F27" s="14"/>
    </row>
    <row r="28" spans="1:7">
      <c r="A28" s="9"/>
      <c r="B28" s="9"/>
      <c r="C28" s="39"/>
      <c r="D28" s="81"/>
      <c r="E28" s="81"/>
      <c r="F28" s="14"/>
    </row>
    <row r="29" spans="1:7">
      <c r="A29" s="9"/>
      <c r="B29" s="9"/>
      <c r="C29" s="17"/>
      <c r="D29" s="9"/>
      <c r="E29" s="9"/>
      <c r="F29" s="9"/>
    </row>
    <row r="30" spans="1:7" ht="29.25" customHeight="1">
      <c r="A30" s="9"/>
      <c r="B30" s="9"/>
      <c r="C30" s="17"/>
      <c r="D30" s="9"/>
      <c r="E30" s="82" t="s">
        <v>88</v>
      </c>
      <c r="F30" s="9"/>
    </row>
    <row r="31" spans="1:7" ht="15.75">
      <c r="A31" s="9"/>
      <c r="B31" s="9"/>
      <c r="C31" s="217" t="s">
        <v>89</v>
      </c>
      <c r="D31" s="218"/>
      <c r="E31" s="111" t="s">
        <v>90</v>
      </c>
      <c r="F31" s="59"/>
      <c r="G31" s="59"/>
    </row>
    <row r="32" spans="1:7" ht="33">
      <c r="A32" s="9"/>
      <c r="B32" s="9"/>
      <c r="C32" s="18" t="s">
        <v>75</v>
      </c>
      <c r="D32" s="13">
        <f>'1. Before (Info Collection)'!D41/D7</f>
        <v>190</v>
      </c>
      <c r="E32" s="83" t="s">
        <v>91</v>
      </c>
      <c r="F32" s="85" t="s">
        <v>77</v>
      </c>
      <c r="G32" s="86">
        <f>(E27-D24)/D25</f>
        <v>91.111111111111114</v>
      </c>
    </row>
    <row r="33" spans="1:7" ht="33">
      <c r="A33" s="9"/>
      <c r="B33" s="9"/>
      <c r="C33" s="18" t="s">
        <v>78</v>
      </c>
      <c r="D33" s="53">
        <f>E27/D32</f>
        <v>589.47368421052636</v>
      </c>
      <c r="E33" s="84" t="s">
        <v>92</v>
      </c>
      <c r="F33" s="87"/>
      <c r="G33" s="88">
        <f>(E24-D24-(D25*D12))/D7</f>
        <v>68.333333333333329</v>
      </c>
    </row>
    <row r="34" spans="1:7">
      <c r="A34" s="9"/>
      <c r="B34" s="9"/>
      <c r="C34" s="15"/>
      <c r="D34" s="16"/>
    </row>
    <row r="35" spans="1:7">
      <c r="A35" s="9"/>
      <c r="B35" s="1"/>
      <c r="C35" s="1"/>
      <c r="D35" s="9"/>
      <c r="E35" s="9"/>
      <c r="F35" s="9"/>
    </row>
    <row r="36" spans="1:7">
      <c r="A36" s="9"/>
      <c r="B36" s="1"/>
      <c r="C36" s="216" t="s">
        <v>80</v>
      </c>
      <c r="D36" s="216"/>
      <c r="E36" s="9"/>
      <c r="F36" s="9"/>
    </row>
    <row r="37" spans="1:7" ht="39" customHeight="1">
      <c r="A37" s="9"/>
      <c r="B37" s="1"/>
      <c r="C37" s="197" t="s">
        <v>93</v>
      </c>
      <c r="D37" s="198"/>
      <c r="E37" s="9"/>
      <c r="F37" s="9"/>
    </row>
    <row r="38" spans="1:7" ht="18.75" customHeight="1">
      <c r="A38" s="9"/>
      <c r="B38" s="9"/>
      <c r="C38" s="199"/>
      <c r="D38" s="199"/>
      <c r="E38" s="9"/>
      <c r="F38" s="9"/>
    </row>
    <row r="39" spans="1:7" ht="21" customHeight="1">
      <c r="A39" s="9"/>
      <c r="B39" s="9"/>
      <c r="C39" s="199"/>
      <c r="D39" s="199"/>
      <c r="E39" s="9"/>
      <c r="F39" s="9"/>
    </row>
    <row r="40" spans="1:7">
      <c r="A40" s="9"/>
      <c r="B40" s="9"/>
      <c r="C40" s="1"/>
      <c r="D40" s="1"/>
      <c r="E40" s="9"/>
      <c r="F40" s="9"/>
    </row>
  </sheetData>
  <mergeCells count="8">
    <mergeCell ref="C36:D36"/>
    <mergeCell ref="C37:D39"/>
    <mergeCell ref="B1:F1"/>
    <mergeCell ref="B2:F2"/>
    <mergeCell ref="C5:D5"/>
    <mergeCell ref="C17:D17"/>
    <mergeCell ref="C22:E22"/>
    <mergeCell ref="C31:D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0BEA-AC2C-4DA5-AB18-2B4AB7FF8EB7}">
  <dimension ref="C2:K13"/>
  <sheetViews>
    <sheetView topLeftCell="B14" workbookViewId="0">
      <selection activeCell="B14" sqref="B14"/>
    </sheetView>
  </sheetViews>
  <sheetFormatPr defaultRowHeight="15"/>
  <cols>
    <col min="3" max="3" width="6.5703125" customWidth="1"/>
    <col min="4" max="4" width="45.42578125" customWidth="1"/>
    <col min="5" max="5" width="13.28515625" customWidth="1"/>
    <col min="6" max="6" width="11.42578125" bestFit="1" customWidth="1"/>
    <col min="9" max="9" width="24.42578125" customWidth="1"/>
    <col min="10" max="10" width="20.28515625" customWidth="1"/>
  </cols>
  <sheetData>
    <row r="2" spans="3:11" ht="18.75">
      <c r="C2" s="186" t="s">
        <v>5</v>
      </c>
      <c r="D2" s="186"/>
      <c r="E2" s="186"/>
      <c r="F2" s="186"/>
      <c r="G2" s="186"/>
    </row>
    <row r="3" spans="3:11" ht="32.25" customHeight="1">
      <c r="C3" s="185" t="s">
        <v>94</v>
      </c>
      <c r="D3" s="185"/>
      <c r="E3" s="185"/>
      <c r="F3" s="185"/>
      <c r="G3" s="6"/>
    </row>
    <row r="4" spans="3:11" ht="30.75" customHeight="1">
      <c r="C4" s="117" t="s">
        <v>15</v>
      </c>
      <c r="D4" s="118" t="s">
        <v>16</v>
      </c>
      <c r="E4" s="117" t="s">
        <v>95</v>
      </c>
      <c r="H4" s="64"/>
      <c r="I4" s="64"/>
      <c r="J4" s="64"/>
    </row>
    <row r="5" spans="3:11">
      <c r="C5" s="4"/>
      <c r="D5" s="70"/>
      <c r="E5" s="4"/>
    </row>
    <row r="6" spans="3:11" ht="31.5" customHeight="1">
      <c r="C6" s="69">
        <v>1</v>
      </c>
      <c r="D6" s="68" t="s">
        <v>96</v>
      </c>
      <c r="E6" s="72">
        <v>5</v>
      </c>
      <c r="H6" s="65"/>
      <c r="I6" s="66"/>
      <c r="J6" s="65"/>
      <c r="K6" s="67"/>
    </row>
    <row r="7" spans="3:11" ht="16.5">
      <c r="C7" s="5">
        <v>2</v>
      </c>
      <c r="D7" s="50" t="s">
        <v>97</v>
      </c>
      <c r="E7" s="5">
        <f>5/100000</f>
        <v>5.0000000000000002E-5</v>
      </c>
      <c r="H7" s="65"/>
      <c r="I7" s="66"/>
      <c r="J7" s="65"/>
    </row>
    <row r="8" spans="3:11">
      <c r="C8" s="5">
        <v>3</v>
      </c>
      <c r="D8" s="5" t="s">
        <v>98</v>
      </c>
      <c r="E8" s="71">
        <v>70</v>
      </c>
      <c r="H8" s="65"/>
      <c r="I8" s="65"/>
      <c r="J8" s="65"/>
    </row>
    <row r="9" spans="3:11" ht="15" customHeight="1">
      <c r="C9" s="5">
        <v>4</v>
      </c>
      <c r="D9" s="5" t="s">
        <v>99</v>
      </c>
      <c r="E9" s="71">
        <v>300000</v>
      </c>
      <c r="H9" s="65"/>
      <c r="I9" s="65"/>
      <c r="J9" s="65"/>
    </row>
    <row r="10" spans="3:11">
      <c r="C10" s="5">
        <v>5</v>
      </c>
      <c r="D10" s="5" t="s">
        <v>100</v>
      </c>
      <c r="E10" s="5">
        <f>E9*E7</f>
        <v>15</v>
      </c>
      <c r="H10" s="65"/>
      <c r="I10" s="65"/>
      <c r="J10" s="65"/>
    </row>
    <row r="11" spans="3:11">
      <c r="C11" s="5">
        <v>6</v>
      </c>
      <c r="D11" s="5" t="s">
        <v>101</v>
      </c>
      <c r="E11" s="5">
        <f>E10*E8</f>
        <v>1050</v>
      </c>
      <c r="H11" s="65"/>
      <c r="I11" s="65"/>
      <c r="J11" s="65"/>
    </row>
    <row r="12" spans="3:11">
      <c r="C12" s="5">
        <v>7</v>
      </c>
      <c r="D12" s="5" t="s">
        <v>102</v>
      </c>
      <c r="E12" s="5">
        <f>E11*30</f>
        <v>31500</v>
      </c>
      <c r="F12" s="51" t="s">
        <v>103</v>
      </c>
      <c r="H12" s="65"/>
      <c r="I12" s="65"/>
      <c r="J12" s="65"/>
      <c r="K12" s="51"/>
    </row>
    <row r="13" spans="3:11" ht="15" customHeight="1">
      <c r="C13" s="5">
        <v>8</v>
      </c>
      <c r="D13" s="5" t="s">
        <v>104</v>
      </c>
      <c r="E13" s="71">
        <v>2000</v>
      </c>
      <c r="F13" s="52" t="s">
        <v>105</v>
      </c>
      <c r="H13" s="65"/>
      <c r="I13" s="65"/>
      <c r="J13" s="65"/>
      <c r="K13" s="52"/>
    </row>
  </sheetData>
  <mergeCells count="2">
    <mergeCell ref="C3:F3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6F4FB-3BF1-4A31-BF0B-FEA9F214678A}">
  <dimension ref="B2:L11"/>
  <sheetViews>
    <sheetView topLeftCell="H2" workbookViewId="0">
      <selection activeCell="M10" sqref="M10"/>
    </sheetView>
  </sheetViews>
  <sheetFormatPr defaultRowHeight="15"/>
  <cols>
    <col min="2" max="2" width="57.7109375" customWidth="1"/>
    <col min="3" max="3" width="19.5703125" customWidth="1"/>
    <col min="5" max="5" width="37" customWidth="1"/>
    <col min="6" max="6" width="22.7109375" customWidth="1"/>
    <col min="8" max="8" width="52.28515625" customWidth="1"/>
    <col min="9" max="9" width="17.85546875" customWidth="1"/>
    <col min="10" max="10" width="16.140625" customWidth="1"/>
    <col min="11" max="11" width="42.5703125" customWidth="1"/>
    <col min="12" max="12" width="15" customWidth="1"/>
  </cols>
  <sheetData>
    <row r="2" spans="2:12" ht="27.75" customHeight="1">
      <c r="B2" s="219" t="s">
        <v>106</v>
      </c>
      <c r="C2" s="220"/>
    </row>
    <row r="3" spans="2:12">
      <c r="B3" s="7"/>
      <c r="C3" s="7"/>
    </row>
    <row r="4" spans="2:12" ht="24" customHeight="1">
      <c r="B4" s="7" t="s">
        <v>107</v>
      </c>
      <c r="C4" s="89">
        <v>200000</v>
      </c>
      <c r="E4" s="225" t="s">
        <v>71</v>
      </c>
      <c r="F4" s="226"/>
      <c r="H4" s="93" t="s">
        <v>72</v>
      </c>
      <c r="I4" s="94"/>
      <c r="J4" s="90"/>
      <c r="K4" s="227" t="s">
        <v>108</v>
      </c>
      <c r="L4" s="228"/>
    </row>
    <row r="5" spans="2:12">
      <c r="B5" s="7" t="s">
        <v>109</v>
      </c>
      <c r="C5" s="89">
        <v>3</v>
      </c>
      <c r="E5" s="107" t="s">
        <v>110</v>
      </c>
      <c r="F5" s="108">
        <f>'4. Tariff Calc (After) '!D32</f>
        <v>190</v>
      </c>
      <c r="H5" s="222" t="s">
        <v>111</v>
      </c>
      <c r="I5" s="222"/>
      <c r="K5" s="229"/>
      <c r="L5" s="230"/>
    </row>
    <row r="6" spans="2:12" ht="24" customHeight="1">
      <c r="B6" s="7" t="s">
        <v>112</v>
      </c>
      <c r="C6" s="89">
        <v>20000</v>
      </c>
      <c r="E6" s="107" t="s">
        <v>113</v>
      </c>
      <c r="F6" s="108">
        <f>'3. After (Info Collection) '!E6-'6. Replacement Cost'!F5</f>
        <v>110</v>
      </c>
      <c r="H6" s="95" t="s">
        <v>114</v>
      </c>
      <c r="I6" s="96">
        <f>'4. Tariff Calc (After) '!D11</f>
        <v>100</v>
      </c>
      <c r="K6" s="99" t="s">
        <v>114</v>
      </c>
      <c r="L6" s="100">
        <f>'4. Tariff Calc (After) '!D12</f>
        <v>30</v>
      </c>
    </row>
    <row r="7" spans="2:12" ht="31.5">
      <c r="B7" s="7"/>
      <c r="C7" s="7"/>
      <c r="E7" s="107" t="s">
        <v>115</v>
      </c>
      <c r="F7" s="107">
        <f>'3. After (Info Collection) '!E7</f>
        <v>100</v>
      </c>
      <c r="H7" s="95" t="s">
        <v>116</v>
      </c>
      <c r="I7" s="96">
        <f>'4. Tariff Calc (After) '!G33+I6</f>
        <v>168.33333333333331</v>
      </c>
      <c r="K7" s="101" t="s">
        <v>116</v>
      </c>
      <c r="L7" s="100">
        <f>'4. Tariff Calc (After) '!G32</f>
        <v>91.111111111111114</v>
      </c>
    </row>
    <row r="8" spans="2:12" ht="31.5">
      <c r="B8" s="7" t="s">
        <v>117</v>
      </c>
      <c r="C8" s="7">
        <f>((C4-C6)/C5)/12</f>
        <v>5000</v>
      </c>
      <c r="E8" s="109" t="s">
        <v>118</v>
      </c>
      <c r="F8" s="107">
        <f>F6*F7</f>
        <v>11000</v>
      </c>
      <c r="H8" s="95" t="s">
        <v>119</v>
      </c>
      <c r="I8" s="95">
        <f>C10</f>
        <v>16.666666666666668</v>
      </c>
      <c r="K8" s="101" t="s">
        <v>119</v>
      </c>
      <c r="L8" s="99">
        <f>C10</f>
        <v>16.666666666666668</v>
      </c>
    </row>
    <row r="9" spans="2:12" ht="32.25">
      <c r="B9" s="7"/>
      <c r="C9" s="7"/>
      <c r="E9" s="107" t="s">
        <v>120</v>
      </c>
      <c r="F9" s="110">
        <f>F8*12</f>
        <v>132000</v>
      </c>
      <c r="H9" s="95" t="s">
        <v>121</v>
      </c>
      <c r="I9" s="96">
        <f>I7+I8</f>
        <v>184.99999999999997</v>
      </c>
      <c r="K9" s="101" t="s">
        <v>121</v>
      </c>
      <c r="L9" s="100">
        <f>L7+L8</f>
        <v>107.77777777777779</v>
      </c>
    </row>
    <row r="10" spans="2:12" ht="32.25">
      <c r="B10" s="115" t="s">
        <v>122</v>
      </c>
      <c r="C10" s="116">
        <f>C8/'4. Tariff Calc (After) '!D7</f>
        <v>16.666666666666668</v>
      </c>
      <c r="E10" s="107" t="s">
        <v>123</v>
      </c>
      <c r="F10" s="107">
        <f>F9*5</f>
        <v>660000</v>
      </c>
      <c r="H10" s="97" t="s">
        <v>124</v>
      </c>
      <c r="I10" s="98">
        <f>I9-I6</f>
        <v>84.999999999999972</v>
      </c>
      <c r="K10" s="102" t="s">
        <v>124</v>
      </c>
      <c r="L10" s="103">
        <f>L9-L6</f>
        <v>77.777777777777786</v>
      </c>
    </row>
    <row r="11" spans="2:12" ht="62.25" customHeight="1">
      <c r="B11" t="s">
        <v>125</v>
      </c>
      <c r="E11" s="221" t="s">
        <v>126</v>
      </c>
      <c r="F11" s="221"/>
      <c r="H11" s="223" t="s">
        <v>127</v>
      </c>
      <c r="I11" s="223"/>
      <c r="K11" s="224" t="s">
        <v>128</v>
      </c>
      <c r="L11" s="224"/>
    </row>
  </sheetData>
  <mergeCells count="7">
    <mergeCell ref="B2:C2"/>
    <mergeCell ref="E11:F11"/>
    <mergeCell ref="H5:I5"/>
    <mergeCell ref="H11:I11"/>
    <mergeCell ref="K11:L11"/>
    <mergeCell ref="E4:F4"/>
    <mergeCell ref="K4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C793-AEB4-46D5-8EC0-DB2CF41BE1C9}">
  <dimension ref="A3:H18"/>
  <sheetViews>
    <sheetView topLeftCell="A13" workbookViewId="0">
      <selection activeCell="B19" sqref="B19"/>
    </sheetView>
  </sheetViews>
  <sheetFormatPr defaultRowHeight="15"/>
  <cols>
    <col min="1" max="1" width="8.140625" customWidth="1"/>
    <col min="2" max="2" width="9.85546875" bestFit="1" customWidth="1"/>
    <col min="3" max="3" width="34.42578125" customWidth="1"/>
    <col min="4" max="4" width="11.7109375" customWidth="1"/>
    <col min="5" max="5" width="34.5703125" bestFit="1" customWidth="1"/>
    <col min="6" max="6" width="15" bestFit="1" customWidth="1"/>
    <col min="7" max="7" width="30.42578125" customWidth="1"/>
    <col min="8" max="8" width="37.5703125" customWidth="1"/>
  </cols>
  <sheetData>
    <row r="3" spans="1:8" s="129" customFormat="1">
      <c r="B3" s="123" t="s">
        <v>129</v>
      </c>
      <c r="C3" s="131" t="s">
        <v>130</v>
      </c>
      <c r="D3" s="130" t="s">
        <v>131</v>
      </c>
      <c r="E3" s="132" t="s">
        <v>132</v>
      </c>
      <c r="F3" s="133" t="s">
        <v>133</v>
      </c>
      <c r="G3" s="134" t="s">
        <v>134</v>
      </c>
      <c r="H3" s="135" t="s">
        <v>135</v>
      </c>
    </row>
    <row r="4" spans="1:8" ht="52.5" customHeight="1">
      <c r="B4" s="124" t="s">
        <v>136</v>
      </c>
      <c r="C4" s="125" t="s">
        <v>137</v>
      </c>
      <c r="D4" s="126" t="s">
        <v>138</v>
      </c>
      <c r="E4" s="127" t="s">
        <v>139</v>
      </c>
      <c r="F4" s="127" t="s">
        <v>140</v>
      </c>
      <c r="G4" s="128" t="s">
        <v>141</v>
      </c>
      <c r="H4" s="153" t="s">
        <v>142</v>
      </c>
    </row>
    <row r="5" spans="1:8">
      <c r="B5" s="104" t="s">
        <v>143</v>
      </c>
      <c r="C5" s="145">
        <f>'6. Replacement Cost'!I6</f>
        <v>100</v>
      </c>
      <c r="D5" s="105">
        <f>'2. Tariff Calculation (Before)'!G33+Summary!C5</f>
        <v>161.66666666666666</v>
      </c>
      <c r="E5" s="91">
        <f>'4. Tariff Calc (After) '!G33+C5</f>
        <v>168.33333333333331</v>
      </c>
      <c r="F5" s="91">
        <f>'6. Replacement Cost'!C10</f>
        <v>16.666666666666668</v>
      </c>
      <c r="G5" s="121">
        <f>E5+F5</f>
        <v>184.99999999999997</v>
      </c>
      <c r="H5" s="91">
        <f>G5-C5</f>
        <v>84.999999999999972</v>
      </c>
    </row>
    <row r="6" spans="1:8">
      <c r="B6" s="104" t="s">
        <v>144</v>
      </c>
      <c r="C6" s="146">
        <f>'6. Replacement Cost'!L6</f>
        <v>30</v>
      </c>
      <c r="D6" s="106">
        <f>'2. Tariff Calculation (Before)'!G32</f>
        <v>53.888888888888886</v>
      </c>
      <c r="E6" s="92">
        <f>'4. Tariff Calc (After) '!G32-Summary!C6</f>
        <v>61.111111111111114</v>
      </c>
      <c r="F6" s="91">
        <f>'6. Replacement Cost'!C10</f>
        <v>16.666666666666668</v>
      </c>
      <c r="G6" s="121">
        <f>C6+E6+F6</f>
        <v>107.77777777777779</v>
      </c>
      <c r="H6" s="91">
        <f>G6-C6</f>
        <v>77.777777777777786</v>
      </c>
    </row>
    <row r="7" spans="1:8" ht="56.25" customHeight="1">
      <c r="A7" s="156"/>
      <c r="B7" s="156"/>
      <c r="C7" s="156"/>
      <c r="D7" s="156"/>
      <c r="E7" s="156"/>
      <c r="F7" s="156"/>
      <c r="G7" s="156"/>
      <c r="H7" s="156"/>
    </row>
    <row r="8" spans="1:8" ht="18" customHeight="1">
      <c r="A8" s="231" t="s">
        <v>145</v>
      </c>
      <c r="B8" s="136" t="s">
        <v>129</v>
      </c>
      <c r="C8" s="152" t="s">
        <v>146</v>
      </c>
      <c r="D8" s="122"/>
      <c r="E8" s="122"/>
      <c r="F8" s="122"/>
      <c r="G8" s="122"/>
      <c r="H8" s="122"/>
    </row>
    <row r="9" spans="1:8">
      <c r="A9" s="231"/>
      <c r="B9" s="137" t="s">
        <v>130</v>
      </c>
      <c r="C9" s="123" t="s">
        <v>147</v>
      </c>
    </row>
    <row r="10" spans="1:8" ht="65.25" customHeight="1">
      <c r="A10" s="231"/>
      <c r="B10" s="138" t="s">
        <v>131</v>
      </c>
      <c r="C10" s="151" t="s">
        <v>148</v>
      </c>
    </row>
    <row r="11" spans="1:8" ht="48">
      <c r="A11" s="231"/>
      <c r="B11" s="147" t="s">
        <v>132</v>
      </c>
      <c r="C11" s="151" t="s">
        <v>149</v>
      </c>
    </row>
    <row r="12" spans="1:8" ht="80.25">
      <c r="A12" s="231"/>
      <c r="B12" s="148" t="s">
        <v>133</v>
      </c>
      <c r="C12" s="151" t="s">
        <v>150</v>
      </c>
    </row>
    <row r="13" spans="1:8" ht="32.25">
      <c r="A13" s="231"/>
      <c r="B13" s="149" t="s">
        <v>134</v>
      </c>
      <c r="C13" s="151" t="s">
        <v>151</v>
      </c>
    </row>
    <row r="14" spans="1:8" ht="48">
      <c r="A14" s="231"/>
      <c r="B14" s="150" t="s">
        <v>135</v>
      </c>
      <c r="C14" s="151" t="s">
        <v>152</v>
      </c>
    </row>
    <row r="16" spans="1:8">
      <c r="B16" s="155" t="s">
        <v>153</v>
      </c>
      <c r="C16" s="139"/>
      <c r="D16" s="139"/>
      <c r="E16" s="139"/>
      <c r="F16" s="139"/>
      <c r="G16" s="140"/>
    </row>
    <row r="17" spans="2:7">
      <c r="B17" s="154" t="s">
        <v>154</v>
      </c>
      <c r="G17" s="141"/>
    </row>
    <row r="18" spans="2:7">
      <c r="B18" s="142" t="s">
        <v>155</v>
      </c>
      <c r="C18" s="143"/>
      <c r="D18" s="143"/>
      <c r="E18" s="143"/>
      <c r="F18" s="143"/>
      <c r="G18" s="144"/>
    </row>
  </sheetData>
  <mergeCells count="2">
    <mergeCell ref="A7:H7"/>
    <mergeCell ref="A8:A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E175DAF4CD14C99040FEC3CE4A8DC" ma:contentTypeVersion="15" ma:contentTypeDescription="Create a new document." ma:contentTypeScope="" ma:versionID="236b334bc1c545a911502706bce4afa8">
  <xsd:schema xmlns:xsd="http://www.w3.org/2001/XMLSchema" xmlns:xs="http://www.w3.org/2001/XMLSchema" xmlns:p="http://schemas.microsoft.com/office/2006/metadata/properties" xmlns:ns2="87898ab3-584f-4ba2-9cf7-a1039ff042b2" xmlns:ns3="c460f642-8b3c-44ce-a3f0-40cf597c489a" targetNamespace="http://schemas.microsoft.com/office/2006/metadata/properties" ma:root="true" ma:fieldsID="22bb03364e6051f7e99a5c834133785f" ns2:_="" ns3:_="">
    <xsd:import namespace="87898ab3-584f-4ba2-9cf7-a1039ff042b2"/>
    <xsd:import namespace="c460f642-8b3c-44ce-a3f0-40cf597c48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98ab3-584f-4ba2-9cf7-a1039ff04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dde09fd-ce82-4fd6-9549-8c91df6bd9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0f642-8b3c-44ce-a3f0-40cf597c489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93f7376-48e3-41d5-96f1-3dc6ee22cf02}" ma:internalName="TaxCatchAll" ma:showField="CatchAllData" ma:web="c460f642-8b3c-44ce-a3f0-40cf597c48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898ab3-584f-4ba2-9cf7-a1039ff042b2">
      <Terms xmlns="http://schemas.microsoft.com/office/infopath/2007/PartnerControls"/>
    </lcf76f155ced4ddcb4097134ff3c332f>
    <TaxCatchAll xmlns="c460f642-8b3c-44ce-a3f0-40cf597c489a" xsi:nil="true"/>
  </documentManagement>
</p:properties>
</file>

<file path=customXml/itemProps1.xml><?xml version="1.0" encoding="utf-8"?>
<ds:datastoreItem xmlns:ds="http://schemas.openxmlformats.org/officeDocument/2006/customXml" ds:itemID="{858AEAE3-56B6-4F17-BB47-6C6499EC3226}"/>
</file>

<file path=customXml/itemProps2.xml><?xml version="1.0" encoding="utf-8"?>
<ds:datastoreItem xmlns:ds="http://schemas.openxmlformats.org/officeDocument/2006/customXml" ds:itemID="{CF1A9C71-A1DE-4123-8B1F-11BFC851549E}"/>
</file>

<file path=customXml/itemProps3.xml><?xml version="1.0" encoding="utf-8"?>
<ds:datastoreItem xmlns:ds="http://schemas.openxmlformats.org/officeDocument/2006/customXml" ds:itemID="{F34D614D-DA52-49A2-AE12-CBA1A6FDB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2024-08-22T12:17:59Z</dcterms:created>
  <dcterms:modified xsi:type="dcterms:W3CDTF">2025-06-26T04:32:56Z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0x010100407E175DAF4CD14C99040FEC3CE4A8DC</vt:lpwstr>
  </property>
  <property fmtid="{D5CDD505-2E9C-101B-9397-08002B2CF9AE}" pid="3" name="MediaServiceImageTags">
    <vt:lpwstr/>
  </property>
</Properties>
</file>