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<sst xmlns="http://schemas.openxmlformats.org/spreadsheetml/2006/main" count="228" uniqueCount="73">
  <si>
    <t>〒946-0216　魚沼市須原1293</t>
  </si>
  <si>
    <t>魚沼福祉会に所属する。多職種協働で利用者個々のニーズを把握し、状態に合わせた個別の食事を提供してその人らしい食生活の支援を心がけるとともに、季節のイベントに合わせた毎月の行事食を通し、食の楽しみの提供に努めています。</t>
  </si>
  <si>
    <t>なし</t>
  </si>
  <si>
    <t>025-798-3100</t>
  </si>
  <si>
    <t>025-798-3103</t>
  </si>
  <si>
    <t>常食</t>
  </si>
  <si>
    <t>刻み食</t>
  </si>
  <si>
    <t>カッター食</t>
  </si>
  <si>
    <t>ムース食</t>
  </si>
  <si>
    <t>ミキサー食</t>
  </si>
  <si>
    <t>豚の生姜焼き</t>
  </si>
  <si>
    <t>サーモンのホイル蒸し</t>
  </si>
  <si>
    <t>さつまいものおろし和え</t>
  </si>
  <si>
    <t>一般的な食事だが、高齢者の身体的特徴に配慮し、適当な大きさ・固さに調理したもの。</t>
  </si>
  <si>
    <t>5ｍｍ程度に刻む事に加え、箸やスプーンで切れ、歯茎でつぶせる固さに調理したもの。離水するような料理はとろみ調整食品等でまとめる。</t>
  </si>
  <si>
    <t>ロボクープでみじん状にし、口腔内で食塊形成しやすいようにとろみ調整食品等でまとめる事が基本。舌と上あごでつぶせる固さに調理する。</t>
  </si>
  <si>
    <t>ミキサーでペースト状にしたものを、ゲル化剤（カタメリン、ソフティア2）を用いてムース状に再形成したもの。舌で容易にぶつせる固さに調理。</t>
  </si>
  <si>
    <t>ミキサーにかけ、均質的でなめらかで、べたつかず、まとまりやすいペースト状に調理したもの。離水しないようとろみ調整食品等でまとめる。</t>
  </si>
  <si>
    <t>通常の大きさ
柔らかく調理</t>
  </si>
  <si>
    <t>さいの目状
（5㎜くらい）</t>
  </si>
  <si>
    <t>みじん状</t>
  </si>
  <si>
    <t>ムース状</t>
  </si>
  <si>
    <t>ペースト状</t>
  </si>
  <si>
    <t>歯茎でつぶせる</t>
  </si>
  <si>
    <t>舌でつぶせる</t>
  </si>
  <si>
    <t>噛まなくてよい</t>
  </si>
  <si>
    <t>4</t>
  </si>
  <si>
    <t>3</t>
  </si>
  <si>
    <t>2-1</t>
  </si>
  <si>
    <t>米飯150</t>
  </si>
  <si>
    <t>米飯100ｇ、全粥210ｇ</t>
  </si>
  <si>
    <t>全粥210</t>
  </si>
  <si>
    <t>全粥・粥ムース150</t>
  </si>
  <si>
    <t>粥ムース150</t>
  </si>
  <si>
    <t>米飯</t>
  </si>
  <si>
    <t>全粥</t>
  </si>
  <si>
    <t>粥ムース</t>
  </si>
  <si>
    <t>通常のご飯</t>
  </si>
  <si>
    <t>通常の全粥</t>
  </si>
  <si>
    <t>全粥に1％スベラカーゼを加えてミキサーにかけたもの</t>
  </si>
  <si>
    <t>1ｊ</t>
  </si>
  <si>
    <t>水分補給ゼリー</t>
  </si>
  <si>
    <t>つるりんこPowerful</t>
  </si>
  <si>
    <t>ソフティア２</t>
  </si>
  <si>
    <t>0.75ｇ</t>
  </si>
  <si>
    <t>1</t>
  </si>
  <si>
    <t>2</t>
  </si>
  <si>
    <t>小さじ</t>
  </si>
  <si>
    <t>アクトエールアクア</t>
  </si>
  <si>
    <t>Ｏｊ・１ｊ対応：不可</t>
  </si>
  <si>
    <t>エンジョイゼリープラス、エンジョイArginaゼリー、パワミナ</t>
  </si>
  <si>
    <t>特別養護老人ホーム</t>
  </si>
  <si>
    <t>あぶるま苑</t>
  </si>
  <si>
    <t>更新記録シート</t>
  </si>
  <si>
    <t>同意の確認</t>
  </si>
  <si>
    <t>チェック</t>
  </si>
  <si>
    <t>↓ 氏名を入力 ↓</t>
  </si>
  <si>
    <t>更新内容について施設長の同意を得ました</t>
  </si>
  <si>
    <t>尾澤那美</t>
  </si>
  <si>
    <t>日時</t>
  </si>
  <si>
    <t>氏名</t>
  </si>
  <si>
    <t>さ</t>
  </si>
  <si>
    <t>作業記録</t>
  </si>
  <si>
    <t>名前</t>
  </si>
  <si>
    <t>魚沼福祉会に所属する。多職種協働で利用者個々のニーズを把握し、状態に合わせた個別の食事を提供してその人らしい食生活の支援を心がけるとともに、季節のイベントに合わせた行事食や毎月の誕生祝い食等を通し、食の楽しみの提供に努めています。</t>
  </si>
  <si>
    <t>1j</t>
  </si>
  <si>
    <t>栄養量目安</t>
  </si>
  <si>
    <t>つるりんこpowerful</t>
  </si>
  <si>
    <t xml:space="preserve"> </t>
  </si>
  <si>
    <t>エンジョイゼリー、エンジョイ小さなコラーゲンゼリー</t>
  </si>
  <si>
    <t>トロメイクコンパクト</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</si>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</sst>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0.00 &quot;g&quot;"/>
    <numFmt numFmtId="172" formatCode="@ &quot;g&quot;"/>
    <numFmt numFmtId="173"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sz val="8.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6" fillId="0" fontId="7" numFmtId="0" xfId="0" applyAlignment="1" applyBorder="1" applyFont="1">
      <alignment horizontal="center" readingOrder="0" shrinkToFit="0" vertical="center" wrapText="0"/>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6" fillId="0" fontId="6"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7" numFmtId="0" xfId="0" applyAlignment="1" applyBorder="1" applyFont="1">
      <alignment horizontal="center" readingOrder="0" shrinkToFit="0" vertical="center" wrapText="1"/>
    </xf>
    <xf borderId="20" fillId="0" fontId="7"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7"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3" numFmtId="0" xfId="0" applyAlignment="1" applyBorder="1" applyFont="1">
      <alignment horizontal="left" readingOrder="0" vertical="center"/>
    </xf>
    <xf borderId="27" fillId="0" fontId="14" numFmtId="0" xfId="0" applyAlignment="1" applyBorder="1" applyFont="1">
      <alignment horizontal="left" vertical="center"/>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6" fillId="0" fontId="3" numFmtId="171" xfId="0" applyAlignment="1" applyBorder="1" applyFont="1" applyNumberFormat="1">
      <alignment horizontal="center" readingOrder="0" shrinkToFit="0" vertical="center" wrapText="0"/>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2"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3" xfId="0" applyAlignment="1" applyBorder="1" applyFont="1" applyNumberFormat="1">
      <alignment horizontal="center" readingOrder="0" shrinkToFit="0" vertical="center" wrapText="0"/>
    </xf>
    <xf borderId="15" fillId="0" fontId="3" numFmtId="173" xfId="0" applyAlignment="1" applyBorder="1" applyFont="1" applyNumberFormat="1">
      <alignment horizontal="center" shrinkToFit="0" vertical="center" wrapText="0"/>
    </xf>
    <xf borderId="15" fillId="0" fontId="3" numFmtId="173" xfId="0" applyAlignment="1" applyBorder="1" applyFont="1" applyNumberFormat="1">
      <alignment horizontal="center" readingOrder="0" shrinkToFit="0" vertical="center" wrapText="0"/>
    </xf>
    <xf borderId="15" fillId="0" fontId="3" numFmtId="173"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3.jpg"/><Relationship Id="rId10" Type="http://schemas.openxmlformats.org/officeDocument/2006/relationships/image" Target="../media/image9.jpg"/><Relationship Id="rId13" Type="http://schemas.openxmlformats.org/officeDocument/2006/relationships/image" Target="../media/image12.jpg"/><Relationship Id="rId12" Type="http://schemas.openxmlformats.org/officeDocument/2006/relationships/image" Target="../media/image7.jpg"/><Relationship Id="rId1" Type="http://schemas.openxmlformats.org/officeDocument/2006/relationships/image" Target="../media/image4.jpg"/><Relationship Id="rId2" Type="http://schemas.openxmlformats.org/officeDocument/2006/relationships/image" Target="../media/image11.jpg"/><Relationship Id="rId3" Type="http://schemas.openxmlformats.org/officeDocument/2006/relationships/image" Target="../media/image1.jpg"/><Relationship Id="rId4" Type="http://schemas.openxmlformats.org/officeDocument/2006/relationships/image" Target="../media/image15.jpg"/><Relationship Id="rId9" Type="http://schemas.openxmlformats.org/officeDocument/2006/relationships/image" Target="../media/image8.jpg"/><Relationship Id="rId15" Type="http://schemas.openxmlformats.org/officeDocument/2006/relationships/image" Target="../media/image2.jpg"/><Relationship Id="rId14" Type="http://schemas.openxmlformats.org/officeDocument/2006/relationships/image" Target="../media/image6.jpg"/><Relationship Id="rId5" Type="http://schemas.openxmlformats.org/officeDocument/2006/relationships/image" Target="../media/image5.jpg"/><Relationship Id="rId6" Type="http://schemas.openxmlformats.org/officeDocument/2006/relationships/image" Target="../media/image10.jpg"/><Relationship Id="rId7" Type="http://schemas.openxmlformats.org/officeDocument/2006/relationships/image" Target="../media/image14.jpg"/><Relationship Id="rId8" Type="http://schemas.openxmlformats.org/officeDocument/2006/relationships/image" Target="../media/image13.jpg"/></Relationships>
</file>

<file path=xl/drawings/_rels/drawing2.xml.rels><?xml version="1.0" encoding="UTF-8" standalone="yes"?><Relationships xmlns="http://schemas.openxmlformats.org/package/2006/relationships"><Relationship Id="rId11" Type="http://schemas.openxmlformats.org/officeDocument/2006/relationships/image" Target="../media/image3.jpg"/><Relationship Id="rId10" Type="http://schemas.openxmlformats.org/officeDocument/2006/relationships/image" Target="../media/image9.jpg"/><Relationship Id="rId13" Type="http://schemas.openxmlformats.org/officeDocument/2006/relationships/image" Target="../media/image12.jpg"/><Relationship Id="rId12" Type="http://schemas.openxmlformats.org/officeDocument/2006/relationships/image" Target="../media/image7.jpg"/><Relationship Id="rId1" Type="http://schemas.openxmlformats.org/officeDocument/2006/relationships/image" Target="../media/image4.jpg"/><Relationship Id="rId2" Type="http://schemas.openxmlformats.org/officeDocument/2006/relationships/image" Target="../media/image11.jpg"/><Relationship Id="rId3" Type="http://schemas.openxmlformats.org/officeDocument/2006/relationships/image" Target="../media/image1.jpg"/><Relationship Id="rId4" Type="http://schemas.openxmlformats.org/officeDocument/2006/relationships/image" Target="../media/image15.jpg"/><Relationship Id="rId9" Type="http://schemas.openxmlformats.org/officeDocument/2006/relationships/image" Target="../media/image8.jpg"/><Relationship Id="rId15" Type="http://schemas.openxmlformats.org/officeDocument/2006/relationships/image" Target="../media/image2.jpg"/><Relationship Id="rId14" Type="http://schemas.openxmlformats.org/officeDocument/2006/relationships/image" Target="../media/image6.jpg"/><Relationship Id="rId5" Type="http://schemas.openxmlformats.org/officeDocument/2006/relationships/image" Target="../media/image5.jpg"/><Relationship Id="rId6" Type="http://schemas.openxmlformats.org/officeDocument/2006/relationships/image" Target="../media/image10.jpg"/><Relationship Id="rId7" Type="http://schemas.openxmlformats.org/officeDocument/2006/relationships/image" Target="../media/image14.jpg"/><Relationship Id="rId8"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5.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5.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790575"/>
    <xdr:pic>
      <xdr:nvPicPr>
        <xdr:cNvPr id="0" name="image10.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790575"/>
    <xdr:pic>
      <xdr:nvPicPr>
        <xdr:cNvPr id="0" name="image14.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3.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8.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790575"/>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3.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7.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12.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2.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5.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5.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790575"/>
    <xdr:pic>
      <xdr:nvPicPr>
        <xdr:cNvPr id="0" name="image10.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790575"/>
    <xdr:pic>
      <xdr:nvPicPr>
        <xdr:cNvPr id="0" name="image14.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3.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8.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790575"/>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3.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7.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12.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2.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46125.64896114584</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1" t="str">
        <f>IFERROR(__xludf.DUMMYFUNCTION("IMPORTRANGE(""https://docs.google.com/spreadsheets/d/1vsTcEcugRZXGU84Ng3dXvNCAOD3CAaUTEbnnM7tyUJg/edit?usp=sharing"",""おかず形態一覧表!A1"")"),"1. おかず形態一覧表")</f>
        <v>1. おかず形態一覧表</v>
      </c>
      <c r="B1" s="131"/>
      <c r="C1" s="131"/>
      <c r="D1" s="131"/>
      <c r="E1" s="131"/>
      <c r="F1" s="131"/>
      <c r="G1" s="131"/>
      <c r="H1" s="131"/>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c r="H2" s="11"/>
    </row>
    <row r="3" ht="18.75" customHeight="1">
      <c r="A3" s="12" t="str">
        <f>IFERROR(__xludf.DUMMYFUNCTION("IMPORTRANGE(""https://docs.google.com/spreadsheets/d/1vsTcEcugRZXGU84Ng3dXvNCAOD3CAaUTEbnnM7tyUJg/edit?usp=sharing"",""おかず形態一覧表!A3"")"),"肉のおかず")</f>
        <v>肉のおかず</v>
      </c>
      <c r="B3" s="13" t="s">
        <v>10</v>
      </c>
      <c r="C3" s="13" t="s">
        <v>10</v>
      </c>
      <c r="D3" s="13" t="s">
        <v>10</v>
      </c>
      <c r="E3" s="13" t="s">
        <v>10</v>
      </c>
      <c r="F3" s="13" t="s">
        <v>10</v>
      </c>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11</v>
      </c>
      <c r="C5" s="13" t="s">
        <v>11</v>
      </c>
      <c r="D5" s="13" t="s">
        <v>11</v>
      </c>
      <c r="E5" s="13" t="s">
        <v>11</v>
      </c>
      <c r="F5" s="13" t="s">
        <v>11</v>
      </c>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12</v>
      </c>
      <c r="C7" s="13" t="s">
        <v>12</v>
      </c>
      <c r="D7" s="13" t="s">
        <v>12</v>
      </c>
      <c r="E7" s="13" t="s">
        <v>12</v>
      </c>
      <c r="F7" s="13" t="s">
        <v>12</v>
      </c>
      <c r="G7" s="13"/>
      <c r="H7" s="13"/>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13</v>
      </c>
      <c r="C9" s="21" t="s">
        <v>14</v>
      </c>
      <c r="D9" s="21" t="s">
        <v>15</v>
      </c>
      <c r="E9" s="21" t="s">
        <v>16</v>
      </c>
      <c r="F9" s="21" t="s">
        <v>17</v>
      </c>
      <c r="G9" s="21"/>
      <c r="H9" s="21"/>
    </row>
    <row r="10" ht="45.0" customHeight="1">
      <c r="A10" s="22" t="str">
        <f>IFERROR(__xludf.DUMMYFUNCTION("IMPORTRANGE(""https://docs.google.com/spreadsheets/d/1vsTcEcugRZXGU84Ng3dXvNCAOD3CAaUTEbnnM7tyUJg/edit?usp=sharing"",""おかず形態一覧表!A10"")"),"大きさ・形状")</f>
        <v>大きさ・形状</v>
      </c>
      <c r="B10" s="23" t="s">
        <v>18</v>
      </c>
      <c r="C10" s="23" t="s">
        <v>19</v>
      </c>
      <c r="D10" s="23" t="s">
        <v>20</v>
      </c>
      <c r="E10" s="23" t="s">
        <v>21</v>
      </c>
      <c r="F10" s="23" t="s">
        <v>22</v>
      </c>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t="s">
        <v>23</v>
      </c>
      <c r="D11" s="23" t="s">
        <v>24</v>
      </c>
      <c r="E11" s="23" t="s">
        <v>25</v>
      </c>
      <c r="F11" s="23" t="s">
        <v>25</v>
      </c>
      <c r="G11" s="23"/>
      <c r="H11" s="23"/>
    </row>
    <row r="12" ht="22.5" customHeight="1">
      <c r="A12" s="22" t="str">
        <f>IFERROR(__xludf.DUMMYFUNCTION("IMPORTRANGE(""https://docs.google.com/spreadsheets/d/1vsTcEcugRZXGU84Ng3dXvNCAOD3CAaUTEbnnM7tyUJg/edit?usp=sharing"",""おかず形態一覧表!A12"")"),"学会分類2021")</f>
        <v>学会分類2021</v>
      </c>
      <c r="B12" s="142"/>
      <c r="C12" s="143">
        <v>4.0</v>
      </c>
      <c r="D12" s="143">
        <v>3.0</v>
      </c>
      <c r="E12" s="143" t="s">
        <v>65</v>
      </c>
      <c r="F12" s="144">
        <v>45689.0</v>
      </c>
      <c r="G12" s="143"/>
      <c r="H12" s="144"/>
    </row>
    <row r="13" ht="22.5" customHeight="1">
      <c r="A13" s="27" t="str">
        <f>IFERROR(__xludf.DUMMYFUNCTION("IMPORTRANGE(""https://docs.google.com/spreadsheets/d/1vsTcEcugRZXGU84Ng3dXvNCAOD3CAaUTEbnnM7tyUJg/edit?usp=sharing"",""おかず形態一覧表!A13"")"),"栄養量目安")</f>
        <v>栄養量目安</v>
      </c>
      <c r="B13" s="28" t="s">
        <v>29</v>
      </c>
      <c r="C13" s="28" t="s">
        <v>30</v>
      </c>
      <c r="D13" s="28" t="s">
        <v>31</v>
      </c>
      <c r="E13" s="28" t="s">
        <v>32</v>
      </c>
      <c r="F13" s="28" t="s">
        <v>33</v>
      </c>
      <c r="G13" s="28"/>
      <c r="H13" s="28"/>
    </row>
    <row r="14" ht="22.5" customHeight="1">
      <c r="A14" s="145" t="s">
        <v>66</v>
      </c>
      <c r="B14" s="146">
        <v>1400.0</v>
      </c>
      <c r="C14" s="146">
        <v>1200.0</v>
      </c>
      <c r="D14" s="146">
        <v>1200.0</v>
      </c>
      <c r="E14" s="146">
        <v>1000.0</v>
      </c>
      <c r="F14" s="146">
        <v>1000.0</v>
      </c>
      <c r="G14" s="146"/>
      <c r="H14" s="146"/>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7" t="str">
        <f>IFERROR(__xludf.DUMMYFUNCTION("IMPORTRANGE(""https://docs.google.com/spreadsheets/d/1vsTcEcugRZXGU84Ng3dXvNCAOD3CAaUTEbnnM7tyUJg/edit?usp=sharing"",""主食一覧!A1"")"),"2. 主食一覧")</f>
        <v>2. 主食一覧</v>
      </c>
      <c r="B1" s="131"/>
      <c r="C1" s="131"/>
      <c r="D1" s="131"/>
      <c r="E1" s="131"/>
      <c r="F1" s="131"/>
      <c r="G1" s="131"/>
      <c r="H1" s="131"/>
    </row>
    <row r="2" ht="22.5" customHeight="1">
      <c r="A2" s="33" t="str">
        <f>IFERROR(__xludf.DUMMYFUNCTION("IMPORTRANGE(""https://docs.google.com/spreadsheets/d/1vsTcEcugRZXGU84Ng3dXvNCAOD3CAaUTEbnnM7tyUJg/edit?usp=sharing"",""主食一覧!A2"")"),"主食名称")</f>
        <v>主食名称</v>
      </c>
      <c r="B2" s="34" t="s">
        <v>34</v>
      </c>
      <c r="C2" s="34" t="s">
        <v>35</v>
      </c>
      <c r="D2" s="34" t="s">
        <v>36</v>
      </c>
      <c r="E2" s="34"/>
      <c r="F2" s="34"/>
      <c r="G2" s="34"/>
      <c r="H2" s="35"/>
    </row>
    <row r="3" ht="67.5" customHeight="1">
      <c r="A3" s="33" t="str">
        <f>IFERROR(__xludf.DUMMYFUNCTION("IMPORTRANGE(""https://docs.google.com/spreadsheets/d/1vsTcEcugRZXGU84Ng3dXvNCAOD3CAaUTEbnnM7tyUJg/edit?usp=sharing"",""主食一覧!A3"")"),"画像")</f>
        <v>画像</v>
      </c>
      <c r="B3" s="36"/>
      <c r="C3" s="36"/>
      <c r="D3" s="36"/>
      <c r="E3" s="36"/>
      <c r="F3" s="36"/>
      <c r="G3" s="36"/>
      <c r="H3" s="36"/>
    </row>
    <row r="4" ht="45.0" customHeight="1">
      <c r="A4" s="33" t="str">
        <f>IFERROR(__xludf.DUMMYFUNCTION("IMPORTRANGE(""https://docs.google.com/spreadsheets/d/1vsTcEcugRZXGU84Ng3dXvNCAOD3CAaUTEbnnM7tyUJg/edit?usp=sharing"",""主食一覧!A4"")"),"内容")</f>
        <v>内容</v>
      </c>
      <c r="B4" s="37" t="s">
        <v>37</v>
      </c>
      <c r="C4" s="37" t="s">
        <v>38</v>
      </c>
      <c r="D4" s="37" t="s">
        <v>39</v>
      </c>
      <c r="E4" s="37"/>
      <c r="F4" s="37"/>
      <c r="G4" s="37"/>
      <c r="H4" s="38"/>
    </row>
    <row r="5" ht="22.5" customHeight="1">
      <c r="A5" s="33" t="str">
        <f>IFERROR(__xludf.DUMMYFUNCTION("IMPORTRANGE(""https://docs.google.com/spreadsheets/d/1vsTcEcugRZXGU84Ng3dXvNCAOD3CAaUTEbnnM7tyUJg/edit?usp=sharing"",""主食一覧!A5"")"),"学会分類2021")</f>
        <v>学会分類2021</v>
      </c>
      <c r="B5" s="148"/>
      <c r="C5" s="148" t="s">
        <v>26</v>
      </c>
      <c r="D5" s="148" t="s">
        <v>65</v>
      </c>
      <c r="E5" s="148"/>
      <c r="F5" s="148"/>
      <c r="G5" s="148"/>
      <c r="H5" s="148"/>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9" t="str">
        <f>IFERROR(__xludf.DUMMYFUNCTION("IMPORTRANGE(""https://docs.google.com/spreadsheets/d/1vsTcEcugRZXGU84Ng3dXvNCAOD3CAaUTEbnnM7tyUJg/edit?usp=sharing"",""水分とろみの基準・水分ゼリー!A1"")"),"3-1. 水分とろみの基準")</f>
        <v>3-1. 水分とろみの基準</v>
      </c>
      <c r="B1" s="131"/>
      <c r="C1" s="131"/>
      <c r="D1" s="131"/>
      <c r="E1" s="131"/>
      <c r="F1" s="150" t="str">
        <f>IFERROR(__xludf.DUMMYFUNCTION("IMPORTRANGE(""https://docs.google.com/spreadsheets/d/1vsTcEcugRZXGU84Ng3dXvNCAOD3CAaUTEbnnM7tyUJg/edit?usp=sharing"",""水分とろみの基準・水分ゼリー!F1"")"),"3-2. 水分ゼリー")</f>
        <v>3-2. 水分ゼリー</v>
      </c>
      <c r="G1" s="131"/>
      <c r="H1" s="131"/>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41</v>
      </c>
      <c r="H2" s="46"/>
    </row>
    <row r="3" ht="22.5" customHeight="1">
      <c r="A3" s="47" t="str">
        <f>IFERROR(__xludf.DUMMYFUNCTION("IMPORTRANGE(""https://docs.google.com/spreadsheets/d/1vsTcEcugRZXGU84Ng3dXvNCAOD3CAaUTEbnnM7tyUJg/edit?usp=sharing"",""水分とろみの基準・水分ゼリー!A3"")"),"とろみ調整食品")</f>
        <v>とろみ調整食品</v>
      </c>
      <c r="B3" s="48" t="s">
        <v>67</v>
      </c>
      <c r="C3" s="48" t="s">
        <v>67</v>
      </c>
      <c r="D3" s="48" t="s">
        <v>67</v>
      </c>
      <c r="E3" s="49"/>
      <c r="F3" s="47" t="str">
        <f>IFERROR(__xludf.DUMMYFUNCTION("IMPORTRANGE(""https://docs.google.com/spreadsheets/d/1vsTcEcugRZXGU84Ng3dXvNCAOD3CAaUTEbnnM7tyUJg/edit?usp=sharing"",""水分とろみの基準・水分ゼリー!F3"")"),"とろみ調整食品")</f>
        <v>とろみ調整食品</v>
      </c>
      <c r="G3" s="48" t="s">
        <v>43</v>
      </c>
      <c r="H3" s="49"/>
    </row>
    <row r="4" ht="22.5" customHeight="1">
      <c r="A4" s="50" t="str">
        <f>IFERROR(__xludf.DUMMYFUNCTION("IMPORTRANGE(""https://docs.google.com/spreadsheets/d/1vsTcEcugRZXGU84Ng3dXvNCAOD3CAaUTEbnnM7tyUJg/edit?usp=sharing"",""水分とろみの基準・水分ゼリー!A4"")"),"水100mlあたり")</f>
        <v>水100mlあたり</v>
      </c>
      <c r="B4" s="53" t="s">
        <v>68</v>
      </c>
      <c r="C4" s="53" t="s">
        <v>68</v>
      </c>
      <c r="D4" s="53" t="s">
        <v>68</v>
      </c>
      <c r="E4" s="53" t="s">
        <v>68</v>
      </c>
      <c r="F4" s="47" t="str">
        <f>IFERROR(__xludf.DUMMYFUNCTION("IMPORTRANGE(""https://docs.google.com/spreadsheets/d/1vsTcEcugRZXGU84Ng3dXvNCAOD3CAaUTEbnnM7tyUJg/edit?usp=sharing"",""水分とろみの基準・水分ゼリー!F4"")"),"水100mlあたり")</f>
        <v>水100mlあたり</v>
      </c>
      <c r="G4" s="151">
        <v>0.75</v>
      </c>
      <c r="H4" s="54"/>
    </row>
    <row r="5" ht="22.5" customHeight="1">
      <c r="A5" s="55" t="str">
        <f>IFERROR(__xludf.DUMMYFUNCTION("IMPORTRANGE(""https://docs.google.com/spreadsheets/d/1vsTcEcugRZXGU84Ng3dXvNCAOD3CAaUTEbnnM7tyUJg/edit?usp=sharing"",""水分とろみの基準・水分ゼリー!A5"")"),"小さじ")</f>
        <v>小さじ</v>
      </c>
      <c r="B5" s="56" t="s">
        <v>45</v>
      </c>
      <c r="C5" s="56" t="s">
        <v>46</v>
      </c>
      <c r="D5" s="56" t="s">
        <v>27</v>
      </c>
      <c r="E5" s="56" t="s">
        <v>68</v>
      </c>
      <c r="F5" s="55" t="s">
        <v>47</v>
      </c>
      <c r="G5" s="56"/>
      <c r="H5" s="57"/>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2" t="str">
        <f>IFERROR(__xludf.DUMMYFUNCTION("IMPORTRANGE(""https://docs.google.com/spreadsheets/d/1vsTcEcugRZXGU84Ng3dXvNCAOD3CAaUTEbnnM7tyUJg/edit?usp=sharing"",""濃厚流動食・補助食品!A1"")"),"4. 濃厚流動食（経管栄養）")</f>
        <v>4. 濃厚流動食（経管栄養）</v>
      </c>
      <c r="B1" s="131"/>
      <c r="C1" s="131"/>
      <c r="D1" s="131"/>
      <c r="E1" s="131"/>
      <c r="F1" s="153" t="str">
        <f>IFERROR(__xludf.DUMMYFUNCTION("IMPORTRANGE(""https://docs.google.com/spreadsheets/d/1vsTcEcugRZXGU84Ng3dXvNCAOD3CAaUTEbnnM7tyUJg/edit?usp=sharing"",""濃厚流動食・補助食品!F1"")"),"5. 補助食品、その他")</f>
        <v>5. 補助食品、その他</v>
      </c>
      <c r="G1" s="131"/>
    </row>
    <row r="2" ht="22.5" customHeight="1">
      <c r="A2" s="60" t="str">
        <f>IFERROR(__xludf.DUMMYFUNCTION("IMPORTRANGE(""https://docs.google.com/spreadsheets/d/1vsTcEcugRZXGU84Ng3dXvNCAOD3CAaUTEbnnM7tyUJg/edit?usp=sharing"",""濃厚流動食・補助食品!A2"")"),"商品名")</f>
        <v>商品名</v>
      </c>
      <c r="B2" s="61" t="s">
        <v>48</v>
      </c>
      <c r="C2" s="61"/>
      <c r="D2" s="61"/>
      <c r="E2" s="62"/>
      <c r="F2" s="63" t="s">
        <v>49</v>
      </c>
      <c r="G2" s="154"/>
    </row>
    <row r="3" ht="22.5" customHeight="1">
      <c r="A3" s="65"/>
      <c r="B3" s="61"/>
      <c r="C3" s="61"/>
      <c r="D3" s="61"/>
      <c r="E3" s="62"/>
      <c r="F3" s="66" t="s">
        <v>69</v>
      </c>
      <c r="G3" s="67"/>
    </row>
    <row r="4" ht="22.5" customHeight="1">
      <c r="A4" s="68"/>
      <c r="B4" s="61"/>
      <c r="C4" s="61"/>
      <c r="D4" s="69"/>
      <c r="E4" s="62"/>
      <c r="F4" s="70"/>
      <c r="G4" s="71"/>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2" t="s">
        <v>51</v>
      </c>
      <c r="B1" s="73"/>
      <c r="C1" s="74" t="s">
        <v>52</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155" t="s">
        <v>5</v>
      </c>
      <c r="C4" s="155" t="s">
        <v>6</v>
      </c>
      <c r="D4" s="155" t="s">
        <v>7</v>
      </c>
      <c r="E4" s="155" t="s">
        <v>8</v>
      </c>
      <c r="F4" s="155" t="s">
        <v>9</v>
      </c>
      <c r="G4" s="155"/>
      <c r="H4" s="155"/>
    </row>
    <row r="5" ht="22.5" customHeight="1">
      <c r="A5" s="10" t="str">
        <f>IFERROR(__xludf.DUMMYFUNCTION("IMPORTRANGE(""https://docs.google.com/spreadsheets/d/1vsTcEcugRZXGU84Ng3dXvNCAOD3CAaUTEbnnM7tyUJg/edit?usp=sharing"",""おかず形態一覧表!A3"")"),"肉のおかず")</f>
        <v>肉のおかず</v>
      </c>
      <c r="B5" s="156" t="s">
        <v>10</v>
      </c>
      <c r="C5" s="156" t="s">
        <v>10</v>
      </c>
      <c r="D5" s="156" t="s">
        <v>10</v>
      </c>
      <c r="E5" s="156" t="s">
        <v>10</v>
      </c>
      <c r="F5" s="156" t="s">
        <v>10</v>
      </c>
      <c r="G5" s="156"/>
      <c r="H5" s="156"/>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6" t="s">
        <v>11</v>
      </c>
      <c r="C7" s="156" t="s">
        <v>11</v>
      </c>
      <c r="D7" s="156" t="s">
        <v>11</v>
      </c>
      <c r="E7" s="156" t="s">
        <v>11</v>
      </c>
      <c r="F7" s="156" t="s">
        <v>11</v>
      </c>
      <c r="G7" s="156"/>
      <c r="H7" s="156"/>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6" t="s">
        <v>12</v>
      </c>
      <c r="C9" s="156" t="s">
        <v>12</v>
      </c>
      <c r="D9" s="156" t="s">
        <v>12</v>
      </c>
      <c r="E9" s="156" t="s">
        <v>12</v>
      </c>
      <c r="F9" s="156" t="s">
        <v>12</v>
      </c>
      <c r="G9" s="156"/>
      <c r="H9" s="156"/>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7" t="s">
        <v>13</v>
      </c>
      <c r="C11" s="157" t="s">
        <v>14</v>
      </c>
      <c r="D11" s="157" t="s">
        <v>15</v>
      </c>
      <c r="E11" s="157" t="s">
        <v>16</v>
      </c>
      <c r="F11" s="157" t="s">
        <v>17</v>
      </c>
      <c r="G11" s="157"/>
      <c r="H11" s="157"/>
    </row>
    <row r="12" ht="45.0" customHeight="1">
      <c r="A12" s="22" t="str">
        <f>IFERROR(__xludf.DUMMYFUNCTION("IMPORTRANGE(""https://docs.google.com/spreadsheets/d/1vsTcEcugRZXGU84Ng3dXvNCAOD3CAaUTEbnnM7tyUJg/edit?usp=sharing"",""おかず形態一覧表!A10"")"),"大きさ・形状")</f>
        <v>大きさ・形状</v>
      </c>
      <c r="B12" s="23" t="s">
        <v>18</v>
      </c>
      <c r="C12" s="23" t="s">
        <v>19</v>
      </c>
      <c r="D12" s="23" t="s">
        <v>20</v>
      </c>
      <c r="E12" s="23" t="s">
        <v>21</v>
      </c>
      <c r="F12" s="23" t="s">
        <v>22</v>
      </c>
      <c r="G12" s="23"/>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t="s">
        <v>23</v>
      </c>
      <c r="D13" s="23" t="s">
        <v>24</v>
      </c>
      <c r="E13" s="23" t="s">
        <v>25</v>
      </c>
      <c r="F13" s="23" t="s">
        <v>25</v>
      </c>
      <c r="G13" s="23"/>
      <c r="H13" s="23"/>
    </row>
    <row r="14" ht="22.5" customHeight="1">
      <c r="A14" s="22" t="str">
        <f>IFERROR(__xludf.DUMMYFUNCTION("IMPORTRANGE(""https://docs.google.com/spreadsheets/d/1vsTcEcugRZXGU84Ng3dXvNCAOD3CAaUTEbnnM7tyUJg/edit?usp=sharing"",""おかず形態一覧表!A12"")"),"学会分類2021")</f>
        <v>学会分類2021</v>
      </c>
      <c r="B14" s="158"/>
      <c r="C14" s="159" t="s">
        <v>26</v>
      </c>
      <c r="D14" s="159" t="s">
        <v>27</v>
      </c>
      <c r="E14" s="159" t="s">
        <v>65</v>
      </c>
      <c r="F14" s="159" t="s">
        <v>28</v>
      </c>
      <c r="G14" s="159"/>
      <c r="H14" s="159"/>
    </row>
    <row r="15" ht="22.5" customHeight="1">
      <c r="A15" s="27" t="str">
        <f>IFERROR(__xludf.DUMMYFUNCTION("IMPORTRANGE(""https://docs.google.com/spreadsheets/d/1vsTcEcugRZXGU84Ng3dXvNCAOD3CAaUTEbnnM7tyUJg/edit?usp=sharing"",""おかず形態一覧表!A13"")"),"栄養量目安")</f>
        <v>栄養量目安</v>
      </c>
      <c r="B15" s="160" t="s">
        <v>29</v>
      </c>
      <c r="C15" s="160" t="s">
        <v>30</v>
      </c>
      <c r="D15" s="160" t="s">
        <v>31</v>
      </c>
      <c r="E15" s="160" t="s">
        <v>32</v>
      </c>
      <c r="F15" s="160" t="s">
        <v>33</v>
      </c>
      <c r="G15" s="160"/>
      <c r="H15" s="160"/>
    </row>
    <row r="16" ht="22.5" customHeight="1">
      <c r="A16" s="30"/>
      <c r="B16" s="146">
        <v>1400.0</v>
      </c>
      <c r="C16" s="146">
        <v>1200.0</v>
      </c>
      <c r="D16" s="146">
        <v>1200.0</v>
      </c>
      <c r="E16" s="146">
        <v>1000.0</v>
      </c>
      <c r="F16" s="146">
        <v>1000.0</v>
      </c>
      <c r="G16" s="146"/>
      <c r="H16" s="146"/>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3" t="str">
        <f>IFERROR(__xludf.DUMMYFUNCTION("IMPORTRANGE(""https://docs.google.com/spreadsheets/d/1vsTcEcugRZXGU84Ng3dXvNCAOD3CAaUTEbnnM7tyUJg/edit?usp=sharing"",""主食一覧!A2"")"),"主食名称")</f>
        <v>主食名称</v>
      </c>
      <c r="B19" s="34" t="s">
        <v>34</v>
      </c>
      <c r="C19" s="34" t="s">
        <v>35</v>
      </c>
      <c r="D19" s="34" t="s">
        <v>36</v>
      </c>
      <c r="E19" s="34"/>
      <c r="F19" s="34"/>
      <c r="G19" s="34"/>
      <c r="H19" s="35"/>
    </row>
    <row r="20" ht="67.5" customHeight="1">
      <c r="A20" s="33" t="str">
        <f>IFERROR(__xludf.DUMMYFUNCTION("IMPORTRANGE(""https://docs.google.com/spreadsheets/d/1vsTcEcugRZXGU84Ng3dXvNCAOD3CAaUTEbnnM7tyUJg/edit?usp=sharing"",""主食一覧!A3"")"),"画像")</f>
        <v>画像</v>
      </c>
      <c r="B20" s="36" t="str">
        <f>'主食一覧'!B3</f>
        <v/>
      </c>
      <c r="C20" s="36" t="str">
        <f>'主食一覧'!C3</f>
        <v/>
      </c>
      <c r="D20" s="36" t="str">
        <f>'主食一覧'!D3</f>
        <v/>
      </c>
      <c r="E20" s="36" t="str">
        <f>'主食一覧'!E3</f>
        <v/>
      </c>
      <c r="F20" s="36" t="str">
        <f>'主食一覧'!F3</f>
        <v/>
      </c>
      <c r="G20" s="36" t="str">
        <f>'主食一覧'!G3</f>
        <v/>
      </c>
      <c r="H20" s="36" t="str">
        <f>'主食一覧'!H3</f>
        <v/>
      </c>
    </row>
    <row r="21" ht="45.0" customHeight="1">
      <c r="A21" s="33" t="str">
        <f>IFERROR(__xludf.DUMMYFUNCTION("IMPORTRANGE(""https://docs.google.com/spreadsheets/d/1vsTcEcugRZXGU84Ng3dXvNCAOD3CAaUTEbnnM7tyUJg/edit?usp=sharing"",""主食一覧!A4"")"),"内容")</f>
        <v>内容</v>
      </c>
      <c r="B21" s="161" t="s">
        <v>37</v>
      </c>
      <c r="C21" s="161" t="s">
        <v>38</v>
      </c>
      <c r="D21" s="161" t="s">
        <v>39</v>
      </c>
      <c r="E21" s="161"/>
      <c r="F21" s="161"/>
      <c r="G21" s="161"/>
      <c r="H21" s="86"/>
    </row>
    <row r="22" ht="22.5" customHeight="1">
      <c r="A22" s="33" t="str">
        <f>IFERROR(__xludf.DUMMYFUNCTION("IMPORTRANGE(""https://docs.google.com/spreadsheets/d/1vsTcEcugRZXGU84Ng3dXvNCAOD3CAaUTEbnnM7tyUJg/edit?usp=sharing"",""主食一覧!A5"")"),"学会分類2021")</f>
        <v>学会分類2021</v>
      </c>
      <c r="B22" s="148"/>
      <c r="C22" s="39" t="s">
        <v>26</v>
      </c>
      <c r="D22" s="39" t="s">
        <v>40</v>
      </c>
      <c r="E22" s="148"/>
      <c r="F22" s="148"/>
      <c r="G22" s="148"/>
      <c r="H22" s="148"/>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5" t="s">
        <v>41</v>
      </c>
      <c r="H25" s="46"/>
    </row>
    <row r="26" ht="22.5" customHeight="1">
      <c r="A26" s="47" t="str">
        <f>IFERROR(__xludf.DUMMYFUNCTION("IMPORTRANGE(""https://docs.google.com/spreadsheets/d/1vsTcEcugRZXGU84Ng3dXvNCAOD3CAaUTEbnnM7tyUJg/edit?usp=sharing"",""水分とろみの基準・水分ゼリー!A3"")"),"とろみ調整食品")</f>
        <v>とろみ調整食品</v>
      </c>
      <c r="B26" s="48" t="s">
        <v>70</v>
      </c>
      <c r="C26" s="48" t="s">
        <v>70</v>
      </c>
      <c r="D26" s="48" t="s">
        <v>70</v>
      </c>
      <c r="E26" s="49"/>
      <c r="F26" s="50" t="s">
        <v>71</v>
      </c>
      <c r="G26" s="48" t="s">
        <v>43</v>
      </c>
      <c r="H26" s="49"/>
    </row>
    <row r="27" ht="22.5" customHeight="1">
      <c r="A27" s="50" t="str">
        <f>IFERROR(__xludf.DUMMYFUNCTION("IMPORTRANGE(""https://docs.google.com/spreadsheets/d/1vsTcEcugRZXGU84Ng3dXvNCAOD3CAaUTEbnnM7tyUJg/edit?usp=sharing"",""水分とろみの基準・水分ゼリー!A4"")"),"水100mlあたり")</f>
        <v>水100mlあたり</v>
      </c>
      <c r="B27" s="53"/>
      <c r="C27" s="54"/>
      <c r="D27" s="53"/>
      <c r="E27" s="54"/>
      <c r="F27" s="50" t="s">
        <v>72</v>
      </c>
      <c r="G27" s="53" t="s">
        <v>44</v>
      </c>
      <c r="H27" s="54"/>
    </row>
    <row r="28" ht="22.5" customHeight="1">
      <c r="A28" s="55" t="str">
        <f>IFERROR(__xludf.DUMMYFUNCTION("IMPORTRANGE(""https://docs.google.com/spreadsheets/d/1vsTcEcugRZXGU84Ng3dXvNCAOD3CAaUTEbnnM7tyUJg/edit?usp=sharing"",""水分とろみの基準・水分ゼリー!A5"")"),"小さじ")</f>
        <v>小さじ</v>
      </c>
      <c r="B28" s="162"/>
      <c r="C28" s="163"/>
      <c r="D28" s="162"/>
      <c r="E28" s="163"/>
      <c r="F28" s="55" t="s">
        <v>47</v>
      </c>
      <c r="G28" s="164"/>
      <c r="H28" s="165"/>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60" t="str">
        <f>IFERROR(__xludf.DUMMYFUNCTION("IMPORTRANGE(""https://docs.google.com/spreadsheets/d/1vsTcEcugRZXGU84Ng3dXvNCAOD3CAaUTEbnnM7tyUJg/edit?usp=sharing"",""濃厚流動食・補助食品!A2"")"),"商品名")</f>
        <v>商品名</v>
      </c>
      <c r="B31" s="61" t="s">
        <v>48</v>
      </c>
      <c r="C31" s="61"/>
      <c r="D31" s="61"/>
      <c r="E31" s="62"/>
      <c r="F31" s="166" t="s">
        <v>49</v>
      </c>
      <c r="G31" s="167"/>
      <c r="H31" s="95"/>
    </row>
    <row r="32" ht="22.5" customHeight="1">
      <c r="A32" s="65"/>
      <c r="B32" s="61"/>
      <c r="C32" s="61"/>
      <c r="D32" s="61"/>
      <c r="E32" s="69"/>
      <c r="F32" s="66" t="s">
        <v>50</v>
      </c>
      <c r="G32" s="97"/>
      <c r="H32" s="67"/>
    </row>
    <row r="33" ht="22.5" customHeight="1">
      <c r="A33" s="68"/>
      <c r="B33" s="61"/>
      <c r="C33" s="61"/>
      <c r="D33" s="69"/>
      <c r="E33" s="69"/>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37" t="s">
        <v>0</v>
      </c>
      <c r="C36" s="102"/>
      <c r="D36" s="103"/>
      <c r="E36" s="168" t="s">
        <v>64</v>
      </c>
      <c r="F36" s="105"/>
      <c r="G36" s="105"/>
      <c r="H36" s="106"/>
    </row>
    <row r="37" ht="22.5" customHeight="1">
      <c r="A37" s="2" t="str">
        <f>IFERROR(__xludf.DUMMYFUNCTION("IMPORTRANGE(""https://docs.google.com/spreadsheets/d/1vsTcEcugRZXGU84Ng3dXvNCAOD3CAaUTEbnnM7tyUJg/edit?usp=sharing"",""施設概要!A3"")"),"給食部門名")</f>
        <v>給食部門名</v>
      </c>
      <c r="B37" s="137" t="s">
        <v>2</v>
      </c>
      <c r="C37" s="102"/>
      <c r="D37" s="103"/>
      <c r="E37" s="107"/>
      <c r="H37" s="108"/>
    </row>
    <row r="38" ht="22.5" customHeight="1">
      <c r="A38" s="2" t="str">
        <f>IFERROR(__xludf.DUMMYFUNCTION("IMPORTRANGE(""https://docs.google.com/spreadsheets/d/1vsTcEcugRZXGU84Ng3dXvNCAOD3CAaUTEbnnM7tyUJg/edit?usp=sharing"",""施設概要!A4"")"),"電話")</f>
        <v>電話</v>
      </c>
      <c r="B38" s="137" t="s">
        <v>3</v>
      </c>
      <c r="C38" s="102"/>
      <c r="D38" s="103"/>
      <c r="E38" s="107"/>
      <c r="H38" s="108"/>
    </row>
    <row r="39" ht="22.5" customHeight="1">
      <c r="A39" s="109" t="str">
        <f>IFERROR(__xludf.DUMMYFUNCTION("IMPORTRANGE(""https://docs.google.com/spreadsheets/d/1vsTcEcugRZXGU84Ng3dXvNCAOD3CAaUTEbnnM7tyUJg/edit?usp=sharing"",""施設概要!A5"")"),"FAX")</f>
        <v>FAX</v>
      </c>
      <c r="B39" s="137" t="s">
        <v>4</v>
      </c>
      <c r="C39" s="102"/>
      <c r="D39" s="103"/>
      <c r="E39" s="107"/>
      <c r="H39" s="108"/>
    </row>
    <row r="40" ht="22.5" customHeight="1">
      <c r="A40" s="110" t="str">
        <f>IFERROR(__xludf.DUMMYFUNCTION("IMPORTRANGE(""https://docs.google.com/spreadsheets/d/1vsTcEcugRZXGU84Ng3dXvNCAOD3CAaUTEbnnM7tyUJg/edit?usp=sharing"",""施設概要!A6"")"),"更新日")</f>
        <v>更新日</v>
      </c>
      <c r="B40" s="169">
        <v>45763.64601138889</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c r="H2" s="11"/>
    </row>
    <row r="3" ht="18.75" customHeight="1">
      <c r="A3" s="12" t="str">
        <f>IFERROR(__xludf.DUMMYFUNCTION("IMPORTRANGE(""https://docs.google.com/spreadsheets/d/1vsTcEcugRZXGU84Ng3dXvNCAOD3CAaUTEbnnM7tyUJg/edit?usp=sharing"",""おかず形態一覧表!A3"")"),"肉のおかず")</f>
        <v>肉のおかず</v>
      </c>
      <c r="B3" s="13" t="s">
        <v>10</v>
      </c>
      <c r="C3" s="13" t="s">
        <v>10</v>
      </c>
      <c r="D3" s="13" t="s">
        <v>10</v>
      </c>
      <c r="E3" s="13" t="s">
        <v>10</v>
      </c>
      <c r="F3" s="13" t="s">
        <v>10</v>
      </c>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11</v>
      </c>
      <c r="C5" s="13" t="s">
        <v>11</v>
      </c>
      <c r="D5" s="13" t="s">
        <v>11</v>
      </c>
      <c r="E5" s="13" t="s">
        <v>11</v>
      </c>
      <c r="F5" s="13" t="s">
        <v>11</v>
      </c>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7" t="s">
        <v>12</v>
      </c>
      <c r="C7" s="17" t="s">
        <v>12</v>
      </c>
      <c r="D7" s="17" t="s">
        <v>12</v>
      </c>
      <c r="E7" s="17" t="s">
        <v>12</v>
      </c>
      <c r="F7" s="17" t="s">
        <v>12</v>
      </c>
      <c r="G7" s="13"/>
      <c r="H7" s="13"/>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13</v>
      </c>
      <c r="C9" s="21" t="s">
        <v>14</v>
      </c>
      <c r="D9" s="21" t="s">
        <v>15</v>
      </c>
      <c r="E9" s="21" t="s">
        <v>16</v>
      </c>
      <c r="F9" s="21" t="s">
        <v>17</v>
      </c>
      <c r="G9" s="21"/>
      <c r="H9" s="21"/>
    </row>
    <row r="10" ht="45.0" customHeight="1">
      <c r="A10" s="22" t="str">
        <f>IFERROR(__xludf.DUMMYFUNCTION("IMPORTRANGE(""https://docs.google.com/spreadsheets/d/1vsTcEcugRZXGU84Ng3dXvNCAOD3CAaUTEbnnM7tyUJg/edit?usp=sharing"",""おかず形態一覧表!A10"")"),"大きさ・形状")</f>
        <v>大きさ・形状</v>
      </c>
      <c r="B10" s="23" t="s">
        <v>18</v>
      </c>
      <c r="C10" s="23" t="s">
        <v>19</v>
      </c>
      <c r="D10" s="23" t="s">
        <v>20</v>
      </c>
      <c r="E10" s="23" t="s">
        <v>21</v>
      </c>
      <c r="F10" s="23" t="s">
        <v>22</v>
      </c>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t="s">
        <v>23</v>
      </c>
      <c r="D11" s="23" t="s">
        <v>24</v>
      </c>
      <c r="E11" s="23" t="s">
        <v>25</v>
      </c>
      <c r="F11" s="23" t="s">
        <v>25</v>
      </c>
      <c r="G11" s="23"/>
      <c r="H11" s="23"/>
    </row>
    <row r="12" ht="22.5" customHeight="1">
      <c r="A12" s="22" t="str">
        <f>IFERROR(__xludf.DUMMYFUNCTION("IMPORTRANGE(""https://docs.google.com/spreadsheets/d/1vsTcEcugRZXGU84Ng3dXvNCAOD3CAaUTEbnnM7tyUJg/edit?usp=sharing"",""おかず形態一覧表!A12"")"),"学会分類2021")</f>
        <v>学会分類2021</v>
      </c>
      <c r="B12" s="25"/>
      <c r="C12" s="26" t="s">
        <v>26</v>
      </c>
      <c r="D12" s="26" t="s">
        <v>27</v>
      </c>
      <c r="E12" s="26" t="s">
        <v>27</v>
      </c>
      <c r="F12" s="26" t="s">
        <v>28</v>
      </c>
      <c r="G12" s="26"/>
      <c r="H12" s="26"/>
    </row>
    <row r="13" ht="22.5" customHeight="1">
      <c r="A13" s="27" t="str">
        <f>IFERROR(__xludf.DUMMYFUNCTION("IMPORTRANGE(""https://docs.google.com/spreadsheets/d/1vsTcEcugRZXGU84Ng3dXvNCAOD3CAaUTEbnnM7tyUJg/edit?usp=sharing"",""おかず形態一覧表!A13"")"),"栄養量目安")</f>
        <v>栄養量目安</v>
      </c>
      <c r="B13" s="28" t="s">
        <v>29</v>
      </c>
      <c r="C13" s="17" t="s">
        <v>30</v>
      </c>
      <c r="D13" s="28" t="s">
        <v>31</v>
      </c>
      <c r="E13" s="29" t="s">
        <v>32</v>
      </c>
      <c r="F13" s="28" t="s">
        <v>33</v>
      </c>
      <c r="G13" s="28"/>
      <c r="H13" s="28"/>
    </row>
    <row r="14" ht="22.5" customHeight="1">
      <c r="A14" s="30"/>
      <c r="B14" s="31">
        <v>1400.0</v>
      </c>
      <c r="C14" s="31">
        <v>1200.0</v>
      </c>
      <c r="D14" s="31">
        <v>1200.0</v>
      </c>
      <c r="E14" s="31">
        <v>1000.0</v>
      </c>
      <c r="F14" s="31">
        <v>1000.0</v>
      </c>
      <c r="G14" s="31"/>
      <c r="H14" s="31"/>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2" t="str">
        <f>IFERROR(__xludf.DUMMYFUNCTION("IMPORTRANGE(""https://docs.google.com/spreadsheets/d/1vsTcEcugRZXGU84Ng3dXvNCAOD3CAaUTEbnnM7tyUJg/edit?usp=sharing"",""主食一覧!A1"")"),"2. 主食一覧")</f>
        <v>2. 主食一覧</v>
      </c>
    </row>
    <row r="2" ht="22.5" customHeight="1">
      <c r="A2" s="33" t="str">
        <f>IFERROR(__xludf.DUMMYFUNCTION("IMPORTRANGE(""https://docs.google.com/spreadsheets/d/1vsTcEcugRZXGU84Ng3dXvNCAOD3CAaUTEbnnM7tyUJg/edit?usp=sharing"",""主食一覧!A2"")"),"主食名称")</f>
        <v>主食名称</v>
      </c>
      <c r="B2" s="34" t="s">
        <v>34</v>
      </c>
      <c r="C2" s="34" t="s">
        <v>35</v>
      </c>
      <c r="D2" s="34" t="s">
        <v>36</v>
      </c>
      <c r="E2" s="34"/>
      <c r="F2" s="34"/>
      <c r="G2" s="34"/>
      <c r="H2" s="35"/>
    </row>
    <row r="3" ht="67.5" customHeight="1">
      <c r="A3" s="33" t="str">
        <f>IFERROR(__xludf.DUMMYFUNCTION("IMPORTRANGE(""https://docs.google.com/spreadsheets/d/1vsTcEcugRZXGU84Ng3dXvNCAOD3CAaUTEbnnM7tyUJg/edit?usp=sharing"",""主食一覧!A3"")"),"画像")</f>
        <v>画像</v>
      </c>
      <c r="B3" s="36"/>
      <c r="C3" s="36"/>
      <c r="D3" s="36"/>
      <c r="E3" s="36"/>
      <c r="F3" s="36"/>
      <c r="G3" s="36"/>
      <c r="H3" s="36"/>
    </row>
    <row r="4" ht="45.0" customHeight="1">
      <c r="A4" s="33" t="str">
        <f>IFERROR(__xludf.DUMMYFUNCTION("IMPORTRANGE(""https://docs.google.com/spreadsheets/d/1vsTcEcugRZXGU84Ng3dXvNCAOD3CAaUTEbnnM7tyUJg/edit?usp=sharing"",""主食一覧!A4"")"),"内容")</f>
        <v>内容</v>
      </c>
      <c r="B4" s="37" t="s">
        <v>37</v>
      </c>
      <c r="C4" s="37" t="s">
        <v>38</v>
      </c>
      <c r="D4" s="37" t="s">
        <v>39</v>
      </c>
      <c r="E4" s="37"/>
      <c r="F4" s="37"/>
      <c r="G4" s="37"/>
      <c r="H4" s="38"/>
    </row>
    <row r="5" ht="22.5" customHeight="1">
      <c r="A5" s="33" t="str">
        <f>IFERROR(__xludf.DUMMYFUNCTION("IMPORTRANGE(""https://docs.google.com/spreadsheets/d/1vsTcEcugRZXGU84Ng3dXvNCAOD3CAaUTEbnnM7tyUJg/edit?usp=sharing"",""主食一覧!A5"")"),"学会分類2021")</f>
        <v>学会分類2021</v>
      </c>
      <c r="B5" s="39"/>
      <c r="C5" s="39" t="s">
        <v>26</v>
      </c>
      <c r="D5" s="39" t="s">
        <v>40</v>
      </c>
      <c r="E5" s="39"/>
      <c r="F5" s="39"/>
      <c r="G5" s="39"/>
      <c r="H5" s="3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40" t="str">
        <f>IFERROR(__xludf.DUMMYFUNCTION("IMPORTRANGE(""https://docs.google.com/spreadsheets/d/1vsTcEcugRZXGU84Ng3dXvNCAOD3CAaUTEbnnM7tyUJg/edit?usp=sharing"",""水分とろみの基準・水分ゼリー!A1"")"),"3-1. 水分とろみの基準")</f>
        <v>3-1. 水分とろみの基準</v>
      </c>
      <c r="F1" s="41" t="str">
        <f>IFERROR(__xludf.DUMMYFUNCTION("IMPORTRANGE(""https://docs.google.com/spreadsheets/d/1vsTcEcugRZXGU84Ng3dXvNCAOD3CAaUTEbnnM7tyUJg/edit?usp=sharing"",""水分とろみの基準・水分ゼリー!F1"")"),"3-2. 水分ゼリー")</f>
        <v>3-2. 水分ゼリー</v>
      </c>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41</v>
      </c>
      <c r="H2" s="46"/>
    </row>
    <row r="3" ht="22.5" customHeight="1">
      <c r="A3" s="47" t="str">
        <f>IFERROR(__xludf.DUMMYFUNCTION("IMPORTRANGE(""https://docs.google.com/spreadsheets/d/1vsTcEcugRZXGU84Ng3dXvNCAOD3CAaUTEbnnM7tyUJg/edit?usp=sharing"",""水分とろみの基準・水分ゼリー!A3"")"),"とろみ調整食品")</f>
        <v>とろみ調整食品</v>
      </c>
      <c r="B3" s="48" t="s">
        <v>42</v>
      </c>
      <c r="C3" s="48" t="s">
        <v>42</v>
      </c>
      <c r="D3" s="48" t="s">
        <v>42</v>
      </c>
      <c r="E3" s="49"/>
      <c r="F3" s="47" t="str">
        <f>IFERROR(__xludf.DUMMYFUNCTION("IMPORTRANGE(""https://docs.google.com/spreadsheets/d/1vsTcEcugRZXGU84Ng3dXvNCAOD3CAaUTEbnnM7tyUJg/edit?usp=sharing"",""水分とろみの基準・水分ゼリー!F3"")"),"とろみ調整食品")</f>
        <v>とろみ調整食品</v>
      </c>
      <c r="G3" s="48" t="s">
        <v>43</v>
      </c>
      <c r="H3" s="49"/>
    </row>
    <row r="4" ht="22.5" customHeight="1">
      <c r="A4" s="50" t="str">
        <f>IFERROR(__xludf.DUMMYFUNCTION("IMPORTRANGE(""https://docs.google.com/spreadsheets/d/1vsTcEcugRZXGU84Ng3dXvNCAOD3CAaUTEbnnM7tyUJg/edit?usp=sharing"",""水分とろみの基準・水分ゼリー!A4"")"),"水100mlあたり")</f>
        <v>水100mlあたり</v>
      </c>
      <c r="B4" s="51"/>
      <c r="C4" s="51"/>
      <c r="D4" s="51"/>
      <c r="E4" s="52"/>
      <c r="F4" s="47" t="str">
        <f>IFERROR(__xludf.DUMMYFUNCTION("IMPORTRANGE(""https://docs.google.com/spreadsheets/d/1vsTcEcugRZXGU84Ng3dXvNCAOD3CAaUTEbnnM7tyUJg/edit?usp=sharing"",""水分とろみの基準・水分ゼリー!F4"")"),"水100mlあたり")</f>
        <v>水100mlあたり</v>
      </c>
      <c r="G4" s="53" t="s">
        <v>44</v>
      </c>
      <c r="H4" s="54"/>
    </row>
    <row r="5" ht="22.5" customHeight="1">
      <c r="A5" s="55" t="str">
        <f>IFERROR(__xludf.DUMMYFUNCTION("IMPORTRANGE(""https://docs.google.com/spreadsheets/d/1vsTcEcugRZXGU84Ng3dXvNCAOD3CAaUTEbnnM7tyUJg/edit?usp=sharing"",""水分とろみの基準・水分ゼリー!A5"")"),"小さじ")</f>
        <v>小さじ</v>
      </c>
      <c r="B5" s="56" t="s">
        <v>45</v>
      </c>
      <c r="C5" s="56" t="s">
        <v>46</v>
      </c>
      <c r="D5" s="56" t="s">
        <v>27</v>
      </c>
      <c r="E5" s="57"/>
      <c r="F5" s="55" t="s">
        <v>47</v>
      </c>
      <c r="G5" s="56"/>
      <c r="H5" s="5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8" t="str">
        <f>IFERROR(__xludf.DUMMYFUNCTION("IMPORTRANGE(""https://docs.google.com/spreadsheets/d/1vsTcEcugRZXGU84Ng3dXvNCAOD3CAaUTEbnnM7tyUJg/edit?usp=sharing"",""濃厚流動食・補助食品!A1"")"),"4. 濃厚流動食（経管栄養）")</f>
        <v>4. 濃厚流動食（経管栄養）</v>
      </c>
      <c r="F1" s="59" t="str">
        <f>IFERROR(__xludf.DUMMYFUNCTION("IMPORTRANGE(""https://docs.google.com/spreadsheets/d/1vsTcEcugRZXGU84Ng3dXvNCAOD3CAaUTEbnnM7tyUJg/edit?usp=sharing"",""濃厚流動食・補助食品!F1"")"),"5. 補助食品、その他")</f>
        <v>5. 補助食品、その他</v>
      </c>
    </row>
    <row r="2" ht="22.5" customHeight="1">
      <c r="A2" s="60" t="str">
        <f>IFERROR(__xludf.DUMMYFUNCTION("IMPORTRANGE(""https://docs.google.com/spreadsheets/d/1vsTcEcugRZXGU84Ng3dXvNCAOD3CAaUTEbnnM7tyUJg/edit?usp=sharing"",""濃厚流動食・補助食品!A2"")"),"商品名")</f>
        <v>商品名</v>
      </c>
      <c r="B2" s="61" t="s">
        <v>48</v>
      </c>
      <c r="C2" s="61"/>
      <c r="D2" s="61"/>
      <c r="E2" s="62"/>
      <c r="F2" s="63" t="s">
        <v>49</v>
      </c>
      <c r="G2" s="64"/>
    </row>
    <row r="3" ht="22.5" customHeight="1">
      <c r="A3" s="65"/>
      <c r="B3" s="61"/>
      <c r="C3" s="61"/>
      <c r="D3" s="61"/>
      <c r="E3" s="62"/>
      <c r="F3" s="66" t="s">
        <v>50</v>
      </c>
      <c r="G3" s="67"/>
    </row>
    <row r="4" ht="22.5" customHeight="1">
      <c r="A4" s="68"/>
      <c r="B4" s="61"/>
      <c r="C4" s="61"/>
      <c r="D4" s="69"/>
      <c r="E4" s="62"/>
      <c r="F4" s="70"/>
      <c r="G4" s="71"/>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2" t="s">
        <v>51</v>
      </c>
      <c r="B1" s="73"/>
      <c r="C1" s="74" t="s">
        <v>52</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79" t="str">
        <f>'おかず形態一覧表'!B2</f>
        <v>常食</v>
      </c>
      <c r="C4" s="79" t="str">
        <f>'おかず形態一覧表'!C2</f>
        <v>刻み食</v>
      </c>
      <c r="D4" s="79" t="str">
        <f>'おかず形態一覧表'!D2</f>
        <v>カッター食</v>
      </c>
      <c r="E4" s="79" t="str">
        <f>'おかず形態一覧表'!E2</f>
        <v>ムース食</v>
      </c>
      <c r="F4" s="79" t="str">
        <f>'おかず形態一覧表'!F2</f>
        <v>ミキサー食</v>
      </c>
      <c r="G4" s="79" t="str">
        <f>'おかず形態一覧表'!G2</f>
        <v/>
      </c>
      <c r="H4" s="79"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80" t="str">
        <f>'おかず形態一覧表'!B3</f>
        <v>豚の生姜焼き</v>
      </c>
      <c r="C5" s="80" t="str">
        <f>'おかず形態一覧表'!C3</f>
        <v>豚の生姜焼き</v>
      </c>
      <c r="D5" s="80" t="str">
        <f>'おかず形態一覧表'!D3</f>
        <v>豚の生姜焼き</v>
      </c>
      <c r="E5" s="80" t="str">
        <f>'おかず形態一覧表'!E3</f>
        <v>豚の生姜焼き</v>
      </c>
      <c r="F5" s="80" t="str">
        <f>'おかず形態一覧表'!F3</f>
        <v>豚の生姜焼き</v>
      </c>
      <c r="G5" s="80" t="str">
        <f>'おかず形態一覧表'!G3</f>
        <v/>
      </c>
      <c r="H5" s="80"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80" t="str">
        <f>'おかず形態一覧表'!B5</f>
        <v>サーモンのホイル蒸し</v>
      </c>
      <c r="C7" s="80" t="str">
        <f>'おかず形態一覧表'!C5</f>
        <v>サーモンのホイル蒸し</v>
      </c>
      <c r="D7" s="80" t="str">
        <f>'おかず形態一覧表'!D5</f>
        <v>サーモンのホイル蒸し</v>
      </c>
      <c r="E7" s="80" t="str">
        <f>'おかず形態一覧表'!E5</f>
        <v>サーモンのホイル蒸し</v>
      </c>
      <c r="F7" s="80" t="str">
        <f>'おかず形態一覧表'!F5</f>
        <v>サーモンのホイル蒸し</v>
      </c>
      <c r="G7" s="80" t="str">
        <f>'おかず形態一覧表'!G5</f>
        <v/>
      </c>
      <c r="H7" s="80"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80" t="str">
        <f>'おかず形態一覧表'!B7</f>
        <v>さつまいものおろし和え</v>
      </c>
      <c r="C9" s="80" t="str">
        <f>'おかず形態一覧表'!C7</f>
        <v>さつまいものおろし和え</v>
      </c>
      <c r="D9" s="80" t="str">
        <f>'おかず形態一覧表'!D7</f>
        <v>さつまいものおろし和え</v>
      </c>
      <c r="E9" s="80" t="str">
        <f>'おかず形態一覧表'!E7</f>
        <v>さつまいものおろし和え</v>
      </c>
      <c r="F9" s="80" t="str">
        <f>'おかず形態一覧表'!F7</f>
        <v>さつまいものおろし和え</v>
      </c>
      <c r="G9" s="80" t="str">
        <f>'おかず形態一覧表'!G7</f>
        <v/>
      </c>
      <c r="H9" s="80"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81" t="str">
        <f>'おかず形態一覧表'!B9</f>
        <v>一般的な食事だが、高齢者の身体的特徴に配慮し、適当な大きさ・固さに調理したもの。</v>
      </c>
      <c r="C11" s="81" t="str">
        <f>'おかず形態一覧表'!C9</f>
        <v>5ｍｍ程度に刻む事に加え、箸やスプーンで切れ、歯茎でつぶせる固さに調理したもの。離水するような料理はとろみ調整食品等でまとめる。</v>
      </c>
      <c r="D11" s="81" t="str">
        <f>'おかず形態一覧表'!D9</f>
        <v>ロボクープでみじん状にし、口腔内で食塊形成しやすいようにとろみ調整食品等でまとめる事が基本。舌と上あごでつぶせる固さに調理する。</v>
      </c>
      <c r="E11" s="81" t="str">
        <f>'おかず形態一覧表'!E9</f>
        <v>ミキサーでペースト状にしたものを、ゲル化剤（カタメリン、ソフティア2）を用いてムース状に再形成したもの。舌で容易にぶつせる固さに調理。</v>
      </c>
      <c r="F11" s="81" t="str">
        <f>'おかず形態一覧表'!F9</f>
        <v>ミキサーにかけ、均質的でなめらかで、べたつかず、まとまりやすいペースト状に調理したもの。離水しないようとろみ調整食品等でまとめる。</v>
      </c>
      <c r="G11" s="81" t="str">
        <f>'おかず形態一覧表'!G9</f>
        <v/>
      </c>
      <c r="H11" s="81"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
柔らかく調理</v>
      </c>
      <c r="C12" s="24" t="str">
        <f>'おかず形態一覧表'!C10</f>
        <v>さいの目状
（5㎜くらい）</v>
      </c>
      <c r="D12" s="24" t="str">
        <f>'おかず形態一覧表'!D10</f>
        <v>みじん状</v>
      </c>
      <c r="E12" s="24" t="str">
        <f>'おかず形態一覧表'!E10</f>
        <v>ムース状</v>
      </c>
      <c r="F12" s="24" t="str">
        <f>'おかず形態一覧表'!F10</f>
        <v>ペースト状</v>
      </c>
      <c r="G12" s="24" t="str">
        <f>'おかず形態一覧表'!G10</f>
        <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歯茎でつぶせる</v>
      </c>
      <c r="D13" s="24" t="str">
        <f>'おかず形態一覧表'!D11</f>
        <v>舌でつぶせる</v>
      </c>
      <c r="E13" s="24" t="str">
        <f>'おかず形態一覧表'!E11</f>
        <v>噛まなくてよい</v>
      </c>
      <c r="F13" s="24" t="str">
        <f>'おかず形態一覧表'!F11</f>
        <v>噛まなくてよい</v>
      </c>
      <c r="G13" s="24" t="str">
        <f>'おかず形態一覧表'!G11</f>
        <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4</v>
      </c>
      <c r="D14" s="25" t="str">
        <f>'おかず形態一覧表'!D12</f>
        <v>3</v>
      </c>
      <c r="E14" s="25" t="str">
        <f>'おかず形態一覧表'!E12</f>
        <v>3</v>
      </c>
      <c r="F14" s="25" t="str">
        <f>'おかず形態一覧表'!F12</f>
        <v>2-1</v>
      </c>
      <c r="G14" s="25" t="str">
        <f>'おかず形態一覧表'!G12</f>
        <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82" t="str">
        <f>'おかず形態一覧表'!B13</f>
        <v>米飯150</v>
      </c>
      <c r="C15" s="79" t="str">
        <f>'おかず形態一覧表'!C13</f>
        <v>米飯100ｇ、全粥210ｇ</v>
      </c>
      <c r="D15" s="82" t="str">
        <f>'おかず形態一覧表'!D13</f>
        <v>全粥210</v>
      </c>
      <c r="E15" s="82" t="str">
        <f>'おかず形態一覧表'!E13</f>
        <v>全粥・粥ムース150</v>
      </c>
      <c r="F15" s="82" t="str">
        <f>'おかず形態一覧表'!F13</f>
        <v>粥ムース150</v>
      </c>
      <c r="G15" s="82" t="str">
        <f>'おかず形態一覧表'!G13</f>
        <v/>
      </c>
      <c r="H15" s="82" t="str">
        <f>'おかず形態一覧表'!H13</f>
        <v/>
      </c>
    </row>
    <row r="16" ht="22.5" customHeight="1">
      <c r="A16" s="30"/>
      <c r="B16" s="83">
        <f>'おかず形態一覧表'!B14</f>
        <v>1400</v>
      </c>
      <c r="C16" s="83">
        <f>'おかず形態一覧表'!C14</f>
        <v>1200</v>
      </c>
      <c r="D16" s="83">
        <f>'おかず形態一覧表'!D14</f>
        <v>1200</v>
      </c>
      <c r="E16" s="83">
        <f>'おかず形態一覧表'!E14</f>
        <v>1000</v>
      </c>
      <c r="F16" s="83">
        <f>'おかず形態一覧表'!F14</f>
        <v>1000</v>
      </c>
      <c r="G16" s="83" t="str">
        <f>'おかず形態一覧表'!G14</f>
        <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3" t="str">
        <f>IFERROR(__xludf.DUMMYFUNCTION("IMPORTRANGE(""https://docs.google.com/spreadsheets/d/1vsTcEcugRZXGU84Ng3dXvNCAOD3CAaUTEbnnM7tyUJg/edit?usp=sharing"",""主食一覧!A2"")"),"主食名称")</f>
        <v>主食名称</v>
      </c>
      <c r="B19" s="35" t="str">
        <f>'主食一覧'!B2</f>
        <v>米飯</v>
      </c>
      <c r="C19" s="35" t="str">
        <f>'主食一覧'!C2</f>
        <v>全粥</v>
      </c>
      <c r="D19" s="35" t="str">
        <f>'主食一覧'!D2</f>
        <v>粥ムース</v>
      </c>
      <c r="E19" s="35" t="str">
        <f>'主食一覧'!E2</f>
        <v/>
      </c>
      <c r="F19" s="35" t="str">
        <f>'主食一覧'!F2</f>
        <v/>
      </c>
      <c r="G19" s="35" t="str">
        <f>'主食一覧'!G2</f>
        <v/>
      </c>
      <c r="H19" s="35" t="str">
        <f>'主食一覧'!H2</f>
        <v/>
      </c>
    </row>
    <row r="20" ht="67.5" customHeight="1">
      <c r="A20" s="33" t="str">
        <f>IFERROR(__xludf.DUMMYFUNCTION("IMPORTRANGE(""https://docs.google.com/spreadsheets/d/1vsTcEcugRZXGU84Ng3dXvNCAOD3CAaUTEbnnM7tyUJg/edit?usp=sharing"",""主食一覧!A3"")"),"画像")</f>
        <v>画像</v>
      </c>
      <c r="B20" s="36" t="str">
        <f>'主食一覧'!B3</f>
        <v/>
      </c>
      <c r="C20" s="36" t="str">
        <f>'主食一覧'!C3</f>
        <v/>
      </c>
      <c r="D20" s="36" t="str">
        <f>'主食一覧'!D3</f>
        <v/>
      </c>
      <c r="E20" s="36" t="str">
        <f>'主食一覧'!E3</f>
        <v/>
      </c>
      <c r="F20" s="36" t="str">
        <f>'主食一覧'!F3</f>
        <v/>
      </c>
      <c r="G20" s="36" t="str">
        <f>'主食一覧'!G3</f>
        <v/>
      </c>
      <c r="H20" s="36" t="str">
        <f>'主食一覧'!H3</f>
        <v/>
      </c>
    </row>
    <row r="21" ht="45.0" customHeight="1">
      <c r="A21" s="33" t="str">
        <f>IFERROR(__xludf.DUMMYFUNCTION("IMPORTRANGE(""https://docs.google.com/spreadsheets/d/1vsTcEcugRZXGU84Ng3dXvNCAOD3CAaUTEbnnM7tyUJg/edit?usp=sharing"",""主食一覧!A4"")"),"内容")</f>
        <v>内容</v>
      </c>
      <c r="B21" s="86" t="str">
        <f>'主食一覧'!B4</f>
        <v>通常のご飯</v>
      </c>
      <c r="C21" s="86" t="str">
        <f>'主食一覧'!C4</f>
        <v>通常の全粥</v>
      </c>
      <c r="D21" s="86" t="str">
        <f>'主食一覧'!D4</f>
        <v>全粥に1％スベラカーゼを加えてミキサーにかけたもの</v>
      </c>
      <c r="E21" s="86" t="str">
        <f>'主食一覧'!E4</f>
        <v/>
      </c>
      <c r="F21" s="86" t="str">
        <f>'主食一覧'!F4</f>
        <v/>
      </c>
      <c r="G21" s="86" t="str">
        <f>'主食一覧'!G4</f>
        <v/>
      </c>
      <c r="H21" s="86" t="str">
        <f>'主食一覧'!H4</f>
        <v/>
      </c>
    </row>
    <row r="22" ht="22.5" customHeight="1">
      <c r="A22" s="33" t="str">
        <f>IFERROR(__xludf.DUMMYFUNCTION("IMPORTRANGE(""https://docs.google.com/spreadsheets/d/1vsTcEcugRZXGU84Ng3dXvNCAOD3CAaUTEbnnM7tyUJg/edit?usp=sharing"",""主食一覧!A5"")"),"学会分類2021")</f>
        <v>学会分類2021</v>
      </c>
      <c r="B22" s="87" t="str">
        <f>'主食一覧'!B5</f>
        <v/>
      </c>
      <c r="C22" s="87" t="str">
        <f>'主食一覧'!C5</f>
        <v>4</v>
      </c>
      <c r="D22" s="87" t="str">
        <f>'主食一覧'!D5</f>
        <v>1ｊ</v>
      </c>
      <c r="E22" s="87" t="str">
        <f>'主食一覧'!E5</f>
        <v/>
      </c>
      <c r="F22" s="87" t="str">
        <f>'主食一覧'!F5</f>
        <v/>
      </c>
      <c r="G22" s="87" t="str">
        <f>'主食一覧'!G5</f>
        <v/>
      </c>
      <c r="H22" s="87" t="str">
        <f>'主食一覧'!H5</f>
        <v/>
      </c>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6" t="str">
        <f>'水分とろみの基準・水分ゼリー'!G2</f>
        <v>水分補給ゼリー</v>
      </c>
      <c r="H25" s="46" t="str">
        <f>'水分とろみの基準・水分ゼリー'!H2</f>
        <v/>
      </c>
    </row>
    <row r="26" ht="22.5" customHeight="1">
      <c r="A26" s="47" t="str">
        <f>IFERROR(__xludf.DUMMYFUNCTION("IMPORTRANGE(""https://docs.google.com/spreadsheets/d/1vsTcEcugRZXGU84Ng3dXvNCAOD3CAaUTEbnnM7tyUJg/edit?usp=sharing"",""水分とろみの基準・水分ゼリー!A3"")"),"とろみ調整食品")</f>
        <v>とろみ調整食品</v>
      </c>
      <c r="B26" s="49" t="str">
        <f>'水分とろみの基準・水分ゼリー'!B3</f>
        <v>つるりんこPowerful</v>
      </c>
      <c r="C26" s="49" t="str">
        <f>'水分とろみの基準・水分ゼリー'!C3</f>
        <v>つるりんこPowerful</v>
      </c>
      <c r="D26" s="49" t="str">
        <f>'水分とろみの基準・水分ゼリー'!D3</f>
        <v>つるりんこPowerful</v>
      </c>
      <c r="E26" s="49" t="str">
        <f>'水分とろみの基準・水分ゼリー'!E3</f>
        <v/>
      </c>
      <c r="F26" s="47" t="str">
        <f>IFERROR(__xludf.DUMMYFUNCTION("IMPORTRANGE(""https://docs.google.com/spreadsheets/d/1vsTcEcugRZXGU84Ng3dXvNCAOD3CAaUTEbnnM7tyUJg/edit?usp=sharing"",""水分とろみの基準・水分ゼリー!F3"")"),"とろみ調整食品")</f>
        <v>とろみ調整食品</v>
      </c>
      <c r="G26" s="49" t="str">
        <f>'水分とろみの基準・水分ゼリー'!G3</f>
        <v>ソフティア２</v>
      </c>
      <c r="H26" s="49" t="str">
        <f>'水分とろみの基準・水分ゼリー'!H3</f>
        <v/>
      </c>
    </row>
    <row r="27" ht="22.5" customHeight="1">
      <c r="A27" s="50" t="str">
        <f>IFERROR(__xludf.DUMMYFUNCTION("IMPORTRANGE(""https://docs.google.com/spreadsheets/d/1vsTcEcugRZXGU84Ng3dXvNCAOD3CAaUTEbnnM7tyUJg/edit?usp=sharing"",""水分とろみの基準・水分ゼリー!A4"")"),"水100mlあたり")</f>
        <v>水100mlあたり</v>
      </c>
      <c r="B27" s="54" t="str">
        <f>'水分とろみの基準・水分ゼリー'!B4</f>
        <v/>
      </c>
      <c r="C27" s="54" t="str">
        <f>'水分とろみの基準・水分ゼリー'!C4</f>
        <v/>
      </c>
      <c r="D27" s="54" t="str">
        <f>'水分とろみの基準・水分ゼリー'!D4</f>
        <v/>
      </c>
      <c r="E27" s="54" t="str">
        <f>'水分とろみの基準・水分ゼリー'!E4</f>
        <v/>
      </c>
      <c r="F27" s="47" t="str">
        <f>IFERROR(__xludf.DUMMYFUNCTION("IMPORTRANGE(""https://docs.google.com/spreadsheets/d/1vsTcEcugRZXGU84Ng3dXvNCAOD3CAaUTEbnnM7tyUJg/edit?usp=sharing"",""水分とろみの基準・水分ゼリー!F4"")"),"水100mlあたり")</f>
        <v>水100mlあたり</v>
      </c>
      <c r="G27" s="54" t="str">
        <f>'水分とろみの基準・水分ゼリー'!G4</f>
        <v>0.75ｇ</v>
      </c>
      <c r="H27" s="54" t="str">
        <f>'水分とろみの基準・水分ゼリー'!H4</f>
        <v/>
      </c>
    </row>
    <row r="28" ht="22.5" customHeight="1">
      <c r="A28" s="55" t="str">
        <f>IFERROR(__xludf.DUMMYFUNCTION("IMPORTRANGE(""https://docs.google.com/spreadsheets/d/1vsTcEcugRZXGU84Ng3dXvNCAOD3CAaUTEbnnM7tyUJg/edit?usp=sharing"",""水分とろみの基準・水分ゼリー!A5"")"),"小さじ")</f>
        <v>小さじ</v>
      </c>
      <c r="B28" s="57" t="str">
        <f>'水分とろみの基準・水分ゼリー'!B5</f>
        <v>1</v>
      </c>
      <c r="C28" s="57" t="str">
        <f>'水分とろみの基準・水分ゼリー'!C5</f>
        <v>2</v>
      </c>
      <c r="D28" s="57" t="str">
        <f>'水分とろみの基準・水分ゼリー'!D5</f>
        <v>3</v>
      </c>
      <c r="E28" s="57" t="str">
        <f>'水分とろみの基準・水分ゼリー'!E5</f>
        <v/>
      </c>
      <c r="F28" s="55" t="s">
        <v>47</v>
      </c>
      <c r="G28" s="57" t="str">
        <f>'水分とろみの基準・水分ゼリー'!G5</f>
        <v/>
      </c>
      <c r="H28" s="57" t="str">
        <f>'水分とろみの基準・水分ゼリー'!H5</f>
        <v/>
      </c>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60" t="str">
        <f>IFERROR(__xludf.DUMMYFUNCTION("IMPORTRANGE(""https://docs.google.com/spreadsheets/d/1vsTcEcugRZXGU84Ng3dXvNCAOD3CAaUTEbnnM7tyUJg/edit?usp=sharing"",""濃厚流動食・補助食品!A2"")"),"商品名")</f>
        <v>商品名</v>
      </c>
      <c r="B31" s="69" t="str">
        <f>'濃厚流動食・補助食品'!B2</f>
        <v>アクトエールアクア</v>
      </c>
      <c r="C31" s="69" t="str">
        <f>'濃厚流動食・補助食品'!C2</f>
        <v/>
      </c>
      <c r="D31" s="69" t="str">
        <f>'濃厚流動食・補助食品'!D2</f>
        <v/>
      </c>
      <c r="E31" s="62" t="str">
        <f>'濃厚流動食・補助食品'!E2</f>
        <v/>
      </c>
      <c r="F31" s="93" t="str">
        <f>'濃厚流動食・補助食品'!F2</f>
        <v>Ｏｊ・１ｊ対応：不可</v>
      </c>
      <c r="G31" s="94" t="str">
        <f>'濃厚流動食・補助食品'!G2</f>
        <v/>
      </c>
      <c r="H31" s="95"/>
    </row>
    <row r="32" ht="22.5" customHeight="1">
      <c r="A32" s="65"/>
      <c r="B32" s="69" t="str">
        <f>'濃厚流動食・補助食品'!B3</f>
        <v/>
      </c>
      <c r="C32" s="69" t="str">
        <f>'濃厚流動食・補助食品'!C3</f>
        <v/>
      </c>
      <c r="D32" s="69" t="str">
        <f>'濃厚流動食・補助食品'!D3</f>
        <v/>
      </c>
      <c r="E32" s="69" t="str">
        <f>'濃厚流動食・補助食品'!E3</f>
        <v/>
      </c>
      <c r="F32" s="96" t="str">
        <f>'濃厚流動食・補助食品'!F3</f>
        <v>エンジョイゼリープラス、エンジョイArginaゼリー、パワミナ</v>
      </c>
      <c r="G32" s="97"/>
      <c r="H32" s="67"/>
    </row>
    <row r="33" ht="22.5" customHeight="1">
      <c r="A33" s="68"/>
      <c r="B33" s="69" t="str">
        <f>'濃厚流動食・補助食品'!B4</f>
        <v/>
      </c>
      <c r="C33" s="69" t="str">
        <f>'濃厚流動食・補助食品'!C4</f>
        <v/>
      </c>
      <c r="D33" s="69" t="str">
        <f>'濃厚流動食・補助食品'!D4</f>
        <v/>
      </c>
      <c r="E33" s="69" t="str">
        <f>'濃厚流動食・補助食品'!E4</f>
        <v/>
      </c>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01" t="str">
        <f>'施設概要'!B2</f>
        <v>〒946-0216　魚沼市須原1293</v>
      </c>
      <c r="C36" s="102"/>
      <c r="D36" s="103"/>
      <c r="E36" s="104" t="str">
        <f>'施設概要'!C2</f>
        <v>魚沼福祉会に所属する。多職種協働で利用者個々のニーズを把握し、状態に合わせた個別の食事を提供してその人らしい食生活の支援を心がけるとともに、季節のイベントに合わせた毎月の行事食を通し、食の楽しみの提供に努めています。</v>
      </c>
      <c r="F36" s="105"/>
      <c r="G36" s="105"/>
      <c r="H36" s="106"/>
    </row>
    <row r="37" ht="22.5" customHeight="1">
      <c r="A37" s="2" t="str">
        <f>IFERROR(__xludf.DUMMYFUNCTION("IMPORTRANGE(""https://docs.google.com/spreadsheets/d/1vsTcEcugRZXGU84Ng3dXvNCAOD3CAaUTEbnnM7tyUJg/edit?usp=sharing"",""施設概要!A3"")"),"給食部門名")</f>
        <v>給食部門名</v>
      </c>
      <c r="B37" s="101" t="str">
        <f>'施設概要'!B3</f>
        <v>なし</v>
      </c>
      <c r="C37" s="102"/>
      <c r="D37" s="103"/>
      <c r="E37" s="107"/>
      <c r="H37" s="108"/>
    </row>
    <row r="38" ht="22.5" customHeight="1">
      <c r="A38" s="2" t="str">
        <f>IFERROR(__xludf.DUMMYFUNCTION("IMPORTRANGE(""https://docs.google.com/spreadsheets/d/1vsTcEcugRZXGU84Ng3dXvNCAOD3CAaUTEbnnM7tyUJg/edit?usp=sharing"",""施設概要!A4"")"),"電話")</f>
        <v>電話</v>
      </c>
      <c r="B38" s="101" t="str">
        <f>'施設概要'!B4</f>
        <v>025-798-3100</v>
      </c>
      <c r="C38" s="102"/>
      <c r="D38" s="103"/>
      <c r="E38" s="107"/>
      <c r="H38" s="108"/>
    </row>
    <row r="39" ht="22.5" customHeight="1">
      <c r="A39" s="109" t="str">
        <f>IFERROR(__xludf.DUMMYFUNCTION("IMPORTRANGE(""https://docs.google.com/spreadsheets/d/1vsTcEcugRZXGU84Ng3dXvNCAOD3CAaUTEbnnM7tyUJg/edit?usp=sharing"",""施設概要!A5"")"),"FAX")</f>
        <v>FAX</v>
      </c>
      <c r="B39" s="101" t="str">
        <f>'施設概要'!B5</f>
        <v>025-798-3103</v>
      </c>
      <c r="C39" s="102"/>
      <c r="D39" s="103"/>
      <c r="E39" s="107"/>
      <c r="H39" s="108"/>
    </row>
    <row r="40" ht="22.5" customHeight="1">
      <c r="A40" s="110" t="str">
        <f>IFERROR(__xludf.DUMMYFUNCTION("IMPORTRANGE(""https://docs.google.com/spreadsheets/d/1vsTcEcugRZXGU84Ng3dXvNCAOD3CAaUTEbnnM7tyUJg/edit?usp=sharing"",""施設概要!A6"")"),"更新日")</f>
        <v>更新日</v>
      </c>
      <c r="B40" s="111">
        <f>'施設概要'!B6</f>
        <v>46125.64896</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5" t="s">
        <v>53</v>
      </c>
      <c r="B1" s="116"/>
      <c r="C1" s="116"/>
      <c r="D1" s="116"/>
    </row>
    <row r="2">
      <c r="A2" s="117" t="s">
        <v>54</v>
      </c>
      <c r="B2" s="118"/>
      <c r="C2" s="119" t="s">
        <v>55</v>
      </c>
      <c r="D2" s="120" t="s">
        <v>56</v>
      </c>
    </row>
    <row r="3">
      <c r="A3" s="121" t="s">
        <v>57</v>
      </c>
      <c r="B3" s="122"/>
      <c r="C3" s="123" t="b">
        <v>1</v>
      </c>
      <c r="D3" s="124" t="s">
        <v>58</v>
      </c>
    </row>
    <row r="4">
      <c r="A4" s="125"/>
      <c r="B4" s="125"/>
      <c r="C4" s="125"/>
      <c r="D4" s="125"/>
    </row>
    <row r="5">
      <c r="A5" s="126" t="s">
        <v>59</v>
      </c>
      <c r="B5" s="126" t="s">
        <v>60</v>
      </c>
      <c r="C5" s="125"/>
      <c r="D5" s="125"/>
    </row>
    <row r="6">
      <c r="A6" s="127">
        <v>45763.64603412037</v>
      </c>
      <c r="B6" s="128" t="s">
        <v>61</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5" t="s">
        <v>62</v>
      </c>
      <c r="B1" s="125"/>
    </row>
    <row r="2">
      <c r="A2" s="125" t="s">
        <v>59</v>
      </c>
      <c r="B2" s="125" t="s">
        <v>63</v>
      </c>
    </row>
    <row r="3">
      <c r="A3" s="129">
        <v>46125.460338680554</v>
      </c>
      <c r="B3" s="128" t="s">
        <v>58</v>
      </c>
    </row>
    <row r="4">
      <c r="A4" s="129">
        <v>46125.59835490741</v>
      </c>
      <c r="B4" s="128" t="s">
        <v>58</v>
      </c>
    </row>
    <row r="5">
      <c r="A5" s="129">
        <v>46126.41114164352</v>
      </c>
      <c r="B5" s="128" t="s">
        <v>58</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30" t="str">
        <f>IFERROR(__xludf.DUMMYFUNCTION("IMPORTRANGE(""https://docs.google.com/spreadsheets/d/1vsTcEcugRZXGU84Ng3dXvNCAOD3CAaUTEbnnM7tyUJg/edit?usp=sharing"",""施設概要!A1"")"),"施設概要")</f>
        <v>施設概要</v>
      </c>
      <c r="B1" s="131"/>
      <c r="C1" s="131"/>
    </row>
    <row r="2" ht="22.5" customHeight="1">
      <c r="A2" s="132" t="str">
        <f>IFERROR(__xludf.DUMMYFUNCTION("IMPORTRANGE(""https://docs.google.com/spreadsheets/d/1vsTcEcugRZXGU84Ng3dXvNCAOD3CAaUTEbnnM7tyUJg/edit?usp=sharing"",""施設概要!A2"")"),"所在地")</f>
        <v>所在地</v>
      </c>
      <c r="B2" s="133" t="s">
        <v>0</v>
      </c>
      <c r="C2" s="134" t="s">
        <v>64</v>
      </c>
    </row>
    <row r="3" ht="22.5" customHeight="1">
      <c r="A3" s="2" t="str">
        <f>IFERROR(__xludf.DUMMYFUNCTION("IMPORTRANGE(""https://docs.google.com/spreadsheets/d/1vsTcEcugRZXGU84Ng3dXvNCAOD3CAaUTEbnnM7tyUJg/edit?usp=sharing"",""施設概要!A3"")"),"給食部門名")</f>
        <v>給食部門名</v>
      </c>
      <c r="B3" s="135" t="s">
        <v>2</v>
      </c>
      <c r="C3" s="136"/>
    </row>
    <row r="4" ht="22.5" customHeight="1">
      <c r="A4" s="2" t="str">
        <f>IFERROR(__xludf.DUMMYFUNCTION("IMPORTRANGE(""https://docs.google.com/spreadsheets/d/1vsTcEcugRZXGU84Ng3dXvNCAOD3CAaUTEbnnM7tyUJg/edit?usp=sharing"",""施設概要!A4"")"),"電話")</f>
        <v>電話</v>
      </c>
      <c r="B4" s="137" t="s">
        <v>3</v>
      </c>
      <c r="C4" s="136"/>
    </row>
    <row r="5" ht="22.5" customHeight="1">
      <c r="A5" s="109" t="str">
        <f>IFERROR(__xludf.DUMMYFUNCTION("IMPORTRANGE(""https://docs.google.com/spreadsheets/d/1vsTcEcugRZXGU84Ng3dXvNCAOD3CAaUTEbnnM7tyUJg/edit?usp=sharing"",""施設概要!A5"")"),"FAX")</f>
        <v>FAX</v>
      </c>
      <c r="B5" s="138" t="s">
        <v>4</v>
      </c>
      <c r="C5" s="136"/>
    </row>
    <row r="6" ht="22.5" customHeight="1">
      <c r="A6" s="110" t="str">
        <f>IFERROR(__xludf.DUMMYFUNCTION("IMPORTRANGE(""https://docs.google.com/spreadsheets/d/1vsTcEcugRZXGU84Ng3dXvNCAOD3CAaUTEbnnM7tyUJg/edit?usp=sharing"",""施設概要!A6"")"),"更新日")</f>
        <v>更新日</v>
      </c>
      <c r="B6" s="139">
        <v>45763.64601138889</v>
      </c>
      <c r="C6" s="140"/>
    </row>
  </sheetData>
  <mergeCells count="1">
    <mergeCell ref="C2:C6"/>
  </mergeCells>
  <drawing r:id="rId1"/>
</worksheet>
</file>