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施設概要" sheetId="1" r:id="rId5"/>
    <sheet state="visible" name="おかず形態一覧表" sheetId="2" r:id="rId6"/>
    <sheet state="visible" name="主食一覧" sheetId="3" r:id="rId7"/>
    <sheet state="visible" name="水分とろみの基準・水分ゼリー" sheetId="4" r:id="rId8"/>
    <sheet state="visible" name="濃厚流動食・補助食品" sheetId="5" r:id="rId9"/>
    <sheet state="visible" name="PDF出力" sheetId="6" r:id="rId10"/>
    <sheet state="visible" name="更新記録" sheetId="7" r:id="rId11"/>
    <sheet state="visible" name="作業記録" sheetId="8" r:id="rId12"/>
    <sheet state="visible" name="施設概要ウェブ出力" sheetId="9" r:id="rId13"/>
    <sheet state="visible" name="おかず形態一覧表ウェブ出力" sheetId="10" r:id="rId14"/>
    <sheet state="visible" name="主食一覧ウェブ出力" sheetId="11" r:id="rId15"/>
    <sheet state="visible" name="水分とろみの基準・水分ゼリーウェブ出力" sheetId="12" r:id="rId16"/>
    <sheet state="visible" name="濃厚流動食・補助食品ウェブ出力" sheetId="13" r:id="rId17"/>
    <sheet state="visible" name="PDFウェブ出力" sheetId="14" r:id="rId18"/>
  </sheets>
  <definedNames/>
  <calcPr/>
</workbook>
</file>

<file path=xl/sharedStrings.xml><?xml version="1.0" encoding="utf-8"?>
<sst xmlns="http://schemas.openxmlformats.org/spreadsheetml/2006/main" count="228" uniqueCount="73">
  <si>
    <t>〒946-0216　魚沼市須原1293</t>
  </si>
  <si>
    <t>米飯</t>
  </si>
  <si>
    <t>魚沼福祉会に所属する。多職種協働で利用者個々のニーズを把握し、状態に合わせた個別の食事を提供してその人らしい食生活の支援を心がけるとともに、季節のイベントに合わせた毎月の行事食を通し、食の楽しみの提供に努めています。</t>
  </si>
  <si>
    <t>全粥</t>
  </si>
  <si>
    <t>粥ムース</t>
  </si>
  <si>
    <t>なし</t>
  </si>
  <si>
    <t>025-798-3100</t>
  </si>
  <si>
    <t>常食</t>
  </si>
  <si>
    <t>025-798-3103</t>
  </si>
  <si>
    <t>刻み食</t>
  </si>
  <si>
    <t>水分補給ゼリー</t>
  </si>
  <si>
    <t>通常のご飯</t>
  </si>
  <si>
    <t>通常の全粥</t>
  </si>
  <si>
    <t>全粥に1％スベラカーゼを加えてミキサーにかけたもの</t>
  </si>
  <si>
    <t>カッター食</t>
  </si>
  <si>
    <t>ムース食</t>
  </si>
  <si>
    <t>ミキサー食</t>
  </si>
  <si>
    <t>つるりんこPowerful</t>
  </si>
  <si>
    <t>4</t>
  </si>
  <si>
    <t>1ｊ</t>
  </si>
  <si>
    <t>豚の生姜焼き</t>
  </si>
  <si>
    <t>ソフティア２</t>
  </si>
  <si>
    <t>0.75ｇ</t>
  </si>
  <si>
    <t>1</t>
  </si>
  <si>
    <t>2</t>
  </si>
  <si>
    <t>3</t>
  </si>
  <si>
    <t>サーモンのホイル蒸し</t>
  </si>
  <si>
    <t>小さじ</t>
  </si>
  <si>
    <t>さつまいものおろし和え</t>
  </si>
  <si>
    <t>一般的な食事だが、高齢者の身体的特徴に配慮し、適当な大きさ・固さに調理したもの。</t>
  </si>
  <si>
    <t>5ｍｍ程度に刻む事に加え、箸やスプーンで切れ、歯茎でつぶせる固さに調理したもの。離水するような料理はとろみ調整食品等でまとめる。</t>
  </si>
  <si>
    <t>ロボクープでみじん状にし、口腔内で食塊形成しやすいようにとろみ調整食品等でまとめる事が基本。舌と上あごでつぶせる固さに調理する。</t>
  </si>
  <si>
    <t>ミキサーでペースト状にしたものを、ゲル化剤（カタメリン、ソフティア2）を用いてムース状に再形成したもの。舌で容易にぶつせる固さに調理。</t>
  </si>
  <si>
    <t>ミキサーにかけ、均質的でなめらかで、べたつかず、まとまりやすいペースト状に調理したもの。離水しないようとろみ調整食品等でまとめる。</t>
  </si>
  <si>
    <t>通常の大きさ
柔らかく調理</t>
  </si>
  <si>
    <t>さいの目状
（5㎜くらい）</t>
  </si>
  <si>
    <t>みじん状</t>
  </si>
  <si>
    <t>ムース状</t>
  </si>
  <si>
    <t>ペースト状</t>
  </si>
  <si>
    <t>歯茎でつぶせる</t>
  </si>
  <si>
    <t>舌でつぶせる</t>
  </si>
  <si>
    <t>噛まなくてよい</t>
  </si>
  <si>
    <t>2-1</t>
  </si>
  <si>
    <t>米飯150</t>
  </si>
  <si>
    <t>アクトエールアクア</t>
  </si>
  <si>
    <t>米飯100ｇ、全粥210ｇ</t>
  </si>
  <si>
    <t>全粥210</t>
  </si>
  <si>
    <t>全粥・粥ムース150</t>
  </si>
  <si>
    <t>粥ムース150</t>
  </si>
  <si>
    <t>Ｏｊ・１ｊ対応：不可</t>
  </si>
  <si>
    <t>エンジョイゼリープラス、エンジョイArginaゼリー、パワミナ</t>
  </si>
  <si>
    <t>特別養護老人ホーム</t>
  </si>
  <si>
    <t>あぶるま苑</t>
  </si>
  <si>
    <t>更新記録シート</t>
  </si>
  <si>
    <t>同意の確認</t>
  </si>
  <si>
    <t>チェック</t>
  </si>
  <si>
    <t>↓ 氏名を入力 ↓</t>
  </si>
  <si>
    <t>更新内容について施設長の同意を得ました</t>
  </si>
  <si>
    <t>尾澤那美</t>
  </si>
  <si>
    <t>日時</t>
  </si>
  <si>
    <t>氏名</t>
  </si>
  <si>
    <t>さ</t>
  </si>
  <si>
    <t>作業記録</t>
  </si>
  <si>
    <t>名前</t>
  </si>
  <si>
    <t>魚沼福祉会に所属する。多職種協働で利用者個々のニーズを把握し、状態に合わせた個別の食事を提供してその人らしい食生活の支援を心がけるとともに、季節のイベントに合わせた行事食や毎月の誕生祝い食等を通し、食の楽しみの提供に努めています。</t>
  </si>
  <si>
    <t>1j</t>
  </si>
  <si>
    <t>栄養量目安</t>
  </si>
  <si>
    <t>つるりんこpowerful</t>
  </si>
  <si>
    <t xml:space="preserve"> </t>
  </si>
  <si>
    <t>エンジョイゼリー、エンジョイ小さなコラーゲンゼリー</t>
  </si>
  <si>
    <t>トロメイクコンパクト</t>
  </si>
  <si>
    <t>とろみ調整食品</t>
  </si>
  <si>
    <t>水100mlあたり</t>
  </si>
</sst>
</file>

<file path=xl/styles.xml><?xml version="1.0" encoding="utf-8"?>
<styleSheet xmlns="http://schemas.openxmlformats.org/spreadsheetml/2006/main" xmlns:x14ac="http://schemas.microsoft.com/office/spreadsheetml/2009/9/ac" xmlns:mc="http://schemas.openxmlformats.org/markup-compatibility/2006">
  <numFmts count="10">
    <numFmt numFmtId="164" formatCode="yyyy/MM/dd"/>
    <numFmt numFmtId="165" formatCode="0.0 &quot;g&quot;"/>
    <numFmt numFmtId="166" formatCode="@ 杯"/>
    <numFmt numFmtId="167" formatCode="@ g"/>
    <numFmt numFmtId="168" formatCode="#,##0 &quot;kcal&quot;"/>
    <numFmt numFmtId="169" formatCode="m/d/yyyy h:mm:ss"/>
    <numFmt numFmtId="170" formatCode="m-d"/>
    <numFmt numFmtId="171" formatCode="0.00 &quot;g&quot;"/>
    <numFmt numFmtId="172" formatCode="@ &quot;g&quot;"/>
    <numFmt numFmtId="173" formatCode="@ &quot;杯&quot;"/>
  </numFmts>
  <fonts count="21">
    <font>
      <sz val="10.0"/>
      <color rgb="FF000000"/>
      <name val="Arial"/>
      <scheme val="minor"/>
    </font>
    <font>
      <b/>
      <color rgb="FFFFFFFF"/>
      <name val="Arial"/>
      <scheme val="minor"/>
    </font>
    <font>
      <b/>
      <sz val="9.0"/>
      <color rgb="FFFFFFFF"/>
      <name val="Arial"/>
      <scheme val="minor"/>
    </font>
    <font>
      <b/>
      <color theme="1"/>
      <name val="Arial"/>
      <scheme val="minor"/>
    </font>
    <font>
      <color theme="1"/>
      <name val="Arial"/>
      <scheme val="minor"/>
    </font>
    <font>
      <b/>
      <sz val="10.0"/>
      <color rgb="FF000000"/>
      <name val="Arial"/>
      <scheme val="minor"/>
    </font>
    <font/>
    <font>
      <sz val="9.0"/>
      <color theme="1"/>
      <name val="Arial"/>
      <scheme val="minor"/>
    </font>
    <font>
      <b/>
      <sz val="12.0"/>
      <color theme="1"/>
      <name val="Arial"/>
      <scheme val="minor"/>
    </font>
    <font>
      <b/>
      <sz val="10.0"/>
      <color theme="1"/>
      <name val="Arial"/>
      <scheme val="minor"/>
    </font>
    <font>
      <sz val="8.0"/>
      <color theme="1"/>
      <name val="Arial"/>
      <scheme val="minor"/>
    </font>
    <font>
      <b/>
      <sz val="8.0"/>
      <color rgb="FFFFFFFF"/>
      <name val="Arial"/>
      <scheme val="minor"/>
    </font>
    <font>
      <b/>
      <sz val="14.0"/>
      <color rgb="FFFF3300"/>
      <name val="Arial"/>
      <scheme val="minor"/>
    </font>
    <font>
      <b/>
      <sz val="16.0"/>
      <color rgb="FFFF3300"/>
      <name val="Arial"/>
      <scheme val="minor"/>
    </font>
    <font>
      <sz val="14.0"/>
      <color rgb="FFFF3300"/>
      <name val="Arial"/>
      <scheme val="minor"/>
    </font>
    <font>
      <sz val="14.0"/>
      <color theme="1"/>
      <name val="Arial"/>
      <scheme val="minor"/>
    </font>
    <font>
      <color theme="1"/>
      <name val="Arial"/>
    </font>
    <font>
      <sz val="9.0"/>
      <color theme="1"/>
      <name val="Arial"/>
    </font>
    <font>
      <color rgb="FFFF0000"/>
      <name val="Arial"/>
    </font>
    <font>
      <b/>
      <sz val="12.0"/>
      <color rgb="FF00AF50"/>
      <name val="Arial"/>
      <scheme val="minor"/>
    </font>
    <font>
      <b/>
      <sz val="12.0"/>
      <color rgb="FFFF3300"/>
      <name val="Arial"/>
      <scheme val="minor"/>
    </font>
  </fonts>
  <fills count="15">
    <fill>
      <patternFill patternType="none"/>
    </fill>
    <fill>
      <patternFill patternType="lightGray"/>
    </fill>
    <fill>
      <patternFill patternType="solid">
        <fgColor rgb="FF00AF50"/>
        <bgColor rgb="FF00AF50"/>
      </patternFill>
    </fill>
    <fill>
      <patternFill patternType="solid">
        <fgColor rgb="FFFF0000"/>
        <bgColor rgb="FFFF0000"/>
      </patternFill>
    </fill>
    <fill>
      <patternFill patternType="solid">
        <fgColor rgb="FF0033CC"/>
        <bgColor rgb="FF0033CC"/>
      </patternFill>
    </fill>
    <fill>
      <patternFill patternType="solid">
        <fgColor rgb="FFDBF7B8"/>
        <bgColor rgb="FFDBF7B8"/>
      </patternFill>
    </fill>
    <fill>
      <patternFill patternType="solid">
        <fgColor rgb="FFFFE0E0"/>
        <bgColor rgb="FFFFE0E0"/>
      </patternFill>
    </fill>
    <fill>
      <patternFill patternType="solid">
        <fgColor rgb="FFB4DCF9"/>
        <bgColor rgb="FFB4DCF9"/>
      </patternFill>
    </fill>
    <fill>
      <patternFill patternType="solid">
        <fgColor rgb="FFFF3300"/>
        <bgColor rgb="FFFF3300"/>
      </patternFill>
    </fill>
    <fill>
      <patternFill patternType="solid">
        <fgColor rgb="FFFFCCA6"/>
        <bgColor rgb="FFFFCCA6"/>
      </patternFill>
    </fill>
    <fill>
      <patternFill patternType="solid">
        <fgColor rgb="FFFFF2CC"/>
        <bgColor rgb="FFFFF2CC"/>
      </patternFill>
    </fill>
    <fill>
      <patternFill patternType="solid">
        <fgColor rgb="FF6F2F9F"/>
        <bgColor rgb="FF6F2F9F"/>
      </patternFill>
    </fill>
    <fill>
      <patternFill patternType="solid">
        <fgColor rgb="FF959595"/>
        <bgColor rgb="FF959595"/>
      </patternFill>
    </fill>
    <fill>
      <patternFill patternType="solid">
        <fgColor rgb="FFDBDFF4"/>
        <bgColor rgb="FFDBDFF4"/>
      </patternFill>
    </fill>
    <fill>
      <patternFill patternType="solid">
        <fgColor rgb="FFF3F3F3"/>
        <bgColor rgb="FFF3F3F3"/>
      </patternFill>
    </fill>
  </fills>
  <borders count="53">
    <border/>
    <border>
      <left style="thin">
        <color rgb="FF00AF50"/>
      </left>
      <right style="thin">
        <color rgb="FF00AF50"/>
      </right>
      <top style="thin">
        <color rgb="FF00AF50"/>
      </top>
      <bottom style="thin">
        <color rgb="FF00AF50"/>
      </bottom>
    </border>
    <border>
      <left style="thin">
        <color rgb="FFFF0000"/>
      </left>
      <right style="thin">
        <color rgb="FFFF0000"/>
      </right>
      <top style="thin">
        <color rgb="FFFF0000"/>
      </top>
      <bottom style="thin">
        <color rgb="FFFF0000"/>
      </bottom>
    </border>
    <border>
      <left style="thin">
        <color rgb="FF0033CC"/>
      </left>
      <top style="thin">
        <color rgb="FF0033CC"/>
      </top>
      <bottom style="thin">
        <color rgb="FF0033CC"/>
      </bottom>
    </border>
    <border>
      <left style="thin">
        <color rgb="FF0033CC"/>
      </left>
      <right style="thin">
        <color rgb="FF0033CC"/>
      </right>
      <top style="thin">
        <color rgb="FF0033CC"/>
      </top>
      <bottom style="thin">
        <color rgb="FF0033CC"/>
      </bottom>
    </border>
    <border>
      <left style="thin">
        <color rgb="FFFF0000"/>
      </left>
      <right style="thin">
        <color rgb="FFFF0000"/>
      </right>
      <top style="thin">
        <color rgb="FFFF0000"/>
      </top>
    </border>
    <border>
      <left style="thin">
        <color rgb="FFFF3300"/>
      </left>
      <right style="thin">
        <color rgb="FFFF3300"/>
      </right>
      <top style="thin">
        <color rgb="FFFF3300"/>
      </top>
      <bottom style="thin">
        <color rgb="FFFF3300"/>
      </bottom>
    </border>
    <border>
      <left style="thin">
        <color rgb="FFFF0000"/>
      </left>
      <right style="thin">
        <color rgb="FFFF0000"/>
      </right>
    </border>
    <border>
      <left style="thin">
        <color rgb="FFFF3300"/>
      </left>
      <right style="thin">
        <color rgb="FFFF3300"/>
      </right>
      <top style="thin">
        <color rgb="FFFF3300"/>
      </top>
    </border>
    <border>
      <left style="thin">
        <color rgb="FFFF0000"/>
      </left>
      <right style="thin">
        <color rgb="FFFF0000"/>
      </right>
      <bottom style="thin">
        <color rgb="FFFF0000"/>
      </bottom>
    </border>
    <border>
      <left style="thin">
        <color rgb="FF0033CC"/>
      </left>
      <right style="thin">
        <color rgb="FF0033CC"/>
      </right>
      <top style="thin">
        <color rgb="FF0033CC"/>
      </top>
    </border>
    <border>
      <left style="thin">
        <color rgb="FFFF3300"/>
      </left>
      <right style="thin">
        <color rgb="FFFF3300"/>
      </right>
    </border>
    <border>
      <right style="thin">
        <color rgb="FFFF3300"/>
      </right>
    </border>
    <border>
      <left style="thin">
        <color rgb="FFFF3300"/>
      </left>
      <right style="thin">
        <color rgb="FFFF3300"/>
      </right>
      <bottom style="thin">
        <color rgb="FFFF3300"/>
      </bottom>
    </border>
    <border>
      <right style="thin">
        <color rgb="FFFF3300"/>
      </right>
      <bottom style="thin">
        <color rgb="FFFF3300"/>
      </bottom>
    </border>
    <border>
      <left style="thin">
        <color rgb="FF6F2F9F"/>
      </left>
      <right style="thin">
        <color rgb="FF6F2F9F"/>
      </right>
      <top style="thin">
        <color rgb="FF6F2F9F"/>
      </top>
      <bottom style="thin">
        <color rgb="FF6F2F9F"/>
      </bottom>
    </border>
    <border>
      <left style="thin">
        <color rgb="FF959595"/>
      </left>
      <right style="thin">
        <color rgb="FF959595"/>
      </right>
      <top style="thin">
        <color rgb="FF959595"/>
      </top>
      <bottom style="thin">
        <color rgb="FF959595"/>
      </bottom>
    </border>
    <border>
      <left style="thin">
        <color rgb="FFFF3300"/>
      </left>
      <top style="thin">
        <color rgb="FFFF3300"/>
      </top>
    </border>
    <border>
      <left style="thin">
        <color rgb="FF6F2F9F"/>
      </left>
      <right style="thin">
        <color rgb="FF6F2F9F"/>
      </right>
      <top style="thin">
        <color rgb="FF6F2F9F"/>
      </top>
    </border>
    <border>
      <left style="thin">
        <color rgb="FF6F2F9F"/>
      </left>
      <top style="thin">
        <color rgb="FF6F2F9F"/>
      </top>
      <bottom style="thin">
        <color rgb="FF6F2F9F"/>
      </bottom>
    </border>
    <border>
      <left style="thin">
        <color rgb="FF959595"/>
      </left>
      <top style="thin">
        <color rgb="FF959595"/>
      </top>
    </border>
    <border>
      <left style="thin">
        <color rgb="FFFF3300"/>
      </left>
      <bottom style="thin">
        <color rgb="FFFF3300"/>
      </bottom>
    </border>
    <border>
      <left style="thin">
        <color rgb="FF6F2F9F"/>
      </left>
      <right style="thin">
        <color rgb="FF6F2F9F"/>
      </right>
    </border>
    <border>
      <right style="thin">
        <color rgb="FF959595"/>
      </right>
      <top style="thin">
        <color rgb="FF959595"/>
      </top>
    </border>
    <border>
      <left style="thin">
        <color rgb="FF6F2F9F"/>
      </left>
      <right style="thin">
        <color rgb="FF6F2F9F"/>
      </right>
      <bottom style="thin">
        <color rgb="FF6F2F9F"/>
      </bottom>
    </border>
    <border>
      <left style="thin">
        <color rgb="FF959595"/>
      </left>
      <bottom style="thin">
        <color rgb="FF959595"/>
      </bottom>
    </border>
    <border>
      <right style="thin">
        <color rgb="FF959595"/>
      </right>
      <bottom style="thin">
        <color rgb="FF959595"/>
      </bottom>
    </border>
    <border>
      <bottom style="medium">
        <color rgb="FFFF3300"/>
      </bottom>
    </border>
    <border>
      <left style="thin">
        <color rgb="FFFF3300"/>
      </left>
      <top style="thin">
        <color rgb="FFFF3300"/>
      </top>
      <bottom style="thin">
        <color rgb="FFFF3300"/>
      </bottom>
    </border>
    <border>
      <right style="thin">
        <color rgb="FFFF3300"/>
      </right>
      <top style="thin">
        <color rgb="FFFF3300"/>
      </top>
      <bottom style="thin">
        <color rgb="FFFF3300"/>
      </bottom>
    </border>
    <border>
      <bottom style="thin">
        <color rgb="FF000000"/>
      </bottom>
    </border>
    <border>
      <left style="thin">
        <color rgb="FF000000"/>
      </left>
      <bottom style="thin">
        <color rgb="FF000000"/>
      </bottom>
    </border>
    <border>
      <right style="thin">
        <color rgb="FF000000"/>
      </right>
      <bottom style="thin">
        <color rgb="FF000000"/>
      </bottom>
    </border>
    <border>
      <left style="thin">
        <color rgb="FFFF0000"/>
      </left>
      <bottom style="thin">
        <color rgb="FFFF0000"/>
      </bottom>
    </border>
    <border>
      <left style="thin">
        <color rgb="FFFF0000"/>
      </left>
      <top style="thin">
        <color rgb="FFFF0000"/>
      </top>
      <bottom style="thin">
        <color rgb="FFFF0000"/>
      </bottom>
    </border>
    <border>
      <left style="thin">
        <color rgb="FFFF0000"/>
      </left>
      <top style="thin">
        <color rgb="FFFF0000"/>
      </top>
    </border>
    <border>
      <left style="thin">
        <color rgb="FF00AF50"/>
      </left>
      <top style="thin">
        <color rgb="FF00AF50"/>
      </top>
      <bottom style="thin">
        <color rgb="FF00AF50"/>
      </bottom>
    </border>
    <border>
      <right style="thin">
        <color rgb="FF00AF50"/>
      </right>
      <top style="thin">
        <color rgb="FF00AF50"/>
      </top>
      <bottom style="thin">
        <color rgb="FF00AF50"/>
      </bottom>
    </border>
    <border>
      <left style="thin">
        <color rgb="FF959595"/>
      </left>
      <right style="thin">
        <color rgb="FF959595"/>
      </right>
      <top style="thin">
        <color rgb="FF959595"/>
      </top>
    </border>
    <border>
      <right style="thin">
        <color rgb="FF0033CC"/>
      </right>
      <top style="thin">
        <color rgb="FF0033CC"/>
      </top>
      <bottom style="thin">
        <color rgb="FF0033CC"/>
      </bottom>
    </border>
    <border>
      <right style="thin">
        <color rgb="FF6F2F9F"/>
      </right>
      <top style="thin">
        <color rgb="FF6F2F9F"/>
      </top>
      <bottom style="thin">
        <color rgb="FF6F2F9F"/>
      </bottom>
    </border>
    <border>
      <left style="thin">
        <color rgb="FF959595"/>
      </left>
      <top style="thin">
        <color rgb="FF959595"/>
      </top>
      <bottom style="thin">
        <color rgb="FF959595"/>
      </bottom>
    </border>
    <border>
      <right style="thin">
        <color rgb="FF959595"/>
      </right>
      <top style="thin">
        <color rgb="FF959595"/>
      </top>
      <bottom style="thin">
        <color rgb="FF959595"/>
      </bottom>
    </border>
    <border>
      <top style="thin">
        <color rgb="FF959595"/>
      </top>
    </border>
    <border>
      <bottom style="thin">
        <color rgb="FF959595"/>
      </bottom>
    </border>
    <border>
      <right style="thin">
        <color rgb="FFFF0000"/>
      </right>
      <top style="thin">
        <color rgb="FFFF0000"/>
      </top>
      <bottom style="thin">
        <color rgb="FFFF0000"/>
      </bottom>
    </border>
    <border>
      <top style="thin">
        <color rgb="FFFF0000"/>
      </top>
      <bottom style="thin">
        <color rgb="FFFF0000"/>
      </bottom>
    </border>
    <border>
      <top style="thin">
        <color rgb="FFFF0000"/>
      </top>
    </border>
    <border>
      <right style="thin">
        <color rgb="FFFF0000"/>
      </right>
      <top style="thin">
        <color rgb="FFFF0000"/>
      </top>
    </border>
    <border>
      <left style="thin">
        <color rgb="FFFF0000"/>
      </left>
    </border>
    <border>
      <right style="thin">
        <color rgb="FFFF0000"/>
      </right>
    </border>
    <border>
      <bottom style="thin">
        <color rgb="FFFF0000"/>
      </bottom>
    </border>
    <border>
      <right style="thin">
        <color rgb="FFFF0000"/>
      </right>
      <bottom style="thin">
        <color rgb="FFFF0000"/>
      </bottom>
    </border>
  </borders>
  <cellStyleXfs count="1">
    <xf borderId="0" fillId="0" fontId="0" numFmtId="0" applyAlignment="1" applyFont="1"/>
  </cellStyleXfs>
  <cellXfs count="170">
    <xf borderId="0" fillId="0" fontId="0" numFmtId="0" xfId="0" applyAlignment="1" applyFont="1">
      <alignment readingOrder="0" shrinkToFit="0" vertical="bottom" wrapText="0"/>
    </xf>
    <xf borderId="1" fillId="2" fontId="1" numFmtId="0" xfId="0" applyAlignment="1" applyBorder="1" applyFill="1" applyFont="1">
      <alignment vertical="center"/>
    </xf>
    <xf borderId="2" fillId="3" fontId="1" numFmtId="0" xfId="0" applyAlignment="1" applyBorder="1" applyFill="1" applyFont="1">
      <alignment vertical="center"/>
    </xf>
    <xf borderId="3" fillId="4" fontId="2" numFmtId="0" xfId="0" applyAlignment="1" applyBorder="1" applyFill="1" applyFont="1">
      <alignment shrinkToFit="0" vertical="center" wrapText="0"/>
    </xf>
    <xf borderId="1" fillId="5" fontId="3" numFmtId="0" xfId="0" applyAlignment="1" applyBorder="1" applyFill="1" applyFont="1">
      <alignment horizontal="center" vertical="center"/>
    </xf>
    <xf borderId="2" fillId="6" fontId="3" numFmtId="0" xfId="0" applyAlignment="1" applyBorder="1" applyFill="1" applyFont="1">
      <alignment horizontal="center" vertical="center"/>
    </xf>
    <xf borderId="3" fillId="4" fontId="1" numFmtId="0" xfId="0" applyAlignment="1" applyBorder="1" applyFont="1">
      <alignment vertical="center"/>
    </xf>
    <xf borderId="2" fillId="0" fontId="4" numFmtId="0" xfId="0" applyAlignment="1" applyBorder="1" applyFont="1">
      <alignment readingOrder="0" shrinkToFit="0" vertical="center" wrapText="0"/>
    </xf>
    <xf borderId="1" fillId="0" fontId="4" numFmtId="0" xfId="0" applyAlignment="1" applyBorder="1" applyFont="1">
      <alignment horizontal="center" readingOrder="0" shrinkToFit="0" vertical="center" wrapText="0"/>
    </xf>
    <xf borderId="4" fillId="7" fontId="5" numFmtId="0" xfId="0" applyAlignment="1" applyBorder="1" applyFill="1" applyFont="1">
      <alignment horizontal="center" vertical="center"/>
    </xf>
    <xf borderId="5" fillId="0" fontId="4" numFmtId="0" xfId="0" applyAlignment="1" applyBorder="1" applyFont="1">
      <alignment readingOrder="0" shrinkToFit="0" vertical="center" wrapText="1"/>
    </xf>
    <xf borderId="6" fillId="8" fontId="1" numFmtId="0" xfId="0" applyAlignment="1" applyBorder="1" applyFill="1" applyFont="1">
      <alignment vertical="center"/>
    </xf>
    <xf borderId="4" fillId="7" fontId="4" numFmtId="0" xfId="0" applyAlignment="1" applyBorder="1" applyFont="1">
      <alignment horizontal="center" vertical="center"/>
    </xf>
    <xf borderId="1" fillId="0" fontId="4" numFmtId="0" xfId="0" applyAlignment="1" applyBorder="1" applyFont="1">
      <alignment horizontal="center" shrinkToFit="0" vertical="center" wrapText="0"/>
    </xf>
    <xf borderId="7" fillId="0" fontId="6" numFmtId="0" xfId="0" applyBorder="1" applyFont="1"/>
    <xf borderId="1" fillId="0" fontId="4" numFmtId="0" xfId="0" applyAlignment="1" applyBorder="1" applyFont="1">
      <alignment horizontal="center" vertical="center"/>
    </xf>
    <xf borderId="8" fillId="9" fontId="3" numFmtId="0" xfId="0" applyAlignment="1" applyBorder="1" applyFill="1" applyFont="1">
      <alignment horizontal="center" vertical="center"/>
    </xf>
    <xf borderId="6" fillId="0" fontId="4" numFmtId="0" xfId="0" applyAlignment="1" applyBorder="1" applyFont="1">
      <alignment horizontal="center" readingOrder="0" shrinkToFit="0" vertical="center" wrapText="0"/>
    </xf>
    <xf borderId="4" fillId="7" fontId="3" numFmtId="0" xfId="0" applyAlignment="1" applyBorder="1" applyFont="1">
      <alignment horizontal="center" vertical="center"/>
    </xf>
    <xf borderId="4" fillId="0" fontId="7" numFmtId="0" xfId="0" applyAlignment="1" applyBorder="1" applyFont="1">
      <alignment horizontal="center" readingOrder="0" shrinkToFit="0" vertical="center" wrapText="1"/>
    </xf>
    <xf borderId="1" fillId="0" fontId="7" numFmtId="0" xfId="0" applyAlignment="1" applyBorder="1" applyFont="1">
      <alignment readingOrder="0" shrinkToFit="0" vertical="center" wrapText="1"/>
    </xf>
    <xf borderId="2" fillId="6" fontId="3" numFmtId="0" xfId="0" applyAlignment="1" applyBorder="1" applyFont="1">
      <alignment horizontal="center" readingOrder="0" vertical="center"/>
    </xf>
    <xf borderId="4" fillId="0" fontId="7" numFmtId="0" xfId="0" applyAlignment="1" applyBorder="1" applyFont="1">
      <alignment horizontal="center" shrinkToFit="0" vertical="center" wrapText="1"/>
    </xf>
    <xf borderId="2" fillId="10" fontId="4" numFmtId="164" xfId="0" applyAlignment="1" applyBorder="1" applyFill="1" applyFont="1" applyNumberFormat="1">
      <alignment horizontal="left" readingOrder="0" shrinkToFit="0" vertical="center" wrapText="0"/>
    </xf>
    <xf borderId="9" fillId="0" fontId="6" numFmtId="0" xfId="0" applyBorder="1" applyFont="1"/>
    <xf borderId="10" fillId="7" fontId="3" numFmtId="0" xfId="0" applyAlignment="1" applyBorder="1" applyFont="1">
      <alignment horizontal="center" vertical="center"/>
    </xf>
    <xf borderId="1" fillId="0" fontId="7" numFmtId="0" xfId="0" applyAlignment="1" applyBorder="1" applyFont="1">
      <alignment shrinkToFit="0" vertical="center" wrapText="1"/>
    </xf>
    <xf borderId="10" fillId="0" fontId="7" numFmtId="0" xfId="0" applyAlignment="1" applyBorder="1" applyFont="1">
      <alignment horizontal="center" readingOrder="0" shrinkToFit="0" vertical="center" wrapText="0"/>
    </xf>
    <xf borderId="1" fillId="0" fontId="8" numFmtId="49" xfId="0" applyAlignment="1" applyBorder="1" applyFont="1" applyNumberFormat="1">
      <alignment horizontal="center" readingOrder="0" shrinkToFit="0" vertical="center" wrapText="0"/>
    </xf>
    <xf borderId="10" fillId="0" fontId="7" numFmtId="0" xfId="0" applyAlignment="1" applyBorder="1" applyFont="1">
      <alignment horizontal="center" shrinkToFit="0" vertical="center" wrapText="0"/>
    </xf>
    <xf borderId="8" fillId="9" fontId="9" numFmtId="0" xfId="0" applyAlignment="1" applyBorder="1" applyFont="1">
      <alignment horizontal="center" vertical="center"/>
    </xf>
    <xf borderId="8" fillId="0" fontId="7" numFmtId="0" xfId="0" applyAlignment="1" applyBorder="1" applyFont="1">
      <alignment horizontal="center" readingOrder="0" shrinkToFit="0" vertical="center" wrapText="0"/>
    </xf>
    <xf borderId="10" fillId="7" fontId="3" numFmtId="0" xfId="0" applyAlignment="1" applyBorder="1" applyFont="1">
      <alignment horizontal="center" readingOrder="0" vertical="center"/>
    </xf>
    <xf borderId="10" fillId="0" fontId="4" numFmtId="165" xfId="0" applyAlignment="1" applyBorder="1" applyFont="1" applyNumberFormat="1">
      <alignment horizontal="center" readingOrder="0" shrinkToFit="0" vertical="center" wrapText="0"/>
    </xf>
    <xf borderId="11" fillId="9" fontId="3" numFmtId="0" xfId="0" applyAlignment="1" applyBorder="1" applyFont="1">
      <alignment horizontal="center" vertical="center"/>
    </xf>
    <xf borderId="10" fillId="0" fontId="4" numFmtId="165" xfId="0" applyAlignment="1" applyBorder="1" applyFont="1" applyNumberFormat="1">
      <alignment horizontal="center" shrinkToFit="0" vertical="center" wrapText="0"/>
    </xf>
    <xf borderId="10" fillId="0" fontId="4" numFmtId="165" xfId="0" applyAlignment="1" applyBorder="1" applyFont="1" applyNumberFormat="1">
      <alignment horizontal="center" readingOrder="0" shrinkToFit="0" vertical="center" wrapText="0"/>
    </xf>
    <xf borderId="11" fillId="0" fontId="4" numFmtId="0" xfId="0" applyAlignment="1" applyBorder="1" applyFont="1">
      <alignment horizontal="center" vertical="center"/>
    </xf>
    <xf borderId="10" fillId="0" fontId="4" numFmtId="165" xfId="0" applyAlignment="1" applyBorder="1" applyFont="1" applyNumberFormat="1">
      <alignment horizontal="center" shrinkToFit="0" vertical="center" wrapText="0"/>
    </xf>
    <xf borderId="4" fillId="7" fontId="3" numFmtId="0" xfId="0" applyAlignment="1" applyBorder="1" applyFont="1">
      <alignment horizontal="center" readingOrder="0" vertical="center"/>
    </xf>
    <xf borderId="4" fillId="0" fontId="4" numFmtId="166" xfId="0" applyAlignment="1" applyBorder="1" applyFont="1" applyNumberFormat="1">
      <alignment horizontal="center" readingOrder="0" shrinkToFit="0" vertical="center" wrapText="0"/>
    </xf>
    <xf borderId="4" fillId="0" fontId="4" numFmtId="166" xfId="0" applyAlignment="1" applyBorder="1" applyFont="1" applyNumberFormat="1">
      <alignment horizontal="center" shrinkToFit="0" vertical="center" wrapText="0"/>
    </xf>
    <xf borderId="12" fillId="0" fontId="4" numFmtId="0" xfId="0" applyAlignment="1" applyBorder="1" applyFont="1">
      <alignment horizontal="center" vertical="center"/>
    </xf>
    <xf borderId="8" fillId="0" fontId="10" numFmtId="0" xfId="0" applyAlignment="1" applyBorder="1" applyFont="1">
      <alignment horizontal="center" readingOrder="0" shrinkToFit="0" vertical="center" wrapText="0"/>
    </xf>
    <xf borderId="13" fillId="9" fontId="3" numFmtId="0" xfId="0" applyAlignment="1" applyBorder="1" applyFont="1">
      <alignment horizontal="center" vertical="center"/>
    </xf>
    <xf borderId="14" fillId="0" fontId="4" numFmtId="0" xfId="0" applyAlignment="1" applyBorder="1" applyFont="1">
      <alignment horizontal="center" vertical="center"/>
    </xf>
    <xf borderId="13" fillId="0" fontId="4" numFmtId="0" xfId="0" applyAlignment="1" applyBorder="1" applyFont="1">
      <alignment horizontal="center" vertical="center"/>
    </xf>
    <xf borderId="6" fillId="0" fontId="7" numFmtId="0" xfId="0" applyAlignment="1" applyBorder="1" applyFont="1">
      <alignment readingOrder="0" shrinkToFit="0" vertical="center" wrapText="1"/>
    </xf>
    <xf borderId="6" fillId="9" fontId="3" numFmtId="0" xfId="0" applyAlignment="1" applyBorder="1" applyFont="1">
      <alignment horizontal="center" vertical="center"/>
    </xf>
    <xf borderId="6" fillId="0" fontId="4" numFmtId="0" xfId="0" applyAlignment="1" applyBorder="1" applyFont="1">
      <alignment horizontal="center" readingOrder="0" shrinkToFit="0" vertical="center" wrapText="1"/>
    </xf>
    <xf borderId="6" fillId="0" fontId="4" numFmtId="0" xfId="0" applyAlignment="1" applyBorder="1" applyFont="1">
      <alignment horizontal="center" shrinkToFit="0" vertical="center" wrapText="1"/>
    </xf>
    <xf borderId="8" fillId="0" fontId="8" numFmtId="49" xfId="0" applyAlignment="1" applyBorder="1" applyFont="1" applyNumberFormat="1">
      <alignment horizontal="center" shrinkToFit="0" vertical="center" wrapText="0"/>
    </xf>
    <xf borderId="8" fillId="0" fontId="8" numFmtId="49" xfId="0" applyAlignment="1" applyBorder="1" applyFont="1" applyNumberFormat="1">
      <alignment horizontal="center" readingOrder="0" shrinkToFit="0" vertical="center" wrapText="0"/>
    </xf>
    <xf borderId="15" fillId="11" fontId="11" numFmtId="0" xfId="0" applyAlignment="1" applyBorder="1" applyFill="1" applyFont="1">
      <alignment vertical="center"/>
    </xf>
    <xf borderId="16" fillId="12" fontId="1" numFmtId="0" xfId="0" applyAlignment="1" applyBorder="1" applyFill="1" applyFont="1">
      <alignment vertical="center"/>
    </xf>
    <xf borderId="17" fillId="9" fontId="3" numFmtId="0" xfId="0" applyAlignment="1" applyBorder="1" applyFont="1">
      <alignment horizontal="center" vertical="center"/>
    </xf>
    <xf borderId="18" fillId="13" fontId="4" numFmtId="0" xfId="0" applyAlignment="1" applyBorder="1" applyFill="1" applyFont="1">
      <alignment horizontal="center" vertical="center"/>
    </xf>
    <xf borderId="8" fillId="0" fontId="4" numFmtId="167" xfId="0" applyAlignment="1" applyBorder="1" applyFont="1" applyNumberFormat="1">
      <alignment horizontal="center" readingOrder="0" shrinkToFit="0" vertical="center" wrapText="0"/>
    </xf>
    <xf borderId="15" fillId="0" fontId="10" numFmtId="0" xfId="0" applyAlignment="1" applyBorder="1" applyFont="1">
      <alignment horizontal="center" readingOrder="0" shrinkToFit="0" vertical="center" wrapText="1"/>
    </xf>
    <xf borderId="8" fillId="0" fontId="7" numFmtId="167" xfId="0" applyAlignment="1" applyBorder="1" applyFont="1" applyNumberFormat="1">
      <alignment horizontal="center" readingOrder="0" shrinkToFit="0" vertical="center" wrapText="0"/>
    </xf>
    <xf borderId="19" fillId="0" fontId="10" numFmtId="0" xfId="0" applyAlignment="1" applyBorder="1" applyFont="1">
      <alignment horizontal="center" shrinkToFit="0" vertical="center" wrapText="1"/>
    </xf>
    <xf borderId="20" fillId="0" fontId="7" numFmtId="0" xfId="0" applyAlignment="1" applyBorder="1" applyFont="1">
      <alignment horizontal="center" readingOrder="0" vertical="center"/>
    </xf>
    <xf borderId="16" fillId="0" fontId="7" numFmtId="0" xfId="0" applyAlignment="1" applyBorder="1" applyFont="1">
      <alignment horizontal="left" readingOrder="0" vertical="center"/>
    </xf>
    <xf borderId="21" fillId="0" fontId="6" numFmtId="0" xfId="0" applyBorder="1" applyFont="1"/>
    <xf borderId="22" fillId="0" fontId="6" numFmtId="0" xfId="0" applyBorder="1" applyFont="1"/>
    <xf borderId="13" fillId="0" fontId="4" numFmtId="168" xfId="0" applyAlignment="1" applyBorder="1" applyFont="1" applyNumberFormat="1">
      <alignment horizontal="center" readingOrder="0" shrinkToFit="0" vertical="center" wrapText="0"/>
    </xf>
    <xf borderId="20" fillId="0" fontId="7" numFmtId="0" xfId="0" applyAlignment="1" applyBorder="1" applyFont="1">
      <alignment horizontal="left" readingOrder="0" shrinkToFit="0" vertical="center" wrapText="1"/>
    </xf>
    <xf borderId="23" fillId="0" fontId="6" numFmtId="0" xfId="0" applyBorder="1" applyFont="1"/>
    <xf borderId="24" fillId="0" fontId="6" numFmtId="0" xfId="0" applyBorder="1" applyFont="1"/>
    <xf borderId="15" fillId="0" fontId="10" numFmtId="0" xfId="0" applyAlignment="1" applyBorder="1" applyFont="1">
      <alignment horizontal="center" shrinkToFit="0" vertical="center" wrapText="1"/>
    </xf>
    <xf borderId="25" fillId="0" fontId="6" numFmtId="0" xfId="0" applyBorder="1" applyFont="1"/>
    <xf borderId="26" fillId="0" fontId="6" numFmtId="0" xfId="0" applyBorder="1" applyFont="1"/>
    <xf borderId="27" fillId="0" fontId="12" numFmtId="0" xfId="0" applyAlignment="1" applyBorder="1" applyFont="1">
      <alignment horizontal="left" readingOrder="0" vertical="bottom"/>
    </xf>
    <xf borderId="27" fillId="0" fontId="13" numFmtId="0" xfId="0" applyAlignment="1" applyBorder="1" applyFont="1">
      <alignment horizontal="left" readingOrder="0" vertical="bottom"/>
    </xf>
    <xf borderId="27" fillId="0" fontId="13" numFmtId="0" xfId="0" applyAlignment="1" applyBorder="1" applyFont="1">
      <alignment horizontal="left" readingOrder="0" vertical="center"/>
    </xf>
    <xf borderId="27" fillId="0" fontId="14" numFmtId="0" xfId="0" applyAlignment="1" applyBorder="1" applyFont="1">
      <alignment horizontal="left" vertical="center"/>
    </xf>
    <xf borderId="0" fillId="0" fontId="15" numFmtId="0" xfId="0" applyAlignment="1" applyFont="1">
      <alignment horizontal="left" vertical="center"/>
    </xf>
    <xf borderId="28" fillId="8" fontId="1" numFmtId="0" xfId="0" applyAlignment="1" applyBorder="1" applyFont="1">
      <alignment vertical="center"/>
    </xf>
    <xf borderId="29" fillId="8" fontId="4" numFmtId="0" xfId="0" applyBorder="1" applyFont="1"/>
    <xf borderId="8" fillId="0" fontId="4" numFmtId="0" xfId="0" applyAlignment="1" applyBorder="1" applyFont="1">
      <alignment horizontal="center" shrinkToFit="0" vertical="center" wrapText="0"/>
    </xf>
    <xf borderId="30" fillId="0" fontId="16" numFmtId="0" xfId="0" applyAlignment="1" applyBorder="1" applyFont="1">
      <alignment vertical="bottom"/>
    </xf>
    <xf borderId="30" fillId="0" fontId="16" numFmtId="0" xfId="0" applyAlignment="1" applyBorder="1" applyFont="1">
      <alignment vertical="bottom"/>
    </xf>
    <xf borderId="31" fillId="14" fontId="16" numFmtId="0" xfId="0" applyAlignment="1" applyBorder="1" applyFill="1" applyFont="1">
      <alignment vertical="bottom"/>
    </xf>
    <xf borderId="32" fillId="14" fontId="16" numFmtId="0" xfId="0" applyAlignment="1" applyBorder="1" applyFont="1">
      <alignment vertical="bottom"/>
    </xf>
    <xf borderId="32" fillId="14" fontId="17" numFmtId="0" xfId="0" applyAlignment="1" applyBorder="1" applyFont="1">
      <alignment horizontal="center" vertical="bottom"/>
    </xf>
    <xf borderId="8" fillId="0" fontId="7" numFmtId="0" xfId="0" applyAlignment="1" applyBorder="1" applyFont="1">
      <alignment horizontal="center" shrinkToFit="0" vertical="center" wrapText="1"/>
    </xf>
    <xf borderId="32" fillId="14" fontId="17" numFmtId="0" xfId="0" applyAlignment="1" applyBorder="1" applyFont="1">
      <alignment horizontal="center" vertical="bottom"/>
    </xf>
    <xf borderId="31" fillId="0" fontId="18" numFmtId="0" xfId="0" applyAlignment="1" applyBorder="1" applyFont="1">
      <alignment vertical="bottom"/>
    </xf>
    <xf borderId="32" fillId="0" fontId="16" numFmtId="0" xfId="0" applyAlignment="1" applyBorder="1" applyFont="1">
      <alignment vertical="bottom"/>
    </xf>
    <xf borderId="32" fillId="0" fontId="16" numFmtId="0" xfId="0" applyAlignment="1" applyBorder="1" applyFont="1">
      <alignment horizontal="center" readingOrder="0"/>
    </xf>
    <xf borderId="32" fillId="0" fontId="16" numFmtId="0" xfId="0" applyAlignment="1" applyBorder="1" applyFont="1">
      <alignment readingOrder="0" vertical="bottom"/>
    </xf>
    <xf borderId="0" fillId="0" fontId="16" numFmtId="0" xfId="0" applyAlignment="1" applyFont="1">
      <alignment vertical="bottom"/>
    </xf>
    <xf borderId="0" fillId="0" fontId="16" numFmtId="0" xfId="0" applyAlignment="1" applyFont="1">
      <alignment horizontal="center" vertical="bottom"/>
    </xf>
    <xf borderId="0" fillId="0" fontId="4" numFmtId="14" xfId="0" applyAlignment="1" applyFont="1" applyNumberFormat="1">
      <alignment readingOrder="0"/>
    </xf>
    <xf borderId="0" fillId="0" fontId="4" numFmtId="0" xfId="0" applyAlignment="1" applyFont="1">
      <alignment readingOrder="0"/>
    </xf>
    <xf borderId="0" fillId="0" fontId="4" numFmtId="169" xfId="0" applyAlignment="1" applyFont="1" applyNumberFormat="1">
      <alignment readingOrder="0"/>
    </xf>
    <xf borderId="2" fillId="3" fontId="1" numFmtId="0" xfId="0" applyAlignment="1" applyBorder="1" applyFont="1">
      <alignment horizontal="center" vertical="center"/>
    </xf>
    <xf borderId="0" fillId="0" fontId="4" numFmtId="0" xfId="0" applyAlignment="1" applyFont="1">
      <alignment horizontal="center" vertical="center"/>
    </xf>
    <xf borderId="33" fillId="6" fontId="3" numFmtId="0" xfId="0" applyAlignment="1" applyBorder="1" applyFont="1">
      <alignment horizontal="center" vertical="center"/>
    </xf>
    <xf borderId="6" fillId="0" fontId="4" numFmtId="0" xfId="0" applyAlignment="1" applyBorder="1" applyFont="1">
      <alignment readingOrder="0" shrinkToFit="0" vertical="center" wrapText="0"/>
    </xf>
    <xf borderId="6" fillId="0" fontId="7" numFmtId="0" xfId="0" applyAlignment="1" applyBorder="1" applyFont="1">
      <alignment horizontal="left" shrinkToFit="0" vertical="center" wrapText="1"/>
    </xf>
    <xf borderId="8" fillId="0" fontId="4" numFmtId="0" xfId="0" applyAlignment="1" applyBorder="1" applyFont="1">
      <alignment readingOrder="0" shrinkToFit="0" vertical="center" wrapText="1"/>
    </xf>
    <xf borderId="33" fillId="0" fontId="4" numFmtId="0" xfId="0" applyAlignment="1" applyBorder="1" applyFont="1">
      <alignment readingOrder="0" shrinkToFit="0" vertical="center" wrapText="0"/>
    </xf>
    <xf borderId="11" fillId="0" fontId="6" numFmtId="0" xfId="0" applyBorder="1" applyFont="1"/>
    <xf borderId="34" fillId="0" fontId="4" numFmtId="0" xfId="0" applyAlignment="1" applyBorder="1" applyFont="1">
      <alignment readingOrder="0" shrinkToFit="0" vertical="center" wrapText="0"/>
    </xf>
    <xf borderId="5" fillId="6" fontId="3" numFmtId="0" xfId="0" applyAlignment="1" applyBorder="1" applyFont="1">
      <alignment horizontal="center" vertical="center"/>
    </xf>
    <xf borderId="35" fillId="0" fontId="4" numFmtId="0" xfId="0" applyAlignment="1" applyBorder="1" applyFont="1">
      <alignment readingOrder="0" shrinkToFit="0" vertical="center" wrapText="0"/>
    </xf>
    <xf borderId="6" fillId="8" fontId="1" numFmtId="0" xfId="0" applyAlignment="1" applyBorder="1" applyFont="1">
      <alignment horizontal="center" vertical="center"/>
    </xf>
    <xf borderId="6" fillId="6" fontId="3" numFmtId="0" xfId="0" applyAlignment="1" applyBorder="1" applyFont="1">
      <alignment horizontal="center" readingOrder="0" vertical="center"/>
    </xf>
    <xf borderId="6" fillId="0" fontId="4" numFmtId="164" xfId="0" applyAlignment="1" applyBorder="1" applyFont="1" applyNumberFormat="1">
      <alignment horizontal="left" readingOrder="0" shrinkToFit="0" vertical="center" wrapText="0"/>
    </xf>
    <xf borderId="13" fillId="0" fontId="6" numFmtId="0" xfId="0" applyBorder="1" applyFont="1"/>
    <xf borderId="1" fillId="2" fontId="1" numFmtId="0" xfId="0" applyAlignment="1" applyBorder="1" applyFont="1">
      <alignment horizontal="center" vertical="center"/>
    </xf>
    <xf borderId="1" fillId="0" fontId="19" numFmtId="49" xfId="0" applyAlignment="1" applyBorder="1" applyFont="1" applyNumberFormat="1">
      <alignment horizontal="center" readingOrder="0" shrinkToFit="0" vertical="center" wrapText="0"/>
    </xf>
    <xf borderId="8" fillId="0" fontId="4" numFmtId="167" xfId="0" applyAlignment="1" applyBorder="1" applyFont="1" applyNumberFormat="1">
      <alignment horizontal="center" shrinkToFit="0" vertical="center" wrapText="0"/>
    </xf>
    <xf borderId="13" fillId="0" fontId="4" numFmtId="168" xfId="0" applyAlignment="1" applyBorder="1" applyFont="1" applyNumberFormat="1">
      <alignment horizontal="center" shrinkToFit="0" vertical="center" wrapText="0"/>
    </xf>
    <xf borderId="36" fillId="2" fontId="1" numFmtId="0" xfId="0" applyAlignment="1" applyBorder="1" applyFont="1">
      <alignment vertical="center"/>
    </xf>
    <xf borderId="8" fillId="0" fontId="20" numFmtId="0" xfId="0" applyAlignment="1" applyBorder="1" applyFont="1">
      <alignment horizontal="center" shrinkToFit="0" vertical="center" wrapText="0"/>
    </xf>
    <xf borderId="37" fillId="2" fontId="4" numFmtId="0" xfId="0" applyBorder="1" applyFont="1"/>
    <xf borderId="8" fillId="0" fontId="20" numFmtId="0" xfId="0" applyAlignment="1" applyBorder="1" applyFont="1">
      <alignment horizontal="center" readingOrder="0" shrinkToFit="0" vertical="center" wrapText="0"/>
    </xf>
    <xf borderId="8" fillId="0" fontId="20" numFmtId="170" xfId="0" applyAlignment="1" applyBorder="1" applyFont="1" applyNumberFormat="1">
      <alignment horizontal="center" readingOrder="0" shrinkToFit="0" vertical="center" wrapText="0"/>
    </xf>
    <xf borderId="3" fillId="4" fontId="2" numFmtId="0" xfId="0" applyAlignment="1" applyBorder="1" applyFont="1">
      <alignment horizontal="center" shrinkToFit="0" vertical="center" wrapText="0"/>
    </xf>
    <xf borderId="21" fillId="9" fontId="3" numFmtId="0" xfId="0" applyAlignment="1" applyBorder="1" applyFont="1">
      <alignment horizontal="center" readingOrder="0" vertical="center"/>
    </xf>
    <xf borderId="13" fillId="0" fontId="4" numFmtId="168" xfId="0" applyAlignment="1" applyBorder="1" applyFont="1" applyNumberFormat="1">
      <alignment horizontal="center" readingOrder="0" shrinkToFit="0" vertical="center" wrapText="0"/>
    </xf>
    <xf borderId="3" fillId="4" fontId="1" numFmtId="0" xfId="0" applyAlignment="1" applyBorder="1" applyFont="1">
      <alignment horizontal="center" vertical="center"/>
    </xf>
    <xf borderId="1" fillId="0" fontId="7" numFmtId="0" xfId="0" applyAlignment="1" applyBorder="1" applyFont="1">
      <alignment horizontal="left" shrinkToFit="0" vertical="center" wrapText="1"/>
    </xf>
    <xf borderId="10" fillId="0" fontId="4" numFmtId="171" xfId="0" applyAlignment="1" applyBorder="1" applyFont="1" applyNumberFormat="1">
      <alignment horizontal="center" readingOrder="0" shrinkToFit="0" vertical="center" wrapText="0"/>
    </xf>
    <xf borderId="15" fillId="11" fontId="11" numFmtId="0" xfId="0" applyAlignment="1" applyBorder="1" applyFont="1">
      <alignment horizontal="center" vertical="center"/>
    </xf>
    <xf borderId="1" fillId="0" fontId="8" numFmtId="49" xfId="0" applyAlignment="1" applyBorder="1" applyFont="1" applyNumberFormat="1">
      <alignment horizontal="center" shrinkToFit="0" vertical="center" wrapText="0"/>
    </xf>
    <xf borderId="16" fillId="12" fontId="1" numFmtId="0" xfId="0" applyAlignment="1" applyBorder="1" applyFont="1">
      <alignment horizontal="center" vertical="center"/>
    </xf>
    <xf borderId="38" fillId="0" fontId="7" numFmtId="0" xfId="0" applyAlignment="1" applyBorder="1" applyFont="1">
      <alignment horizontal="left" readingOrder="0" shrinkToFit="0" vertical="center" wrapText="1"/>
    </xf>
    <xf borderId="39" fillId="4" fontId="4" numFmtId="0" xfId="0" applyBorder="1" applyFont="1"/>
    <xf borderId="8" fillId="0" fontId="4" numFmtId="0" xfId="0" applyAlignment="1" applyBorder="1" applyFont="1">
      <alignment horizontal="center" readingOrder="0" shrinkToFit="0" vertical="center" wrapText="0"/>
    </xf>
    <xf borderId="8" fillId="0" fontId="7" numFmtId="0" xfId="0" applyAlignment="1" applyBorder="1" applyFont="1">
      <alignment horizontal="center" readingOrder="0" shrinkToFit="0" vertical="center" wrapText="1"/>
    </xf>
    <xf borderId="19" fillId="11" fontId="1" numFmtId="0" xfId="0" applyAlignment="1" applyBorder="1" applyFont="1">
      <alignment vertical="center"/>
    </xf>
    <xf borderId="40" fillId="11" fontId="4" numFmtId="0" xfId="0" applyBorder="1" applyFont="1"/>
    <xf borderId="0" fillId="12" fontId="1" numFmtId="0" xfId="0" applyAlignment="1" applyFont="1">
      <alignment vertical="center"/>
    </xf>
    <xf borderId="0" fillId="12" fontId="4" numFmtId="0" xfId="0" applyFont="1"/>
    <xf borderId="16" fillId="0" fontId="7" numFmtId="0" xfId="0" applyAlignment="1" applyBorder="1" applyFont="1">
      <alignment horizontal="center" vertical="center"/>
    </xf>
    <xf borderId="41" fillId="0" fontId="7" numFmtId="0" xfId="0" applyAlignment="1" applyBorder="1" applyFont="1">
      <alignment horizontal="left" vertical="center"/>
    </xf>
    <xf borderId="42" fillId="0" fontId="6" numFmtId="0" xfId="0" applyBorder="1" applyFont="1"/>
    <xf borderId="20" fillId="0" fontId="7" numFmtId="0" xfId="0" applyAlignment="1" applyBorder="1" applyFont="1">
      <alignment horizontal="left" shrinkToFit="0" vertical="center" wrapText="1"/>
    </xf>
    <xf borderId="43" fillId="0" fontId="6" numFmtId="0" xfId="0" applyBorder="1" applyFont="1"/>
    <xf borderId="44" fillId="0" fontId="6" numFmtId="0" xfId="0" applyBorder="1" applyFont="1"/>
    <xf borderId="34" fillId="3" fontId="1" numFmtId="0" xfId="0" applyAlignment="1" applyBorder="1" applyFont="1">
      <alignment vertical="center"/>
    </xf>
    <xf borderId="45" fillId="3" fontId="4" numFmtId="0" xfId="0" applyBorder="1" applyFont="1"/>
    <xf borderId="6" fillId="0" fontId="7" numFmtId="0" xfId="0" applyAlignment="1" applyBorder="1" applyFont="1">
      <alignment horizontal="left" readingOrder="0" shrinkToFit="0" vertical="center" wrapText="1"/>
    </xf>
    <xf borderId="34" fillId="0" fontId="4" numFmtId="0" xfId="0" applyAlignment="1" applyBorder="1" applyFont="1">
      <alignment shrinkToFit="0" vertical="center" wrapText="0"/>
    </xf>
    <xf borderId="46" fillId="0" fontId="6" numFmtId="0" xfId="0" applyBorder="1" applyFont="1"/>
    <xf borderId="45" fillId="0" fontId="6" numFmtId="0" xfId="0" applyBorder="1" applyFont="1"/>
    <xf borderId="35" fillId="0" fontId="4" numFmtId="0" xfId="0" applyAlignment="1" applyBorder="1" applyFont="1">
      <alignment shrinkToFit="0" vertical="center" wrapText="1"/>
    </xf>
    <xf borderId="47" fillId="0" fontId="6" numFmtId="0" xfId="0" applyBorder="1" applyFont="1"/>
    <xf borderId="48" fillId="0" fontId="6" numFmtId="0" xfId="0" applyBorder="1" applyFont="1"/>
    <xf borderId="49" fillId="0" fontId="6" numFmtId="0" xfId="0" applyBorder="1" applyFont="1"/>
    <xf borderId="50" fillId="0" fontId="6" numFmtId="0" xfId="0" applyBorder="1" applyFont="1"/>
    <xf borderId="8" fillId="0" fontId="20" numFmtId="49" xfId="0" applyAlignment="1" applyBorder="1" applyFont="1" applyNumberFormat="1">
      <alignment horizontal="center" shrinkToFit="0" vertical="center" wrapText="0"/>
    </xf>
    <xf borderId="8" fillId="0" fontId="20" numFmtId="49" xfId="0" applyAlignment="1" applyBorder="1" applyFont="1" applyNumberFormat="1">
      <alignment horizontal="center" readingOrder="0" shrinkToFit="0" vertical="center" wrapText="0"/>
    </xf>
    <xf borderId="34" fillId="0" fontId="4" numFmtId="164" xfId="0" applyAlignment="1" applyBorder="1" applyFont="1" applyNumberFormat="1">
      <alignment horizontal="left" shrinkToFit="0" vertical="center" wrapText="0"/>
    </xf>
    <xf borderId="8" fillId="0" fontId="4" numFmtId="172" xfId="0" applyAlignment="1" applyBorder="1" applyFont="1" applyNumberFormat="1">
      <alignment horizontal="center" readingOrder="0" shrinkToFit="0" vertical="center" wrapText="0"/>
    </xf>
    <xf borderId="33" fillId="0" fontId="6" numFmtId="0" xfId="0" applyBorder="1" applyFont="1"/>
    <xf borderId="51" fillId="0" fontId="6" numFmtId="0" xfId="0" applyBorder="1" applyFont="1"/>
    <xf borderId="52" fillId="0" fontId="6" numFmtId="0" xfId="0" applyBorder="1" applyFont="1"/>
    <xf borderId="1" fillId="0" fontId="7" numFmtId="0" xfId="0" applyAlignment="1" applyBorder="1" applyFont="1">
      <alignment horizontal="left" readingOrder="0" shrinkToFit="0" vertical="center" wrapText="1"/>
    </xf>
    <xf borderId="4" fillId="0" fontId="4" numFmtId="173" xfId="0" applyAlignment="1" applyBorder="1" applyFont="1" applyNumberFormat="1">
      <alignment horizontal="center" readingOrder="0" shrinkToFit="0" vertical="center" wrapText="0"/>
    </xf>
    <xf borderId="4" fillId="0" fontId="4" numFmtId="173" xfId="0" applyAlignment="1" applyBorder="1" applyFont="1" applyNumberFormat="1">
      <alignment horizontal="center" shrinkToFit="0" vertical="center" wrapText="0"/>
    </xf>
    <xf borderId="4" fillId="0" fontId="4" numFmtId="173" xfId="0" applyAlignment="1" applyBorder="1" applyFont="1" applyNumberFormat="1">
      <alignment horizontal="center" readingOrder="0" shrinkToFit="0" vertical="center" wrapText="0"/>
    </xf>
    <xf borderId="4" fillId="0" fontId="4" numFmtId="173" xfId="0" applyAlignment="1" applyBorder="1" applyFont="1" applyNumberFormat="1">
      <alignment horizontal="center" shrinkToFit="0" vertical="center" wrapText="0"/>
    </xf>
    <xf borderId="16" fillId="0" fontId="7" numFmtId="0" xfId="0" applyAlignment="1" applyBorder="1" applyFont="1">
      <alignment horizontal="center" readingOrder="0" vertical="center"/>
    </xf>
    <xf borderId="41" fillId="0" fontId="7" numFmtId="0" xfId="0" applyAlignment="1" applyBorder="1" applyFont="1">
      <alignment horizontal="left" readingOrder="0" vertical="center"/>
    </xf>
    <xf borderId="35" fillId="0" fontId="4" numFmtId="0" xfId="0" applyAlignment="1" applyBorder="1" applyFont="1">
      <alignment readingOrder="0" shrinkToFit="0" vertical="center" wrapText="1"/>
    </xf>
    <xf borderId="34" fillId="0" fontId="4" numFmtId="14" xfId="0" applyAlignment="1" applyBorder="1" applyFont="1" applyNumberFormat="1">
      <alignment horizontal="left" readingOrder="0"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0.xml.rels><?xml version="1.0" encoding="UTF-8" standalone="yes"?><Relationships xmlns="http://schemas.openxmlformats.org/package/2006/relationships"><Relationship Id="rId11" Type="http://schemas.openxmlformats.org/officeDocument/2006/relationships/image" Target="../media/image4.jpg"/><Relationship Id="rId10" Type="http://schemas.openxmlformats.org/officeDocument/2006/relationships/image" Target="../media/image11.jpg"/><Relationship Id="rId13" Type="http://schemas.openxmlformats.org/officeDocument/2006/relationships/image" Target="../media/image2.jpg"/><Relationship Id="rId12" Type="http://schemas.openxmlformats.org/officeDocument/2006/relationships/image" Target="../media/image8.jpg"/><Relationship Id="rId1" Type="http://schemas.openxmlformats.org/officeDocument/2006/relationships/image" Target="../media/image9.jpg"/><Relationship Id="rId2" Type="http://schemas.openxmlformats.org/officeDocument/2006/relationships/image" Target="../media/image15.jpg"/><Relationship Id="rId3" Type="http://schemas.openxmlformats.org/officeDocument/2006/relationships/image" Target="../media/image1.jpg"/><Relationship Id="rId4" Type="http://schemas.openxmlformats.org/officeDocument/2006/relationships/image" Target="../media/image13.jpg"/><Relationship Id="rId9" Type="http://schemas.openxmlformats.org/officeDocument/2006/relationships/image" Target="../media/image5.jpg"/><Relationship Id="rId15" Type="http://schemas.openxmlformats.org/officeDocument/2006/relationships/image" Target="../media/image3.jpg"/><Relationship Id="rId14" Type="http://schemas.openxmlformats.org/officeDocument/2006/relationships/image" Target="../media/image10.jpg"/><Relationship Id="rId5" Type="http://schemas.openxmlformats.org/officeDocument/2006/relationships/image" Target="../media/image7.jpg"/><Relationship Id="rId6" Type="http://schemas.openxmlformats.org/officeDocument/2006/relationships/image" Target="../media/image12.jpg"/><Relationship Id="rId7" Type="http://schemas.openxmlformats.org/officeDocument/2006/relationships/image" Target="../media/image6.jpg"/><Relationship Id="rId8" Type="http://schemas.openxmlformats.org/officeDocument/2006/relationships/image" Target="../media/image14.jpg"/></Relationships>
</file>

<file path=xl/drawings/_rels/drawing2.xml.rels><?xml version="1.0" encoding="UTF-8" standalone="yes"?><Relationships xmlns="http://schemas.openxmlformats.org/package/2006/relationships"><Relationship Id="rId11" Type="http://schemas.openxmlformats.org/officeDocument/2006/relationships/image" Target="../media/image4.jpg"/><Relationship Id="rId10" Type="http://schemas.openxmlformats.org/officeDocument/2006/relationships/image" Target="../media/image11.jpg"/><Relationship Id="rId13" Type="http://schemas.openxmlformats.org/officeDocument/2006/relationships/image" Target="../media/image2.jpg"/><Relationship Id="rId12" Type="http://schemas.openxmlformats.org/officeDocument/2006/relationships/image" Target="../media/image8.jpg"/><Relationship Id="rId1" Type="http://schemas.openxmlformats.org/officeDocument/2006/relationships/image" Target="../media/image9.jpg"/><Relationship Id="rId2" Type="http://schemas.openxmlformats.org/officeDocument/2006/relationships/image" Target="../media/image15.jpg"/><Relationship Id="rId3" Type="http://schemas.openxmlformats.org/officeDocument/2006/relationships/image" Target="../media/image1.jpg"/><Relationship Id="rId4" Type="http://schemas.openxmlformats.org/officeDocument/2006/relationships/image" Target="../media/image13.jpg"/><Relationship Id="rId9" Type="http://schemas.openxmlformats.org/officeDocument/2006/relationships/image" Target="../media/image5.jpg"/><Relationship Id="rId15" Type="http://schemas.openxmlformats.org/officeDocument/2006/relationships/image" Target="../media/image3.jpg"/><Relationship Id="rId14" Type="http://schemas.openxmlformats.org/officeDocument/2006/relationships/image" Target="../media/image10.jpg"/><Relationship Id="rId5" Type="http://schemas.openxmlformats.org/officeDocument/2006/relationships/image" Target="../media/image7.jpg"/><Relationship Id="rId6" Type="http://schemas.openxmlformats.org/officeDocument/2006/relationships/image" Target="../media/image12.jpg"/><Relationship Id="rId7" Type="http://schemas.openxmlformats.org/officeDocument/2006/relationships/image" Target="../media/image6.jpg"/><Relationship Id="rId8" Type="http://schemas.openxmlformats.org/officeDocument/2006/relationships/image" Target="../media/image14.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247775" cy="800100"/>
    <xdr:pic>
      <xdr:nvPicPr>
        <xdr:cNvPr id="0" name="image9.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247775" cy="819150"/>
    <xdr:pic>
      <xdr:nvPicPr>
        <xdr:cNvPr id="0" name="image15.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247775" cy="800100"/>
    <xdr:pic>
      <xdr:nvPicPr>
        <xdr:cNvPr id="0" name="image1.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xdr:row>
      <xdr:rowOff>0</xdr:rowOff>
    </xdr:from>
    <xdr:ext cx="1247775" cy="809625"/>
    <xdr:pic>
      <xdr:nvPicPr>
        <xdr:cNvPr id="0" name="image13.jpg"/>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0</xdr:colOff>
      <xdr:row>3</xdr:row>
      <xdr:rowOff>0</xdr:rowOff>
    </xdr:from>
    <xdr:ext cx="1247775" cy="800100"/>
    <xdr:pic>
      <xdr:nvPicPr>
        <xdr:cNvPr id="0" name="image7.jpg"/>
        <xdr:cNvPicPr preferRelativeResize="0"/>
      </xdr:nvPicPr>
      <xdr:blipFill>
        <a:blip cstate="print" r:embed="rId5"/>
        <a:stretch>
          <a:fillRect/>
        </a:stretch>
      </xdr:blipFill>
      <xdr:spPr>
        <a:prstGeom prst="rect">
          <a:avLst/>
        </a:prstGeom>
        <a:noFill/>
      </xdr:spPr>
    </xdr:pic>
    <xdr:clientData fLocksWithSheet="0"/>
  </xdr:oneCellAnchor>
  <xdr:oneCellAnchor>
    <xdr:from>
      <xdr:col>1</xdr:col>
      <xdr:colOff>0</xdr:colOff>
      <xdr:row>5</xdr:row>
      <xdr:rowOff>0</xdr:rowOff>
    </xdr:from>
    <xdr:ext cx="1247775" cy="790575"/>
    <xdr:pic>
      <xdr:nvPicPr>
        <xdr:cNvPr id="0" name="image12.jpg"/>
        <xdr:cNvPicPr preferRelativeResize="0"/>
      </xdr:nvPicPr>
      <xdr:blipFill>
        <a:blip cstate="print" r:embed="rId6"/>
        <a:stretch>
          <a:fillRect/>
        </a:stretch>
      </xdr:blipFill>
      <xdr:spPr>
        <a:prstGeom prst="rect">
          <a:avLst/>
        </a:prstGeom>
        <a:noFill/>
      </xdr:spPr>
    </xdr:pic>
    <xdr:clientData fLocksWithSheet="0"/>
  </xdr:oneCellAnchor>
  <xdr:oneCellAnchor>
    <xdr:from>
      <xdr:col>2</xdr:col>
      <xdr:colOff>0</xdr:colOff>
      <xdr:row>5</xdr:row>
      <xdr:rowOff>0</xdr:rowOff>
    </xdr:from>
    <xdr:ext cx="1247775" cy="790575"/>
    <xdr:pic>
      <xdr:nvPicPr>
        <xdr:cNvPr id="0" name="image6.jpg"/>
        <xdr:cNvPicPr preferRelativeResize="0"/>
      </xdr:nvPicPr>
      <xdr:blipFill>
        <a:blip cstate="print" r:embed="rId7"/>
        <a:stretch>
          <a:fillRect/>
        </a:stretch>
      </xdr:blipFill>
      <xdr:spPr>
        <a:prstGeom prst="rect">
          <a:avLst/>
        </a:prstGeom>
        <a:noFill/>
      </xdr:spPr>
    </xdr:pic>
    <xdr:clientData fLocksWithSheet="0"/>
  </xdr:oneCellAnchor>
  <xdr:oneCellAnchor>
    <xdr:from>
      <xdr:col>3</xdr:col>
      <xdr:colOff>0</xdr:colOff>
      <xdr:row>5</xdr:row>
      <xdr:rowOff>0</xdr:rowOff>
    </xdr:from>
    <xdr:ext cx="1247775" cy="809625"/>
    <xdr:pic>
      <xdr:nvPicPr>
        <xdr:cNvPr id="0" name="image14.jpg"/>
        <xdr:cNvPicPr preferRelativeResize="0"/>
      </xdr:nvPicPr>
      <xdr:blipFill>
        <a:blip cstate="print" r:embed="rId8"/>
        <a:stretch>
          <a:fillRect/>
        </a:stretch>
      </xdr:blipFill>
      <xdr:spPr>
        <a:prstGeom prst="rect">
          <a:avLst/>
        </a:prstGeom>
        <a:noFill/>
      </xdr:spPr>
    </xdr:pic>
    <xdr:clientData fLocksWithSheet="0"/>
  </xdr:oneCellAnchor>
  <xdr:oneCellAnchor>
    <xdr:from>
      <xdr:col>4</xdr:col>
      <xdr:colOff>0</xdr:colOff>
      <xdr:row>5</xdr:row>
      <xdr:rowOff>0</xdr:rowOff>
    </xdr:from>
    <xdr:ext cx="1247775" cy="800100"/>
    <xdr:pic>
      <xdr:nvPicPr>
        <xdr:cNvPr id="0" name="image5.jpg"/>
        <xdr:cNvPicPr preferRelativeResize="0"/>
      </xdr:nvPicPr>
      <xdr:blipFill>
        <a:blip cstate="print" r:embed="rId9"/>
        <a:stretch>
          <a:fillRect/>
        </a:stretch>
      </xdr:blipFill>
      <xdr:spPr>
        <a:prstGeom prst="rect">
          <a:avLst/>
        </a:prstGeom>
        <a:noFill/>
      </xdr:spPr>
    </xdr:pic>
    <xdr:clientData fLocksWithSheet="0"/>
  </xdr:oneCellAnchor>
  <xdr:oneCellAnchor>
    <xdr:from>
      <xdr:col>5</xdr:col>
      <xdr:colOff>0</xdr:colOff>
      <xdr:row>5</xdr:row>
      <xdr:rowOff>0</xdr:rowOff>
    </xdr:from>
    <xdr:ext cx="1247775" cy="790575"/>
    <xdr:pic>
      <xdr:nvPicPr>
        <xdr:cNvPr id="0" name="image11.jpg"/>
        <xdr:cNvPicPr preferRelativeResize="0"/>
      </xdr:nvPicPr>
      <xdr:blipFill>
        <a:blip cstate="print" r:embed="rId10"/>
        <a:stretch>
          <a:fillRect/>
        </a:stretch>
      </xdr:blipFill>
      <xdr:spPr>
        <a:prstGeom prst="rect">
          <a:avLst/>
        </a:prstGeom>
        <a:noFill/>
      </xdr:spPr>
    </xdr:pic>
    <xdr:clientData fLocksWithSheet="0"/>
  </xdr:oneCellAnchor>
  <xdr:oneCellAnchor>
    <xdr:from>
      <xdr:col>1</xdr:col>
      <xdr:colOff>0</xdr:colOff>
      <xdr:row>7</xdr:row>
      <xdr:rowOff>0</xdr:rowOff>
    </xdr:from>
    <xdr:ext cx="1247775" cy="800100"/>
    <xdr:pic>
      <xdr:nvPicPr>
        <xdr:cNvPr id="0" name="image4.jpg"/>
        <xdr:cNvPicPr preferRelativeResize="0"/>
      </xdr:nvPicPr>
      <xdr:blipFill>
        <a:blip cstate="print" r:embed="rId11"/>
        <a:stretch>
          <a:fillRect/>
        </a:stretch>
      </xdr:blipFill>
      <xdr:spPr>
        <a:prstGeom prst="rect">
          <a:avLst/>
        </a:prstGeom>
        <a:noFill/>
      </xdr:spPr>
    </xdr:pic>
    <xdr:clientData fLocksWithSheet="0"/>
  </xdr:oneCellAnchor>
  <xdr:oneCellAnchor>
    <xdr:from>
      <xdr:col>2</xdr:col>
      <xdr:colOff>0</xdr:colOff>
      <xdr:row>7</xdr:row>
      <xdr:rowOff>0</xdr:rowOff>
    </xdr:from>
    <xdr:ext cx="1247775" cy="800100"/>
    <xdr:pic>
      <xdr:nvPicPr>
        <xdr:cNvPr id="0" name="image8.jpg"/>
        <xdr:cNvPicPr preferRelativeResize="0"/>
      </xdr:nvPicPr>
      <xdr:blipFill>
        <a:blip cstate="print" r:embed="rId12"/>
        <a:stretch>
          <a:fillRect/>
        </a:stretch>
      </xdr:blipFill>
      <xdr:spPr>
        <a:prstGeom prst="rect">
          <a:avLst/>
        </a:prstGeom>
        <a:noFill/>
      </xdr:spPr>
    </xdr:pic>
    <xdr:clientData fLocksWithSheet="0"/>
  </xdr:oneCellAnchor>
  <xdr:oneCellAnchor>
    <xdr:from>
      <xdr:col>3</xdr:col>
      <xdr:colOff>0</xdr:colOff>
      <xdr:row>7</xdr:row>
      <xdr:rowOff>0</xdr:rowOff>
    </xdr:from>
    <xdr:ext cx="1247775" cy="819150"/>
    <xdr:pic>
      <xdr:nvPicPr>
        <xdr:cNvPr id="0" name="image2.jpg"/>
        <xdr:cNvPicPr preferRelativeResize="0"/>
      </xdr:nvPicPr>
      <xdr:blipFill>
        <a:blip cstate="print" r:embed="rId13"/>
        <a:stretch>
          <a:fillRect/>
        </a:stretch>
      </xdr:blipFill>
      <xdr:spPr>
        <a:prstGeom prst="rect">
          <a:avLst/>
        </a:prstGeom>
        <a:noFill/>
      </xdr:spPr>
    </xdr:pic>
    <xdr:clientData fLocksWithSheet="0"/>
  </xdr:oneCellAnchor>
  <xdr:oneCellAnchor>
    <xdr:from>
      <xdr:col>4</xdr:col>
      <xdr:colOff>0</xdr:colOff>
      <xdr:row>7</xdr:row>
      <xdr:rowOff>0</xdr:rowOff>
    </xdr:from>
    <xdr:ext cx="1247775" cy="800100"/>
    <xdr:pic>
      <xdr:nvPicPr>
        <xdr:cNvPr id="0" name="image10.jpg"/>
        <xdr:cNvPicPr preferRelativeResize="0"/>
      </xdr:nvPicPr>
      <xdr:blipFill>
        <a:blip cstate="print" r:embed="rId14"/>
        <a:stretch>
          <a:fillRect/>
        </a:stretch>
      </xdr:blipFill>
      <xdr:spPr>
        <a:prstGeom prst="rect">
          <a:avLst/>
        </a:prstGeom>
        <a:noFill/>
      </xdr:spPr>
    </xdr:pic>
    <xdr:clientData fLocksWithSheet="0"/>
  </xdr:oneCellAnchor>
  <xdr:oneCellAnchor>
    <xdr:from>
      <xdr:col>5</xdr:col>
      <xdr:colOff>0</xdr:colOff>
      <xdr:row>7</xdr:row>
      <xdr:rowOff>0</xdr:rowOff>
    </xdr:from>
    <xdr:ext cx="1247775" cy="800100"/>
    <xdr:pic>
      <xdr:nvPicPr>
        <xdr:cNvPr id="0" name="image3.jpg"/>
        <xdr:cNvPicPr preferRelativeResize="0"/>
      </xdr:nvPicPr>
      <xdr:blipFill>
        <a:blip cstate="print" r:embed="rId15"/>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247775" cy="800100"/>
    <xdr:pic>
      <xdr:nvPicPr>
        <xdr:cNvPr id="0" name="image9.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247775" cy="819150"/>
    <xdr:pic>
      <xdr:nvPicPr>
        <xdr:cNvPr id="0" name="image15.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247775" cy="800100"/>
    <xdr:pic>
      <xdr:nvPicPr>
        <xdr:cNvPr id="0" name="image1.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xdr:row>
      <xdr:rowOff>0</xdr:rowOff>
    </xdr:from>
    <xdr:ext cx="1247775" cy="809625"/>
    <xdr:pic>
      <xdr:nvPicPr>
        <xdr:cNvPr id="0" name="image13.jpg"/>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0</xdr:colOff>
      <xdr:row>3</xdr:row>
      <xdr:rowOff>0</xdr:rowOff>
    </xdr:from>
    <xdr:ext cx="1247775" cy="800100"/>
    <xdr:pic>
      <xdr:nvPicPr>
        <xdr:cNvPr id="0" name="image7.jpg"/>
        <xdr:cNvPicPr preferRelativeResize="0"/>
      </xdr:nvPicPr>
      <xdr:blipFill>
        <a:blip cstate="print" r:embed="rId5"/>
        <a:stretch>
          <a:fillRect/>
        </a:stretch>
      </xdr:blipFill>
      <xdr:spPr>
        <a:prstGeom prst="rect">
          <a:avLst/>
        </a:prstGeom>
        <a:noFill/>
      </xdr:spPr>
    </xdr:pic>
    <xdr:clientData fLocksWithSheet="0"/>
  </xdr:oneCellAnchor>
  <xdr:oneCellAnchor>
    <xdr:from>
      <xdr:col>1</xdr:col>
      <xdr:colOff>0</xdr:colOff>
      <xdr:row>5</xdr:row>
      <xdr:rowOff>0</xdr:rowOff>
    </xdr:from>
    <xdr:ext cx="1247775" cy="790575"/>
    <xdr:pic>
      <xdr:nvPicPr>
        <xdr:cNvPr id="0" name="image12.jpg"/>
        <xdr:cNvPicPr preferRelativeResize="0"/>
      </xdr:nvPicPr>
      <xdr:blipFill>
        <a:blip cstate="print" r:embed="rId6"/>
        <a:stretch>
          <a:fillRect/>
        </a:stretch>
      </xdr:blipFill>
      <xdr:spPr>
        <a:prstGeom prst="rect">
          <a:avLst/>
        </a:prstGeom>
        <a:noFill/>
      </xdr:spPr>
    </xdr:pic>
    <xdr:clientData fLocksWithSheet="0"/>
  </xdr:oneCellAnchor>
  <xdr:oneCellAnchor>
    <xdr:from>
      <xdr:col>2</xdr:col>
      <xdr:colOff>0</xdr:colOff>
      <xdr:row>5</xdr:row>
      <xdr:rowOff>0</xdr:rowOff>
    </xdr:from>
    <xdr:ext cx="1247775" cy="790575"/>
    <xdr:pic>
      <xdr:nvPicPr>
        <xdr:cNvPr id="0" name="image6.jpg"/>
        <xdr:cNvPicPr preferRelativeResize="0"/>
      </xdr:nvPicPr>
      <xdr:blipFill>
        <a:blip cstate="print" r:embed="rId7"/>
        <a:stretch>
          <a:fillRect/>
        </a:stretch>
      </xdr:blipFill>
      <xdr:spPr>
        <a:prstGeom prst="rect">
          <a:avLst/>
        </a:prstGeom>
        <a:noFill/>
      </xdr:spPr>
    </xdr:pic>
    <xdr:clientData fLocksWithSheet="0"/>
  </xdr:oneCellAnchor>
  <xdr:oneCellAnchor>
    <xdr:from>
      <xdr:col>3</xdr:col>
      <xdr:colOff>0</xdr:colOff>
      <xdr:row>5</xdr:row>
      <xdr:rowOff>0</xdr:rowOff>
    </xdr:from>
    <xdr:ext cx="1247775" cy="809625"/>
    <xdr:pic>
      <xdr:nvPicPr>
        <xdr:cNvPr id="0" name="image14.jpg"/>
        <xdr:cNvPicPr preferRelativeResize="0"/>
      </xdr:nvPicPr>
      <xdr:blipFill>
        <a:blip cstate="print" r:embed="rId8"/>
        <a:stretch>
          <a:fillRect/>
        </a:stretch>
      </xdr:blipFill>
      <xdr:spPr>
        <a:prstGeom prst="rect">
          <a:avLst/>
        </a:prstGeom>
        <a:noFill/>
      </xdr:spPr>
    </xdr:pic>
    <xdr:clientData fLocksWithSheet="0"/>
  </xdr:oneCellAnchor>
  <xdr:oneCellAnchor>
    <xdr:from>
      <xdr:col>4</xdr:col>
      <xdr:colOff>0</xdr:colOff>
      <xdr:row>5</xdr:row>
      <xdr:rowOff>0</xdr:rowOff>
    </xdr:from>
    <xdr:ext cx="1247775" cy="800100"/>
    <xdr:pic>
      <xdr:nvPicPr>
        <xdr:cNvPr id="0" name="image5.jpg"/>
        <xdr:cNvPicPr preferRelativeResize="0"/>
      </xdr:nvPicPr>
      <xdr:blipFill>
        <a:blip cstate="print" r:embed="rId9"/>
        <a:stretch>
          <a:fillRect/>
        </a:stretch>
      </xdr:blipFill>
      <xdr:spPr>
        <a:prstGeom prst="rect">
          <a:avLst/>
        </a:prstGeom>
        <a:noFill/>
      </xdr:spPr>
    </xdr:pic>
    <xdr:clientData fLocksWithSheet="0"/>
  </xdr:oneCellAnchor>
  <xdr:oneCellAnchor>
    <xdr:from>
      <xdr:col>5</xdr:col>
      <xdr:colOff>0</xdr:colOff>
      <xdr:row>5</xdr:row>
      <xdr:rowOff>0</xdr:rowOff>
    </xdr:from>
    <xdr:ext cx="1247775" cy="790575"/>
    <xdr:pic>
      <xdr:nvPicPr>
        <xdr:cNvPr id="0" name="image11.jpg"/>
        <xdr:cNvPicPr preferRelativeResize="0"/>
      </xdr:nvPicPr>
      <xdr:blipFill>
        <a:blip cstate="print" r:embed="rId10"/>
        <a:stretch>
          <a:fillRect/>
        </a:stretch>
      </xdr:blipFill>
      <xdr:spPr>
        <a:prstGeom prst="rect">
          <a:avLst/>
        </a:prstGeom>
        <a:noFill/>
      </xdr:spPr>
    </xdr:pic>
    <xdr:clientData fLocksWithSheet="0"/>
  </xdr:oneCellAnchor>
  <xdr:oneCellAnchor>
    <xdr:from>
      <xdr:col>1</xdr:col>
      <xdr:colOff>0</xdr:colOff>
      <xdr:row>7</xdr:row>
      <xdr:rowOff>0</xdr:rowOff>
    </xdr:from>
    <xdr:ext cx="1247775" cy="800100"/>
    <xdr:pic>
      <xdr:nvPicPr>
        <xdr:cNvPr id="0" name="image4.jpg"/>
        <xdr:cNvPicPr preferRelativeResize="0"/>
      </xdr:nvPicPr>
      <xdr:blipFill>
        <a:blip cstate="print" r:embed="rId11"/>
        <a:stretch>
          <a:fillRect/>
        </a:stretch>
      </xdr:blipFill>
      <xdr:spPr>
        <a:prstGeom prst="rect">
          <a:avLst/>
        </a:prstGeom>
        <a:noFill/>
      </xdr:spPr>
    </xdr:pic>
    <xdr:clientData fLocksWithSheet="0"/>
  </xdr:oneCellAnchor>
  <xdr:oneCellAnchor>
    <xdr:from>
      <xdr:col>2</xdr:col>
      <xdr:colOff>0</xdr:colOff>
      <xdr:row>7</xdr:row>
      <xdr:rowOff>0</xdr:rowOff>
    </xdr:from>
    <xdr:ext cx="1247775" cy="800100"/>
    <xdr:pic>
      <xdr:nvPicPr>
        <xdr:cNvPr id="0" name="image8.jpg"/>
        <xdr:cNvPicPr preferRelativeResize="0"/>
      </xdr:nvPicPr>
      <xdr:blipFill>
        <a:blip cstate="print" r:embed="rId12"/>
        <a:stretch>
          <a:fillRect/>
        </a:stretch>
      </xdr:blipFill>
      <xdr:spPr>
        <a:prstGeom prst="rect">
          <a:avLst/>
        </a:prstGeom>
        <a:noFill/>
      </xdr:spPr>
    </xdr:pic>
    <xdr:clientData fLocksWithSheet="0"/>
  </xdr:oneCellAnchor>
  <xdr:oneCellAnchor>
    <xdr:from>
      <xdr:col>3</xdr:col>
      <xdr:colOff>0</xdr:colOff>
      <xdr:row>7</xdr:row>
      <xdr:rowOff>0</xdr:rowOff>
    </xdr:from>
    <xdr:ext cx="1247775" cy="819150"/>
    <xdr:pic>
      <xdr:nvPicPr>
        <xdr:cNvPr id="0" name="image2.jpg"/>
        <xdr:cNvPicPr preferRelativeResize="0"/>
      </xdr:nvPicPr>
      <xdr:blipFill>
        <a:blip cstate="print" r:embed="rId13"/>
        <a:stretch>
          <a:fillRect/>
        </a:stretch>
      </xdr:blipFill>
      <xdr:spPr>
        <a:prstGeom prst="rect">
          <a:avLst/>
        </a:prstGeom>
        <a:noFill/>
      </xdr:spPr>
    </xdr:pic>
    <xdr:clientData fLocksWithSheet="0"/>
  </xdr:oneCellAnchor>
  <xdr:oneCellAnchor>
    <xdr:from>
      <xdr:col>4</xdr:col>
      <xdr:colOff>0</xdr:colOff>
      <xdr:row>7</xdr:row>
      <xdr:rowOff>0</xdr:rowOff>
    </xdr:from>
    <xdr:ext cx="1247775" cy="800100"/>
    <xdr:pic>
      <xdr:nvPicPr>
        <xdr:cNvPr id="0" name="image10.jpg"/>
        <xdr:cNvPicPr preferRelativeResize="0"/>
      </xdr:nvPicPr>
      <xdr:blipFill>
        <a:blip cstate="print" r:embed="rId14"/>
        <a:stretch>
          <a:fillRect/>
        </a:stretch>
      </xdr:blipFill>
      <xdr:spPr>
        <a:prstGeom prst="rect">
          <a:avLst/>
        </a:prstGeom>
        <a:noFill/>
      </xdr:spPr>
    </xdr:pic>
    <xdr:clientData fLocksWithSheet="0"/>
  </xdr:oneCellAnchor>
  <xdr:oneCellAnchor>
    <xdr:from>
      <xdr:col>5</xdr:col>
      <xdr:colOff>0</xdr:colOff>
      <xdr:row>7</xdr:row>
      <xdr:rowOff>0</xdr:rowOff>
    </xdr:from>
    <xdr:ext cx="1247775" cy="800100"/>
    <xdr:pic>
      <xdr:nvPicPr>
        <xdr:cNvPr id="0" name="image3.jpg"/>
        <xdr:cNvPicPr preferRelativeResize="0"/>
      </xdr:nvPicPr>
      <xdr:blipFill>
        <a:blip cstate="print" r:embed="rId15"/>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114300</xdr:colOff>
      <xdr:row>0</xdr:row>
      <xdr:rowOff>171450</xdr:rowOff>
    </xdr:from>
    <xdr:ext cx="1123950" cy="390525"/>
    <xdr:sp>
      <xdr:nvSpPr>
        <xdr:cNvPr id="3" name="Shape 3"/>
        <xdr:cNvSpPr/>
      </xdr:nvSpPr>
      <xdr:spPr>
        <a:xfrm>
          <a:off x="343125" y="949275"/>
          <a:ext cx="1100700" cy="370200"/>
        </a:xfrm>
        <a:prstGeom prst="bevel">
          <a:avLst>
            <a:gd fmla="val 12500" name="adj"/>
          </a:avLst>
        </a:prstGeom>
        <a:solidFill>
          <a:srgbClr val="CFE2F3"/>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rPr lang="en-US" sz="1400"/>
            <a:t>更新</a:t>
          </a:r>
          <a:endParaRPr sz="1400"/>
        </a:p>
      </xdr:txBody>
    </xdr: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2" t="str">
        <f>IFERROR(__xludf.DUMMYFUNCTION("IMPORTRANGE(""https://docs.google.com/spreadsheets/d/1vsTcEcugRZXGU84Ng3dXvNCAOD3CAaUTEbnnM7tyUJg/edit?usp=sharing"",""施設概要!A1"")"),"施設概要")</f>
        <v>施設概要</v>
      </c>
    </row>
    <row r="2" ht="22.5" customHeight="1">
      <c r="A2" s="5" t="str">
        <f>IFERROR(__xludf.DUMMYFUNCTION("IMPORTRANGE(""https://docs.google.com/spreadsheets/d/1vsTcEcugRZXGU84Ng3dXvNCAOD3CAaUTEbnnM7tyUJg/edit?usp=sharing"",""施設概要!A2"")"),"所在地")</f>
        <v>所在地</v>
      </c>
      <c r="B2" s="7" t="s">
        <v>0</v>
      </c>
      <c r="C2" s="10" t="s">
        <v>2</v>
      </c>
    </row>
    <row r="3" ht="22.5" customHeight="1">
      <c r="A3" s="5" t="str">
        <f>IFERROR(__xludf.DUMMYFUNCTION("IMPORTRANGE(""https://docs.google.com/spreadsheets/d/1vsTcEcugRZXGU84Ng3dXvNCAOD3CAaUTEbnnM7tyUJg/edit?usp=sharing"",""施設概要!A3"")"),"給食部門名")</f>
        <v>給食部門名</v>
      </c>
      <c r="B3" s="7" t="s">
        <v>5</v>
      </c>
      <c r="C3" s="14"/>
    </row>
    <row r="4" ht="22.5" customHeight="1">
      <c r="A4" s="5" t="str">
        <f>IFERROR(__xludf.DUMMYFUNCTION("IMPORTRANGE(""https://docs.google.com/spreadsheets/d/1vsTcEcugRZXGU84Ng3dXvNCAOD3CAaUTEbnnM7tyUJg/edit?usp=sharing"",""施設概要!A4"")"),"電話")</f>
        <v>電話</v>
      </c>
      <c r="B4" s="7" t="s">
        <v>6</v>
      </c>
      <c r="C4" s="14"/>
    </row>
    <row r="5" ht="22.5" customHeight="1">
      <c r="A5" s="5" t="str">
        <f>IFERROR(__xludf.DUMMYFUNCTION("IMPORTRANGE(""https://docs.google.com/spreadsheets/d/1vsTcEcugRZXGU84Ng3dXvNCAOD3CAaUTEbnnM7tyUJg/edit?usp=sharing"",""施設概要!A5"")"),"FAX")</f>
        <v>FAX</v>
      </c>
      <c r="B5" s="7" t="s">
        <v>8</v>
      </c>
      <c r="C5" s="14"/>
    </row>
    <row r="6" ht="22.5" customHeight="1">
      <c r="A6" s="21" t="str">
        <f>IFERROR(__xludf.DUMMYFUNCTION("IMPORTRANGE(""https://docs.google.com/spreadsheets/d/1vsTcEcugRZXGU84Ng3dXvNCAOD3CAaUTEbnnM7tyUJg/edit?usp=sharing"",""施設概要!A6"")"),"更新日")</f>
        <v>更新日</v>
      </c>
      <c r="B6" s="23">
        <v>46125.64896114584</v>
      </c>
      <c r="C6" s="24"/>
    </row>
  </sheetData>
  <mergeCells count="1">
    <mergeCell ref="C2:C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07" t="str">
        <f>IFERROR(__xludf.DUMMYFUNCTION("IMPORTRANGE(""https://docs.google.com/spreadsheets/d/1vsTcEcugRZXGU84Ng3dXvNCAOD3CAaUTEbnnM7tyUJg/edit?usp=sharing"",""おかず形態一覧表!A1"")"),"1. おかず形態一覧表")</f>
        <v>1. おかず形態一覧表</v>
      </c>
      <c r="B1" s="97"/>
      <c r="C1" s="97"/>
      <c r="D1" s="97"/>
      <c r="E1" s="97"/>
      <c r="F1" s="97"/>
      <c r="G1" s="97"/>
      <c r="H1" s="97"/>
    </row>
    <row r="2" ht="22.5" customHeight="1">
      <c r="A2" s="16" t="str">
        <f>IFERROR(__xludf.DUMMYFUNCTION("IMPORTRANGE(""https://docs.google.com/spreadsheets/d/1vsTcEcugRZXGU84Ng3dXvNCAOD3CAaUTEbnnM7tyUJg/edit?usp=sharing"",""おかず形態一覧表!A2"")"),"食種名称")</f>
        <v>食種名称</v>
      </c>
      <c r="B2" s="17" t="s">
        <v>7</v>
      </c>
      <c r="C2" s="17" t="s">
        <v>9</v>
      </c>
      <c r="D2" s="17" t="s">
        <v>14</v>
      </c>
      <c r="E2" s="17" t="s">
        <v>15</v>
      </c>
      <c r="F2" s="17" t="s">
        <v>16</v>
      </c>
      <c r="G2" s="17"/>
      <c r="H2" s="17"/>
    </row>
    <row r="3" ht="18.75" customHeight="1">
      <c r="A3" s="30" t="str">
        <f>IFERROR(__xludf.DUMMYFUNCTION("IMPORTRANGE(""https://docs.google.com/spreadsheets/d/1vsTcEcugRZXGU84Ng3dXvNCAOD3CAaUTEbnnM7tyUJg/edit?usp=sharing"",""おかず形態一覧表!A3"")"),"肉のおかず")</f>
        <v>肉のおかず</v>
      </c>
      <c r="B3" s="31" t="s">
        <v>20</v>
      </c>
      <c r="C3" s="31" t="s">
        <v>20</v>
      </c>
      <c r="D3" s="31" t="s">
        <v>20</v>
      </c>
      <c r="E3" s="31" t="s">
        <v>20</v>
      </c>
      <c r="F3" s="31" t="s">
        <v>20</v>
      </c>
      <c r="G3" s="31"/>
      <c r="H3" s="31"/>
    </row>
    <row r="4" ht="67.5" customHeight="1">
      <c r="A4" s="34" t="str">
        <f>IFERROR(__xludf.DUMMYFUNCTION("IMPORTRANGE(""https://docs.google.com/spreadsheets/d/1vsTcEcugRZXGU84Ng3dXvNCAOD3CAaUTEbnnM7tyUJg/edit?usp=sharing"",""おかず形態一覧表!A4"")"),"画像")</f>
        <v>画像</v>
      </c>
      <c r="B4" s="37"/>
      <c r="C4" s="37"/>
      <c r="D4" s="37"/>
      <c r="E4" s="37"/>
      <c r="F4" s="37"/>
      <c r="G4" s="37"/>
      <c r="H4" s="37"/>
    </row>
    <row r="5" ht="18.75" customHeight="1">
      <c r="A5" s="30" t="str">
        <f>IFERROR(__xludf.DUMMYFUNCTION("IMPORTRANGE(""https://docs.google.com/spreadsheets/d/1vsTcEcugRZXGU84Ng3dXvNCAOD3CAaUTEbnnM7tyUJg/edit?usp=sharing"",""おかず形態一覧表!A5"")"),"魚のおかず")</f>
        <v>魚のおかず</v>
      </c>
      <c r="B5" s="31" t="s">
        <v>26</v>
      </c>
      <c r="C5" s="31" t="s">
        <v>26</v>
      </c>
      <c r="D5" s="31" t="s">
        <v>26</v>
      </c>
      <c r="E5" s="31" t="s">
        <v>26</v>
      </c>
      <c r="F5" s="31" t="s">
        <v>26</v>
      </c>
      <c r="G5" s="31"/>
      <c r="H5" s="31"/>
    </row>
    <row r="6" ht="67.5" customHeight="1">
      <c r="A6" s="34" t="str">
        <f>IFERROR(__xludf.DUMMYFUNCTION("IMPORTRANGE(""https://docs.google.com/spreadsheets/d/1vsTcEcugRZXGU84Ng3dXvNCAOD3CAaUTEbnnM7tyUJg/edit?usp=sharing"",""おかず形態一覧表!A6"")"),"画像")</f>
        <v>画像</v>
      </c>
      <c r="B6" s="42"/>
      <c r="C6" s="37"/>
      <c r="D6" s="37"/>
      <c r="E6" s="37"/>
      <c r="F6" s="37"/>
      <c r="G6" s="37"/>
      <c r="H6" s="37"/>
    </row>
    <row r="7" ht="18.75" customHeight="1">
      <c r="A7" s="30" t="str">
        <f>IFERROR(__xludf.DUMMYFUNCTION("IMPORTRANGE(""https://docs.google.com/spreadsheets/d/1vsTcEcugRZXGU84Ng3dXvNCAOD3CAaUTEbnnM7tyUJg/edit?usp=sharing"",""おかず形態一覧表!A7"")"),"野菜のおかず")</f>
        <v>野菜のおかず</v>
      </c>
      <c r="B7" s="31" t="s">
        <v>28</v>
      </c>
      <c r="C7" s="31" t="s">
        <v>28</v>
      </c>
      <c r="D7" s="31" t="s">
        <v>28</v>
      </c>
      <c r="E7" s="31" t="s">
        <v>28</v>
      </c>
      <c r="F7" s="31" t="s">
        <v>28</v>
      </c>
      <c r="G7" s="31"/>
      <c r="H7" s="31"/>
    </row>
    <row r="8" ht="67.5" customHeight="1">
      <c r="A8" s="44" t="str">
        <f>IFERROR(__xludf.DUMMYFUNCTION("IMPORTRANGE(""https://docs.google.com/spreadsheets/d/1vsTcEcugRZXGU84Ng3dXvNCAOD3CAaUTEbnnM7tyUJg/edit?usp=sharing"",""おかず形態一覧表!A8"")"),"画像")</f>
        <v>画像</v>
      </c>
      <c r="B8" s="45"/>
      <c r="C8" s="46"/>
      <c r="D8" s="46"/>
      <c r="E8" s="46"/>
      <c r="F8" s="46"/>
      <c r="G8" s="46"/>
      <c r="H8" s="46"/>
    </row>
    <row r="9" ht="112.5" customHeight="1">
      <c r="A9" s="44" t="str">
        <f>IFERROR(__xludf.DUMMYFUNCTION("IMPORTRANGE(""https://docs.google.com/spreadsheets/d/1vsTcEcugRZXGU84Ng3dXvNCAOD3CAaUTEbnnM7tyUJg/edit?usp=sharing"",""おかず形態一覧表!A9"")"),"内容")</f>
        <v>内容</v>
      </c>
      <c r="B9" s="47" t="s">
        <v>29</v>
      </c>
      <c r="C9" s="47" t="s">
        <v>30</v>
      </c>
      <c r="D9" s="47" t="s">
        <v>31</v>
      </c>
      <c r="E9" s="47" t="s">
        <v>32</v>
      </c>
      <c r="F9" s="47" t="s">
        <v>33</v>
      </c>
      <c r="G9" s="47"/>
      <c r="H9" s="47"/>
    </row>
    <row r="10" ht="45.0" customHeight="1">
      <c r="A10" s="48" t="str">
        <f>IFERROR(__xludf.DUMMYFUNCTION("IMPORTRANGE(""https://docs.google.com/spreadsheets/d/1vsTcEcugRZXGU84Ng3dXvNCAOD3CAaUTEbnnM7tyUJg/edit?usp=sharing"",""おかず形態一覧表!A10"")"),"大きさ・形状")</f>
        <v>大きさ・形状</v>
      </c>
      <c r="B10" s="49" t="s">
        <v>34</v>
      </c>
      <c r="C10" s="49" t="s">
        <v>35</v>
      </c>
      <c r="D10" s="49" t="s">
        <v>36</v>
      </c>
      <c r="E10" s="49" t="s">
        <v>37</v>
      </c>
      <c r="F10" s="49" t="s">
        <v>38</v>
      </c>
      <c r="G10" s="49"/>
      <c r="H10" s="49"/>
    </row>
    <row r="11" ht="45.0" customHeight="1">
      <c r="A11" s="48" t="str">
        <f>IFERROR(__xludf.DUMMYFUNCTION("IMPORTRANGE(""https://docs.google.com/spreadsheets/d/1vsTcEcugRZXGU84Ng3dXvNCAOD3CAaUTEbnnM7tyUJg/edit?usp=sharing"",""おかず形態一覧表!A11"")"),"咀嚼の必要性")</f>
        <v>咀嚼の必要性</v>
      </c>
      <c r="B11" s="50"/>
      <c r="C11" s="49" t="s">
        <v>39</v>
      </c>
      <c r="D11" s="49" t="s">
        <v>40</v>
      </c>
      <c r="E11" s="49" t="s">
        <v>41</v>
      </c>
      <c r="F11" s="49" t="s">
        <v>41</v>
      </c>
      <c r="G11" s="49"/>
      <c r="H11" s="49"/>
    </row>
    <row r="12" ht="22.5" customHeight="1">
      <c r="A12" s="48" t="str">
        <f>IFERROR(__xludf.DUMMYFUNCTION("IMPORTRANGE(""https://docs.google.com/spreadsheets/d/1vsTcEcugRZXGU84Ng3dXvNCAOD3CAaUTEbnnM7tyUJg/edit?usp=sharing"",""おかず形態一覧表!A12"")"),"学会分類2021")</f>
        <v>学会分類2021</v>
      </c>
      <c r="B12" s="116"/>
      <c r="C12" s="118">
        <v>4.0</v>
      </c>
      <c r="D12" s="118">
        <v>3.0</v>
      </c>
      <c r="E12" s="118" t="s">
        <v>65</v>
      </c>
      <c r="F12" s="119">
        <v>45689.0</v>
      </c>
      <c r="G12" s="118"/>
      <c r="H12" s="119"/>
    </row>
    <row r="13" ht="22.5" customHeight="1">
      <c r="A13" s="55" t="str">
        <f>IFERROR(__xludf.DUMMYFUNCTION("IMPORTRANGE(""https://docs.google.com/spreadsheets/d/1vsTcEcugRZXGU84Ng3dXvNCAOD3CAaUTEbnnM7tyUJg/edit?usp=sharing"",""おかず形態一覧表!A13"")"),"栄養量目安")</f>
        <v>栄養量目安</v>
      </c>
      <c r="B13" s="57" t="s">
        <v>43</v>
      </c>
      <c r="C13" s="57" t="s">
        <v>45</v>
      </c>
      <c r="D13" s="57" t="s">
        <v>46</v>
      </c>
      <c r="E13" s="57" t="s">
        <v>47</v>
      </c>
      <c r="F13" s="57" t="s">
        <v>48</v>
      </c>
      <c r="G13" s="57"/>
      <c r="H13" s="57"/>
    </row>
    <row r="14" ht="22.5" customHeight="1">
      <c r="A14" s="121" t="s">
        <v>66</v>
      </c>
      <c r="B14" s="122">
        <v>1400.0</v>
      </c>
      <c r="C14" s="122">
        <v>1200.0</v>
      </c>
      <c r="D14" s="122">
        <v>1200.0</v>
      </c>
      <c r="E14" s="122">
        <v>1000.0</v>
      </c>
      <c r="F14" s="122">
        <v>1000.0</v>
      </c>
      <c r="G14" s="122"/>
      <c r="H14" s="122"/>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11" t="str">
        <f>IFERROR(__xludf.DUMMYFUNCTION("IMPORTRANGE(""https://docs.google.com/spreadsheets/d/1vsTcEcugRZXGU84Ng3dXvNCAOD3CAaUTEbnnM7tyUJg/edit?usp=sharing"",""主食一覧!A1"")"),"2. 主食一覧")</f>
        <v>2. 主食一覧</v>
      </c>
      <c r="B1" s="97"/>
      <c r="C1" s="97"/>
      <c r="D1" s="97"/>
      <c r="E1" s="97"/>
      <c r="F1" s="97"/>
      <c r="G1" s="97"/>
      <c r="H1" s="97"/>
    </row>
    <row r="2" ht="22.5" customHeight="1">
      <c r="A2" s="4" t="str">
        <f>IFERROR(__xludf.DUMMYFUNCTION("IMPORTRANGE(""https://docs.google.com/spreadsheets/d/1vsTcEcugRZXGU84Ng3dXvNCAOD3CAaUTEbnnM7tyUJg/edit?usp=sharing"",""主食一覧!A2"")"),"主食名称")</f>
        <v>主食名称</v>
      </c>
      <c r="B2" s="8" t="s">
        <v>1</v>
      </c>
      <c r="C2" s="8" t="s">
        <v>3</v>
      </c>
      <c r="D2" s="8" t="s">
        <v>4</v>
      </c>
      <c r="E2" s="8"/>
      <c r="F2" s="8"/>
      <c r="G2" s="8"/>
      <c r="H2" s="13"/>
    </row>
    <row r="3" ht="67.5" customHeight="1">
      <c r="A3" s="4" t="str">
        <f>IFERROR(__xludf.DUMMYFUNCTION("IMPORTRANGE(""https://docs.google.com/spreadsheets/d/1vsTcEcugRZXGU84Ng3dXvNCAOD3CAaUTEbnnM7tyUJg/edit?usp=sharing"",""主食一覧!A3"")"),"画像")</f>
        <v>画像</v>
      </c>
      <c r="B3" s="15"/>
      <c r="C3" s="15"/>
      <c r="D3" s="15"/>
      <c r="E3" s="15"/>
      <c r="F3" s="15"/>
      <c r="G3" s="15"/>
      <c r="H3" s="15"/>
    </row>
    <row r="4" ht="45.0" customHeight="1">
      <c r="A4" s="4" t="str">
        <f>IFERROR(__xludf.DUMMYFUNCTION("IMPORTRANGE(""https://docs.google.com/spreadsheets/d/1vsTcEcugRZXGU84Ng3dXvNCAOD3CAaUTEbnnM7tyUJg/edit?usp=sharing"",""主食一覧!A4"")"),"内容")</f>
        <v>内容</v>
      </c>
      <c r="B4" s="20" t="s">
        <v>11</v>
      </c>
      <c r="C4" s="20" t="s">
        <v>12</v>
      </c>
      <c r="D4" s="20" t="s">
        <v>13</v>
      </c>
      <c r="E4" s="20"/>
      <c r="F4" s="20"/>
      <c r="G4" s="20"/>
      <c r="H4" s="26"/>
    </row>
    <row r="5" ht="22.5" customHeight="1">
      <c r="A5" s="4" t="str">
        <f>IFERROR(__xludf.DUMMYFUNCTION("IMPORTRANGE(""https://docs.google.com/spreadsheets/d/1vsTcEcugRZXGU84Ng3dXvNCAOD3CAaUTEbnnM7tyUJg/edit?usp=sharing"",""主食一覧!A5"")"),"学会分類2021")</f>
        <v>学会分類2021</v>
      </c>
      <c r="B5" s="112"/>
      <c r="C5" s="112" t="s">
        <v>18</v>
      </c>
      <c r="D5" s="112" t="s">
        <v>65</v>
      </c>
      <c r="E5" s="112"/>
      <c r="F5" s="112"/>
      <c r="G5" s="112"/>
      <c r="H5" s="112"/>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20" t="str">
        <f>IFERROR(__xludf.DUMMYFUNCTION("IMPORTRANGE(""https://docs.google.com/spreadsheets/d/1vsTcEcugRZXGU84Ng3dXvNCAOD3CAaUTEbnnM7tyUJg/edit?usp=sharing"",""水分とろみの基準・水分ゼリー!A1"")"),"3-1. 水分とろみの基準")</f>
        <v>3-1. 水分とろみの基準</v>
      </c>
      <c r="B1" s="97"/>
      <c r="C1" s="97"/>
      <c r="D1" s="97"/>
      <c r="E1" s="97"/>
      <c r="F1" s="123" t="str">
        <f>IFERROR(__xludf.DUMMYFUNCTION("IMPORTRANGE(""https://docs.google.com/spreadsheets/d/1vsTcEcugRZXGU84Ng3dXvNCAOD3CAaUTEbnnM7tyUJg/edit?usp=sharing"",""水分とろみの基準・水分ゼリー!F1"")"),"3-2. 水分ゼリー")</f>
        <v>3-2. 水分ゼリー</v>
      </c>
      <c r="G1" s="97"/>
      <c r="H1" s="97"/>
    </row>
    <row r="2" ht="30.0" customHeight="1">
      <c r="A2" s="9" t="str">
        <f>IFERROR(__xludf.DUMMYFUNCTION("IMPORTRANGE(""https://docs.google.com/spreadsheets/d/1vsTcEcugRZXGU84Ng3dXvNCAOD3CAaUTEbnnM7tyUJg/edit?usp=sharing"",""水分とろみの基準・水分ゼリー!A2"")"),"学会分類2021
（とろみ）")</f>
        <v>学会分類2021
（とろみ）</v>
      </c>
      <c r="B2" s="12" t="str">
        <f>IFERROR(__xludf.DUMMYFUNCTION("IMPORTRANGE(""https://docs.google.com/spreadsheets/d/1vsTcEcugRZXGU84Ng3dXvNCAOD3CAaUTEbnnM7tyUJg/edit?usp=sharing"",""水分とろみの基準・水分ゼリー!B2"")"),"薄いとろみ")</f>
        <v>薄いとろみ</v>
      </c>
      <c r="C2" s="12" t="str">
        <f>IFERROR(__xludf.DUMMYFUNCTION("IMPORTRANGE(""https://docs.google.com/spreadsheets/d/1vsTcEcugRZXGU84Ng3dXvNCAOD3CAaUTEbnnM7tyUJg/edit?usp=sharing"",""水分とろみの基準・水分ゼリー!C2"")"),"中間のとろみ")</f>
        <v>中間のとろみ</v>
      </c>
      <c r="D2" s="12" t="str">
        <f>IFERROR(__xludf.DUMMYFUNCTION("IMPORTRANGE(""https://docs.google.com/spreadsheets/d/1vsTcEcugRZXGU84Ng3dXvNCAOD3CAaUTEbnnM7tyUJg/edit?usp=sharing"",""水分とろみの基準・水分ゼリー!D2"")"),"濃いとろみ")</f>
        <v>濃いとろみ</v>
      </c>
      <c r="E2" s="12" t="str">
        <f>IFERROR(__xludf.DUMMYFUNCTION("IMPORTRANGE(""https://docs.google.com/spreadsheets/d/1vsTcEcugRZXGU84Ng3dXvNCAOD3CAaUTEbnnM7tyUJg/edit?usp=sharing"",""水分とろみの基準・水分ゼリー!E2"")"),"")</f>
        <v/>
      </c>
      <c r="F2" s="18" t="str">
        <f>IFERROR(__xludf.DUMMYFUNCTION("IMPORTRANGE(""https://docs.google.com/spreadsheets/d/1vsTcEcugRZXGU84Ng3dXvNCAOD3CAaUTEbnnM7tyUJg/edit?usp=sharing"",""水分とろみの基準・水分ゼリー!F2"")"),"名称")</f>
        <v>名称</v>
      </c>
      <c r="G2" s="19" t="s">
        <v>10</v>
      </c>
      <c r="H2" s="22"/>
    </row>
    <row r="3" ht="22.5" customHeight="1">
      <c r="A3" s="25" t="str">
        <f>IFERROR(__xludf.DUMMYFUNCTION("IMPORTRANGE(""https://docs.google.com/spreadsheets/d/1vsTcEcugRZXGU84Ng3dXvNCAOD3CAaUTEbnnM7tyUJg/edit?usp=sharing"",""水分とろみの基準・水分ゼリー!A3"")"),"とろみ調整食品")</f>
        <v>とろみ調整食品</v>
      </c>
      <c r="B3" s="27" t="s">
        <v>67</v>
      </c>
      <c r="C3" s="27" t="s">
        <v>67</v>
      </c>
      <c r="D3" s="27" t="s">
        <v>67</v>
      </c>
      <c r="E3" s="29"/>
      <c r="F3" s="25" t="str">
        <f>IFERROR(__xludf.DUMMYFUNCTION("IMPORTRANGE(""https://docs.google.com/spreadsheets/d/1vsTcEcugRZXGU84Ng3dXvNCAOD3CAaUTEbnnM7tyUJg/edit?usp=sharing"",""水分とろみの基準・水分ゼリー!F3"")"),"とろみ調整食品")</f>
        <v>とろみ調整食品</v>
      </c>
      <c r="G3" s="27" t="s">
        <v>21</v>
      </c>
      <c r="H3" s="29"/>
    </row>
    <row r="4" ht="22.5" customHeight="1">
      <c r="A4" s="32" t="str">
        <f>IFERROR(__xludf.DUMMYFUNCTION("IMPORTRANGE(""https://docs.google.com/spreadsheets/d/1vsTcEcugRZXGU84Ng3dXvNCAOD3CAaUTEbnnM7tyUJg/edit?usp=sharing"",""水分とろみの基準・水分ゼリー!A4"")"),"水100mlあたり")</f>
        <v>水100mlあたり</v>
      </c>
      <c r="B4" s="36" t="s">
        <v>68</v>
      </c>
      <c r="C4" s="36" t="s">
        <v>68</v>
      </c>
      <c r="D4" s="36" t="s">
        <v>68</v>
      </c>
      <c r="E4" s="36" t="s">
        <v>68</v>
      </c>
      <c r="F4" s="25" t="str">
        <f>IFERROR(__xludf.DUMMYFUNCTION("IMPORTRANGE(""https://docs.google.com/spreadsheets/d/1vsTcEcugRZXGU84Ng3dXvNCAOD3CAaUTEbnnM7tyUJg/edit?usp=sharing"",""水分とろみの基準・水分ゼリー!F4"")"),"水100mlあたり")</f>
        <v>水100mlあたり</v>
      </c>
      <c r="G4" s="125">
        <v>0.75</v>
      </c>
      <c r="H4" s="38"/>
    </row>
    <row r="5" ht="22.5" customHeight="1">
      <c r="A5" s="39" t="str">
        <f>IFERROR(__xludf.DUMMYFUNCTION("IMPORTRANGE(""https://docs.google.com/spreadsheets/d/1vsTcEcugRZXGU84Ng3dXvNCAOD3CAaUTEbnnM7tyUJg/edit?usp=sharing"",""水分とろみの基準・水分ゼリー!A5"")"),"小さじ")</f>
        <v>小さじ</v>
      </c>
      <c r="B5" s="40" t="s">
        <v>23</v>
      </c>
      <c r="C5" s="40" t="s">
        <v>24</v>
      </c>
      <c r="D5" s="40" t="s">
        <v>25</v>
      </c>
      <c r="E5" s="40" t="s">
        <v>68</v>
      </c>
      <c r="F5" s="39" t="s">
        <v>27</v>
      </c>
      <c r="G5" s="40"/>
      <c r="H5" s="41"/>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126" t="str">
        <f>IFERROR(__xludf.DUMMYFUNCTION("IMPORTRANGE(""https://docs.google.com/spreadsheets/d/1vsTcEcugRZXGU84Ng3dXvNCAOD3CAaUTEbnnM7tyUJg/edit?usp=sharing"",""濃厚流動食・補助食品!A1"")"),"4. 濃厚流動食（経管栄養）")</f>
        <v>4. 濃厚流動食（経管栄養）</v>
      </c>
      <c r="B1" s="97"/>
      <c r="C1" s="97"/>
      <c r="D1" s="97"/>
      <c r="E1" s="97"/>
      <c r="F1" s="128" t="str">
        <f>IFERROR(__xludf.DUMMYFUNCTION("IMPORTRANGE(""https://docs.google.com/spreadsheets/d/1vsTcEcugRZXGU84Ng3dXvNCAOD3CAaUTEbnnM7tyUJg/edit?usp=sharing"",""濃厚流動食・補助食品!F1"")"),"5. 補助食品、その他")</f>
        <v>5. 補助食品、その他</v>
      </c>
      <c r="G1" s="97"/>
    </row>
    <row r="2" ht="22.5" customHeight="1">
      <c r="A2" s="56" t="str">
        <f>IFERROR(__xludf.DUMMYFUNCTION("IMPORTRANGE(""https://docs.google.com/spreadsheets/d/1vsTcEcugRZXGU84Ng3dXvNCAOD3CAaUTEbnnM7tyUJg/edit?usp=sharing"",""濃厚流動食・補助食品!A2"")"),"商品名")</f>
        <v>商品名</v>
      </c>
      <c r="B2" s="58" t="s">
        <v>44</v>
      </c>
      <c r="C2" s="58"/>
      <c r="D2" s="58"/>
      <c r="E2" s="60"/>
      <c r="F2" s="61" t="s">
        <v>49</v>
      </c>
      <c r="G2" s="129"/>
    </row>
    <row r="3" ht="22.5" customHeight="1">
      <c r="A3" s="64"/>
      <c r="B3" s="58"/>
      <c r="C3" s="58"/>
      <c r="D3" s="58"/>
      <c r="E3" s="60"/>
      <c r="F3" s="66" t="s">
        <v>69</v>
      </c>
      <c r="G3" s="67"/>
    </row>
    <row r="4" ht="22.5" customHeight="1">
      <c r="A4" s="68"/>
      <c r="B4" s="58"/>
      <c r="C4" s="58"/>
      <c r="D4" s="69"/>
      <c r="E4" s="60"/>
      <c r="F4" s="70"/>
      <c r="G4" s="71"/>
    </row>
  </sheetData>
  <mergeCells count="2">
    <mergeCell ref="A2:A4"/>
    <mergeCell ref="F3:G4"/>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pageSetUpPr fitToPage="1"/>
  </sheetPr>
  <sheetViews>
    <sheetView showGridLines="0" workbookViewId="0"/>
  </sheetViews>
  <sheetFormatPr customHeight="1" defaultColWidth="12.63" defaultRowHeight="15.75"/>
  <cols>
    <col customWidth="1" min="1" max="8" width="16.38"/>
  </cols>
  <sheetData>
    <row r="1" ht="30.0" customHeight="1">
      <c r="A1" s="72" t="s">
        <v>51</v>
      </c>
      <c r="B1" s="73"/>
      <c r="C1" s="74" t="s">
        <v>52</v>
      </c>
      <c r="D1" s="75"/>
      <c r="E1" s="75"/>
      <c r="F1" s="75"/>
      <c r="G1" s="75"/>
      <c r="H1" s="75"/>
      <c r="I1" s="76"/>
      <c r="J1" s="76"/>
      <c r="K1" s="76"/>
      <c r="L1" s="76"/>
      <c r="M1" s="76"/>
      <c r="N1" s="76"/>
      <c r="O1" s="76"/>
      <c r="P1" s="76"/>
      <c r="Q1" s="76"/>
      <c r="R1" s="76"/>
      <c r="S1" s="76"/>
      <c r="T1" s="76"/>
      <c r="U1" s="76"/>
      <c r="V1" s="76"/>
      <c r="W1" s="76"/>
      <c r="X1" s="76"/>
      <c r="Y1" s="76"/>
      <c r="Z1" s="76"/>
    </row>
    <row r="2" ht="7.5" customHeight="1"/>
    <row r="3" ht="22.5" customHeight="1">
      <c r="A3" s="77" t="str">
        <f>IFERROR(__xludf.DUMMYFUNCTION("IMPORTRANGE(""https://docs.google.com/spreadsheets/d/1vsTcEcugRZXGU84Ng3dXvNCAOD3CAaUTEbnnM7tyUJg/edit?usp=sharing"",""おかず形態一覧表!A1"")"),"1. おかず形態一覧表")</f>
        <v>1. おかず形態一覧表</v>
      </c>
      <c r="B3" s="78"/>
    </row>
    <row r="4" ht="22.5" customHeight="1">
      <c r="A4" s="16" t="str">
        <f>IFERROR(__xludf.DUMMYFUNCTION("IMPORTRANGE(""https://docs.google.com/spreadsheets/d/1vsTcEcugRZXGU84Ng3dXvNCAOD3CAaUTEbnnM7tyUJg/edit?usp=sharing"",""おかず形態一覧表!A2"")"),"食種名称")</f>
        <v>食種名称</v>
      </c>
      <c r="B4" s="131" t="s">
        <v>7</v>
      </c>
      <c r="C4" s="131" t="s">
        <v>9</v>
      </c>
      <c r="D4" s="131" t="s">
        <v>14</v>
      </c>
      <c r="E4" s="131" t="s">
        <v>15</v>
      </c>
      <c r="F4" s="131" t="s">
        <v>16</v>
      </c>
      <c r="G4" s="131"/>
      <c r="H4" s="131"/>
    </row>
    <row r="5" ht="22.5" customHeight="1">
      <c r="A5" s="16" t="str">
        <f>IFERROR(__xludf.DUMMYFUNCTION("IMPORTRANGE(""https://docs.google.com/spreadsheets/d/1vsTcEcugRZXGU84Ng3dXvNCAOD3CAaUTEbnnM7tyUJg/edit?usp=sharing"",""おかず形態一覧表!A3"")"),"肉のおかず")</f>
        <v>肉のおかず</v>
      </c>
      <c r="B5" s="132" t="s">
        <v>20</v>
      </c>
      <c r="C5" s="132" t="s">
        <v>20</v>
      </c>
      <c r="D5" s="132" t="s">
        <v>20</v>
      </c>
      <c r="E5" s="132" t="s">
        <v>20</v>
      </c>
      <c r="F5" s="132" t="s">
        <v>20</v>
      </c>
      <c r="G5" s="132"/>
      <c r="H5" s="132"/>
    </row>
    <row r="6" ht="67.5" customHeight="1">
      <c r="A6" s="34" t="str">
        <f>IFERROR(__xludf.DUMMYFUNCTION("IMPORTRANGE(""https://docs.google.com/spreadsheets/d/1vsTcEcugRZXGU84Ng3dXvNCAOD3CAaUTEbnnM7tyUJg/edit?usp=sharing"",""おかず形態一覧表!A4"")"),"画像")</f>
        <v>画像</v>
      </c>
      <c r="B6" s="42" t="str">
        <f>'おかず形態一覧表'!B4</f>
        <v/>
      </c>
      <c r="C6" s="42" t="str">
        <f>'おかず形態一覧表'!C4</f>
        <v/>
      </c>
      <c r="D6" s="42" t="str">
        <f>'おかず形態一覧表'!D4</f>
        <v/>
      </c>
      <c r="E6" s="42" t="str">
        <f>'おかず形態一覧表'!E4</f>
        <v/>
      </c>
      <c r="F6" s="42" t="str">
        <f>'おかず形態一覧表'!F4</f>
        <v/>
      </c>
      <c r="G6" s="42" t="str">
        <f>'おかず形態一覧表'!G4</f>
        <v/>
      </c>
      <c r="H6" s="42" t="str">
        <f>'おかず形態一覧表'!H4</f>
        <v/>
      </c>
    </row>
    <row r="7" ht="22.5" customHeight="1">
      <c r="A7" s="16" t="str">
        <f>IFERROR(__xludf.DUMMYFUNCTION("IMPORTRANGE(""https://docs.google.com/spreadsheets/d/1vsTcEcugRZXGU84Ng3dXvNCAOD3CAaUTEbnnM7tyUJg/edit?usp=sharing"",""おかず形態一覧表!A5"")"),"魚のおかず")</f>
        <v>魚のおかず</v>
      </c>
      <c r="B7" s="132" t="s">
        <v>26</v>
      </c>
      <c r="C7" s="132" t="s">
        <v>26</v>
      </c>
      <c r="D7" s="132" t="s">
        <v>26</v>
      </c>
      <c r="E7" s="132" t="s">
        <v>26</v>
      </c>
      <c r="F7" s="132" t="s">
        <v>26</v>
      </c>
      <c r="G7" s="132"/>
      <c r="H7" s="132"/>
    </row>
    <row r="8" ht="67.5" customHeight="1">
      <c r="A8" s="34" t="str">
        <f>IFERROR(__xludf.DUMMYFUNCTION("IMPORTRANGE(""https://docs.google.com/spreadsheets/d/1vsTcEcugRZXGU84Ng3dXvNCAOD3CAaUTEbnnM7tyUJg/edit?usp=sharing"",""おかず形態一覧表!A6"")"),"画像")</f>
        <v>画像</v>
      </c>
      <c r="B8" s="42" t="str">
        <f>'おかず形態一覧表'!B6</f>
        <v/>
      </c>
      <c r="C8" s="42" t="str">
        <f>'おかず形態一覧表'!C6</f>
        <v/>
      </c>
      <c r="D8" s="42" t="str">
        <f>'おかず形態一覧表'!D6</f>
        <v/>
      </c>
      <c r="E8" s="42" t="str">
        <f>'おかず形態一覧表'!E6</f>
        <v/>
      </c>
      <c r="F8" s="42" t="str">
        <f>'おかず形態一覧表'!F6</f>
        <v/>
      </c>
      <c r="G8" s="42" t="str">
        <f>'おかず形態一覧表'!G6</f>
        <v/>
      </c>
      <c r="H8" s="42" t="str">
        <f>'おかず形態一覧表'!H6</f>
        <v/>
      </c>
    </row>
    <row r="9" ht="22.5" customHeight="1">
      <c r="A9" s="16" t="str">
        <f>IFERROR(__xludf.DUMMYFUNCTION("IMPORTRANGE(""https://docs.google.com/spreadsheets/d/1vsTcEcugRZXGU84Ng3dXvNCAOD3CAaUTEbnnM7tyUJg/edit?usp=sharing"",""おかず形態一覧表!A7"")"),"野菜のおかず")</f>
        <v>野菜のおかず</v>
      </c>
      <c r="B9" s="132" t="s">
        <v>28</v>
      </c>
      <c r="C9" s="132" t="s">
        <v>28</v>
      </c>
      <c r="D9" s="132" t="s">
        <v>28</v>
      </c>
      <c r="E9" s="132" t="s">
        <v>28</v>
      </c>
      <c r="F9" s="132" t="s">
        <v>28</v>
      </c>
      <c r="G9" s="132"/>
      <c r="H9" s="132"/>
    </row>
    <row r="10" ht="67.5" customHeight="1">
      <c r="A10" s="44" t="str">
        <f>IFERROR(__xludf.DUMMYFUNCTION("IMPORTRANGE(""https://docs.google.com/spreadsheets/d/1vsTcEcugRZXGU84Ng3dXvNCAOD3CAaUTEbnnM7tyUJg/edit?usp=sharing"",""おかず形態一覧表!A8"")"),"画像")</f>
        <v>画像</v>
      </c>
      <c r="B10" s="45" t="str">
        <f>'おかず形態一覧表'!B8</f>
        <v/>
      </c>
      <c r="C10" s="45" t="str">
        <f>'おかず形態一覧表'!C8</f>
        <v/>
      </c>
      <c r="D10" s="45" t="str">
        <f>'おかず形態一覧表'!D8</f>
        <v/>
      </c>
      <c r="E10" s="45" t="str">
        <f>'おかず形態一覧表'!E8</f>
        <v/>
      </c>
      <c r="F10" s="45" t="str">
        <f>'おかず形態一覧表'!F8</f>
        <v/>
      </c>
      <c r="G10" s="45" t="str">
        <f>'おかず形態一覧表'!G8</f>
        <v/>
      </c>
      <c r="H10" s="45" t="str">
        <f>'おかず形態一覧表'!H8</f>
        <v/>
      </c>
    </row>
    <row r="11" ht="112.5" customHeight="1">
      <c r="A11" s="44" t="str">
        <f>IFERROR(__xludf.DUMMYFUNCTION("IMPORTRANGE(""https://docs.google.com/spreadsheets/d/1vsTcEcugRZXGU84Ng3dXvNCAOD3CAaUTEbnnM7tyUJg/edit?usp=sharing"",""おかず形態一覧表!A9"")"),"内容")</f>
        <v>内容</v>
      </c>
      <c r="B11" s="145" t="s">
        <v>29</v>
      </c>
      <c r="C11" s="145" t="s">
        <v>30</v>
      </c>
      <c r="D11" s="145" t="s">
        <v>31</v>
      </c>
      <c r="E11" s="145" t="s">
        <v>32</v>
      </c>
      <c r="F11" s="145" t="s">
        <v>33</v>
      </c>
      <c r="G11" s="145"/>
      <c r="H11" s="145"/>
    </row>
    <row r="12" ht="45.0" customHeight="1">
      <c r="A12" s="48" t="str">
        <f>IFERROR(__xludf.DUMMYFUNCTION("IMPORTRANGE(""https://docs.google.com/spreadsheets/d/1vsTcEcugRZXGU84Ng3dXvNCAOD3CAaUTEbnnM7tyUJg/edit?usp=sharing"",""おかず形態一覧表!A10"")"),"大きさ・形状")</f>
        <v>大きさ・形状</v>
      </c>
      <c r="B12" s="49" t="s">
        <v>34</v>
      </c>
      <c r="C12" s="49" t="s">
        <v>35</v>
      </c>
      <c r="D12" s="49" t="s">
        <v>36</v>
      </c>
      <c r="E12" s="49" t="s">
        <v>37</v>
      </c>
      <c r="F12" s="49" t="s">
        <v>38</v>
      </c>
      <c r="G12" s="49"/>
      <c r="H12" s="49"/>
    </row>
    <row r="13" ht="45.0" customHeight="1">
      <c r="A13" s="48" t="str">
        <f>IFERROR(__xludf.DUMMYFUNCTION("IMPORTRANGE(""https://docs.google.com/spreadsheets/d/1vsTcEcugRZXGU84Ng3dXvNCAOD3CAaUTEbnnM7tyUJg/edit?usp=sharing"",""おかず形態一覧表!A11"")"),"咀嚼の必要性")</f>
        <v>咀嚼の必要性</v>
      </c>
      <c r="B13" s="50"/>
      <c r="C13" s="49" t="s">
        <v>39</v>
      </c>
      <c r="D13" s="49" t="s">
        <v>40</v>
      </c>
      <c r="E13" s="49" t="s">
        <v>41</v>
      </c>
      <c r="F13" s="49" t="s">
        <v>41</v>
      </c>
      <c r="G13" s="49"/>
      <c r="H13" s="49"/>
    </row>
    <row r="14" ht="22.5" customHeight="1">
      <c r="A14" s="48" t="str">
        <f>IFERROR(__xludf.DUMMYFUNCTION("IMPORTRANGE(""https://docs.google.com/spreadsheets/d/1vsTcEcugRZXGU84Ng3dXvNCAOD3CAaUTEbnnM7tyUJg/edit?usp=sharing"",""おかず形態一覧表!A12"")"),"学会分類2021")</f>
        <v>学会分類2021</v>
      </c>
      <c r="B14" s="154"/>
      <c r="C14" s="155" t="s">
        <v>18</v>
      </c>
      <c r="D14" s="155" t="s">
        <v>25</v>
      </c>
      <c r="E14" s="155" t="s">
        <v>65</v>
      </c>
      <c r="F14" s="155" t="s">
        <v>42</v>
      </c>
      <c r="G14" s="155"/>
      <c r="H14" s="155"/>
    </row>
    <row r="15" ht="22.5" customHeight="1">
      <c r="A15" s="55" t="str">
        <f>IFERROR(__xludf.DUMMYFUNCTION("IMPORTRANGE(""https://docs.google.com/spreadsheets/d/1vsTcEcugRZXGU84Ng3dXvNCAOD3CAaUTEbnnM7tyUJg/edit?usp=sharing"",""おかず形態一覧表!A13"")"),"栄養量目安")</f>
        <v>栄養量目安</v>
      </c>
      <c r="B15" s="157" t="s">
        <v>43</v>
      </c>
      <c r="C15" s="157" t="s">
        <v>45</v>
      </c>
      <c r="D15" s="157" t="s">
        <v>46</v>
      </c>
      <c r="E15" s="157" t="s">
        <v>47</v>
      </c>
      <c r="F15" s="157" t="s">
        <v>48</v>
      </c>
      <c r="G15" s="157"/>
      <c r="H15" s="157"/>
    </row>
    <row r="16" ht="22.5" customHeight="1">
      <c r="A16" s="63"/>
      <c r="B16" s="122">
        <v>1400.0</v>
      </c>
      <c r="C16" s="122">
        <v>1200.0</v>
      </c>
      <c r="D16" s="122">
        <v>1200.0</v>
      </c>
      <c r="E16" s="122">
        <v>1000.0</v>
      </c>
      <c r="F16" s="122">
        <v>1000.0</v>
      </c>
      <c r="G16" s="122"/>
      <c r="H16" s="122"/>
    </row>
    <row r="17" ht="7.5" customHeight="1"/>
    <row r="18" ht="22.5" customHeight="1">
      <c r="A18" s="115" t="str">
        <f>IFERROR(__xludf.DUMMYFUNCTION("IMPORTRANGE(""https://docs.google.com/spreadsheets/d/1vsTcEcugRZXGU84Ng3dXvNCAOD3CAaUTEbnnM7tyUJg/edit?usp=sharing"",""主食一覧!A1"")"),"2. 主食一覧")</f>
        <v>2. 主食一覧</v>
      </c>
      <c r="B18" s="117"/>
    </row>
    <row r="19" ht="22.5" customHeight="1">
      <c r="A19" s="4" t="str">
        <f>IFERROR(__xludf.DUMMYFUNCTION("IMPORTRANGE(""https://docs.google.com/spreadsheets/d/1vsTcEcugRZXGU84Ng3dXvNCAOD3CAaUTEbnnM7tyUJg/edit?usp=sharing"",""主食一覧!A2"")"),"主食名称")</f>
        <v>主食名称</v>
      </c>
      <c r="B19" s="8" t="s">
        <v>1</v>
      </c>
      <c r="C19" s="8" t="s">
        <v>3</v>
      </c>
      <c r="D19" s="8" t="s">
        <v>4</v>
      </c>
      <c r="E19" s="8"/>
      <c r="F19" s="8"/>
      <c r="G19" s="8"/>
      <c r="H19" s="13"/>
    </row>
    <row r="20" ht="67.5" customHeight="1">
      <c r="A20" s="4" t="str">
        <f>IFERROR(__xludf.DUMMYFUNCTION("IMPORTRANGE(""https://docs.google.com/spreadsheets/d/1vsTcEcugRZXGU84Ng3dXvNCAOD3CAaUTEbnnM7tyUJg/edit?usp=sharing"",""主食一覧!A3"")"),"画像")</f>
        <v>画像</v>
      </c>
      <c r="B20" s="15" t="str">
        <f>'主食一覧'!B3</f>
        <v/>
      </c>
      <c r="C20" s="15" t="str">
        <f>'主食一覧'!C3</f>
        <v/>
      </c>
      <c r="D20" s="15" t="str">
        <f>'主食一覧'!D3</f>
        <v/>
      </c>
      <c r="E20" s="15" t="str">
        <f>'主食一覧'!E3</f>
        <v/>
      </c>
      <c r="F20" s="15" t="str">
        <f>'主食一覧'!F3</f>
        <v/>
      </c>
      <c r="G20" s="15" t="str">
        <f>'主食一覧'!G3</f>
        <v/>
      </c>
      <c r="H20" s="15" t="str">
        <f>'主食一覧'!H3</f>
        <v/>
      </c>
    </row>
    <row r="21" ht="45.0" customHeight="1">
      <c r="A21" s="4" t="str">
        <f>IFERROR(__xludf.DUMMYFUNCTION("IMPORTRANGE(""https://docs.google.com/spreadsheets/d/1vsTcEcugRZXGU84Ng3dXvNCAOD3CAaUTEbnnM7tyUJg/edit?usp=sharing"",""主食一覧!A4"")"),"内容")</f>
        <v>内容</v>
      </c>
      <c r="B21" s="161" t="s">
        <v>11</v>
      </c>
      <c r="C21" s="161" t="s">
        <v>12</v>
      </c>
      <c r="D21" s="161" t="s">
        <v>13</v>
      </c>
      <c r="E21" s="161"/>
      <c r="F21" s="161"/>
      <c r="G21" s="161"/>
      <c r="H21" s="124"/>
    </row>
    <row r="22" ht="22.5" customHeight="1">
      <c r="A22" s="4" t="str">
        <f>IFERROR(__xludf.DUMMYFUNCTION("IMPORTRANGE(""https://docs.google.com/spreadsheets/d/1vsTcEcugRZXGU84Ng3dXvNCAOD3CAaUTEbnnM7tyUJg/edit?usp=sharing"",""主食一覧!A5"")"),"学会分類2021")</f>
        <v>学会分類2021</v>
      </c>
      <c r="B22" s="112"/>
      <c r="C22" s="28" t="s">
        <v>18</v>
      </c>
      <c r="D22" s="28" t="s">
        <v>19</v>
      </c>
      <c r="E22" s="112"/>
      <c r="F22" s="112"/>
      <c r="G22" s="112"/>
      <c r="H22" s="112"/>
    </row>
    <row r="23" ht="7.5" customHeight="1"/>
    <row r="24" ht="22.5" customHeight="1">
      <c r="A24" s="6" t="str">
        <f>IFERROR(__xludf.DUMMYFUNCTION("IMPORTRANGE(""https://docs.google.com/spreadsheets/d/1vsTcEcugRZXGU84Ng3dXvNCAOD3CAaUTEbnnM7tyUJg/edit?usp=sharing"",""水分とろみの基準・水分ゼリー!A1"")"),"3-1. 水分とろみの基準")</f>
        <v>3-1. 水分とろみの基準</v>
      </c>
      <c r="B24" s="130"/>
      <c r="F24" s="6" t="str">
        <f>IFERROR(__xludf.DUMMYFUNCTION("IMPORTRANGE(""https://docs.google.com/spreadsheets/d/1vsTcEcugRZXGU84Ng3dXvNCAOD3CAaUTEbnnM7tyUJg/edit?usp=sharing"",""水分とろみの基準・水分ゼリー!F1"")"),"3-2. 水分ゼリー")</f>
        <v>3-2. 水分ゼリー</v>
      </c>
      <c r="G24" s="130"/>
    </row>
    <row r="25" ht="30.0" customHeight="1">
      <c r="A25" s="9" t="str">
        <f>IFERROR(__xludf.DUMMYFUNCTION("IMPORTRANGE(""https://docs.google.com/spreadsheets/d/1vsTcEcugRZXGU84Ng3dXvNCAOD3CAaUTEbnnM7tyUJg/edit?usp=sharing"",""水分とろみの基準・水分ゼリー!A2"")"),"学会分類2021
（とろみ）")</f>
        <v>学会分類2021
（とろみ）</v>
      </c>
      <c r="B25" s="12" t="str">
        <f>IFERROR(__xludf.DUMMYFUNCTION("IMPORTRANGE(""https://docs.google.com/spreadsheets/d/1vsTcEcugRZXGU84Ng3dXvNCAOD3CAaUTEbnnM7tyUJg/edit?usp=sharing"",""水分とろみの基準・水分ゼリー!B2"")"),"薄いとろみ")</f>
        <v>薄いとろみ</v>
      </c>
      <c r="C25" s="12" t="str">
        <f>IFERROR(__xludf.DUMMYFUNCTION("IMPORTRANGE(""https://docs.google.com/spreadsheets/d/1vsTcEcugRZXGU84Ng3dXvNCAOD3CAaUTEbnnM7tyUJg/edit?usp=sharing"",""水分とろみの基準・水分ゼリー!C2"")"),"中間のとろみ")</f>
        <v>中間のとろみ</v>
      </c>
      <c r="D25" s="12" t="str">
        <f>IFERROR(__xludf.DUMMYFUNCTION("IMPORTRANGE(""https://docs.google.com/spreadsheets/d/1vsTcEcugRZXGU84Ng3dXvNCAOD3CAaUTEbnnM7tyUJg/edit?usp=sharing"",""水分とろみの基準・水分ゼリー!D2"")"),"濃いとろみ")</f>
        <v>濃いとろみ</v>
      </c>
      <c r="E25" s="12" t="str">
        <f>IFERROR(__xludf.DUMMYFUNCTION("IMPORTRANGE(""https://docs.google.com/spreadsheets/d/1vsTcEcugRZXGU84Ng3dXvNCAOD3CAaUTEbnnM7tyUJg/edit?usp=sharing"",""水分とろみの基準・水分ゼリー!E2"")"),"")</f>
        <v/>
      </c>
      <c r="F25" s="18" t="str">
        <f>IFERROR(__xludf.DUMMYFUNCTION("IMPORTRANGE(""https://docs.google.com/spreadsheets/d/1vsTcEcugRZXGU84Ng3dXvNCAOD3CAaUTEbnnM7tyUJg/edit?usp=sharing"",""水分とろみの基準・水分ゼリー!F2"")"),"名称")</f>
        <v>名称</v>
      </c>
      <c r="G25" s="19" t="s">
        <v>10</v>
      </c>
      <c r="H25" s="22"/>
    </row>
    <row r="26" ht="22.5" customHeight="1">
      <c r="A26" s="25" t="str">
        <f>IFERROR(__xludf.DUMMYFUNCTION("IMPORTRANGE(""https://docs.google.com/spreadsheets/d/1vsTcEcugRZXGU84Ng3dXvNCAOD3CAaUTEbnnM7tyUJg/edit?usp=sharing"",""水分とろみの基準・水分ゼリー!A3"")"),"とろみ調整食品")</f>
        <v>とろみ調整食品</v>
      </c>
      <c r="B26" s="27" t="s">
        <v>70</v>
      </c>
      <c r="C26" s="27" t="s">
        <v>70</v>
      </c>
      <c r="D26" s="27" t="s">
        <v>70</v>
      </c>
      <c r="E26" s="29"/>
      <c r="F26" s="32" t="s">
        <v>71</v>
      </c>
      <c r="G26" s="27" t="s">
        <v>21</v>
      </c>
      <c r="H26" s="29"/>
    </row>
    <row r="27" ht="22.5" customHeight="1">
      <c r="A27" s="32" t="str">
        <f>IFERROR(__xludf.DUMMYFUNCTION("IMPORTRANGE(""https://docs.google.com/spreadsheets/d/1vsTcEcugRZXGU84Ng3dXvNCAOD3CAaUTEbnnM7tyUJg/edit?usp=sharing"",""水分とろみの基準・水分ゼリー!A4"")"),"水100mlあたり")</f>
        <v>水100mlあたり</v>
      </c>
      <c r="B27" s="36"/>
      <c r="C27" s="38"/>
      <c r="D27" s="36"/>
      <c r="E27" s="38"/>
      <c r="F27" s="32" t="s">
        <v>72</v>
      </c>
      <c r="G27" s="36" t="s">
        <v>22</v>
      </c>
      <c r="H27" s="38"/>
    </row>
    <row r="28" ht="22.5" customHeight="1">
      <c r="A28" s="39" t="str">
        <f>IFERROR(__xludf.DUMMYFUNCTION("IMPORTRANGE(""https://docs.google.com/spreadsheets/d/1vsTcEcugRZXGU84Ng3dXvNCAOD3CAaUTEbnnM7tyUJg/edit?usp=sharing"",""水分とろみの基準・水分ゼリー!A5"")"),"小さじ")</f>
        <v>小さじ</v>
      </c>
      <c r="B28" s="162"/>
      <c r="C28" s="163"/>
      <c r="D28" s="162"/>
      <c r="E28" s="163"/>
      <c r="F28" s="39" t="s">
        <v>27</v>
      </c>
      <c r="G28" s="164"/>
      <c r="H28" s="165"/>
    </row>
    <row r="29" ht="7.5" customHeight="1"/>
    <row r="30" ht="22.5" customHeight="1">
      <c r="A30" s="133" t="str">
        <f>IFERROR(__xludf.DUMMYFUNCTION("IMPORTRANGE(""https://docs.google.com/spreadsheets/d/1vsTcEcugRZXGU84Ng3dXvNCAOD3CAaUTEbnnM7tyUJg/edit?usp=sharing"",""濃厚流動食・補助食品!A1"")"),"4. 濃厚流動食（経管栄養）")</f>
        <v>4. 濃厚流動食（経管栄養）</v>
      </c>
      <c r="B30" s="134"/>
      <c r="F30" s="135" t="str">
        <f>IFERROR(__xludf.DUMMYFUNCTION("IMPORTRANGE(""https://docs.google.com/spreadsheets/d/1vsTcEcugRZXGU84Ng3dXvNCAOD3CAaUTEbnnM7tyUJg/edit?usp=sharing"",""濃厚流動食・補助食品!F1"")"),"5. 補助食品、その他")</f>
        <v>5. 補助食品、その他</v>
      </c>
      <c r="G30" s="136"/>
    </row>
    <row r="31" ht="22.5" customHeight="1">
      <c r="A31" s="56" t="str">
        <f>IFERROR(__xludf.DUMMYFUNCTION("IMPORTRANGE(""https://docs.google.com/spreadsheets/d/1vsTcEcugRZXGU84Ng3dXvNCAOD3CAaUTEbnnM7tyUJg/edit?usp=sharing"",""濃厚流動食・補助食品!A2"")"),"商品名")</f>
        <v>商品名</v>
      </c>
      <c r="B31" s="58" t="s">
        <v>44</v>
      </c>
      <c r="C31" s="58"/>
      <c r="D31" s="58"/>
      <c r="E31" s="60"/>
      <c r="F31" s="166" t="s">
        <v>49</v>
      </c>
      <c r="G31" s="167"/>
      <c r="H31" s="139"/>
    </row>
    <row r="32" ht="22.5" customHeight="1">
      <c r="A32" s="64"/>
      <c r="B32" s="58"/>
      <c r="C32" s="58"/>
      <c r="D32" s="58"/>
      <c r="E32" s="69"/>
      <c r="F32" s="66" t="s">
        <v>50</v>
      </c>
      <c r="G32" s="141"/>
      <c r="H32" s="67"/>
    </row>
    <row r="33" ht="22.5" customHeight="1">
      <c r="A33" s="68"/>
      <c r="B33" s="58"/>
      <c r="C33" s="58"/>
      <c r="D33" s="69"/>
      <c r="E33" s="69"/>
      <c r="F33" s="70"/>
      <c r="G33" s="142"/>
      <c r="H33" s="71"/>
    </row>
    <row r="34" ht="7.5" customHeight="1"/>
    <row r="35" ht="22.5" customHeight="1">
      <c r="A35" s="143" t="str">
        <f>IFERROR(__xludf.DUMMYFUNCTION("IMPORTRANGE(""https://docs.google.com/spreadsheets/d/1vsTcEcugRZXGU84Ng3dXvNCAOD3CAaUTEbnnM7tyUJg/edit?usp=sharing"",""施設概要!A1"")"),"施設概要")</f>
        <v>施設概要</v>
      </c>
      <c r="B35" s="144"/>
    </row>
    <row r="36" ht="22.5" customHeight="1">
      <c r="A36" s="5" t="str">
        <f>IFERROR(__xludf.DUMMYFUNCTION("IMPORTRANGE(""https://docs.google.com/spreadsheets/d/1vsTcEcugRZXGU84Ng3dXvNCAOD3CAaUTEbnnM7tyUJg/edit?usp=sharing"",""施設概要!A2"")"),"所在地")</f>
        <v>所在地</v>
      </c>
      <c r="B36" s="104" t="s">
        <v>0</v>
      </c>
      <c r="C36" s="147"/>
      <c r="D36" s="148"/>
      <c r="E36" s="168" t="s">
        <v>64</v>
      </c>
      <c r="F36" s="150"/>
      <c r="G36" s="150"/>
      <c r="H36" s="151"/>
    </row>
    <row r="37" ht="22.5" customHeight="1">
      <c r="A37" s="5" t="str">
        <f>IFERROR(__xludf.DUMMYFUNCTION("IMPORTRANGE(""https://docs.google.com/spreadsheets/d/1vsTcEcugRZXGU84Ng3dXvNCAOD3CAaUTEbnnM7tyUJg/edit?usp=sharing"",""施設概要!A3"")"),"給食部門名")</f>
        <v>給食部門名</v>
      </c>
      <c r="B37" s="104" t="s">
        <v>5</v>
      </c>
      <c r="C37" s="147"/>
      <c r="D37" s="148"/>
      <c r="E37" s="152"/>
      <c r="H37" s="153"/>
    </row>
    <row r="38" ht="22.5" customHeight="1">
      <c r="A38" s="5" t="str">
        <f>IFERROR(__xludf.DUMMYFUNCTION("IMPORTRANGE(""https://docs.google.com/spreadsheets/d/1vsTcEcugRZXGU84Ng3dXvNCAOD3CAaUTEbnnM7tyUJg/edit?usp=sharing"",""施設概要!A4"")"),"電話")</f>
        <v>電話</v>
      </c>
      <c r="B38" s="104" t="s">
        <v>6</v>
      </c>
      <c r="C38" s="147"/>
      <c r="D38" s="148"/>
      <c r="E38" s="152"/>
      <c r="H38" s="153"/>
    </row>
    <row r="39" ht="22.5" customHeight="1">
      <c r="A39" s="105" t="str">
        <f>IFERROR(__xludf.DUMMYFUNCTION("IMPORTRANGE(""https://docs.google.com/spreadsheets/d/1vsTcEcugRZXGU84Ng3dXvNCAOD3CAaUTEbnnM7tyUJg/edit?usp=sharing"",""施設概要!A5"")"),"FAX")</f>
        <v>FAX</v>
      </c>
      <c r="B39" s="104" t="s">
        <v>8</v>
      </c>
      <c r="C39" s="147"/>
      <c r="D39" s="148"/>
      <c r="E39" s="152"/>
      <c r="H39" s="153"/>
    </row>
    <row r="40" ht="22.5" customHeight="1">
      <c r="A40" s="108" t="str">
        <f>IFERROR(__xludf.DUMMYFUNCTION("IMPORTRANGE(""https://docs.google.com/spreadsheets/d/1vsTcEcugRZXGU84Ng3dXvNCAOD3CAaUTEbnnM7tyUJg/edit?usp=sharing"",""施設概要!A6"")"),"更新日")</f>
        <v>更新日</v>
      </c>
      <c r="B40" s="169">
        <v>45763.64601138889</v>
      </c>
      <c r="C40" s="147"/>
      <c r="D40" s="148"/>
      <c r="E40" s="158"/>
      <c r="F40" s="159"/>
      <c r="G40" s="159"/>
      <c r="H40" s="160"/>
    </row>
  </sheetData>
  <mergeCells count="10">
    <mergeCell ref="B38:D38"/>
    <mergeCell ref="B39:D39"/>
    <mergeCell ref="A15:A16"/>
    <mergeCell ref="A31:A33"/>
    <mergeCell ref="G31:H31"/>
    <mergeCell ref="F32:H33"/>
    <mergeCell ref="B36:D36"/>
    <mergeCell ref="E36:H40"/>
    <mergeCell ref="B37:D37"/>
    <mergeCell ref="B40:D40"/>
  </mergeCells>
  <printOptions gridLines="1" horizontalCentered="1"/>
  <pageMargins bottom="0.75" footer="0.0" header="0.0" left="0.25" right="0.25" top="0.75"/>
  <pageSetup paperSize="9" cellComments="atEnd" orientation="portrait"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11" t="str">
        <f>IFERROR(__xludf.DUMMYFUNCTION("IMPORTRANGE(""https://docs.google.com/spreadsheets/d/1vsTcEcugRZXGU84Ng3dXvNCAOD3CAaUTEbnnM7tyUJg/edit?usp=sharing"",""おかず形態一覧表!A1"")"),"1. おかず形態一覧表")</f>
        <v>1. おかず形態一覧表</v>
      </c>
    </row>
    <row r="2" ht="22.5" customHeight="1">
      <c r="A2" s="16" t="str">
        <f>IFERROR(__xludf.DUMMYFUNCTION("IMPORTRANGE(""https://docs.google.com/spreadsheets/d/1vsTcEcugRZXGU84Ng3dXvNCAOD3CAaUTEbnnM7tyUJg/edit?usp=sharing"",""おかず形態一覧表!A2"")"),"食種名称")</f>
        <v>食種名称</v>
      </c>
      <c r="B2" s="17" t="s">
        <v>7</v>
      </c>
      <c r="C2" s="17" t="s">
        <v>9</v>
      </c>
      <c r="D2" s="17" t="s">
        <v>14</v>
      </c>
      <c r="E2" s="17" t="s">
        <v>15</v>
      </c>
      <c r="F2" s="17" t="s">
        <v>16</v>
      </c>
      <c r="G2" s="17"/>
      <c r="H2" s="17"/>
    </row>
    <row r="3" ht="18.75" customHeight="1">
      <c r="A3" s="30" t="str">
        <f>IFERROR(__xludf.DUMMYFUNCTION("IMPORTRANGE(""https://docs.google.com/spreadsheets/d/1vsTcEcugRZXGU84Ng3dXvNCAOD3CAaUTEbnnM7tyUJg/edit?usp=sharing"",""おかず形態一覧表!A3"")"),"肉のおかず")</f>
        <v>肉のおかず</v>
      </c>
      <c r="B3" s="31" t="s">
        <v>20</v>
      </c>
      <c r="C3" s="31" t="s">
        <v>20</v>
      </c>
      <c r="D3" s="31" t="s">
        <v>20</v>
      </c>
      <c r="E3" s="31" t="s">
        <v>20</v>
      </c>
      <c r="F3" s="31" t="s">
        <v>20</v>
      </c>
      <c r="G3" s="31"/>
      <c r="H3" s="31"/>
    </row>
    <row r="4" ht="67.5" customHeight="1">
      <c r="A4" s="34" t="str">
        <f>IFERROR(__xludf.DUMMYFUNCTION("IMPORTRANGE(""https://docs.google.com/spreadsheets/d/1vsTcEcugRZXGU84Ng3dXvNCAOD3CAaUTEbnnM7tyUJg/edit?usp=sharing"",""おかず形態一覧表!A4"")"),"画像")</f>
        <v>画像</v>
      </c>
      <c r="B4" s="37"/>
      <c r="C4" s="37"/>
      <c r="D4" s="37"/>
      <c r="E4" s="37"/>
      <c r="F4" s="37"/>
      <c r="G4" s="37"/>
      <c r="H4" s="37"/>
    </row>
    <row r="5" ht="18.75" customHeight="1">
      <c r="A5" s="30" t="str">
        <f>IFERROR(__xludf.DUMMYFUNCTION("IMPORTRANGE(""https://docs.google.com/spreadsheets/d/1vsTcEcugRZXGU84Ng3dXvNCAOD3CAaUTEbnnM7tyUJg/edit?usp=sharing"",""おかず形態一覧表!A5"")"),"魚のおかず")</f>
        <v>魚のおかず</v>
      </c>
      <c r="B5" s="31" t="s">
        <v>26</v>
      </c>
      <c r="C5" s="31" t="s">
        <v>26</v>
      </c>
      <c r="D5" s="31" t="s">
        <v>26</v>
      </c>
      <c r="E5" s="31" t="s">
        <v>26</v>
      </c>
      <c r="F5" s="31" t="s">
        <v>26</v>
      </c>
      <c r="G5" s="31"/>
      <c r="H5" s="31"/>
    </row>
    <row r="6" ht="67.5" customHeight="1">
      <c r="A6" s="34" t="str">
        <f>IFERROR(__xludf.DUMMYFUNCTION("IMPORTRANGE(""https://docs.google.com/spreadsheets/d/1vsTcEcugRZXGU84Ng3dXvNCAOD3CAaUTEbnnM7tyUJg/edit?usp=sharing"",""おかず形態一覧表!A6"")"),"画像")</f>
        <v>画像</v>
      </c>
      <c r="B6" s="42"/>
      <c r="C6" s="37"/>
      <c r="D6" s="37"/>
      <c r="E6" s="37"/>
      <c r="F6" s="37"/>
      <c r="G6" s="37"/>
      <c r="H6" s="37"/>
    </row>
    <row r="7" ht="18.75" customHeight="1">
      <c r="A7" s="30" t="str">
        <f>IFERROR(__xludf.DUMMYFUNCTION("IMPORTRANGE(""https://docs.google.com/spreadsheets/d/1vsTcEcugRZXGU84Ng3dXvNCAOD3CAaUTEbnnM7tyUJg/edit?usp=sharing"",""おかず形態一覧表!A7"")"),"野菜のおかず")</f>
        <v>野菜のおかず</v>
      </c>
      <c r="B7" s="43" t="s">
        <v>28</v>
      </c>
      <c r="C7" s="43" t="s">
        <v>28</v>
      </c>
      <c r="D7" s="43" t="s">
        <v>28</v>
      </c>
      <c r="E7" s="43" t="s">
        <v>28</v>
      </c>
      <c r="F7" s="43" t="s">
        <v>28</v>
      </c>
      <c r="G7" s="31"/>
      <c r="H7" s="31"/>
    </row>
    <row r="8" ht="67.5" customHeight="1">
      <c r="A8" s="44" t="str">
        <f>IFERROR(__xludf.DUMMYFUNCTION("IMPORTRANGE(""https://docs.google.com/spreadsheets/d/1vsTcEcugRZXGU84Ng3dXvNCAOD3CAaUTEbnnM7tyUJg/edit?usp=sharing"",""おかず形態一覧表!A8"")"),"画像")</f>
        <v>画像</v>
      </c>
      <c r="B8" s="45"/>
      <c r="C8" s="46"/>
      <c r="D8" s="46"/>
      <c r="E8" s="46"/>
      <c r="F8" s="46"/>
      <c r="G8" s="46"/>
      <c r="H8" s="46"/>
    </row>
    <row r="9" ht="112.5" customHeight="1">
      <c r="A9" s="44" t="str">
        <f>IFERROR(__xludf.DUMMYFUNCTION("IMPORTRANGE(""https://docs.google.com/spreadsheets/d/1vsTcEcugRZXGU84Ng3dXvNCAOD3CAaUTEbnnM7tyUJg/edit?usp=sharing"",""おかず形態一覧表!A9"")"),"内容")</f>
        <v>内容</v>
      </c>
      <c r="B9" s="47" t="s">
        <v>29</v>
      </c>
      <c r="C9" s="47" t="s">
        <v>30</v>
      </c>
      <c r="D9" s="47" t="s">
        <v>31</v>
      </c>
      <c r="E9" s="47" t="s">
        <v>32</v>
      </c>
      <c r="F9" s="47" t="s">
        <v>33</v>
      </c>
      <c r="G9" s="47"/>
      <c r="H9" s="47"/>
    </row>
    <row r="10" ht="45.0" customHeight="1">
      <c r="A10" s="48" t="str">
        <f>IFERROR(__xludf.DUMMYFUNCTION("IMPORTRANGE(""https://docs.google.com/spreadsheets/d/1vsTcEcugRZXGU84Ng3dXvNCAOD3CAaUTEbnnM7tyUJg/edit?usp=sharing"",""おかず形態一覧表!A10"")"),"大きさ・形状")</f>
        <v>大きさ・形状</v>
      </c>
      <c r="B10" s="49" t="s">
        <v>34</v>
      </c>
      <c r="C10" s="49" t="s">
        <v>35</v>
      </c>
      <c r="D10" s="49" t="s">
        <v>36</v>
      </c>
      <c r="E10" s="49" t="s">
        <v>37</v>
      </c>
      <c r="F10" s="49" t="s">
        <v>38</v>
      </c>
      <c r="G10" s="49"/>
      <c r="H10" s="49"/>
    </row>
    <row r="11" ht="45.0" customHeight="1">
      <c r="A11" s="48" t="str">
        <f>IFERROR(__xludf.DUMMYFUNCTION("IMPORTRANGE(""https://docs.google.com/spreadsheets/d/1vsTcEcugRZXGU84Ng3dXvNCAOD3CAaUTEbnnM7tyUJg/edit?usp=sharing"",""おかず形態一覧表!A11"")"),"咀嚼の必要性")</f>
        <v>咀嚼の必要性</v>
      </c>
      <c r="B11" s="50"/>
      <c r="C11" s="49" t="s">
        <v>39</v>
      </c>
      <c r="D11" s="49" t="s">
        <v>40</v>
      </c>
      <c r="E11" s="49" t="s">
        <v>41</v>
      </c>
      <c r="F11" s="49" t="s">
        <v>41</v>
      </c>
      <c r="G11" s="49"/>
      <c r="H11" s="49"/>
    </row>
    <row r="12" ht="22.5" customHeight="1">
      <c r="A12" s="48" t="str">
        <f>IFERROR(__xludf.DUMMYFUNCTION("IMPORTRANGE(""https://docs.google.com/spreadsheets/d/1vsTcEcugRZXGU84Ng3dXvNCAOD3CAaUTEbnnM7tyUJg/edit?usp=sharing"",""おかず形態一覧表!A12"")"),"学会分類2021")</f>
        <v>学会分類2021</v>
      </c>
      <c r="B12" s="51"/>
      <c r="C12" s="52" t="s">
        <v>18</v>
      </c>
      <c r="D12" s="52" t="s">
        <v>25</v>
      </c>
      <c r="E12" s="52" t="s">
        <v>25</v>
      </c>
      <c r="F12" s="52" t="s">
        <v>42</v>
      </c>
      <c r="G12" s="52"/>
      <c r="H12" s="52"/>
    </row>
    <row r="13" ht="22.5" customHeight="1">
      <c r="A13" s="55" t="str">
        <f>IFERROR(__xludf.DUMMYFUNCTION("IMPORTRANGE(""https://docs.google.com/spreadsheets/d/1vsTcEcugRZXGU84Ng3dXvNCAOD3CAaUTEbnnM7tyUJg/edit?usp=sharing"",""おかず形態一覧表!A13"")"),"栄養量目安")</f>
        <v>栄養量目安</v>
      </c>
      <c r="B13" s="57" t="s">
        <v>43</v>
      </c>
      <c r="C13" s="43" t="s">
        <v>45</v>
      </c>
      <c r="D13" s="57" t="s">
        <v>46</v>
      </c>
      <c r="E13" s="59" t="s">
        <v>47</v>
      </c>
      <c r="F13" s="57" t="s">
        <v>48</v>
      </c>
      <c r="G13" s="57"/>
      <c r="H13" s="57"/>
    </row>
    <row r="14" ht="22.5" customHeight="1">
      <c r="A14" s="63"/>
      <c r="B14" s="65">
        <v>1400.0</v>
      </c>
      <c r="C14" s="65">
        <v>1200.0</v>
      </c>
      <c r="D14" s="65">
        <v>1200.0</v>
      </c>
      <c r="E14" s="65">
        <v>1000.0</v>
      </c>
      <c r="F14" s="65">
        <v>1000.0</v>
      </c>
      <c r="G14" s="65"/>
      <c r="H14" s="65"/>
    </row>
  </sheetData>
  <mergeCells count="1">
    <mergeCell ref="A13:A14"/>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1" t="str">
        <f>IFERROR(__xludf.DUMMYFUNCTION("IMPORTRANGE(""https://docs.google.com/spreadsheets/d/1vsTcEcugRZXGU84Ng3dXvNCAOD3CAaUTEbnnM7tyUJg/edit?usp=sharing"",""主食一覧!A1"")"),"2. 主食一覧")</f>
        <v>2. 主食一覧</v>
      </c>
    </row>
    <row r="2" ht="22.5" customHeight="1">
      <c r="A2" s="4" t="str">
        <f>IFERROR(__xludf.DUMMYFUNCTION("IMPORTRANGE(""https://docs.google.com/spreadsheets/d/1vsTcEcugRZXGU84Ng3dXvNCAOD3CAaUTEbnnM7tyUJg/edit?usp=sharing"",""主食一覧!A2"")"),"主食名称")</f>
        <v>主食名称</v>
      </c>
      <c r="B2" s="8" t="s">
        <v>1</v>
      </c>
      <c r="C2" s="8" t="s">
        <v>3</v>
      </c>
      <c r="D2" s="8" t="s">
        <v>4</v>
      </c>
      <c r="E2" s="8"/>
      <c r="F2" s="8"/>
      <c r="G2" s="8"/>
      <c r="H2" s="13"/>
    </row>
    <row r="3" ht="67.5" customHeight="1">
      <c r="A3" s="4" t="str">
        <f>IFERROR(__xludf.DUMMYFUNCTION("IMPORTRANGE(""https://docs.google.com/spreadsheets/d/1vsTcEcugRZXGU84Ng3dXvNCAOD3CAaUTEbnnM7tyUJg/edit?usp=sharing"",""主食一覧!A3"")"),"画像")</f>
        <v>画像</v>
      </c>
      <c r="B3" s="15"/>
      <c r="C3" s="15"/>
      <c r="D3" s="15"/>
      <c r="E3" s="15"/>
      <c r="F3" s="15"/>
      <c r="G3" s="15"/>
      <c r="H3" s="15"/>
    </row>
    <row r="4" ht="45.0" customHeight="1">
      <c r="A4" s="4" t="str">
        <f>IFERROR(__xludf.DUMMYFUNCTION("IMPORTRANGE(""https://docs.google.com/spreadsheets/d/1vsTcEcugRZXGU84Ng3dXvNCAOD3CAaUTEbnnM7tyUJg/edit?usp=sharing"",""主食一覧!A4"")"),"内容")</f>
        <v>内容</v>
      </c>
      <c r="B4" s="20" t="s">
        <v>11</v>
      </c>
      <c r="C4" s="20" t="s">
        <v>12</v>
      </c>
      <c r="D4" s="20" t="s">
        <v>13</v>
      </c>
      <c r="E4" s="20"/>
      <c r="F4" s="20"/>
      <c r="G4" s="20"/>
      <c r="H4" s="26"/>
    </row>
    <row r="5" ht="22.5" customHeight="1">
      <c r="A5" s="4" t="str">
        <f>IFERROR(__xludf.DUMMYFUNCTION("IMPORTRANGE(""https://docs.google.com/spreadsheets/d/1vsTcEcugRZXGU84Ng3dXvNCAOD3CAaUTEbnnM7tyUJg/edit?usp=sharing"",""主食一覧!A5"")"),"学会分類2021")</f>
        <v>学会分類2021</v>
      </c>
      <c r="B5" s="28"/>
      <c r="C5" s="28" t="s">
        <v>18</v>
      </c>
      <c r="D5" s="28" t="s">
        <v>19</v>
      </c>
      <c r="E5" s="28"/>
      <c r="F5" s="28"/>
      <c r="G5" s="28"/>
      <c r="H5" s="28"/>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3" t="str">
        <f>IFERROR(__xludf.DUMMYFUNCTION("IMPORTRANGE(""https://docs.google.com/spreadsheets/d/1vsTcEcugRZXGU84Ng3dXvNCAOD3CAaUTEbnnM7tyUJg/edit?usp=sharing"",""水分とろみの基準・水分ゼリー!A1"")"),"3-1. 水分とろみの基準")</f>
        <v>3-1. 水分とろみの基準</v>
      </c>
      <c r="F1" s="6" t="str">
        <f>IFERROR(__xludf.DUMMYFUNCTION("IMPORTRANGE(""https://docs.google.com/spreadsheets/d/1vsTcEcugRZXGU84Ng3dXvNCAOD3CAaUTEbnnM7tyUJg/edit?usp=sharing"",""水分とろみの基準・水分ゼリー!F1"")"),"3-2. 水分ゼリー")</f>
        <v>3-2. 水分ゼリー</v>
      </c>
    </row>
    <row r="2" ht="30.0" customHeight="1">
      <c r="A2" s="9" t="str">
        <f>IFERROR(__xludf.DUMMYFUNCTION("IMPORTRANGE(""https://docs.google.com/spreadsheets/d/1vsTcEcugRZXGU84Ng3dXvNCAOD3CAaUTEbnnM7tyUJg/edit?usp=sharing"",""水分とろみの基準・水分ゼリー!A2"")"),"学会分類2021
（とろみ）")</f>
        <v>学会分類2021
（とろみ）</v>
      </c>
      <c r="B2" s="12" t="str">
        <f>IFERROR(__xludf.DUMMYFUNCTION("IMPORTRANGE(""https://docs.google.com/spreadsheets/d/1vsTcEcugRZXGU84Ng3dXvNCAOD3CAaUTEbnnM7tyUJg/edit?usp=sharing"",""水分とろみの基準・水分ゼリー!B2"")"),"薄いとろみ")</f>
        <v>薄いとろみ</v>
      </c>
      <c r="C2" s="12" t="str">
        <f>IFERROR(__xludf.DUMMYFUNCTION("IMPORTRANGE(""https://docs.google.com/spreadsheets/d/1vsTcEcugRZXGU84Ng3dXvNCAOD3CAaUTEbnnM7tyUJg/edit?usp=sharing"",""水分とろみの基準・水分ゼリー!C2"")"),"中間のとろみ")</f>
        <v>中間のとろみ</v>
      </c>
      <c r="D2" s="12" t="str">
        <f>IFERROR(__xludf.DUMMYFUNCTION("IMPORTRANGE(""https://docs.google.com/spreadsheets/d/1vsTcEcugRZXGU84Ng3dXvNCAOD3CAaUTEbnnM7tyUJg/edit?usp=sharing"",""水分とろみの基準・水分ゼリー!D2"")"),"濃いとろみ")</f>
        <v>濃いとろみ</v>
      </c>
      <c r="E2" s="12" t="str">
        <f>IFERROR(__xludf.DUMMYFUNCTION("IMPORTRANGE(""https://docs.google.com/spreadsheets/d/1vsTcEcugRZXGU84Ng3dXvNCAOD3CAaUTEbnnM7tyUJg/edit?usp=sharing"",""水分とろみの基準・水分ゼリー!E2"")"),"")</f>
        <v/>
      </c>
      <c r="F2" s="18" t="str">
        <f>IFERROR(__xludf.DUMMYFUNCTION("IMPORTRANGE(""https://docs.google.com/spreadsheets/d/1vsTcEcugRZXGU84Ng3dXvNCAOD3CAaUTEbnnM7tyUJg/edit?usp=sharing"",""水分とろみの基準・水分ゼリー!F2"")"),"名称")</f>
        <v>名称</v>
      </c>
      <c r="G2" s="19" t="s">
        <v>10</v>
      </c>
      <c r="H2" s="22"/>
    </row>
    <row r="3" ht="22.5" customHeight="1">
      <c r="A3" s="25" t="str">
        <f>IFERROR(__xludf.DUMMYFUNCTION("IMPORTRANGE(""https://docs.google.com/spreadsheets/d/1vsTcEcugRZXGU84Ng3dXvNCAOD3CAaUTEbnnM7tyUJg/edit?usp=sharing"",""水分とろみの基準・水分ゼリー!A3"")"),"とろみ調整食品")</f>
        <v>とろみ調整食品</v>
      </c>
      <c r="B3" s="27" t="s">
        <v>17</v>
      </c>
      <c r="C3" s="27" t="s">
        <v>17</v>
      </c>
      <c r="D3" s="27" t="s">
        <v>17</v>
      </c>
      <c r="E3" s="29"/>
      <c r="F3" s="25" t="str">
        <f>IFERROR(__xludf.DUMMYFUNCTION("IMPORTRANGE(""https://docs.google.com/spreadsheets/d/1vsTcEcugRZXGU84Ng3dXvNCAOD3CAaUTEbnnM7tyUJg/edit?usp=sharing"",""水分とろみの基準・水分ゼリー!F3"")"),"とろみ調整食品")</f>
        <v>とろみ調整食品</v>
      </c>
      <c r="G3" s="27" t="s">
        <v>21</v>
      </c>
      <c r="H3" s="29"/>
    </row>
    <row r="4" ht="22.5" customHeight="1">
      <c r="A4" s="32" t="str">
        <f>IFERROR(__xludf.DUMMYFUNCTION("IMPORTRANGE(""https://docs.google.com/spreadsheets/d/1vsTcEcugRZXGU84Ng3dXvNCAOD3CAaUTEbnnM7tyUJg/edit?usp=sharing"",""水分とろみの基準・水分ゼリー!A4"")"),"水100mlあたり")</f>
        <v>水100mlあたり</v>
      </c>
      <c r="B4" s="33"/>
      <c r="C4" s="33"/>
      <c r="D4" s="33"/>
      <c r="E4" s="35"/>
      <c r="F4" s="25" t="str">
        <f>IFERROR(__xludf.DUMMYFUNCTION("IMPORTRANGE(""https://docs.google.com/spreadsheets/d/1vsTcEcugRZXGU84Ng3dXvNCAOD3CAaUTEbnnM7tyUJg/edit?usp=sharing"",""水分とろみの基準・水分ゼリー!F4"")"),"水100mlあたり")</f>
        <v>水100mlあたり</v>
      </c>
      <c r="G4" s="36" t="s">
        <v>22</v>
      </c>
      <c r="H4" s="38"/>
    </row>
    <row r="5" ht="22.5" customHeight="1">
      <c r="A5" s="39" t="str">
        <f>IFERROR(__xludf.DUMMYFUNCTION("IMPORTRANGE(""https://docs.google.com/spreadsheets/d/1vsTcEcugRZXGU84Ng3dXvNCAOD3CAaUTEbnnM7tyUJg/edit?usp=sharing"",""水分とろみの基準・水分ゼリー!A5"")"),"小さじ")</f>
        <v>小さじ</v>
      </c>
      <c r="B5" s="40" t="s">
        <v>23</v>
      </c>
      <c r="C5" s="40" t="s">
        <v>24</v>
      </c>
      <c r="D5" s="40" t="s">
        <v>25</v>
      </c>
      <c r="E5" s="41"/>
      <c r="F5" s="39" t="s">
        <v>27</v>
      </c>
      <c r="G5" s="40"/>
      <c r="H5" s="41"/>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53" t="str">
        <f>IFERROR(__xludf.DUMMYFUNCTION("IMPORTRANGE(""https://docs.google.com/spreadsheets/d/1vsTcEcugRZXGU84Ng3dXvNCAOD3CAaUTEbnnM7tyUJg/edit?usp=sharing"",""濃厚流動食・補助食品!A1"")"),"4. 濃厚流動食（経管栄養）")</f>
        <v>4. 濃厚流動食（経管栄養）</v>
      </c>
      <c r="F1" s="54" t="str">
        <f>IFERROR(__xludf.DUMMYFUNCTION("IMPORTRANGE(""https://docs.google.com/spreadsheets/d/1vsTcEcugRZXGU84Ng3dXvNCAOD3CAaUTEbnnM7tyUJg/edit?usp=sharing"",""濃厚流動食・補助食品!F1"")"),"5. 補助食品、その他")</f>
        <v>5. 補助食品、その他</v>
      </c>
    </row>
    <row r="2" ht="22.5" customHeight="1">
      <c r="A2" s="56" t="str">
        <f>IFERROR(__xludf.DUMMYFUNCTION("IMPORTRANGE(""https://docs.google.com/spreadsheets/d/1vsTcEcugRZXGU84Ng3dXvNCAOD3CAaUTEbnnM7tyUJg/edit?usp=sharing"",""濃厚流動食・補助食品!A2"")"),"商品名")</f>
        <v>商品名</v>
      </c>
      <c r="B2" s="58" t="s">
        <v>44</v>
      </c>
      <c r="C2" s="58"/>
      <c r="D2" s="58"/>
      <c r="E2" s="60"/>
      <c r="F2" s="61" t="s">
        <v>49</v>
      </c>
      <c r="G2" s="62"/>
    </row>
    <row r="3" ht="22.5" customHeight="1">
      <c r="A3" s="64"/>
      <c r="B3" s="58"/>
      <c r="C3" s="58"/>
      <c r="D3" s="58"/>
      <c r="E3" s="60"/>
      <c r="F3" s="66" t="s">
        <v>50</v>
      </c>
      <c r="G3" s="67"/>
    </row>
    <row r="4" ht="22.5" customHeight="1">
      <c r="A4" s="68"/>
      <c r="B4" s="58"/>
      <c r="C4" s="58"/>
      <c r="D4" s="69"/>
      <c r="E4" s="60"/>
      <c r="F4" s="70"/>
      <c r="G4" s="71"/>
    </row>
  </sheetData>
  <mergeCells count="2">
    <mergeCell ref="A2:A4"/>
    <mergeCell ref="F3:G4"/>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30.0" customHeight="1">
      <c r="A1" s="72" t="s">
        <v>51</v>
      </c>
      <c r="B1" s="73"/>
      <c r="C1" s="74" t="s">
        <v>52</v>
      </c>
      <c r="D1" s="75"/>
      <c r="E1" s="75"/>
      <c r="F1" s="75"/>
      <c r="G1" s="75"/>
      <c r="H1" s="75"/>
      <c r="I1" s="76"/>
      <c r="J1" s="76"/>
      <c r="K1" s="76"/>
      <c r="L1" s="76"/>
      <c r="M1" s="76"/>
      <c r="N1" s="76"/>
      <c r="O1" s="76"/>
      <c r="P1" s="76"/>
      <c r="Q1" s="76"/>
      <c r="R1" s="76"/>
      <c r="S1" s="76"/>
      <c r="T1" s="76"/>
      <c r="U1" s="76"/>
      <c r="V1" s="76"/>
      <c r="W1" s="76"/>
      <c r="X1" s="76"/>
      <c r="Y1" s="76"/>
      <c r="Z1" s="76"/>
    </row>
    <row r="2" ht="7.5" customHeight="1"/>
    <row r="3" ht="22.5" customHeight="1">
      <c r="A3" s="77" t="str">
        <f>IFERROR(__xludf.DUMMYFUNCTION("IMPORTRANGE(""https://docs.google.com/spreadsheets/d/1vsTcEcugRZXGU84Ng3dXvNCAOD3CAaUTEbnnM7tyUJg/edit?usp=sharing"",""おかず形態一覧表!A1"")"),"1. おかず形態一覧表")</f>
        <v>1. おかず形態一覧表</v>
      </c>
      <c r="B3" s="78"/>
    </row>
    <row r="4" ht="22.5" customHeight="1">
      <c r="A4" s="16" t="str">
        <f>IFERROR(__xludf.DUMMYFUNCTION("IMPORTRANGE(""https://docs.google.com/spreadsheets/d/1vsTcEcugRZXGU84Ng3dXvNCAOD3CAaUTEbnnM7tyUJg/edit?usp=sharing"",""おかず形態一覧表!A2"")"),"食種名称")</f>
        <v>食種名称</v>
      </c>
      <c r="B4" s="79" t="str">
        <f>'おかず形態一覧表'!B2</f>
        <v>常食</v>
      </c>
      <c r="C4" s="79" t="str">
        <f>'おかず形態一覧表'!C2</f>
        <v>刻み食</v>
      </c>
      <c r="D4" s="79" t="str">
        <f>'おかず形態一覧表'!D2</f>
        <v>カッター食</v>
      </c>
      <c r="E4" s="79" t="str">
        <f>'おかず形態一覧表'!E2</f>
        <v>ムース食</v>
      </c>
      <c r="F4" s="79" t="str">
        <f>'おかず形態一覧表'!F2</f>
        <v>ミキサー食</v>
      </c>
      <c r="G4" s="79" t="str">
        <f>'おかず形態一覧表'!G2</f>
        <v/>
      </c>
      <c r="H4" s="79" t="str">
        <f>'おかず形態一覧表'!H2</f>
        <v/>
      </c>
    </row>
    <row r="5" ht="22.5" customHeight="1">
      <c r="A5" s="16" t="str">
        <f>IFERROR(__xludf.DUMMYFUNCTION("IMPORTRANGE(""https://docs.google.com/spreadsheets/d/1vsTcEcugRZXGU84Ng3dXvNCAOD3CAaUTEbnnM7tyUJg/edit?usp=sharing"",""おかず形態一覧表!A3"")"),"肉のおかず")</f>
        <v>肉のおかず</v>
      </c>
      <c r="B5" s="85" t="str">
        <f>'おかず形態一覧表'!B3</f>
        <v>豚の生姜焼き</v>
      </c>
      <c r="C5" s="85" t="str">
        <f>'おかず形態一覧表'!C3</f>
        <v>豚の生姜焼き</v>
      </c>
      <c r="D5" s="85" t="str">
        <f>'おかず形態一覧表'!D3</f>
        <v>豚の生姜焼き</v>
      </c>
      <c r="E5" s="85" t="str">
        <f>'おかず形態一覧表'!E3</f>
        <v>豚の生姜焼き</v>
      </c>
      <c r="F5" s="85" t="str">
        <f>'おかず形態一覧表'!F3</f>
        <v>豚の生姜焼き</v>
      </c>
      <c r="G5" s="85" t="str">
        <f>'おかず形態一覧表'!G3</f>
        <v/>
      </c>
      <c r="H5" s="85" t="str">
        <f>'おかず形態一覧表'!H3</f>
        <v/>
      </c>
    </row>
    <row r="6" ht="67.5" customHeight="1">
      <c r="A6" s="34" t="str">
        <f>IFERROR(__xludf.DUMMYFUNCTION("IMPORTRANGE(""https://docs.google.com/spreadsheets/d/1vsTcEcugRZXGU84Ng3dXvNCAOD3CAaUTEbnnM7tyUJg/edit?usp=sharing"",""おかず形態一覧表!A4"")"),"画像")</f>
        <v>画像</v>
      </c>
      <c r="B6" s="42" t="str">
        <f>'おかず形態一覧表'!B4</f>
        <v/>
      </c>
      <c r="C6" s="42" t="str">
        <f>'おかず形態一覧表'!C4</f>
        <v/>
      </c>
      <c r="D6" s="42" t="str">
        <f>'おかず形態一覧表'!D4</f>
        <v/>
      </c>
      <c r="E6" s="42" t="str">
        <f>'おかず形態一覧表'!E4</f>
        <v/>
      </c>
      <c r="F6" s="42" t="str">
        <f>'おかず形態一覧表'!F4</f>
        <v/>
      </c>
      <c r="G6" s="42" t="str">
        <f>'おかず形態一覧表'!G4</f>
        <v/>
      </c>
      <c r="H6" s="42" t="str">
        <f>'おかず形態一覧表'!H4</f>
        <v/>
      </c>
    </row>
    <row r="7" ht="22.5" customHeight="1">
      <c r="A7" s="16" t="str">
        <f>IFERROR(__xludf.DUMMYFUNCTION("IMPORTRANGE(""https://docs.google.com/spreadsheets/d/1vsTcEcugRZXGU84Ng3dXvNCAOD3CAaUTEbnnM7tyUJg/edit?usp=sharing"",""おかず形態一覧表!A5"")"),"魚のおかず")</f>
        <v>魚のおかず</v>
      </c>
      <c r="B7" s="85" t="str">
        <f>'おかず形態一覧表'!B5</f>
        <v>サーモンのホイル蒸し</v>
      </c>
      <c r="C7" s="85" t="str">
        <f>'おかず形態一覧表'!C5</f>
        <v>サーモンのホイル蒸し</v>
      </c>
      <c r="D7" s="85" t="str">
        <f>'おかず形態一覧表'!D5</f>
        <v>サーモンのホイル蒸し</v>
      </c>
      <c r="E7" s="85" t="str">
        <f>'おかず形態一覧表'!E5</f>
        <v>サーモンのホイル蒸し</v>
      </c>
      <c r="F7" s="85" t="str">
        <f>'おかず形態一覧表'!F5</f>
        <v>サーモンのホイル蒸し</v>
      </c>
      <c r="G7" s="85" t="str">
        <f>'おかず形態一覧表'!G5</f>
        <v/>
      </c>
      <c r="H7" s="85" t="str">
        <f>'おかず形態一覧表'!H5</f>
        <v/>
      </c>
    </row>
    <row r="8" ht="67.5" customHeight="1">
      <c r="A8" s="34" t="str">
        <f>IFERROR(__xludf.DUMMYFUNCTION("IMPORTRANGE(""https://docs.google.com/spreadsheets/d/1vsTcEcugRZXGU84Ng3dXvNCAOD3CAaUTEbnnM7tyUJg/edit?usp=sharing"",""おかず形態一覧表!A6"")"),"画像")</f>
        <v>画像</v>
      </c>
      <c r="B8" s="42" t="str">
        <f>'おかず形態一覧表'!B6</f>
        <v/>
      </c>
      <c r="C8" s="42" t="str">
        <f>'おかず形態一覧表'!C6</f>
        <v/>
      </c>
      <c r="D8" s="42" t="str">
        <f>'おかず形態一覧表'!D6</f>
        <v/>
      </c>
      <c r="E8" s="42" t="str">
        <f>'おかず形態一覧表'!E6</f>
        <v/>
      </c>
      <c r="F8" s="42" t="str">
        <f>'おかず形態一覧表'!F6</f>
        <v/>
      </c>
      <c r="G8" s="42" t="str">
        <f>'おかず形態一覧表'!G6</f>
        <v/>
      </c>
      <c r="H8" s="42" t="str">
        <f>'おかず形態一覧表'!H6</f>
        <v/>
      </c>
    </row>
    <row r="9" ht="22.5" customHeight="1">
      <c r="A9" s="16" t="str">
        <f>IFERROR(__xludf.DUMMYFUNCTION("IMPORTRANGE(""https://docs.google.com/spreadsheets/d/1vsTcEcugRZXGU84Ng3dXvNCAOD3CAaUTEbnnM7tyUJg/edit?usp=sharing"",""おかず形態一覧表!A7"")"),"野菜のおかず")</f>
        <v>野菜のおかず</v>
      </c>
      <c r="B9" s="85" t="str">
        <f>'おかず形態一覧表'!B7</f>
        <v>さつまいものおろし和え</v>
      </c>
      <c r="C9" s="85" t="str">
        <f>'おかず形態一覧表'!C7</f>
        <v>さつまいものおろし和え</v>
      </c>
      <c r="D9" s="85" t="str">
        <f>'おかず形態一覧表'!D7</f>
        <v>さつまいものおろし和え</v>
      </c>
      <c r="E9" s="85" t="str">
        <f>'おかず形態一覧表'!E7</f>
        <v>さつまいものおろし和え</v>
      </c>
      <c r="F9" s="85" t="str">
        <f>'おかず形態一覧表'!F7</f>
        <v>さつまいものおろし和え</v>
      </c>
      <c r="G9" s="85" t="str">
        <f>'おかず形態一覧表'!G7</f>
        <v/>
      </c>
      <c r="H9" s="85" t="str">
        <f>'おかず形態一覧表'!H7</f>
        <v/>
      </c>
    </row>
    <row r="10" ht="67.5" customHeight="1">
      <c r="A10" s="44" t="str">
        <f>IFERROR(__xludf.DUMMYFUNCTION("IMPORTRANGE(""https://docs.google.com/spreadsheets/d/1vsTcEcugRZXGU84Ng3dXvNCAOD3CAaUTEbnnM7tyUJg/edit?usp=sharing"",""おかず形態一覧表!A8"")"),"画像")</f>
        <v>画像</v>
      </c>
      <c r="B10" s="45" t="str">
        <f>'おかず形態一覧表'!B8</f>
        <v/>
      </c>
      <c r="C10" s="45" t="str">
        <f>'おかず形態一覧表'!C8</f>
        <v/>
      </c>
      <c r="D10" s="45" t="str">
        <f>'おかず形態一覧表'!D8</f>
        <v/>
      </c>
      <c r="E10" s="45" t="str">
        <f>'おかず形態一覧表'!E8</f>
        <v/>
      </c>
      <c r="F10" s="45" t="str">
        <f>'おかず形態一覧表'!F8</f>
        <v/>
      </c>
      <c r="G10" s="45" t="str">
        <f>'おかず形態一覧表'!G8</f>
        <v/>
      </c>
      <c r="H10" s="45" t="str">
        <f>'おかず形態一覧表'!H8</f>
        <v/>
      </c>
    </row>
    <row r="11" ht="112.5" customHeight="1">
      <c r="A11" s="44" t="str">
        <f>IFERROR(__xludf.DUMMYFUNCTION("IMPORTRANGE(""https://docs.google.com/spreadsheets/d/1vsTcEcugRZXGU84Ng3dXvNCAOD3CAaUTEbnnM7tyUJg/edit?usp=sharing"",""おかず形態一覧表!A9"")"),"内容")</f>
        <v>内容</v>
      </c>
      <c r="B11" s="100" t="str">
        <f>'おかず形態一覧表'!B9</f>
        <v>一般的な食事だが、高齢者の身体的特徴に配慮し、適当な大きさ・固さに調理したもの。</v>
      </c>
      <c r="C11" s="100" t="str">
        <f>'おかず形態一覧表'!C9</f>
        <v>5ｍｍ程度に刻む事に加え、箸やスプーンで切れ、歯茎でつぶせる固さに調理したもの。離水するような料理はとろみ調整食品等でまとめる。</v>
      </c>
      <c r="D11" s="100" t="str">
        <f>'おかず形態一覧表'!D9</f>
        <v>ロボクープでみじん状にし、口腔内で食塊形成しやすいようにとろみ調整食品等でまとめる事が基本。舌と上あごでつぶせる固さに調理する。</v>
      </c>
      <c r="E11" s="100" t="str">
        <f>'おかず形態一覧表'!E9</f>
        <v>ミキサーでペースト状にしたものを、ゲル化剤（カタメリン、ソフティア2）を用いてムース状に再形成したもの。舌で容易にぶつせる固さに調理。</v>
      </c>
      <c r="F11" s="100" t="str">
        <f>'おかず形態一覧表'!F9</f>
        <v>ミキサーにかけ、均質的でなめらかで、べたつかず、まとまりやすいペースト状に調理したもの。離水しないようとろみ調整食品等でまとめる。</v>
      </c>
      <c r="G11" s="100" t="str">
        <f>'おかず形態一覧表'!G9</f>
        <v/>
      </c>
      <c r="H11" s="100" t="str">
        <f>'おかず形態一覧表'!H9</f>
        <v/>
      </c>
    </row>
    <row r="12" ht="45.0" customHeight="1">
      <c r="A12" s="48" t="str">
        <f>IFERROR(__xludf.DUMMYFUNCTION("IMPORTRANGE(""https://docs.google.com/spreadsheets/d/1vsTcEcugRZXGU84Ng3dXvNCAOD3CAaUTEbnnM7tyUJg/edit?usp=sharing"",""おかず形態一覧表!A10"")"),"大きさ・形状")</f>
        <v>大きさ・形状</v>
      </c>
      <c r="B12" s="50" t="str">
        <f>'おかず形態一覧表'!B10</f>
        <v>通常の大きさ
柔らかく調理</v>
      </c>
      <c r="C12" s="50" t="str">
        <f>'おかず形態一覧表'!C10</f>
        <v>さいの目状
（5㎜くらい）</v>
      </c>
      <c r="D12" s="50" t="str">
        <f>'おかず形態一覧表'!D10</f>
        <v>みじん状</v>
      </c>
      <c r="E12" s="50" t="str">
        <f>'おかず形態一覧表'!E10</f>
        <v>ムース状</v>
      </c>
      <c r="F12" s="50" t="str">
        <f>'おかず形態一覧表'!F10</f>
        <v>ペースト状</v>
      </c>
      <c r="G12" s="50" t="str">
        <f>'おかず形態一覧表'!G10</f>
        <v/>
      </c>
      <c r="H12" s="50" t="str">
        <f>'おかず形態一覧表'!H10</f>
        <v/>
      </c>
    </row>
    <row r="13" ht="45.0" customHeight="1">
      <c r="A13" s="48" t="str">
        <f>IFERROR(__xludf.DUMMYFUNCTION("IMPORTRANGE(""https://docs.google.com/spreadsheets/d/1vsTcEcugRZXGU84Ng3dXvNCAOD3CAaUTEbnnM7tyUJg/edit?usp=sharing"",""おかず形態一覧表!A11"")"),"咀嚼の必要性")</f>
        <v>咀嚼の必要性</v>
      </c>
      <c r="B13" s="50" t="str">
        <f>'おかず形態一覧表'!B11</f>
        <v/>
      </c>
      <c r="C13" s="50" t="str">
        <f>'おかず形態一覧表'!C11</f>
        <v>歯茎でつぶせる</v>
      </c>
      <c r="D13" s="50" t="str">
        <f>'おかず形態一覧表'!D11</f>
        <v>舌でつぶせる</v>
      </c>
      <c r="E13" s="50" t="str">
        <f>'おかず形態一覧表'!E11</f>
        <v>噛まなくてよい</v>
      </c>
      <c r="F13" s="50" t="str">
        <f>'おかず形態一覧表'!F11</f>
        <v>噛まなくてよい</v>
      </c>
      <c r="G13" s="50" t="str">
        <f>'おかず形態一覧表'!G11</f>
        <v/>
      </c>
      <c r="H13" s="50" t="str">
        <f>'おかず形態一覧表'!H11</f>
        <v/>
      </c>
    </row>
    <row r="14" ht="22.5" customHeight="1">
      <c r="A14" s="48" t="str">
        <f>IFERROR(__xludf.DUMMYFUNCTION("IMPORTRANGE(""https://docs.google.com/spreadsheets/d/1vsTcEcugRZXGU84Ng3dXvNCAOD3CAaUTEbnnM7tyUJg/edit?usp=sharing"",""おかず形態一覧表!A12"")"),"学会分類2021")</f>
        <v>学会分類2021</v>
      </c>
      <c r="B14" s="51" t="str">
        <f>'おかず形態一覧表'!B12</f>
        <v/>
      </c>
      <c r="C14" s="51" t="str">
        <f>'おかず形態一覧表'!C12</f>
        <v>4</v>
      </c>
      <c r="D14" s="51" t="str">
        <f>'おかず形態一覧表'!D12</f>
        <v>3</v>
      </c>
      <c r="E14" s="51" t="str">
        <f>'おかず形態一覧表'!E12</f>
        <v>3</v>
      </c>
      <c r="F14" s="51" t="str">
        <f>'おかず形態一覧表'!F12</f>
        <v>2-1</v>
      </c>
      <c r="G14" s="51" t="str">
        <f>'おかず形態一覧表'!G12</f>
        <v/>
      </c>
      <c r="H14" s="51" t="str">
        <f>'おかず形態一覧表'!H12</f>
        <v/>
      </c>
    </row>
    <row r="15" ht="22.5" customHeight="1">
      <c r="A15" s="55" t="str">
        <f>IFERROR(__xludf.DUMMYFUNCTION("IMPORTRANGE(""https://docs.google.com/spreadsheets/d/1vsTcEcugRZXGU84Ng3dXvNCAOD3CAaUTEbnnM7tyUJg/edit?usp=sharing"",""おかず形態一覧表!A13"")"),"栄養量目安")</f>
        <v>栄養量目安</v>
      </c>
      <c r="B15" s="113" t="str">
        <f>'おかず形態一覧表'!B13</f>
        <v>米飯150</v>
      </c>
      <c r="C15" s="79" t="str">
        <f>'おかず形態一覧表'!C13</f>
        <v>米飯100ｇ、全粥210ｇ</v>
      </c>
      <c r="D15" s="113" t="str">
        <f>'おかず形態一覧表'!D13</f>
        <v>全粥210</v>
      </c>
      <c r="E15" s="113" t="str">
        <f>'おかず形態一覧表'!E13</f>
        <v>全粥・粥ムース150</v>
      </c>
      <c r="F15" s="113" t="str">
        <f>'おかず形態一覧表'!F13</f>
        <v>粥ムース150</v>
      </c>
      <c r="G15" s="113" t="str">
        <f>'おかず形態一覧表'!G13</f>
        <v/>
      </c>
      <c r="H15" s="113" t="str">
        <f>'おかず形態一覧表'!H13</f>
        <v/>
      </c>
    </row>
    <row r="16" ht="22.5" customHeight="1">
      <c r="A16" s="63"/>
      <c r="B16" s="114">
        <f>'おかず形態一覧表'!B14</f>
        <v>1400</v>
      </c>
      <c r="C16" s="114">
        <f>'おかず形態一覧表'!C14</f>
        <v>1200</v>
      </c>
      <c r="D16" s="114">
        <f>'おかず形態一覧表'!D14</f>
        <v>1200</v>
      </c>
      <c r="E16" s="114">
        <f>'おかず形態一覧表'!E14</f>
        <v>1000</v>
      </c>
      <c r="F16" s="114">
        <f>'おかず形態一覧表'!F14</f>
        <v>1000</v>
      </c>
      <c r="G16" s="114" t="str">
        <f>'おかず形態一覧表'!G14</f>
        <v/>
      </c>
      <c r="H16" s="114" t="str">
        <f>'おかず形態一覧表'!H14</f>
        <v/>
      </c>
    </row>
    <row r="17" ht="7.5" customHeight="1"/>
    <row r="18" ht="22.5" customHeight="1">
      <c r="A18" s="115" t="str">
        <f>IFERROR(__xludf.DUMMYFUNCTION("IMPORTRANGE(""https://docs.google.com/spreadsheets/d/1vsTcEcugRZXGU84Ng3dXvNCAOD3CAaUTEbnnM7tyUJg/edit?usp=sharing"",""主食一覧!A1"")"),"2. 主食一覧")</f>
        <v>2. 主食一覧</v>
      </c>
      <c r="B18" s="117"/>
    </row>
    <row r="19" ht="22.5" customHeight="1">
      <c r="A19" s="4" t="str">
        <f>IFERROR(__xludf.DUMMYFUNCTION("IMPORTRANGE(""https://docs.google.com/spreadsheets/d/1vsTcEcugRZXGU84Ng3dXvNCAOD3CAaUTEbnnM7tyUJg/edit?usp=sharing"",""主食一覧!A2"")"),"主食名称")</f>
        <v>主食名称</v>
      </c>
      <c r="B19" s="13" t="str">
        <f>'主食一覧'!B2</f>
        <v>米飯</v>
      </c>
      <c r="C19" s="13" t="str">
        <f>'主食一覧'!C2</f>
        <v>全粥</v>
      </c>
      <c r="D19" s="13" t="str">
        <f>'主食一覧'!D2</f>
        <v>粥ムース</v>
      </c>
      <c r="E19" s="13" t="str">
        <f>'主食一覧'!E2</f>
        <v/>
      </c>
      <c r="F19" s="13" t="str">
        <f>'主食一覧'!F2</f>
        <v/>
      </c>
      <c r="G19" s="13" t="str">
        <f>'主食一覧'!G2</f>
        <v/>
      </c>
      <c r="H19" s="13" t="str">
        <f>'主食一覧'!H2</f>
        <v/>
      </c>
    </row>
    <row r="20" ht="67.5" customHeight="1">
      <c r="A20" s="4" t="str">
        <f>IFERROR(__xludf.DUMMYFUNCTION("IMPORTRANGE(""https://docs.google.com/spreadsheets/d/1vsTcEcugRZXGU84Ng3dXvNCAOD3CAaUTEbnnM7tyUJg/edit?usp=sharing"",""主食一覧!A3"")"),"画像")</f>
        <v>画像</v>
      </c>
      <c r="B20" s="15" t="str">
        <f>'主食一覧'!B3</f>
        <v/>
      </c>
      <c r="C20" s="15" t="str">
        <f>'主食一覧'!C3</f>
        <v/>
      </c>
      <c r="D20" s="15" t="str">
        <f>'主食一覧'!D3</f>
        <v/>
      </c>
      <c r="E20" s="15" t="str">
        <f>'主食一覧'!E3</f>
        <v/>
      </c>
      <c r="F20" s="15" t="str">
        <f>'主食一覧'!F3</f>
        <v/>
      </c>
      <c r="G20" s="15" t="str">
        <f>'主食一覧'!G3</f>
        <v/>
      </c>
      <c r="H20" s="15" t="str">
        <f>'主食一覧'!H3</f>
        <v/>
      </c>
    </row>
    <row r="21" ht="45.0" customHeight="1">
      <c r="A21" s="4" t="str">
        <f>IFERROR(__xludf.DUMMYFUNCTION("IMPORTRANGE(""https://docs.google.com/spreadsheets/d/1vsTcEcugRZXGU84Ng3dXvNCAOD3CAaUTEbnnM7tyUJg/edit?usp=sharing"",""主食一覧!A4"")"),"内容")</f>
        <v>内容</v>
      </c>
      <c r="B21" s="124" t="str">
        <f>'主食一覧'!B4</f>
        <v>通常のご飯</v>
      </c>
      <c r="C21" s="124" t="str">
        <f>'主食一覧'!C4</f>
        <v>通常の全粥</v>
      </c>
      <c r="D21" s="124" t="str">
        <f>'主食一覧'!D4</f>
        <v>全粥に1％スベラカーゼを加えてミキサーにかけたもの</v>
      </c>
      <c r="E21" s="124" t="str">
        <f>'主食一覧'!E4</f>
        <v/>
      </c>
      <c r="F21" s="124" t="str">
        <f>'主食一覧'!F4</f>
        <v/>
      </c>
      <c r="G21" s="124" t="str">
        <f>'主食一覧'!G4</f>
        <v/>
      </c>
      <c r="H21" s="124" t="str">
        <f>'主食一覧'!H4</f>
        <v/>
      </c>
    </row>
    <row r="22" ht="22.5" customHeight="1">
      <c r="A22" s="4" t="str">
        <f>IFERROR(__xludf.DUMMYFUNCTION("IMPORTRANGE(""https://docs.google.com/spreadsheets/d/1vsTcEcugRZXGU84Ng3dXvNCAOD3CAaUTEbnnM7tyUJg/edit?usp=sharing"",""主食一覧!A5"")"),"学会分類2021")</f>
        <v>学会分類2021</v>
      </c>
      <c r="B22" s="127" t="str">
        <f>'主食一覧'!B5</f>
        <v/>
      </c>
      <c r="C22" s="127" t="str">
        <f>'主食一覧'!C5</f>
        <v>4</v>
      </c>
      <c r="D22" s="127" t="str">
        <f>'主食一覧'!D5</f>
        <v>1ｊ</v>
      </c>
      <c r="E22" s="127" t="str">
        <f>'主食一覧'!E5</f>
        <v/>
      </c>
      <c r="F22" s="127" t="str">
        <f>'主食一覧'!F5</f>
        <v/>
      </c>
      <c r="G22" s="127" t="str">
        <f>'主食一覧'!G5</f>
        <v/>
      </c>
      <c r="H22" s="127" t="str">
        <f>'主食一覧'!H5</f>
        <v/>
      </c>
    </row>
    <row r="23" ht="7.5" customHeight="1"/>
    <row r="24" ht="22.5" customHeight="1">
      <c r="A24" s="6" t="str">
        <f>IFERROR(__xludf.DUMMYFUNCTION("IMPORTRANGE(""https://docs.google.com/spreadsheets/d/1vsTcEcugRZXGU84Ng3dXvNCAOD3CAaUTEbnnM7tyUJg/edit?usp=sharing"",""水分とろみの基準・水分ゼリー!A1"")"),"3-1. 水分とろみの基準")</f>
        <v>3-1. 水分とろみの基準</v>
      </c>
      <c r="B24" s="130"/>
      <c r="F24" s="6" t="str">
        <f>IFERROR(__xludf.DUMMYFUNCTION("IMPORTRANGE(""https://docs.google.com/spreadsheets/d/1vsTcEcugRZXGU84Ng3dXvNCAOD3CAaUTEbnnM7tyUJg/edit?usp=sharing"",""水分とろみの基準・水分ゼリー!F1"")"),"3-2. 水分ゼリー")</f>
        <v>3-2. 水分ゼリー</v>
      </c>
      <c r="G24" s="130"/>
    </row>
    <row r="25" ht="30.0" customHeight="1">
      <c r="A25" s="9" t="str">
        <f>IFERROR(__xludf.DUMMYFUNCTION("IMPORTRANGE(""https://docs.google.com/spreadsheets/d/1vsTcEcugRZXGU84Ng3dXvNCAOD3CAaUTEbnnM7tyUJg/edit?usp=sharing"",""水分とろみの基準・水分ゼリー!A2"")"),"学会分類2021
（とろみ）")</f>
        <v>学会分類2021
（とろみ）</v>
      </c>
      <c r="B25" s="12" t="str">
        <f>IFERROR(__xludf.DUMMYFUNCTION("IMPORTRANGE(""https://docs.google.com/spreadsheets/d/1vsTcEcugRZXGU84Ng3dXvNCAOD3CAaUTEbnnM7tyUJg/edit?usp=sharing"",""水分とろみの基準・水分ゼリー!B2"")"),"薄いとろみ")</f>
        <v>薄いとろみ</v>
      </c>
      <c r="C25" s="12" t="str">
        <f>IFERROR(__xludf.DUMMYFUNCTION("IMPORTRANGE(""https://docs.google.com/spreadsheets/d/1vsTcEcugRZXGU84Ng3dXvNCAOD3CAaUTEbnnM7tyUJg/edit?usp=sharing"",""水分とろみの基準・水分ゼリー!C2"")"),"中間のとろみ")</f>
        <v>中間のとろみ</v>
      </c>
      <c r="D25" s="12" t="str">
        <f>IFERROR(__xludf.DUMMYFUNCTION("IMPORTRANGE(""https://docs.google.com/spreadsheets/d/1vsTcEcugRZXGU84Ng3dXvNCAOD3CAaUTEbnnM7tyUJg/edit?usp=sharing"",""水分とろみの基準・水分ゼリー!D2"")"),"濃いとろみ")</f>
        <v>濃いとろみ</v>
      </c>
      <c r="E25" s="12" t="str">
        <f>IFERROR(__xludf.DUMMYFUNCTION("IMPORTRANGE(""https://docs.google.com/spreadsheets/d/1vsTcEcugRZXGU84Ng3dXvNCAOD3CAaUTEbnnM7tyUJg/edit?usp=sharing"",""水分とろみの基準・水分ゼリー!E2"")"),"")</f>
        <v/>
      </c>
      <c r="F25" s="18" t="str">
        <f>IFERROR(__xludf.DUMMYFUNCTION("IMPORTRANGE(""https://docs.google.com/spreadsheets/d/1vsTcEcugRZXGU84Ng3dXvNCAOD3CAaUTEbnnM7tyUJg/edit?usp=sharing"",""水分とろみの基準・水分ゼリー!F2"")"),"名称")</f>
        <v>名称</v>
      </c>
      <c r="G25" s="22" t="str">
        <f>'水分とろみの基準・水分ゼリー'!G2</f>
        <v>水分補給ゼリー</v>
      </c>
      <c r="H25" s="22" t="str">
        <f>'水分とろみの基準・水分ゼリー'!H2</f>
        <v/>
      </c>
    </row>
    <row r="26" ht="22.5" customHeight="1">
      <c r="A26" s="25" t="str">
        <f>IFERROR(__xludf.DUMMYFUNCTION("IMPORTRANGE(""https://docs.google.com/spreadsheets/d/1vsTcEcugRZXGU84Ng3dXvNCAOD3CAaUTEbnnM7tyUJg/edit?usp=sharing"",""水分とろみの基準・水分ゼリー!A3"")"),"とろみ調整食品")</f>
        <v>とろみ調整食品</v>
      </c>
      <c r="B26" s="29" t="str">
        <f>'水分とろみの基準・水分ゼリー'!B3</f>
        <v>つるりんこPowerful</v>
      </c>
      <c r="C26" s="29" t="str">
        <f>'水分とろみの基準・水分ゼリー'!C3</f>
        <v>つるりんこPowerful</v>
      </c>
      <c r="D26" s="29" t="str">
        <f>'水分とろみの基準・水分ゼリー'!D3</f>
        <v>つるりんこPowerful</v>
      </c>
      <c r="E26" s="29" t="str">
        <f>'水分とろみの基準・水分ゼリー'!E3</f>
        <v/>
      </c>
      <c r="F26" s="25" t="str">
        <f>IFERROR(__xludf.DUMMYFUNCTION("IMPORTRANGE(""https://docs.google.com/spreadsheets/d/1vsTcEcugRZXGU84Ng3dXvNCAOD3CAaUTEbnnM7tyUJg/edit?usp=sharing"",""水分とろみの基準・水分ゼリー!F3"")"),"とろみ調整食品")</f>
        <v>とろみ調整食品</v>
      </c>
      <c r="G26" s="29" t="str">
        <f>'水分とろみの基準・水分ゼリー'!G3</f>
        <v>ソフティア２</v>
      </c>
      <c r="H26" s="29" t="str">
        <f>'水分とろみの基準・水分ゼリー'!H3</f>
        <v/>
      </c>
    </row>
    <row r="27" ht="22.5" customHeight="1">
      <c r="A27" s="32" t="str">
        <f>IFERROR(__xludf.DUMMYFUNCTION("IMPORTRANGE(""https://docs.google.com/spreadsheets/d/1vsTcEcugRZXGU84Ng3dXvNCAOD3CAaUTEbnnM7tyUJg/edit?usp=sharing"",""水分とろみの基準・水分ゼリー!A4"")"),"水100mlあたり")</f>
        <v>水100mlあたり</v>
      </c>
      <c r="B27" s="38" t="str">
        <f>'水分とろみの基準・水分ゼリー'!B4</f>
        <v/>
      </c>
      <c r="C27" s="38" t="str">
        <f>'水分とろみの基準・水分ゼリー'!C4</f>
        <v/>
      </c>
      <c r="D27" s="38" t="str">
        <f>'水分とろみの基準・水分ゼリー'!D4</f>
        <v/>
      </c>
      <c r="E27" s="38" t="str">
        <f>'水分とろみの基準・水分ゼリー'!E4</f>
        <v/>
      </c>
      <c r="F27" s="25" t="str">
        <f>IFERROR(__xludf.DUMMYFUNCTION("IMPORTRANGE(""https://docs.google.com/spreadsheets/d/1vsTcEcugRZXGU84Ng3dXvNCAOD3CAaUTEbnnM7tyUJg/edit?usp=sharing"",""水分とろみの基準・水分ゼリー!F4"")"),"水100mlあたり")</f>
        <v>水100mlあたり</v>
      </c>
      <c r="G27" s="38" t="str">
        <f>'水分とろみの基準・水分ゼリー'!G4</f>
        <v>0.75ｇ</v>
      </c>
      <c r="H27" s="38" t="str">
        <f>'水分とろみの基準・水分ゼリー'!H4</f>
        <v/>
      </c>
    </row>
    <row r="28" ht="22.5" customHeight="1">
      <c r="A28" s="39" t="str">
        <f>IFERROR(__xludf.DUMMYFUNCTION("IMPORTRANGE(""https://docs.google.com/spreadsheets/d/1vsTcEcugRZXGU84Ng3dXvNCAOD3CAaUTEbnnM7tyUJg/edit?usp=sharing"",""水分とろみの基準・水分ゼリー!A5"")"),"小さじ")</f>
        <v>小さじ</v>
      </c>
      <c r="B28" s="41" t="str">
        <f>'水分とろみの基準・水分ゼリー'!B5</f>
        <v>1</v>
      </c>
      <c r="C28" s="41" t="str">
        <f>'水分とろみの基準・水分ゼリー'!C5</f>
        <v>2</v>
      </c>
      <c r="D28" s="41" t="str">
        <f>'水分とろみの基準・水分ゼリー'!D5</f>
        <v>3</v>
      </c>
      <c r="E28" s="41" t="str">
        <f>'水分とろみの基準・水分ゼリー'!E5</f>
        <v/>
      </c>
      <c r="F28" s="39" t="s">
        <v>27</v>
      </c>
      <c r="G28" s="41" t="str">
        <f>'水分とろみの基準・水分ゼリー'!G5</f>
        <v/>
      </c>
      <c r="H28" s="41" t="str">
        <f>'水分とろみの基準・水分ゼリー'!H5</f>
        <v/>
      </c>
    </row>
    <row r="29" ht="7.5" customHeight="1"/>
    <row r="30" ht="22.5" customHeight="1">
      <c r="A30" s="133" t="str">
        <f>IFERROR(__xludf.DUMMYFUNCTION("IMPORTRANGE(""https://docs.google.com/spreadsheets/d/1vsTcEcugRZXGU84Ng3dXvNCAOD3CAaUTEbnnM7tyUJg/edit?usp=sharing"",""濃厚流動食・補助食品!A1"")"),"4. 濃厚流動食（経管栄養）")</f>
        <v>4. 濃厚流動食（経管栄養）</v>
      </c>
      <c r="B30" s="134"/>
      <c r="F30" s="135" t="str">
        <f>IFERROR(__xludf.DUMMYFUNCTION("IMPORTRANGE(""https://docs.google.com/spreadsheets/d/1vsTcEcugRZXGU84Ng3dXvNCAOD3CAaUTEbnnM7tyUJg/edit?usp=sharing"",""濃厚流動食・補助食品!F1"")"),"5. 補助食品、その他")</f>
        <v>5. 補助食品、その他</v>
      </c>
      <c r="G30" s="136"/>
    </row>
    <row r="31" ht="22.5" customHeight="1">
      <c r="A31" s="56" t="str">
        <f>IFERROR(__xludf.DUMMYFUNCTION("IMPORTRANGE(""https://docs.google.com/spreadsheets/d/1vsTcEcugRZXGU84Ng3dXvNCAOD3CAaUTEbnnM7tyUJg/edit?usp=sharing"",""濃厚流動食・補助食品!A2"")"),"商品名")</f>
        <v>商品名</v>
      </c>
      <c r="B31" s="69" t="str">
        <f>'濃厚流動食・補助食品'!B2</f>
        <v>アクトエールアクア</v>
      </c>
      <c r="C31" s="69" t="str">
        <f>'濃厚流動食・補助食品'!C2</f>
        <v/>
      </c>
      <c r="D31" s="69" t="str">
        <f>'濃厚流動食・補助食品'!D2</f>
        <v/>
      </c>
      <c r="E31" s="60" t="str">
        <f>'濃厚流動食・補助食品'!E2</f>
        <v/>
      </c>
      <c r="F31" s="137" t="str">
        <f>'濃厚流動食・補助食品'!F2</f>
        <v>Ｏｊ・１ｊ対応：不可</v>
      </c>
      <c r="G31" s="138" t="str">
        <f>'濃厚流動食・補助食品'!G2</f>
        <v/>
      </c>
      <c r="H31" s="139"/>
    </row>
    <row r="32" ht="22.5" customHeight="1">
      <c r="A32" s="64"/>
      <c r="B32" s="69" t="str">
        <f>'濃厚流動食・補助食品'!B3</f>
        <v/>
      </c>
      <c r="C32" s="69" t="str">
        <f>'濃厚流動食・補助食品'!C3</f>
        <v/>
      </c>
      <c r="D32" s="69" t="str">
        <f>'濃厚流動食・補助食品'!D3</f>
        <v/>
      </c>
      <c r="E32" s="69" t="str">
        <f>'濃厚流動食・補助食品'!E3</f>
        <v/>
      </c>
      <c r="F32" s="140" t="str">
        <f>'濃厚流動食・補助食品'!F3</f>
        <v>エンジョイゼリープラス、エンジョイArginaゼリー、パワミナ</v>
      </c>
      <c r="G32" s="141"/>
      <c r="H32" s="67"/>
    </row>
    <row r="33" ht="22.5" customHeight="1">
      <c r="A33" s="68"/>
      <c r="B33" s="69" t="str">
        <f>'濃厚流動食・補助食品'!B4</f>
        <v/>
      </c>
      <c r="C33" s="69" t="str">
        <f>'濃厚流動食・補助食品'!C4</f>
        <v/>
      </c>
      <c r="D33" s="69" t="str">
        <f>'濃厚流動食・補助食品'!D4</f>
        <v/>
      </c>
      <c r="E33" s="69" t="str">
        <f>'濃厚流動食・補助食品'!E4</f>
        <v/>
      </c>
      <c r="F33" s="70"/>
      <c r="G33" s="142"/>
      <c r="H33" s="71"/>
    </row>
    <row r="34" ht="7.5" customHeight="1"/>
    <row r="35" ht="22.5" customHeight="1">
      <c r="A35" s="143" t="str">
        <f>IFERROR(__xludf.DUMMYFUNCTION("IMPORTRANGE(""https://docs.google.com/spreadsheets/d/1vsTcEcugRZXGU84Ng3dXvNCAOD3CAaUTEbnnM7tyUJg/edit?usp=sharing"",""施設概要!A1"")"),"施設概要")</f>
        <v>施設概要</v>
      </c>
      <c r="B35" s="144"/>
    </row>
    <row r="36" ht="22.5" customHeight="1">
      <c r="A36" s="5" t="str">
        <f>IFERROR(__xludf.DUMMYFUNCTION("IMPORTRANGE(""https://docs.google.com/spreadsheets/d/1vsTcEcugRZXGU84Ng3dXvNCAOD3CAaUTEbnnM7tyUJg/edit?usp=sharing"",""施設概要!A2"")"),"所在地")</f>
        <v>所在地</v>
      </c>
      <c r="B36" s="146" t="str">
        <f>'施設概要'!B2</f>
        <v>〒946-0216　魚沼市須原1293</v>
      </c>
      <c r="C36" s="147"/>
      <c r="D36" s="148"/>
      <c r="E36" s="149" t="str">
        <f>'施設概要'!C2</f>
        <v>魚沼福祉会に所属する。多職種協働で利用者個々のニーズを把握し、状態に合わせた個別の食事を提供してその人らしい食生活の支援を心がけるとともに、季節のイベントに合わせた毎月の行事食を通し、食の楽しみの提供に努めています。</v>
      </c>
      <c r="F36" s="150"/>
      <c r="G36" s="150"/>
      <c r="H36" s="151"/>
    </row>
    <row r="37" ht="22.5" customHeight="1">
      <c r="A37" s="5" t="str">
        <f>IFERROR(__xludf.DUMMYFUNCTION("IMPORTRANGE(""https://docs.google.com/spreadsheets/d/1vsTcEcugRZXGU84Ng3dXvNCAOD3CAaUTEbnnM7tyUJg/edit?usp=sharing"",""施設概要!A3"")"),"給食部門名")</f>
        <v>給食部門名</v>
      </c>
      <c r="B37" s="146" t="str">
        <f>'施設概要'!B3</f>
        <v>なし</v>
      </c>
      <c r="C37" s="147"/>
      <c r="D37" s="148"/>
      <c r="E37" s="152"/>
      <c r="H37" s="153"/>
    </row>
    <row r="38" ht="22.5" customHeight="1">
      <c r="A38" s="5" t="str">
        <f>IFERROR(__xludf.DUMMYFUNCTION("IMPORTRANGE(""https://docs.google.com/spreadsheets/d/1vsTcEcugRZXGU84Ng3dXvNCAOD3CAaUTEbnnM7tyUJg/edit?usp=sharing"",""施設概要!A4"")"),"電話")</f>
        <v>電話</v>
      </c>
      <c r="B38" s="146" t="str">
        <f>'施設概要'!B4</f>
        <v>025-798-3100</v>
      </c>
      <c r="C38" s="147"/>
      <c r="D38" s="148"/>
      <c r="E38" s="152"/>
      <c r="H38" s="153"/>
    </row>
    <row r="39" ht="22.5" customHeight="1">
      <c r="A39" s="105" t="str">
        <f>IFERROR(__xludf.DUMMYFUNCTION("IMPORTRANGE(""https://docs.google.com/spreadsheets/d/1vsTcEcugRZXGU84Ng3dXvNCAOD3CAaUTEbnnM7tyUJg/edit?usp=sharing"",""施設概要!A5"")"),"FAX")</f>
        <v>FAX</v>
      </c>
      <c r="B39" s="146" t="str">
        <f>'施設概要'!B5</f>
        <v>025-798-3103</v>
      </c>
      <c r="C39" s="147"/>
      <c r="D39" s="148"/>
      <c r="E39" s="152"/>
      <c r="H39" s="153"/>
    </row>
    <row r="40" ht="22.5" customHeight="1">
      <c r="A40" s="108" t="str">
        <f>IFERROR(__xludf.DUMMYFUNCTION("IMPORTRANGE(""https://docs.google.com/spreadsheets/d/1vsTcEcugRZXGU84Ng3dXvNCAOD3CAaUTEbnnM7tyUJg/edit?usp=sharing"",""施設概要!A6"")"),"更新日")</f>
        <v>更新日</v>
      </c>
      <c r="B40" s="156">
        <f>'施設概要'!B6</f>
        <v>46125.64896</v>
      </c>
      <c r="C40" s="147"/>
      <c r="D40" s="148"/>
      <c r="E40" s="158"/>
      <c r="F40" s="159"/>
      <c r="G40" s="159"/>
      <c r="H40" s="160"/>
    </row>
  </sheetData>
  <mergeCells count="10">
    <mergeCell ref="B38:D38"/>
    <mergeCell ref="B39:D39"/>
    <mergeCell ref="A15:A16"/>
    <mergeCell ref="A31:A33"/>
    <mergeCell ref="G31:H31"/>
    <mergeCell ref="F32:H33"/>
    <mergeCell ref="B36:D36"/>
    <mergeCell ref="E36:H40"/>
    <mergeCell ref="B37:D37"/>
    <mergeCell ref="B40:D40"/>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2" width="16.38"/>
    <col customWidth="1" min="3" max="3" width="10.13"/>
    <col customWidth="1" min="4" max="4" width="15.13"/>
  </cols>
  <sheetData>
    <row r="1">
      <c r="A1" s="80" t="s">
        <v>53</v>
      </c>
      <c r="B1" s="81"/>
      <c r="C1" s="81"/>
      <c r="D1" s="81"/>
    </row>
    <row r="2">
      <c r="A2" s="82" t="s">
        <v>54</v>
      </c>
      <c r="B2" s="83"/>
      <c r="C2" s="84" t="s">
        <v>55</v>
      </c>
      <c r="D2" s="86" t="s">
        <v>56</v>
      </c>
    </row>
    <row r="3">
      <c r="A3" s="87" t="s">
        <v>57</v>
      </c>
      <c r="B3" s="88"/>
      <c r="C3" s="89" t="b">
        <v>1</v>
      </c>
      <c r="D3" s="90" t="s">
        <v>58</v>
      </c>
    </row>
    <row r="4">
      <c r="A4" s="91"/>
      <c r="B4" s="91"/>
      <c r="C4" s="91"/>
      <c r="D4" s="91"/>
    </row>
    <row r="5">
      <c r="A5" s="92" t="s">
        <v>59</v>
      </c>
      <c r="B5" s="92" t="s">
        <v>60</v>
      </c>
      <c r="C5" s="91"/>
      <c r="D5" s="91"/>
    </row>
    <row r="6">
      <c r="A6" s="93">
        <v>45763.64603412037</v>
      </c>
      <c r="B6" s="94" t="s">
        <v>61</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1" width="18.88"/>
  </cols>
  <sheetData>
    <row r="1">
      <c r="A1" s="91" t="s">
        <v>62</v>
      </c>
      <c r="B1" s="91"/>
    </row>
    <row r="2">
      <c r="A2" s="91" t="s">
        <v>59</v>
      </c>
      <c r="B2" s="91" t="s">
        <v>63</v>
      </c>
    </row>
    <row r="3">
      <c r="A3" s="95">
        <v>46125.460338680554</v>
      </c>
      <c r="B3" s="94" t="s">
        <v>58</v>
      </c>
    </row>
    <row r="4">
      <c r="A4" s="95">
        <v>46125.59835490741</v>
      </c>
      <c r="B4" s="94" t="s">
        <v>58</v>
      </c>
    </row>
    <row r="5">
      <c r="A5" s="95">
        <v>46126.41114164352</v>
      </c>
      <c r="B5" s="94" t="s">
        <v>58</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96" t="str">
        <f>IFERROR(__xludf.DUMMYFUNCTION("IMPORTRANGE(""https://docs.google.com/spreadsheets/d/1vsTcEcugRZXGU84Ng3dXvNCAOD3CAaUTEbnnM7tyUJg/edit?usp=sharing"",""施設概要!A1"")"),"施設概要")</f>
        <v>施設概要</v>
      </c>
      <c r="B1" s="97"/>
      <c r="C1" s="97"/>
    </row>
    <row r="2" ht="22.5" customHeight="1">
      <c r="A2" s="98" t="str">
        <f>IFERROR(__xludf.DUMMYFUNCTION("IMPORTRANGE(""https://docs.google.com/spreadsheets/d/1vsTcEcugRZXGU84Ng3dXvNCAOD3CAaUTEbnnM7tyUJg/edit?usp=sharing"",""施設概要!A2"")"),"所在地")</f>
        <v>所在地</v>
      </c>
      <c r="B2" s="99" t="s">
        <v>0</v>
      </c>
      <c r="C2" s="101" t="s">
        <v>64</v>
      </c>
    </row>
    <row r="3" ht="22.5" customHeight="1">
      <c r="A3" s="5" t="str">
        <f>IFERROR(__xludf.DUMMYFUNCTION("IMPORTRANGE(""https://docs.google.com/spreadsheets/d/1vsTcEcugRZXGU84Ng3dXvNCAOD3CAaUTEbnnM7tyUJg/edit?usp=sharing"",""施設概要!A3"")"),"給食部門名")</f>
        <v>給食部門名</v>
      </c>
      <c r="B3" s="102" t="s">
        <v>5</v>
      </c>
      <c r="C3" s="103"/>
    </row>
    <row r="4" ht="22.5" customHeight="1">
      <c r="A4" s="5" t="str">
        <f>IFERROR(__xludf.DUMMYFUNCTION("IMPORTRANGE(""https://docs.google.com/spreadsheets/d/1vsTcEcugRZXGU84Ng3dXvNCAOD3CAaUTEbnnM7tyUJg/edit?usp=sharing"",""施設概要!A4"")"),"電話")</f>
        <v>電話</v>
      </c>
      <c r="B4" s="104" t="s">
        <v>6</v>
      </c>
      <c r="C4" s="103"/>
    </row>
    <row r="5" ht="22.5" customHeight="1">
      <c r="A5" s="105" t="str">
        <f>IFERROR(__xludf.DUMMYFUNCTION("IMPORTRANGE(""https://docs.google.com/spreadsheets/d/1vsTcEcugRZXGU84Ng3dXvNCAOD3CAaUTEbnnM7tyUJg/edit?usp=sharing"",""施設概要!A5"")"),"FAX")</f>
        <v>FAX</v>
      </c>
      <c r="B5" s="106" t="s">
        <v>8</v>
      </c>
      <c r="C5" s="103"/>
    </row>
    <row r="6" ht="22.5" customHeight="1">
      <c r="A6" s="108" t="str">
        <f>IFERROR(__xludf.DUMMYFUNCTION("IMPORTRANGE(""https://docs.google.com/spreadsheets/d/1vsTcEcugRZXGU84Ng3dXvNCAOD3CAaUTEbnnM7tyUJg/edit?usp=sharing"",""施設概要!A6"")"),"更新日")</f>
        <v>更新日</v>
      </c>
      <c r="B6" s="109">
        <v>45763.64601138889</v>
      </c>
      <c r="C6" s="110"/>
    </row>
  </sheetData>
  <mergeCells count="1">
    <mergeCell ref="C2:C6"/>
  </mergeCells>
  <drawing r:id="rId1"/>
</worksheet>
</file>