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euqueroinvestir.sharepoint.com/sites/eqi.research/Shared Documents/Research Raiz/JPZ/Dividendos/"/>
    </mc:Choice>
  </mc:AlternateContent>
  <xr:revisionPtr revIDLastSave="63" documentId="8_{74D61E18-C2AD-467B-85EE-FA1F3EC8D4B3}" xr6:coauthVersionLast="47" xr6:coauthVersionMax="47" xr10:uidLastSave="{4208507E-9CF6-49AC-B588-74D75A3220C1}"/>
  <workbookProtection workbookAlgorithmName="SHA-512" workbookHashValue="fJkAwvIGf1hEsHSOLrs+bCV7eEFiZ5wqf/9iBrC+CG+9B6Gq0AY39m3Y1zfMyPClW/+MlLXsERCidD9mjeRfXg==" workbookSaltValue="cozCX0JWX4pjVSepKn794w==" workbookSpinCount="100000" lockStructure="1"/>
  <bookViews>
    <workbookView xWindow="28680" yWindow="-120" windowWidth="29040" windowHeight="15720" xr2:uid="{02266CF2-EA75-4C9C-84FA-518C3E9D06DB}"/>
  </bookViews>
  <sheets>
    <sheet name="Calculadora" sheetId="13" r:id="rId1"/>
    <sheet name="Dados" sheetId="14" state="hidden" r:id="rId2"/>
    <sheet name="Disclaimer" sheetId="15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0" i="14" l="1"/>
  <c r="R19" i="14"/>
  <c r="R18" i="14"/>
  <c r="P20" i="14"/>
  <c r="P19" i="14"/>
  <c r="P18" i="14"/>
  <c r="O20" i="14"/>
  <c r="O19" i="14"/>
  <c r="O18" i="14"/>
  <c r="N20" i="14"/>
  <c r="N19" i="14"/>
  <c r="N18" i="14"/>
  <c r="H19" i="13"/>
  <c r="H18" i="13"/>
  <c r="H17" i="13"/>
  <c r="E19" i="13"/>
  <c r="E18" i="13"/>
  <c r="E17" i="13"/>
  <c r="D19" i="13"/>
  <c r="D18" i="13"/>
  <c r="D17" i="13"/>
  <c r="C19" i="13"/>
  <c r="C18" i="13"/>
  <c r="C17" i="13"/>
  <c r="C33" i="13"/>
  <c r="H13" i="13"/>
  <c r="H14" i="13"/>
  <c r="H15" i="13"/>
  <c r="H16" i="13"/>
  <c r="H20" i="13"/>
  <c r="H21" i="13"/>
  <c r="H22" i="13"/>
  <c r="H23" i="13"/>
  <c r="H24" i="13"/>
  <c r="E13" i="13"/>
  <c r="E14" i="13"/>
  <c r="E15" i="13"/>
  <c r="E16" i="13"/>
  <c r="E20" i="13"/>
  <c r="E21" i="13"/>
  <c r="E22" i="13"/>
  <c r="E23" i="13"/>
  <c r="E24" i="13"/>
  <c r="D13" i="13"/>
  <c r="D14" i="13"/>
  <c r="D15" i="13"/>
  <c r="D16" i="13"/>
  <c r="D20" i="13"/>
  <c r="D21" i="13"/>
  <c r="D22" i="13"/>
  <c r="D23" i="13"/>
  <c r="D24" i="13"/>
  <c r="C24" i="13"/>
  <c r="C13" i="13"/>
  <c r="C14" i="13"/>
  <c r="C15" i="13"/>
  <c r="C16" i="13"/>
  <c r="C20" i="13"/>
  <c r="C21" i="13"/>
  <c r="C22" i="13"/>
  <c r="C23" i="13"/>
  <c r="K16" i="14"/>
  <c r="R14" i="14"/>
  <c r="R15" i="14"/>
  <c r="R16" i="14"/>
  <c r="R17" i="14"/>
  <c r="R21" i="14"/>
  <c r="R22" i="14"/>
  <c r="R23" i="14"/>
  <c r="R24" i="14"/>
  <c r="R25" i="14"/>
  <c r="P14" i="14"/>
  <c r="P15" i="14"/>
  <c r="P16" i="14"/>
  <c r="P17" i="14"/>
  <c r="P21" i="14"/>
  <c r="P22" i="14"/>
  <c r="P23" i="14"/>
  <c r="P24" i="14"/>
  <c r="P25" i="14"/>
  <c r="O14" i="14"/>
  <c r="O15" i="14"/>
  <c r="O16" i="14"/>
  <c r="O17" i="14"/>
  <c r="O21" i="14"/>
  <c r="O22" i="14"/>
  <c r="O23" i="14"/>
  <c r="O24" i="14"/>
  <c r="O25" i="14"/>
  <c r="N14" i="14"/>
  <c r="N15" i="14"/>
  <c r="N16" i="14"/>
  <c r="N17" i="14"/>
  <c r="N21" i="14"/>
  <c r="N22" i="14"/>
  <c r="N23" i="14"/>
  <c r="N24" i="14"/>
  <c r="N25" i="14"/>
  <c r="F26" i="14" l="1"/>
  <c r="G6" i="13"/>
  <c r="K11" i="14" s="1"/>
  <c r="E26" i="14"/>
  <c r="C12" i="13"/>
  <c r="C32" i="13"/>
  <c r="C31" i="13"/>
  <c r="I10" i="14"/>
  <c r="I13" i="14" s="1"/>
  <c r="H12" i="13"/>
  <c r="R13" i="14"/>
  <c r="P13" i="14"/>
  <c r="O13" i="14"/>
  <c r="N13" i="14"/>
  <c r="N26" i="14"/>
  <c r="R12" i="14"/>
  <c r="P12" i="14"/>
  <c r="O12" i="14"/>
  <c r="N12" i="14"/>
  <c r="C30" i="13"/>
  <c r="C29" i="13"/>
  <c r="C28" i="13"/>
  <c r="C27" i="13"/>
  <c r="E12" i="13"/>
  <c r="D12" i="13"/>
  <c r="Q34" i="14" l="1"/>
  <c r="G31" i="13" s="1"/>
  <c r="Q35" i="14"/>
  <c r="G32" i="13" s="1"/>
  <c r="Q31" i="14"/>
  <c r="G28" i="13" s="1"/>
  <c r="Q32" i="14"/>
  <c r="G29" i="13" s="1"/>
  <c r="Q33" i="14"/>
  <c r="G30" i="13" s="1"/>
  <c r="Q36" i="14"/>
  <c r="G33" i="13" s="1"/>
  <c r="Q19" i="14"/>
  <c r="G18" i="13" s="1"/>
  <c r="Q25" i="14"/>
  <c r="G24" i="13" s="1"/>
  <c r="Q20" i="14"/>
  <c r="G19" i="13" s="1"/>
  <c r="Q14" i="14"/>
  <c r="G13" i="13" s="1"/>
  <c r="Q21" i="14"/>
  <c r="G20" i="13" s="1"/>
  <c r="Q24" i="14"/>
  <c r="G23" i="13" s="1"/>
  <c r="Q15" i="14"/>
  <c r="G14" i="13" s="1"/>
  <c r="Q18" i="14"/>
  <c r="G17" i="13" s="1"/>
  <c r="Q22" i="14"/>
  <c r="G21" i="13" s="1"/>
  <c r="Q16" i="14"/>
  <c r="G15" i="13" s="1"/>
  <c r="Q23" i="14"/>
  <c r="G22" i="13" s="1"/>
  <c r="Q17" i="14"/>
  <c r="G16" i="13" s="1"/>
  <c r="P26" i="14"/>
  <c r="Q30" i="14"/>
  <c r="E6" i="13"/>
  <c r="R34" i="14" l="1"/>
  <c r="H31" i="13" s="1"/>
  <c r="R36" i="14"/>
  <c r="H33" i="13" s="1"/>
  <c r="G27" i="13"/>
  <c r="Q37" i="14"/>
  <c r="R35" i="14"/>
  <c r="H32" i="13" s="1"/>
  <c r="R31" i="14"/>
  <c r="H28" i="13" s="1"/>
  <c r="R32" i="14"/>
  <c r="H29" i="13" s="1"/>
  <c r="R33" i="14"/>
  <c r="H30" i="13" s="1"/>
  <c r="R30" i="14"/>
  <c r="Q13" i="14"/>
  <c r="Q26" i="14"/>
  <c r="R37" i="14" l="1"/>
  <c r="R26" i="14"/>
  <c r="G12" i="13"/>
  <c r="H27" i="13"/>
</calcChain>
</file>

<file path=xl/sharedStrings.xml><?xml version="1.0" encoding="utf-8"?>
<sst xmlns="http://schemas.openxmlformats.org/spreadsheetml/2006/main" count="85" uniqueCount="60">
  <si>
    <t>Simulador Renda Extra com Ações</t>
  </si>
  <si>
    <t>Renda mensal desejada</t>
  </si>
  <si>
    <t>Capital Necessário</t>
  </si>
  <si>
    <r>
      <rPr>
        <b/>
        <i/>
        <sz val="11"/>
        <color theme="1"/>
        <rFont val="Aeonik"/>
        <family val="2"/>
        <scheme val="minor"/>
      </rPr>
      <t xml:space="preserve">Yield </t>
    </r>
    <r>
      <rPr>
        <b/>
        <sz val="11"/>
        <color theme="1"/>
        <rFont val="Aeonik"/>
        <family val="2"/>
        <scheme val="minor"/>
      </rPr>
      <t>Médio da Carteira (ao ano)</t>
    </r>
  </si>
  <si>
    <t>Alocação Recomendada EQI (Research)</t>
  </si>
  <si>
    <t>Cateira Mais Dividendos com Ações</t>
  </si>
  <si>
    <t>Grafico 01: Yield Projetado por Empresa</t>
  </si>
  <si>
    <t>Empresa</t>
  </si>
  <si>
    <t>Ticker</t>
  </si>
  <si>
    <t>Setor</t>
  </si>
  <si>
    <t>%</t>
  </si>
  <si>
    <t>em R$</t>
  </si>
  <si>
    <t>Yield Projetado</t>
  </si>
  <si>
    <t>Grafico 02: Distribuição da aloação por setor</t>
  </si>
  <si>
    <t>Distribuição por Setor</t>
  </si>
  <si>
    <t>Data de Atualização:</t>
  </si>
  <si>
    <t>Inputs / Atualizar</t>
  </si>
  <si>
    <t>Input Cliente</t>
  </si>
  <si>
    <t>Atualização</t>
  </si>
  <si>
    <t>Formula BBG</t>
  </si>
  <si>
    <t>Fomrula BBG</t>
  </si>
  <si>
    <t>Empresas:</t>
  </si>
  <si>
    <t>Peso</t>
  </si>
  <si>
    <t>Output:</t>
  </si>
  <si>
    <t>Itaúsa</t>
  </si>
  <si>
    <t>ITSA4</t>
  </si>
  <si>
    <t>Bancos</t>
  </si>
  <si>
    <t>Axia</t>
  </si>
  <si>
    <t>AXIA3</t>
  </si>
  <si>
    <t>Energia</t>
  </si>
  <si>
    <t>Petrobras S.A.</t>
  </si>
  <si>
    <t>PETR4</t>
  </si>
  <si>
    <t>Commodities</t>
  </si>
  <si>
    <t>Yield da Carteira</t>
  </si>
  <si>
    <t>Seguros</t>
  </si>
  <si>
    <t>Copel</t>
  </si>
  <si>
    <t>CPLE3</t>
  </si>
  <si>
    <t>Alupar</t>
  </si>
  <si>
    <t>ALUP11</t>
  </si>
  <si>
    <t>Klabin</t>
  </si>
  <si>
    <t>KLBN11</t>
  </si>
  <si>
    <t>FLRY3</t>
  </si>
  <si>
    <t xml:space="preserve">Saúde </t>
  </si>
  <si>
    <t>Bradesco</t>
  </si>
  <si>
    <t>BBDC4</t>
  </si>
  <si>
    <t>ALOS3</t>
  </si>
  <si>
    <t>Vulcabras</t>
  </si>
  <si>
    <t>VULC3</t>
  </si>
  <si>
    <t>Varejo</t>
  </si>
  <si>
    <t>RECV3</t>
  </si>
  <si>
    <t>Check</t>
  </si>
  <si>
    <t>Bradsaúde</t>
  </si>
  <si>
    <t>SAUD3</t>
  </si>
  <si>
    <t>Fleury</t>
  </si>
  <si>
    <t>ALLOS</t>
  </si>
  <si>
    <t>Petroreconcavo</t>
  </si>
  <si>
    <t xml:space="preserve">Imobiliário </t>
  </si>
  <si>
    <t>Vale</t>
  </si>
  <si>
    <t>VALE3</t>
  </si>
  <si>
    <t>Mês: Agosto-26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</si>
</sst>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%"/>
    <numFmt numFmtId="165" formatCode="&quot;R$&quot;\ #,##0.00"/>
    <numFmt numFmtId="166" formatCode="#,##0.00_ ;\-#,##0.00\ "/>
    <numFmt numFmtId="167" formatCode="0.0000%"/>
    <numFmt numFmtId="168" formatCode="0.000%"/>
  </numFmts>
  <fonts count="13" x14ac:knownFonts="1">
    <font>
      <sz val="11"/>
      <color theme="1"/>
      <name val="Aeonik"/>
      <family val="2"/>
      <scheme val="minor"/>
    </font>
    <font>
      <sz val="11"/>
      <color theme="1"/>
      <name val="Aeonik"/>
      <family val="2"/>
      <scheme val="minor"/>
    </font>
    <font>
      <b/>
      <sz val="11"/>
      <color theme="0"/>
      <name val="Aeonik"/>
      <family val="2"/>
      <scheme val="minor"/>
    </font>
    <font>
      <b/>
      <sz val="11"/>
      <color theme="1"/>
      <name val="Aeonik"/>
      <family val="2"/>
      <scheme val="minor"/>
    </font>
    <font>
      <sz val="11"/>
      <color rgb="FFFF0000"/>
      <name val="Aeonik"/>
      <family val="2"/>
      <scheme val="minor"/>
    </font>
    <font>
      <sz val="11"/>
      <color theme="1"/>
      <name val="Calibri"/>
      <family val="2"/>
    </font>
    <font>
      <sz val="11"/>
      <name val="Aeonik"/>
      <family val="2"/>
      <scheme val="minor"/>
    </font>
    <font>
      <u/>
      <sz val="11"/>
      <color theme="10"/>
      <name val="Aeonik"/>
      <family val="2"/>
      <scheme val="minor"/>
    </font>
    <font>
      <sz val="11"/>
      <color theme="0"/>
      <name val="Aeonik"/>
      <family val="2"/>
      <scheme val="minor"/>
    </font>
    <font>
      <b/>
      <sz val="20"/>
      <color theme="0"/>
      <name val="Aeonik"/>
      <family val="2"/>
      <scheme val="minor"/>
    </font>
    <font>
      <b/>
      <i/>
      <sz val="11"/>
      <color theme="1"/>
      <name val="Aeonik"/>
      <family val="2"/>
      <scheme val="minor"/>
    </font>
    <font>
      <b/>
      <sz val="12"/>
      <color theme="1"/>
      <name val="Aeonik"/>
      <family val="2"/>
      <scheme val="minor"/>
    </font>
    <font>
      <sz val="16"/>
      <color theme="1"/>
      <name val="Aeonik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/>
        <bgColor rgb="FF174738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76">
    <xf numFmtId="0" fontId="0" fillId="0" borderId="0" xfId="0"/>
    <xf numFmtId="0" fontId="5" fillId="3" borderId="0" xfId="0" applyFont="1" applyFill="1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4" borderId="0" xfId="0" applyFill="1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0" fillId="4" borderId="0" xfId="0" applyFill="1" applyAlignment="1">
      <alignment horizontal="center"/>
    </xf>
    <xf numFmtId="164" fontId="0" fillId="4" borderId="0" xfId="1" applyNumberFormat="1" applyFont="1" applyFill="1" applyBorder="1" applyAlignment="1">
      <alignment horizontal="center" vertical="center"/>
    </xf>
    <xf numFmtId="166" fontId="0" fillId="4" borderId="0" xfId="2" applyNumberFormat="1" applyFont="1" applyFill="1" applyBorder="1" applyAlignment="1">
      <alignment horizontal="center"/>
    </xf>
    <xf numFmtId="0" fontId="0" fillId="4" borderId="0" xfId="0" applyFill="1" applyAlignment="1">
      <alignment horizontal="right"/>
    </xf>
    <xf numFmtId="164" fontId="0" fillId="4" borderId="0" xfId="1" applyNumberFormat="1" applyFont="1" applyFill="1" applyBorder="1" applyAlignment="1">
      <alignment horizontal="center"/>
    </xf>
    <xf numFmtId="43" fontId="0" fillId="4" borderId="0" xfId="2" applyFont="1" applyFill="1" applyBorder="1" applyAlignment="1">
      <alignment horizontal="center"/>
    </xf>
    <xf numFmtId="14" fontId="3" fillId="6" borderId="2" xfId="0" applyNumberFormat="1" applyFont="1" applyFill="1" applyBorder="1" applyAlignment="1">
      <alignment horizontal="center" vertical="center"/>
    </xf>
    <xf numFmtId="165" fontId="0" fillId="5" borderId="0" xfId="0" applyNumberFormat="1" applyFill="1" applyAlignment="1">
      <alignment horizontal="center" vertical="center"/>
    </xf>
    <xf numFmtId="10" fontId="0" fillId="6" borderId="0" xfId="0" applyNumberFormat="1" applyFill="1"/>
    <xf numFmtId="165" fontId="0" fillId="7" borderId="10" xfId="0" applyNumberFormat="1" applyFill="1" applyBorder="1" applyAlignment="1">
      <alignment horizontal="center"/>
    </xf>
    <xf numFmtId="164" fontId="0" fillId="4" borderId="0" xfId="1" applyNumberFormat="1" applyFont="1" applyFill="1" applyAlignment="1">
      <alignment horizontal="center"/>
    </xf>
    <xf numFmtId="165" fontId="0" fillId="4" borderId="0" xfId="0" applyNumberFormat="1" applyFill="1"/>
    <xf numFmtId="10" fontId="0" fillId="7" borderId="10" xfId="1" applyNumberFormat="1" applyFont="1" applyFill="1" applyBorder="1" applyAlignment="1">
      <alignment horizontal="center"/>
    </xf>
    <xf numFmtId="167" fontId="0" fillId="4" borderId="0" xfId="0" applyNumberFormat="1" applyFill="1" applyAlignment="1">
      <alignment horizontal="center"/>
    </xf>
    <xf numFmtId="164" fontId="4" fillId="4" borderId="0" xfId="2" applyNumberFormat="1" applyFont="1" applyFill="1" applyAlignment="1">
      <alignment horizontal="center"/>
    </xf>
    <xf numFmtId="164" fontId="3" fillId="4" borderId="0" xfId="1" applyNumberFormat="1" applyFont="1" applyFill="1" applyAlignment="1">
      <alignment horizontal="center"/>
    </xf>
    <xf numFmtId="165" fontId="3" fillId="4" borderId="0" xfId="0" applyNumberFormat="1" applyFont="1" applyFill="1"/>
    <xf numFmtId="10" fontId="3" fillId="4" borderId="0" xfId="1" applyNumberFormat="1" applyFont="1" applyFill="1" applyAlignment="1">
      <alignment horizontal="center"/>
    </xf>
    <xf numFmtId="168" fontId="0" fillId="4" borderId="0" xfId="0" applyNumberFormat="1" applyFill="1"/>
    <xf numFmtId="0" fontId="4" fillId="4" borderId="0" xfId="0" applyFont="1" applyFill="1"/>
    <xf numFmtId="9" fontId="4" fillId="4" borderId="0" xfId="0" applyNumberFormat="1" applyFont="1" applyFill="1" applyAlignment="1">
      <alignment horizontal="center"/>
    </xf>
    <xf numFmtId="164" fontId="4" fillId="4" borderId="0" xfId="2" applyNumberFormat="1" applyFont="1" applyFill="1"/>
    <xf numFmtId="10" fontId="0" fillId="4" borderId="0" xfId="0" applyNumberFormat="1" applyFill="1"/>
    <xf numFmtId="10" fontId="6" fillId="4" borderId="0" xfId="0" applyNumberFormat="1" applyFont="1" applyFill="1" applyAlignment="1">
      <alignment horizontal="center"/>
    </xf>
    <xf numFmtId="164" fontId="0" fillId="4" borderId="0" xfId="0" applyNumberFormat="1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7" fillId="4" borderId="0" xfId="3" applyFill="1"/>
    <xf numFmtId="164" fontId="0" fillId="4" borderId="0" xfId="0" applyNumberFormat="1" applyFill="1"/>
    <xf numFmtId="165" fontId="4" fillId="4" borderId="0" xfId="2" applyNumberFormat="1" applyFont="1" applyFill="1"/>
    <xf numFmtId="168" fontId="0" fillId="4" borderId="0" xfId="1" applyNumberFormat="1" applyFont="1" applyFill="1"/>
    <xf numFmtId="0" fontId="0" fillId="9" borderId="11" xfId="0" applyFill="1" applyBorder="1"/>
    <xf numFmtId="0" fontId="0" fillId="9" borderId="12" xfId="0" applyFill="1" applyBorder="1"/>
    <xf numFmtId="164" fontId="0" fillId="9" borderId="12" xfId="0" applyNumberFormat="1" applyFill="1" applyBorder="1" applyAlignment="1">
      <alignment horizontal="center"/>
    </xf>
    <xf numFmtId="0" fontId="0" fillId="9" borderId="13" xfId="0" applyFill="1" applyBorder="1"/>
    <xf numFmtId="0" fontId="0" fillId="9" borderId="0" xfId="0" applyFill="1"/>
    <xf numFmtId="164" fontId="0" fillId="9" borderId="0" xfId="0" applyNumberFormat="1" applyFill="1" applyAlignment="1">
      <alignment horizontal="center"/>
    </xf>
    <xf numFmtId="0" fontId="0" fillId="9" borderId="14" xfId="0" applyFill="1" applyBorder="1"/>
    <xf numFmtId="0" fontId="0" fillId="9" borderId="15" xfId="0" applyFill="1" applyBorder="1"/>
    <xf numFmtId="164" fontId="0" fillId="9" borderId="15" xfId="0" applyNumberFormat="1" applyFill="1" applyBorder="1" applyAlignment="1">
      <alignment horizontal="center"/>
    </xf>
    <xf numFmtId="17" fontId="0" fillId="9" borderId="2" xfId="0" applyNumberFormat="1" applyFill="1" applyBorder="1" applyAlignment="1">
      <alignment horizontal="center"/>
    </xf>
    <xf numFmtId="14" fontId="3" fillId="9" borderId="2" xfId="0" applyNumberFormat="1" applyFont="1" applyFill="1" applyBorder="1" applyAlignment="1">
      <alignment horizontal="center"/>
    </xf>
    <xf numFmtId="0" fontId="0" fillId="3" borderId="0" xfId="0" applyFill="1" applyAlignment="1" applyProtection="1">
      <alignment horizontal="center"/>
      <protection locked="0"/>
    </xf>
    <xf numFmtId="0" fontId="9" fillId="3" borderId="0" xfId="0" applyFont="1" applyFill="1" applyAlignment="1" applyProtection="1">
      <alignment horizontal="left"/>
      <protection locked="0"/>
    </xf>
    <xf numFmtId="0" fontId="8" fillId="3" borderId="0" xfId="0" applyFont="1" applyFill="1" applyAlignment="1" applyProtection="1">
      <alignment horizontal="center"/>
      <protection locked="0"/>
    </xf>
    <xf numFmtId="165" fontId="11" fillId="8" borderId="2" xfId="0" applyNumberFormat="1" applyFont="1" applyFill="1" applyBorder="1" applyAlignment="1">
      <alignment horizontal="center" vertical="center"/>
    </xf>
    <xf numFmtId="165" fontId="12" fillId="0" borderId="0" xfId="0" applyNumberFormat="1" applyFont="1" applyAlignment="1">
      <alignment horizontal="center"/>
    </xf>
    <xf numFmtId="10" fontId="12" fillId="0" borderId="0" xfId="1" applyNumberFormat="1" applyFont="1" applyFill="1" applyBorder="1" applyAlignment="1">
      <alignment horizontal="center"/>
    </xf>
    <xf numFmtId="0" fontId="0" fillId="4" borderId="4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43" fontId="8" fillId="2" borderId="0" xfId="0" applyNumberFormat="1" applyFont="1" applyFill="1"/>
    <xf numFmtId="0" fontId="8" fillId="2" borderId="0" xfId="0" applyFont="1" applyFill="1"/>
    <xf numFmtId="9" fontId="0" fillId="4" borderId="0" xfId="0" applyNumberFormat="1" applyFill="1"/>
    <xf numFmtId="0" fontId="0" fillId="4" borderId="8" xfId="0" applyFill="1" applyBorder="1"/>
    <xf numFmtId="0" fontId="0" fillId="4" borderId="1" xfId="0" applyFill="1" applyBorder="1"/>
    <xf numFmtId="0" fontId="0" fillId="4" borderId="9" xfId="0" applyFill="1" applyBorder="1"/>
    <xf numFmtId="0" fontId="3" fillId="4" borderId="3" xfId="0" applyFont="1" applyFill="1" applyBorder="1"/>
    <xf numFmtId="9" fontId="3" fillId="4" borderId="0" xfId="0" applyNumberFormat="1" applyFont="1" applyFill="1"/>
    <xf numFmtId="164" fontId="1" fillId="9" borderId="12" xfId="0" applyNumberFormat="1" applyFont="1" applyFill="1" applyBorder="1" applyAlignment="1">
      <alignment horizontal="center"/>
    </xf>
    <xf numFmtId="164" fontId="1" fillId="9" borderId="0" xfId="0" applyNumberFormat="1" applyFont="1" applyFill="1" applyAlignment="1">
      <alignment horizontal="center"/>
    </xf>
    <xf numFmtId="164" fontId="1" fillId="9" borderId="16" xfId="0" applyNumberFormat="1" applyFont="1" applyFill="1" applyBorder="1" applyAlignment="1">
      <alignment horizontal="center"/>
    </xf>
    <xf numFmtId="164" fontId="1" fillId="9" borderId="15" xfId="0" applyNumberFormat="1" applyFont="1" applyFill="1" applyBorder="1" applyAlignment="1">
      <alignment horizontal="center"/>
    </xf>
    <xf numFmtId="0" fontId="3" fillId="5" borderId="0" xfId="0" applyFont="1" applyFill="1"/>
    <xf numFmtId="0" fontId="3" fillId="5" borderId="0" xfId="0" applyFont="1" applyFill="1" applyAlignment="1">
      <alignment horizontal="right"/>
    </xf>
    <xf numFmtId="164" fontId="1" fillId="9" borderId="17" xfId="0" applyNumberFormat="1" applyFont="1" applyFill="1" applyBorder="1" applyAlignment="1">
      <alignment horizontal="center"/>
    </xf>
    <xf numFmtId="164" fontId="1" fillId="9" borderId="18" xfId="0" applyNumberFormat="1" applyFont="1" applyFill="1" applyBorder="1" applyAlignment="1">
      <alignment horizontal="center"/>
    </xf>
  </cellXfs>
  <cellStyles count="4">
    <cellStyle name="Hiperlink" xfId="3" builtinId="8"/>
    <cellStyle name="Normal" xfId="0" builtinId="0"/>
    <cellStyle name="Porcentagem" xfId="1" builtinId="5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spPr>
            <a:ln>
              <a:noFill/>
            </a:ln>
          </c:spPr>
          <c:dPt>
            <c:idx val="0"/>
            <c:bubble3D val="0"/>
            <c:spPr>
              <a:solidFill>
                <a:schemeClr val="accent1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50C-4F65-A46A-B6C1728E114B}"/>
              </c:ext>
            </c:extLst>
          </c:dPt>
          <c:dPt>
            <c:idx val="1"/>
            <c:bubble3D val="0"/>
            <c:spPr>
              <a:solidFill>
                <a:schemeClr val="bg2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50C-4F65-A46A-B6C1728E11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850C-4F65-A46A-B6C1728E114B}"/>
              </c:ext>
            </c:extLst>
          </c:dPt>
          <c:dPt>
            <c:idx val="3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850C-4F65-A46A-B6C1728E11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D8F4-4DC0-9E41-3E4EA79D24E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D8F4-4DC0-9E41-3E4EA79D24EC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D-8226-465B-9243-3E037A018C01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850C-4F65-A46A-B6C1728E11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Calculadora!$C$27:$C$33</c:f>
              <c:strCache>
                <c:ptCount val="7"/>
                <c:pt idx="0">
                  <c:v>Commodities</c:v>
                </c:pt>
                <c:pt idx="1">
                  <c:v>Bancos</c:v>
                </c:pt>
                <c:pt idx="2">
                  <c:v>Energia</c:v>
                </c:pt>
                <c:pt idx="3">
                  <c:v>Seguros</c:v>
                </c:pt>
                <c:pt idx="4">
                  <c:v>Saúde </c:v>
                </c:pt>
                <c:pt idx="5">
                  <c:v>Varejo</c:v>
                </c:pt>
                <c:pt idx="6">
                  <c:v>Imobiliário </c:v>
                </c:pt>
              </c:strCache>
            </c:strRef>
          </c:cat>
          <c:val>
            <c:numRef>
              <c:f>Calculadora!$G$27:$G$33</c:f>
              <c:numCache>
                <c:formatCode>0.0%</c:formatCode>
                <c:ptCount val="7"/>
                <c:pt idx="0">
                  <c:v>0.3</c:v>
                </c:pt>
                <c:pt idx="1">
                  <c:v>0.2</c:v>
                </c:pt>
                <c:pt idx="2">
                  <c:v>0.30000000000000004</c:v>
                </c:pt>
                <c:pt idx="3">
                  <c:v>0.05</c:v>
                </c:pt>
                <c:pt idx="4">
                  <c:v>0.05</c:v>
                </c:pt>
                <c:pt idx="5">
                  <c:v>0.05</c:v>
                </c:pt>
                <c:pt idx="6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850C-4F65-A46A-B6C1728E11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000" b="0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Calculadora!$D$12:$D$24</c:f>
              <c:strCache>
                <c:ptCount val="13"/>
                <c:pt idx="0">
                  <c:v>ITSA4</c:v>
                </c:pt>
                <c:pt idx="1">
                  <c:v>AXIA3</c:v>
                </c:pt>
                <c:pt idx="2">
                  <c:v>PETR4</c:v>
                </c:pt>
                <c:pt idx="3">
                  <c:v>CPLE3</c:v>
                </c:pt>
                <c:pt idx="4">
                  <c:v>KLBN11</c:v>
                </c:pt>
                <c:pt idx="5">
                  <c:v>ALUP11</c:v>
                </c:pt>
                <c:pt idx="6">
                  <c:v>BBDC4</c:v>
                </c:pt>
                <c:pt idx="7">
                  <c:v>FLRY3</c:v>
                </c:pt>
                <c:pt idx="8">
                  <c:v>VALE3</c:v>
                </c:pt>
                <c:pt idx="9">
                  <c:v>ALOS3</c:v>
                </c:pt>
                <c:pt idx="10">
                  <c:v>VULC3</c:v>
                </c:pt>
                <c:pt idx="11">
                  <c:v>RECV3</c:v>
                </c:pt>
                <c:pt idx="12">
                  <c:v>SAUD3</c:v>
                </c:pt>
              </c:strCache>
            </c:strRef>
          </c:cat>
          <c:val>
            <c:numRef>
              <c:f>Calculadora!$H$12:$H$24</c:f>
              <c:numCache>
                <c:formatCode>0.0%</c:formatCode>
                <c:ptCount val="13"/>
                <c:pt idx="0">
                  <c:v>8.3000000000000004E-2</c:v>
                </c:pt>
                <c:pt idx="1">
                  <c:v>7.5999999999999998E-2</c:v>
                </c:pt>
                <c:pt idx="2">
                  <c:v>0.10199999999999999</c:v>
                </c:pt>
                <c:pt idx="3">
                  <c:v>5.8000000000000003E-2</c:v>
                </c:pt>
                <c:pt idx="4">
                  <c:v>7.6999999999999999E-2</c:v>
                </c:pt>
                <c:pt idx="5">
                  <c:v>4.7E-2</c:v>
                </c:pt>
                <c:pt idx="6">
                  <c:v>8.8999999999999996E-2</c:v>
                </c:pt>
                <c:pt idx="7">
                  <c:v>4.9000000000000002E-2</c:v>
                </c:pt>
                <c:pt idx="8">
                  <c:v>7.0000000000000007E-2</c:v>
                </c:pt>
                <c:pt idx="9">
                  <c:v>0.129</c:v>
                </c:pt>
                <c:pt idx="10">
                  <c:v>6.2E-2</c:v>
                </c:pt>
                <c:pt idx="11">
                  <c:v>0.109</c:v>
                </c:pt>
                <c:pt idx="12">
                  <c:v>5.3999999999999999E-2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1C-4F5C-91AF-D4315451F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7"/>
        <c:axId val="1379881599"/>
        <c:axId val="1379886399"/>
      </c:barChart>
      <c:catAx>
        <c:axId val="13798815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379886399"/>
        <c:crosses val="autoZero"/>
        <c:auto val="1"/>
        <c:lblAlgn val="ctr"/>
        <c:lblOffset val="100"/>
        <c:noMultiLvlLbl val="0"/>
      </c:catAx>
      <c:valAx>
        <c:axId val="1379886399"/>
        <c:scaling>
          <c:orientation val="minMax"/>
        </c:scaling>
        <c:delete val="1"/>
        <c:axPos val="l"/>
        <c:numFmt formatCode="0.0%" sourceLinked="1"/>
        <c:majorTickMark val="none"/>
        <c:minorTickMark val="none"/>
        <c:tickLblPos val="nextTo"/>
        <c:crossAx val="137988159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9526</xdr:colOff>
      <xdr:row>34</xdr:row>
      <xdr:rowOff>47624</xdr:rowOff>
    </xdr:from>
    <xdr:to>
      <xdr:col>2</xdr:col>
      <xdr:colOff>0</xdr:colOff>
      <xdr:row>47</xdr:row>
      <xdr:rowOff>57149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142F3C79-FD09-4F11-844E-FAC730F6CDFF}"/>
            </a:ext>
          </a:extLst>
        </xdr:cNvPr>
        <xdr:cNvSpPr txBox="1"/>
      </xdr:nvSpPr>
      <xdr:spPr>
        <a:xfrm>
          <a:off x="323851" y="7743824"/>
          <a:ext cx="2057399" cy="866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 eaLnBrk="1" latinLnBrk="0" hangingPunct="1"/>
          <a:r>
            <a:rPr lang="pt-BR" sz="12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João</a:t>
          </a:r>
          <a:r>
            <a:rPr lang="pt-BR" sz="12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Zanott, CNPI</a:t>
          </a:r>
        </a:p>
        <a:p>
          <a:pPr rtl="0" eaLnBrk="1" latinLnBrk="0" hangingPunct="1"/>
          <a:r>
            <a:rPr lang="pt-B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joao.zanott@eqi.com.br</a:t>
          </a:r>
          <a:endParaRPr lang="pt-BR" sz="1200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8</xdr:col>
      <xdr:colOff>216461</xdr:colOff>
      <xdr:row>20</xdr:row>
      <xdr:rowOff>246157</xdr:rowOff>
    </xdr:from>
    <xdr:to>
      <xdr:col>14</xdr:col>
      <xdr:colOff>55283</xdr:colOff>
      <xdr:row>33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5D56EE-9114-4D6B-9623-B935FE9647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57337</xdr:colOff>
      <xdr:row>10</xdr:row>
      <xdr:rowOff>8031</xdr:rowOff>
    </xdr:from>
    <xdr:to>
      <xdr:col>14</xdr:col>
      <xdr:colOff>234950</xdr:colOff>
      <xdr:row>19</xdr:row>
      <xdr:rowOff>85725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885E60FD-3AFF-4DBD-A504-7D5357F85B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11</xdr:col>
      <xdr:colOff>742950</xdr:colOff>
      <xdr:row>0</xdr:row>
      <xdr:rowOff>27620</xdr:rowOff>
    </xdr:from>
    <xdr:to>
      <xdr:col>14</xdr:col>
      <xdr:colOff>120650</xdr:colOff>
      <xdr:row>2</xdr:row>
      <xdr:rowOff>1938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17B76E2-5F36-B3BD-6194-3A9BBA155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7675" y="27620"/>
          <a:ext cx="1952625" cy="571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69273</xdr:colOff>
      <xdr:row>1</xdr:row>
      <xdr:rowOff>60613</xdr:rowOff>
    </xdr:from>
    <xdr:to>
      <xdr:col>1</xdr:col>
      <xdr:colOff>2200459</xdr:colOff>
      <xdr:row>4</xdr:row>
      <xdr:rowOff>144895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436E866-402D-4B35-B9CC-37BA148F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32" y="129886"/>
          <a:ext cx="2131186" cy="6234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15</xdr:col>
      <xdr:colOff>0</xdr:colOff>
      <xdr:row>16</xdr:row>
      <xdr:rowOff>333375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84AED5DD-B4C4-46D0-8A66-90D7F8551234}"/>
            </a:ext>
          </a:extLst>
        </xdr:cNvPr>
        <xdr:cNvSpPr txBox="1"/>
      </xdr:nvSpPr>
      <xdr:spPr>
        <a:xfrm>
          <a:off x="0" y="0"/>
          <a:ext cx="12820650" cy="581977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rgbClr val="EBE5D5">
              <a:shade val="50000"/>
            </a:srgb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2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Exoneração de Responsabilidade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Este relatório foi produzido pela EQI Investimentos Corretora de Títulos e Valores Mobiliários S.A. (“EQI Investimentos”). O conteúdo dos relatórios não pode ser reproduzido, publicado, copiado, divulgado, distribuído, resumido, extraído ou de outra forma referenciado, no todo ou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em parte, sem o consentimento prévio e expresso da EQI Research. Nossas análises são baseadas em informações obtidas junto a fontes públicas que consideramos confiáveis na data de publicação, dentre outras fontes. Na medida em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que as opiniões nascem de julgamentos e estimativas, estão naturalmente sujeitas a mudanças. O conteúdo dos relatórios é gerado consoante as condições econômicas, de mercado, entre outras, disponíveis na data de sua publicação,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de modo que as conclusões apresentadas estão sujeitas a variações em virtude de uma gama de fatores sobre os quais a EQI Research não tem qualquer controle. Cada relatório somente é válido na sua respectiva data, sendo que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eventos futuros podem prejudicar suas conclusões. Rentabilidade obtida no passado não representa garantia de rentabilidade futura. A EQI Research busca, mas não assume nenhuma responsabilidade em atualizar, revisar, retificar ou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anular tais relatórios em virtude de qualquer acontecimento futuro.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Nossos relatórios possuem caráter informativo e não representam oferta de negociação de valores mobiliários ou outros instrumentos financeiros em qualquer jurisdição. As análises, informações e estratégias de investimento têm como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único propósito fomentar o debate entre os analistas da EQI Research e os seus clientes. A EQI Research ressalta que os relatórios não incluem aconselhamentos de qualquer natureza, como legal ou contábil. O conteúdo dos relatórios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não é e nem deve ser considerado como promessa ou garantia com relação ao passado ou ao futuro, nem como recomendação para qualquer fim. Cada cliente deve, portanto, desenvolver suas próprias análises e estratégias.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As informações disponibilizadas no conteúdo deste relatório não possuem relação com objetivos específicos de investimentos, situação financeira ou necessidade particular de qualquer destinatário específico, não devendo servir como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única fonte de informações no processo decisório do investidor que, antes de decidir, deverá realizar, preferencialmente com a ajuda de um profissional devidamente qualificado, uma avaliação minuciosa do produto e respectivos riscos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face a seus objetivos pessoas e à sua tolerância a risco. Portanto, nada neste relatório constitui indicação de que a estratégia de investimento ou potenciais recomendações citadas são adequadas ao perfil do destinatário ou apropriadas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às circunstâncias individuais do destinatário e tampouco constituem uma recomendação pessoal.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Os produtos e serviços mencionados nos relatórios podem não estar disponíveis em todas as jurisdições ou para determinadas categorias de investidores. Adicionalmente, a legislação e regulamentação de proteção a investidores 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determinadas jurisdições podem não se aplicar a produtos e serviços registrados em outras jurisdições, sujeitos à legislação e regulamentação aplicável, além de previsões contratuais específicas. O recebimento do conteúdo dos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relatórios não faz com que você esteja automaticamente enquadrado em determinadas categorias de investimento necessárias para a aplicação em alguns produtos e serviços. A verificação do perfil de investimento de cada investidor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deverá, portanto, sempre prevalecer na checagem dos produtos e serviços aptos a integrarem sua carteira de investimentos, sendo certo que nos reservamos ao direito de eventualmente recusarmos determinadas operações que não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sejam compatíveis com o seu perfil de investimento.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A EQI Research ou empresas a nós ligadas mantém, ou tem a intenção de manter, relações comerciais com determinadas companhias cobertas nos relatórios. Por esta razão, os clientes devem estar cientes de eventuais conflitos de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interesses que potencialmente possam afetar os objetivos dos relatórios. Os clientes devem considerar os relatórios apenas como mais um fator no eventual processo de tomada de decisão de seus investimentos.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A EQI Research confia no uso de barreiras de informação para controlar o fluxo de informação contida em uma ou mais áreas dentro da EQI Research, em outras áreas, unidades, grupos e filiadas. A remuneração do analista responsável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pelo relatório é determinada pela direção da EQI Research e pelos diretores seniores da EQI Research.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A EQI Research não se responsabiliza assim como não garante que os investidores irão obter lucros. A EQI Research tampouco irá dividir qualquer ganho de investimentos com os investidores assim como não irá aceitar qualquer passivo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causado por perdas. Os investimentos envolvem riscos e os investidores devem ter prudência ao tomar suas decisões de investimento. A EQI Research não tem obrigações fiduciarias com os destinatários dos relatórios e, ao divulgá-los,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não apresenta capacidade fiduciária.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A EQI Research, suas empresas afiliadas, subsidiárias, seus funcionários, diretores e agentes não se responsabilizam e não aceitam nenhum passivo oriundo de perda ou prejuízo eventualmente provocado pelo uso de parte ou da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integralidade do conteúdo dos relatórios.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Certificação dos analistas: Cada analista da área de Análise &amp; Research primariamente responsável pelo conteúdo desse relatório de investimentos, total ou em parte, certifica que: i) Todos os pontos de vista expressos refletem suas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opiniões e pontos de vista pessoais sobre as ações e seus emissores e tais recomendações foram elaboradas de maneira independente, inclusive em relação a EQI Research e / ou suas afiliadas, conforme o caso. ii) nenhuma parte de sua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remuneração foi, é ou será, direta ou indiretamente,relacionada a quaisquer recomendações ou opiniões específicas aqui contidas ou relacionadas ao preço de qualquer valor mobiliário discutido neste relatório.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Parte da remuneração do analista é proveniente dos lucros da EQI Research como um todo e/ou de suas afiliadas e, consequentemente, das receitas oriundas de transações realizadas pela EQI Research e / ou suas afiliadas.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pt-BR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Public Sans"/>
              <a:ea typeface="+mn-ea"/>
              <a:cs typeface="+mn-cs"/>
            </a:rPr>
            <a:t>Quando aplicável, o analista responsável por este relatório e certificado de acordo com as normas brasileiras será identificado em negrito na primeira página deste relatório e será o primeiro nome na lista de assinaturas.</a:t>
          </a:r>
          <a:endParaRPr kumimoji="0" lang="pt-BR" sz="1100" b="0" i="0" u="none" strike="noStrike" kern="0" cap="none" spc="0" normalizeH="0" baseline="0" noProof="0">
            <a:ln>
              <a:noFill/>
            </a:ln>
            <a:solidFill>
              <a:srgbClr val="174738"/>
            </a:solidFill>
            <a:effectLst/>
            <a:uLnTx/>
            <a:uFillTx/>
            <a:latin typeface="Public Sans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EQI">
  <a:themeElements>
    <a:clrScheme name="Personalizada EQI Research">
      <a:dk1>
        <a:sysClr val="windowText" lastClr="000000"/>
      </a:dk1>
      <a:lt1>
        <a:srgbClr val="FFFFFF"/>
      </a:lt1>
      <a:dk2>
        <a:srgbClr val="00291E"/>
      </a:dk2>
      <a:lt2>
        <a:srgbClr val="CCCCCC"/>
      </a:lt2>
      <a:accent1>
        <a:srgbClr val="00291E"/>
      </a:accent1>
      <a:accent2>
        <a:srgbClr val="009966"/>
      </a:accent2>
      <a:accent3>
        <a:srgbClr val="00CC88"/>
      </a:accent3>
      <a:accent4>
        <a:srgbClr val="F2EDED"/>
      </a:accent4>
      <a:accent5>
        <a:srgbClr val="FFFAFA"/>
      </a:accent5>
      <a:accent6>
        <a:srgbClr val="000000"/>
      </a:accent6>
      <a:hlink>
        <a:srgbClr val="0563C1"/>
      </a:hlink>
      <a:folHlink>
        <a:srgbClr val="954F72"/>
      </a:folHlink>
    </a:clrScheme>
    <a:fontScheme name="Tema EQI Research">
      <a:majorFont>
        <a:latin typeface="Aeonik Black"/>
        <a:ea typeface=""/>
        <a:cs typeface=""/>
      </a:majorFont>
      <a:minorFont>
        <a:latin typeface="Aeonik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Tema1" id="{0D630643-C8F6-4FB9-945E-01374B56C283}" vid="{DBC3ED9E-D465-4406-B895-4190EBDB811B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41EB0-E145-4227-9552-20BA70ED3AB9}">
  <dimension ref="A1:Q50"/>
  <sheetViews>
    <sheetView tabSelected="1" zoomScaleNormal="100" workbookViewId="0">
      <selection activeCell="B6" sqref="B6"/>
    </sheetView>
  </sheetViews>
  <sheetFormatPr defaultColWidth="0" defaultRowHeight="0" customHeight="1" zeroHeight="1" x14ac:dyDescent="0.6"/>
  <cols>
    <col min="1" max="1" width="3.640625" style="3" customWidth="1"/>
    <col min="2" max="2" width="21.35546875" style="3" customWidth="1"/>
    <col min="3" max="3" width="12.7109375" style="3" customWidth="1"/>
    <col min="4" max="4" width="9.35546875" style="3" customWidth="1"/>
    <col min="5" max="5" width="25" style="3" customWidth="1"/>
    <col min="6" max="6" width="9" style="3" customWidth="1"/>
    <col min="7" max="7" width="24.640625" style="3" customWidth="1"/>
    <col min="8" max="8" width="14.7109375" style="3" customWidth="1"/>
    <col min="9" max="9" width="3.640625" style="3" customWidth="1"/>
    <col min="10" max="10" width="9" style="3" customWidth="1"/>
    <col min="11" max="11" width="14.640625" style="3" customWidth="1"/>
    <col min="12" max="12" width="10.35546875" style="3" customWidth="1"/>
    <col min="13" max="13" width="14.35546875" style="3" customWidth="1"/>
    <col min="14" max="14" width="5.35546875" style="3" customWidth="1"/>
    <col min="15" max="15" width="4.140625" style="3" customWidth="1"/>
    <col min="16" max="16" width="3.35546875" style="3" customWidth="1"/>
    <col min="17" max="16384" width="7.85546875" style="3" hidden="1"/>
  </cols>
  <sheetData>
    <row r="1" spans="1:17" s="2" customFormat="1" ht="14.25" customHeight="1" x14ac:dyDescent="0.6">
      <c r="A1" s="50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2" customFormat="1" ht="32" x14ac:dyDescent="1.05">
      <c r="A2" s="50"/>
      <c r="B2" s="51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0"/>
      <c r="Q2" s="50"/>
    </row>
    <row r="3" spans="1:17" s="2" customFormat="1" ht="8.5" customHeight="1" x14ac:dyDescent="0.6">
      <c r="A3" s="50"/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</row>
    <row r="4" spans="1:17" ht="6.75" customHeight="1" x14ac:dyDescent="0.6"/>
    <row r="5" spans="1:17" ht="18" x14ac:dyDescent="0.6">
      <c r="B5" s="4" t="s">
        <v>1</v>
      </c>
      <c r="E5" s="4" t="s">
        <v>2</v>
      </c>
      <c r="G5" s="4" t="s">
        <v>3</v>
      </c>
    </row>
    <row r="6" spans="1:17" ht="21.75" customHeight="1" x14ac:dyDescent="0.85">
      <c r="B6" s="53">
        <v>1000</v>
      </c>
      <c r="E6" s="54">
        <f>Dados!K11</f>
        <v>161574.82174212881</v>
      </c>
      <c r="G6" s="55">
        <f>Dados!$K$16</f>
        <v>7.6850000000000002E-2</v>
      </c>
    </row>
    <row r="7" spans="1:17" ht="12" customHeight="1" x14ac:dyDescent="0.6">
      <c r="K7"/>
    </row>
    <row r="8" spans="1:17" ht="18" x14ac:dyDescent="0.6">
      <c r="B8" s="5" t="s">
        <v>4</v>
      </c>
    </row>
    <row r="9" spans="1:17" ht="18" x14ac:dyDescent="0.6">
      <c r="B9" s="66" t="s">
        <v>59</v>
      </c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7"/>
    </row>
    <row r="10" spans="1:17" ht="18" x14ac:dyDescent="0.6">
      <c r="B10" s="58"/>
      <c r="C10" s="5" t="s">
        <v>5</v>
      </c>
      <c r="D10" s="5"/>
      <c r="J10" s="5" t="s">
        <v>6</v>
      </c>
      <c r="O10" s="59"/>
    </row>
    <row r="11" spans="1:17" ht="18" x14ac:dyDescent="0.6">
      <c r="B11" s="58"/>
      <c r="C11" s="33" t="s">
        <v>7</v>
      </c>
      <c r="D11" s="33" t="s">
        <v>8</v>
      </c>
      <c r="E11" s="34" t="s">
        <v>9</v>
      </c>
      <c r="F11" s="34" t="s">
        <v>10</v>
      </c>
      <c r="G11" s="34" t="s">
        <v>11</v>
      </c>
      <c r="H11" s="34" t="s">
        <v>12</v>
      </c>
      <c r="O11" s="59"/>
    </row>
    <row r="12" spans="1:17" ht="19.5" customHeight="1" x14ac:dyDescent="0.6">
      <c r="B12" s="58"/>
      <c r="C12" s="3" t="str">
        <f>Dados!$B13</f>
        <v>Itaúsa</v>
      </c>
      <c r="D12" s="3" t="str">
        <f>Dados!$C13</f>
        <v>ITSA4</v>
      </c>
      <c r="E12" s="6" t="str">
        <f>Dados!$D13</f>
        <v>Bancos</v>
      </c>
      <c r="F12" s="7">
        <v>0.1</v>
      </c>
      <c r="G12" s="8">
        <f>Dados!$Q13</f>
        <v>16157.482174212882</v>
      </c>
      <c r="H12" s="7">
        <f>Dados!F13</f>
        <v>8.3000000000000004E-2</v>
      </c>
      <c r="O12" s="59"/>
    </row>
    <row r="13" spans="1:17" ht="19.5" customHeight="1" x14ac:dyDescent="0.6">
      <c r="B13" s="58"/>
      <c r="C13" s="3" t="str">
        <f>Dados!$B14</f>
        <v>Axia</v>
      </c>
      <c r="D13" s="3" t="str">
        <f>Dados!$C14</f>
        <v>AXIA3</v>
      </c>
      <c r="E13" s="6" t="str">
        <f>Dados!$D14</f>
        <v>Energia</v>
      </c>
      <c r="F13" s="7">
        <v>0.1</v>
      </c>
      <c r="G13" s="8">
        <f>Dados!$Q14</f>
        <v>16157.482174212882</v>
      </c>
      <c r="H13" s="7">
        <f>Dados!F14</f>
        <v>7.5999999999999998E-2</v>
      </c>
      <c r="O13" s="59"/>
    </row>
    <row r="14" spans="1:17" ht="19.5" customHeight="1" x14ac:dyDescent="0.6">
      <c r="B14" s="58"/>
      <c r="C14" s="3" t="str">
        <f>Dados!$B15</f>
        <v>Petrobras S.A.</v>
      </c>
      <c r="D14" s="3" t="str">
        <f>Dados!$C15</f>
        <v>PETR4</v>
      </c>
      <c r="E14" s="6" t="str">
        <f>Dados!$D15</f>
        <v>Commodities</v>
      </c>
      <c r="F14" s="7">
        <v>0.1</v>
      </c>
      <c r="G14" s="8">
        <f>Dados!$Q15</f>
        <v>16157.482174212882</v>
      </c>
      <c r="H14" s="7">
        <f>Dados!F15</f>
        <v>0.10199999999999999</v>
      </c>
      <c r="O14" s="59"/>
    </row>
    <row r="15" spans="1:17" ht="20.149999999999999" customHeight="1" x14ac:dyDescent="0.6">
      <c r="B15" s="58"/>
      <c r="C15" s="3" t="str">
        <f>Dados!$B16</f>
        <v>Copel</v>
      </c>
      <c r="D15" s="3" t="str">
        <f>Dados!$C16</f>
        <v>CPLE3</v>
      </c>
      <c r="E15" s="6" t="str">
        <f>Dados!$D16</f>
        <v>Energia</v>
      </c>
      <c r="F15" s="7">
        <v>0.1</v>
      </c>
      <c r="G15" s="8">
        <f>Dados!$Q16</f>
        <v>16157.482174212882</v>
      </c>
      <c r="H15" s="7">
        <f>Dados!F16</f>
        <v>5.8000000000000003E-2</v>
      </c>
      <c r="O15" s="59"/>
    </row>
    <row r="16" spans="1:17" ht="20.149999999999999" customHeight="1" x14ac:dyDescent="0.6">
      <c r="B16" s="58"/>
      <c r="C16" s="3" t="str">
        <f>Dados!$B17</f>
        <v>Klabin</v>
      </c>
      <c r="D16" s="3" t="str">
        <f>Dados!$C17</f>
        <v>KLBN11</v>
      </c>
      <c r="E16" s="6" t="str">
        <f>Dados!$D17</f>
        <v>Commodities</v>
      </c>
      <c r="F16" s="7">
        <v>0.1</v>
      </c>
      <c r="G16" s="8">
        <f>Dados!$Q17</f>
        <v>16157.482174212882</v>
      </c>
      <c r="H16" s="7">
        <f>Dados!F17</f>
        <v>7.6999999999999999E-2</v>
      </c>
      <c r="O16" s="59"/>
    </row>
    <row r="17" spans="2:15" ht="20.149999999999999" customHeight="1" x14ac:dyDescent="0.6">
      <c r="B17" s="58"/>
      <c r="C17" s="3" t="str">
        <f>Dados!$B18</f>
        <v>Alupar</v>
      </c>
      <c r="D17" s="3" t="str">
        <f>Dados!$C18</f>
        <v>ALUP11</v>
      </c>
      <c r="E17" s="6" t="str">
        <f>Dados!$D18</f>
        <v>Energia</v>
      </c>
      <c r="F17" s="7">
        <v>0.1</v>
      </c>
      <c r="G17" s="8">
        <f>Dados!$Q18</f>
        <v>16157.482174212882</v>
      </c>
      <c r="H17" s="7">
        <f>Dados!F18</f>
        <v>4.7E-2</v>
      </c>
      <c r="L17" s="5"/>
      <c r="O17" s="59"/>
    </row>
    <row r="18" spans="2:15" ht="20.149999999999999" customHeight="1" x14ac:dyDescent="0.6">
      <c r="B18" s="58"/>
      <c r="C18" s="3" t="str">
        <f>Dados!$B19</f>
        <v>Bradesco</v>
      </c>
      <c r="D18" s="3" t="str">
        <f>Dados!$C19</f>
        <v>BBDC4</v>
      </c>
      <c r="E18" s="6" t="str">
        <f>Dados!$D19</f>
        <v>Bancos</v>
      </c>
      <c r="F18" s="7">
        <v>0.1</v>
      </c>
      <c r="G18" s="8">
        <f>Dados!$Q19</f>
        <v>16157.482174212882</v>
      </c>
      <c r="H18" s="7">
        <f>Dados!F19</f>
        <v>8.8999999999999996E-2</v>
      </c>
      <c r="O18" s="59"/>
    </row>
    <row r="19" spans="2:15" ht="20.149999999999999" customHeight="1" x14ac:dyDescent="0.6">
      <c r="B19" s="58"/>
      <c r="C19" s="3" t="str">
        <f>Dados!$B20</f>
        <v>Fleury</v>
      </c>
      <c r="D19" s="3" t="str">
        <f>Dados!$C20</f>
        <v>FLRY3</v>
      </c>
      <c r="E19" s="6" t="str">
        <f>Dados!$D20</f>
        <v xml:space="preserve">Saúde </v>
      </c>
      <c r="F19" s="7">
        <v>0.05</v>
      </c>
      <c r="G19" s="8">
        <f>Dados!$Q20</f>
        <v>8078.7410871064412</v>
      </c>
      <c r="H19" s="7">
        <f>Dados!F20</f>
        <v>4.9000000000000002E-2</v>
      </c>
      <c r="O19" s="59"/>
    </row>
    <row r="20" spans="2:15" ht="20.149999999999999" customHeight="1" x14ac:dyDescent="0.6">
      <c r="B20" s="58"/>
      <c r="C20" s="3" t="str">
        <f>Dados!$B21</f>
        <v>Vale</v>
      </c>
      <c r="D20" s="3" t="str">
        <f>Dados!$C21</f>
        <v>VALE3</v>
      </c>
      <c r="E20" s="6" t="str">
        <f>Dados!$D21</f>
        <v>Commodities</v>
      </c>
      <c r="F20" s="7">
        <v>0.05</v>
      </c>
      <c r="G20" s="8">
        <f>Dados!$Q21</f>
        <v>8078.7410871064412</v>
      </c>
      <c r="H20" s="7">
        <f>Dados!F21</f>
        <v>7.0000000000000007E-2</v>
      </c>
      <c r="O20" s="59"/>
    </row>
    <row r="21" spans="2:15" ht="20.149999999999999" customHeight="1" x14ac:dyDescent="0.6">
      <c r="B21" s="58"/>
      <c r="C21" s="3" t="str">
        <f>Dados!$B22</f>
        <v>ALLOS</v>
      </c>
      <c r="D21" s="3" t="str">
        <f>Dados!$C22</f>
        <v>ALOS3</v>
      </c>
      <c r="E21" s="6" t="str">
        <f>Dados!$D22</f>
        <v xml:space="preserve">Imobiliário </v>
      </c>
      <c r="F21" s="7">
        <v>0.05</v>
      </c>
      <c r="G21" s="8">
        <f>Dados!$Q22</f>
        <v>8078.7410871064412</v>
      </c>
      <c r="H21" s="7">
        <f>Dados!F22</f>
        <v>0.129</v>
      </c>
      <c r="J21" s="5" t="s">
        <v>13</v>
      </c>
      <c r="O21" s="59"/>
    </row>
    <row r="22" spans="2:15" ht="19.5" customHeight="1" x14ac:dyDescent="0.6">
      <c r="B22" s="58"/>
      <c r="C22" s="3" t="str">
        <f>Dados!$B23</f>
        <v>Vulcabras</v>
      </c>
      <c r="D22" s="3" t="str">
        <f>Dados!$C23</f>
        <v>VULC3</v>
      </c>
      <c r="E22" s="6" t="str">
        <f>Dados!$D23</f>
        <v>Varejo</v>
      </c>
      <c r="F22" s="7">
        <v>0.05</v>
      </c>
      <c r="G22" s="8">
        <f>Dados!$Q23</f>
        <v>8078.7410871064412</v>
      </c>
      <c r="H22" s="7">
        <f>Dados!F23</f>
        <v>6.2E-2</v>
      </c>
      <c r="O22" s="59"/>
    </row>
    <row r="23" spans="2:15" ht="19.5" customHeight="1" x14ac:dyDescent="0.6">
      <c r="B23" s="58"/>
      <c r="C23" s="3" t="str">
        <f>Dados!$B24</f>
        <v>Petroreconcavo</v>
      </c>
      <c r="D23" s="3" t="str">
        <f>Dados!$C24</f>
        <v>RECV3</v>
      </c>
      <c r="E23" s="6" t="str">
        <f>Dados!$D24</f>
        <v>Commodities</v>
      </c>
      <c r="F23" s="7">
        <v>0.05</v>
      </c>
      <c r="G23" s="8">
        <f>Dados!$Q24</f>
        <v>8078.7410871064412</v>
      </c>
      <c r="H23" s="7">
        <f>Dados!F24</f>
        <v>0.109</v>
      </c>
      <c r="O23" s="59"/>
    </row>
    <row r="24" spans="2:15" ht="19.5" customHeight="1" x14ac:dyDescent="0.6">
      <c r="B24" s="58"/>
      <c r="C24" s="3" t="str">
        <f>Dados!$B25</f>
        <v>Bradsaúde</v>
      </c>
      <c r="D24" s="3" t="str">
        <f>Dados!$C25</f>
        <v>SAUD3</v>
      </c>
      <c r="E24" s="6" t="str">
        <f>Dados!$D25</f>
        <v>Seguros</v>
      </c>
      <c r="F24" s="7">
        <v>0.05</v>
      </c>
      <c r="G24" s="8">
        <f>Dados!$Q25</f>
        <v>8078.7410871064412</v>
      </c>
      <c r="H24" s="7">
        <f>Dados!F25</f>
        <v>5.3999999999999999E-2</v>
      </c>
      <c r="O24" s="59"/>
    </row>
    <row r="25" spans="2:15" ht="19.5" customHeight="1" x14ac:dyDescent="0.6">
      <c r="B25" s="58"/>
      <c r="G25" s="38"/>
      <c r="O25" s="59"/>
    </row>
    <row r="26" spans="2:15" ht="20.149999999999999" customHeight="1" x14ac:dyDescent="0.6">
      <c r="B26" s="58"/>
      <c r="C26" s="33" t="s">
        <v>14</v>
      </c>
      <c r="D26" s="33"/>
      <c r="E26" s="60"/>
      <c r="F26" s="61"/>
      <c r="G26" s="34" t="s">
        <v>10</v>
      </c>
      <c r="H26" s="34" t="s">
        <v>11</v>
      </c>
      <c r="O26" s="59"/>
    </row>
    <row r="27" spans="2:15" ht="20.149999999999999" customHeight="1" x14ac:dyDescent="0.6">
      <c r="B27" s="58"/>
      <c r="C27" s="67" t="str">
        <f>Dados!$N30</f>
        <v>Commodities</v>
      </c>
      <c r="D27" s="67"/>
      <c r="F27" s="62"/>
      <c r="G27" s="10">
        <f>Dados!$Q30</f>
        <v>0.3</v>
      </c>
      <c r="H27" s="11">
        <f>Dados!$R30</f>
        <v>48472.446522638646</v>
      </c>
      <c r="O27" s="59"/>
    </row>
    <row r="28" spans="2:15" ht="20.149999999999999" customHeight="1" x14ac:dyDescent="0.6">
      <c r="B28" s="58"/>
      <c r="C28" s="67" t="str">
        <f>Dados!$N31</f>
        <v>Bancos</v>
      </c>
      <c r="D28" s="67"/>
      <c r="F28" s="62"/>
      <c r="G28" s="10">
        <f>Dados!$Q31</f>
        <v>0.2</v>
      </c>
      <c r="H28" s="11">
        <f>Dados!$R31</f>
        <v>32314.964348425765</v>
      </c>
      <c r="O28" s="59"/>
    </row>
    <row r="29" spans="2:15" ht="20.149999999999999" customHeight="1" x14ac:dyDescent="0.6">
      <c r="B29" s="58"/>
      <c r="C29" s="67" t="str">
        <f>Dados!$N32</f>
        <v>Energia</v>
      </c>
      <c r="D29" s="67"/>
      <c r="F29" s="62"/>
      <c r="G29" s="10">
        <f>Dados!$Q32</f>
        <v>0.30000000000000004</v>
      </c>
      <c r="H29" s="11">
        <f>Dados!$R32</f>
        <v>48472.446522638653</v>
      </c>
      <c r="O29" s="59"/>
    </row>
    <row r="30" spans="2:15" ht="20.149999999999999" customHeight="1" x14ac:dyDescent="0.6">
      <c r="B30" s="58"/>
      <c r="C30" s="67" t="str">
        <f>Dados!$N33</f>
        <v>Seguros</v>
      </c>
      <c r="D30" s="67"/>
      <c r="F30" s="62"/>
      <c r="G30" s="10">
        <f>Dados!$Q33</f>
        <v>0.05</v>
      </c>
      <c r="H30" s="11">
        <f>Dados!$R33</f>
        <v>8078.7410871064412</v>
      </c>
      <c r="O30" s="59"/>
    </row>
    <row r="31" spans="2:15" ht="20.149999999999999" customHeight="1" x14ac:dyDescent="0.6">
      <c r="B31" s="58"/>
      <c r="C31" s="67" t="str">
        <f>Dados!$N34</f>
        <v xml:space="preserve">Saúde </v>
      </c>
      <c r="E31" s="9"/>
      <c r="F31" s="7"/>
      <c r="G31" s="10">
        <f>Dados!$Q34</f>
        <v>0.05</v>
      </c>
      <c r="H31" s="11">
        <f>Dados!$R34</f>
        <v>8078.7410871064412</v>
      </c>
      <c r="O31" s="59"/>
    </row>
    <row r="32" spans="2:15" ht="20.149999999999999" customHeight="1" x14ac:dyDescent="0.6">
      <c r="B32" s="58"/>
      <c r="C32" s="67" t="str">
        <f>Dados!$N35</f>
        <v>Varejo</v>
      </c>
      <c r="E32" s="9"/>
      <c r="F32" s="7"/>
      <c r="G32" s="10">
        <f>Dados!$Q35</f>
        <v>0.05</v>
      </c>
      <c r="H32" s="11">
        <f>Dados!$R35</f>
        <v>8078.7410871064412</v>
      </c>
      <c r="O32" s="59"/>
    </row>
    <row r="33" spans="2:15" ht="18" x14ac:dyDescent="0.6">
      <c r="B33" s="58"/>
      <c r="C33" s="67" t="str">
        <f>Dados!$N36</f>
        <v xml:space="preserve">Imobiliário </v>
      </c>
      <c r="G33" s="10">
        <f>Dados!$Q36</f>
        <v>0.05</v>
      </c>
      <c r="H33" s="11">
        <f>Dados!$R36</f>
        <v>8078.7410871064412</v>
      </c>
      <c r="O33" s="59"/>
    </row>
    <row r="34" spans="2:15" ht="7.5" customHeight="1" x14ac:dyDescent="0.6">
      <c r="B34" s="63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5"/>
    </row>
    <row r="35" spans="2:15" ht="18" x14ac:dyDescent="0.6"/>
    <row r="36" spans="2:15" ht="18" x14ac:dyDescent="0.6"/>
    <row r="37" spans="2:15" ht="18" x14ac:dyDescent="0.6"/>
    <row r="38" spans="2:15" ht="18" hidden="1" x14ac:dyDescent="0.6"/>
    <row r="39" spans="2:15" ht="18" hidden="1" x14ac:dyDescent="0.6"/>
    <row r="40" spans="2:15" ht="18" hidden="1" x14ac:dyDescent="0.6"/>
    <row r="41" spans="2:15" ht="18" hidden="1" x14ac:dyDescent="0.6"/>
    <row r="42" spans="2:15" ht="18" hidden="1" x14ac:dyDescent="0.6"/>
    <row r="43" spans="2:15" ht="18" hidden="1" x14ac:dyDescent="0.6"/>
    <row r="44" spans="2:15" ht="18" hidden="1" x14ac:dyDescent="0.6"/>
    <row r="45" spans="2:15" ht="18" hidden="1" customHeight="1" x14ac:dyDescent="0.6"/>
    <row r="46" spans="2:15" ht="18" hidden="1" customHeight="1" x14ac:dyDescent="0.6"/>
    <row r="47" spans="2:15" ht="18" hidden="1" customHeight="1" x14ac:dyDescent="0.6"/>
    <row r="48" spans="2:15" ht="18" hidden="1" customHeight="1" x14ac:dyDescent="0.6"/>
    <row r="49" ht="18" hidden="1" customHeight="1" x14ac:dyDescent="0.6"/>
    <row r="50" ht="18" hidden="1" customHeight="1" x14ac:dyDescent="0.6"/>
  </sheetData>
  <sheetProtection algorithmName="SHA-512" hashValue="PPt1IJ9LexHD/8FEG+TWQ/jYE/Zg5jKjjUCFXFw0YgC8FCq9Cf1EE6dwGCJotJ5AcXTc1Dyv3tyEjTd3L24xqw==" saltValue="3Bog30CbyBNFt8bepJnNVQ==" spinCount="100000" sheet="1" formatCells="0" formatColumns="0" formatRows="0" insertColumns="0" insertRows="0" insertHyperlinks="0" deleteColumns="0" deleteRows="0" sort="0" autoFilter="0" pivotTables="0"/>
  <protectedRanges>
    <protectedRange sqref="B6" name="Patrimônio"/>
  </protectedRange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85CA0-9795-42B1-896F-3864FFC2188C}">
  <dimension ref="B1:AA80"/>
  <sheetViews>
    <sheetView zoomScale="110" zoomScaleNormal="110" workbookViewId="0">
      <selection activeCell="Q37" sqref="Q37"/>
    </sheetView>
  </sheetViews>
  <sheetFormatPr defaultColWidth="9" defaultRowHeight="18" x14ac:dyDescent="0.6"/>
  <cols>
    <col min="1" max="1" width="2.35546875" style="3" customWidth="1"/>
    <col min="2" max="2" width="29" style="3" customWidth="1"/>
    <col min="3" max="3" width="9.640625" style="3" customWidth="1"/>
    <col min="4" max="4" width="11.7109375" style="3" customWidth="1"/>
    <col min="5" max="5" width="10" style="3" customWidth="1"/>
    <col min="6" max="6" width="18.140625" style="3" customWidth="1"/>
    <col min="7" max="7" width="10.35546875" style="3" customWidth="1"/>
    <col min="8" max="8" width="9" style="3"/>
    <col min="9" max="9" width="10.35546875" style="3" customWidth="1"/>
    <col min="10" max="10" width="9" style="3"/>
    <col min="11" max="11" width="33" style="3" customWidth="1"/>
    <col min="12" max="13" width="9" style="3"/>
    <col min="14" max="14" width="12" style="3" customWidth="1"/>
    <col min="15" max="15" width="10.35546875" style="3" customWidth="1"/>
    <col min="16" max="16" width="9" style="3"/>
    <col min="17" max="17" width="14.640625" style="3" customWidth="1"/>
    <col min="18" max="18" width="13.640625" style="3" customWidth="1"/>
    <col min="19" max="19" width="11.140625" style="3" customWidth="1"/>
    <col min="20" max="16384" width="9" style="3"/>
  </cols>
  <sheetData>
    <row r="1" spans="2:27" s="2" customFormat="1" ht="5.25" customHeight="1" x14ac:dyDescent="0.6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s="2" customFormat="1" ht="14.25" customHeight="1" x14ac:dyDescent="0.6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s="2" customFormat="1" ht="14.25" customHeight="1" x14ac:dyDescent="0.6">
      <c r="B3" s="1"/>
      <c r="C3" s="1"/>
      <c r="D3" s="1"/>
      <c r="E3" s="1"/>
      <c r="F3" s="34" t="s">
        <v>15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s="2" customFormat="1" ht="14.25" customHeight="1" x14ac:dyDescent="0.6">
      <c r="B4" s="1"/>
      <c r="C4" s="1"/>
      <c r="D4" s="1"/>
      <c r="E4" s="1"/>
      <c r="F4" s="12">
        <v>46251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s="2" customFormat="1" ht="14.25" customHeight="1" x14ac:dyDescent="0.6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s="2" customFormat="1" ht="18" customHeight="1" x14ac:dyDescent="0.6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8" spans="2:27" x14ac:dyDescent="0.6">
      <c r="B8" s="5" t="s">
        <v>16</v>
      </c>
      <c r="C8" s="13"/>
      <c r="I8" s="5"/>
    </row>
    <row r="9" spans="2:27" x14ac:dyDescent="0.6">
      <c r="B9" s="5" t="s">
        <v>17</v>
      </c>
      <c r="C9" s="14"/>
      <c r="I9" s="5" t="s">
        <v>18</v>
      </c>
    </row>
    <row r="10" spans="2:27" ht="18.5" thickBot="1" x14ac:dyDescent="0.65">
      <c r="B10" s="5"/>
      <c r="C10" s="5"/>
      <c r="D10" s="4" t="s">
        <v>19</v>
      </c>
      <c r="E10" s="6"/>
      <c r="F10" s="4" t="s">
        <v>20</v>
      </c>
      <c r="I10" s="48">
        <f>F4</f>
        <v>46251</v>
      </c>
      <c r="K10" s="4" t="s">
        <v>2</v>
      </c>
    </row>
    <row r="11" spans="2:27" ht="18.5" thickBot="1" x14ac:dyDescent="0.65">
      <c r="B11" s="3" t="s">
        <v>21</v>
      </c>
      <c r="C11" s="4" t="s">
        <v>8</v>
      </c>
      <c r="D11" s="4" t="s">
        <v>9</v>
      </c>
      <c r="E11" s="4" t="s">
        <v>22</v>
      </c>
      <c r="F11" s="4" t="s">
        <v>12</v>
      </c>
      <c r="G11" s="5"/>
      <c r="K11" s="15">
        <f>Calculadora!B6/((1+Calculadora!G6)^(1/12)-1)</f>
        <v>161574.82174212881</v>
      </c>
      <c r="N11" s="5" t="s">
        <v>23</v>
      </c>
    </row>
    <row r="12" spans="2:27" ht="18.5" thickBot="1" x14ac:dyDescent="0.65">
      <c r="G12" s="5"/>
      <c r="I12" s="4" t="s">
        <v>15</v>
      </c>
      <c r="N12" s="33" t="str">
        <f>B11</f>
        <v>Empresas:</v>
      </c>
      <c r="O12" s="33" t="str">
        <f>D11</f>
        <v>Setor</v>
      </c>
      <c r="P12" s="33" t="str">
        <f>E11</f>
        <v>Peso</v>
      </c>
      <c r="Q12" s="34" t="s">
        <v>11</v>
      </c>
      <c r="R12" s="33" t="str">
        <f>F11</f>
        <v>Yield Projetado</v>
      </c>
    </row>
    <row r="13" spans="2:27" x14ac:dyDescent="0.6">
      <c r="B13" s="39" t="s">
        <v>24</v>
      </c>
      <c r="C13" s="40" t="s">
        <v>25</v>
      </c>
      <c r="D13" s="41" t="s">
        <v>26</v>
      </c>
      <c r="E13" s="68">
        <v>0.1</v>
      </c>
      <c r="F13" s="74">
        <v>8.3000000000000004E-2</v>
      </c>
      <c r="I13" s="49" t="str">
        <f>MONTH(I10)&amp;"/"&amp;YEAR(I10)</f>
        <v>8/2026</v>
      </c>
      <c r="N13" s="3" t="str">
        <f t="shared" ref="N13:N26" si="0">B13</f>
        <v>Itaúsa</v>
      </c>
      <c r="O13" s="36" t="str">
        <f t="shared" ref="O13:P26" si="1">D13</f>
        <v>Bancos</v>
      </c>
      <c r="P13" s="16">
        <f t="shared" si="1"/>
        <v>0.1</v>
      </c>
      <c r="Q13" s="17">
        <f t="shared" ref="Q13:Q26" si="2">$P13*$K$11</f>
        <v>16157.482174212882</v>
      </c>
      <c r="R13" s="16">
        <f t="shared" ref="R13:R26" si="3">F13</f>
        <v>8.3000000000000004E-2</v>
      </c>
    </row>
    <row r="14" spans="2:27" x14ac:dyDescent="0.6">
      <c r="B14" s="42" t="s">
        <v>27</v>
      </c>
      <c r="C14" s="43" t="s">
        <v>28</v>
      </c>
      <c r="D14" s="44" t="s">
        <v>29</v>
      </c>
      <c r="E14" s="69">
        <v>0.1</v>
      </c>
      <c r="F14" s="70">
        <v>7.5999999999999998E-2</v>
      </c>
      <c r="N14" s="3" t="str">
        <f t="shared" si="0"/>
        <v>Axia</v>
      </c>
      <c r="O14" s="36" t="str">
        <f t="shared" si="1"/>
        <v>Energia</v>
      </c>
      <c r="P14" s="16">
        <f t="shared" si="1"/>
        <v>0.1</v>
      </c>
      <c r="Q14" s="17">
        <f t="shared" si="2"/>
        <v>16157.482174212882</v>
      </c>
      <c r="R14" s="16">
        <f t="shared" si="3"/>
        <v>7.5999999999999998E-2</v>
      </c>
    </row>
    <row r="15" spans="2:27" ht="18.5" thickBot="1" x14ac:dyDescent="0.65">
      <c r="B15" s="42" t="s">
        <v>30</v>
      </c>
      <c r="C15" s="43" t="s">
        <v>31</v>
      </c>
      <c r="D15" s="44" t="s">
        <v>32</v>
      </c>
      <c r="E15" s="69">
        <v>0.1</v>
      </c>
      <c r="F15" s="70">
        <v>0.10199999999999999</v>
      </c>
      <c r="K15" s="4" t="s">
        <v>33</v>
      </c>
      <c r="N15" s="3" t="str">
        <f t="shared" si="0"/>
        <v>Petrobras S.A.</v>
      </c>
      <c r="O15" s="36" t="str">
        <f t="shared" si="1"/>
        <v>Commodities</v>
      </c>
      <c r="P15" s="16">
        <f t="shared" si="1"/>
        <v>0.1</v>
      </c>
      <c r="Q15" s="17">
        <f t="shared" si="2"/>
        <v>16157.482174212882</v>
      </c>
      <c r="R15" s="16">
        <f t="shared" si="3"/>
        <v>0.10199999999999999</v>
      </c>
    </row>
    <row r="16" spans="2:27" ht="18.5" thickBot="1" x14ac:dyDescent="0.65">
      <c r="B16" s="42" t="s">
        <v>35</v>
      </c>
      <c r="C16" s="43" t="s">
        <v>36</v>
      </c>
      <c r="D16" s="44" t="s">
        <v>29</v>
      </c>
      <c r="E16" s="69">
        <v>0.1</v>
      </c>
      <c r="F16" s="70">
        <v>5.8000000000000003E-2</v>
      </c>
      <c r="K16" s="18">
        <f>(E13*F13)+(E14*F14)+(E15*F15)+(E16*F16)+(E17*F17)+(E20*F20)+(E18*F18)+(E19*F19)+(E21*F21)+(E22*F22)+(E23*F23)+(E24*F24)+(E25*F25)</f>
        <v>7.6850000000000002E-2</v>
      </c>
      <c r="N16" s="3" t="str">
        <f t="shared" si="0"/>
        <v>Copel</v>
      </c>
      <c r="O16" s="36" t="str">
        <f t="shared" si="1"/>
        <v>Energia</v>
      </c>
      <c r="P16" s="16">
        <f t="shared" si="1"/>
        <v>0.1</v>
      </c>
      <c r="Q16" s="17">
        <f t="shared" si="2"/>
        <v>16157.482174212882</v>
      </c>
      <c r="R16" s="16">
        <f t="shared" si="3"/>
        <v>5.8000000000000003E-2</v>
      </c>
    </row>
    <row r="17" spans="2:18" x14ac:dyDescent="0.6">
      <c r="B17" s="42" t="s">
        <v>39</v>
      </c>
      <c r="C17" s="43" t="s">
        <v>40</v>
      </c>
      <c r="D17" s="44" t="s">
        <v>32</v>
      </c>
      <c r="E17" s="69">
        <v>0.1</v>
      </c>
      <c r="F17" s="70">
        <v>7.6999999999999999E-2</v>
      </c>
      <c r="K17" s="5"/>
      <c r="N17" s="3" t="str">
        <f t="shared" si="0"/>
        <v>Klabin</v>
      </c>
      <c r="O17" s="36" t="str">
        <f t="shared" si="1"/>
        <v>Commodities</v>
      </c>
      <c r="P17" s="16">
        <f t="shared" si="1"/>
        <v>0.1</v>
      </c>
      <c r="Q17" s="17">
        <f t="shared" si="2"/>
        <v>16157.482174212882</v>
      </c>
      <c r="R17" s="16">
        <f t="shared" si="3"/>
        <v>7.6999999999999999E-2</v>
      </c>
    </row>
    <row r="18" spans="2:18" x14ac:dyDescent="0.6">
      <c r="B18" s="42" t="s">
        <v>37</v>
      </c>
      <c r="C18" s="43" t="s">
        <v>38</v>
      </c>
      <c r="D18" s="44" t="s">
        <v>29</v>
      </c>
      <c r="E18" s="69">
        <v>0.1</v>
      </c>
      <c r="F18" s="70">
        <v>4.7E-2</v>
      </c>
      <c r="K18" s="5"/>
      <c r="N18" s="3" t="str">
        <f>B18</f>
        <v>Alupar</v>
      </c>
      <c r="O18" s="36" t="str">
        <f>D18</f>
        <v>Energia</v>
      </c>
      <c r="P18" s="16">
        <f>E18</f>
        <v>0.1</v>
      </c>
      <c r="Q18" s="17">
        <f t="shared" si="2"/>
        <v>16157.482174212882</v>
      </c>
      <c r="R18" s="16">
        <f>F18</f>
        <v>4.7E-2</v>
      </c>
    </row>
    <row r="19" spans="2:18" x14ac:dyDescent="0.6">
      <c r="B19" s="42" t="s">
        <v>43</v>
      </c>
      <c r="C19" s="43" t="s">
        <v>44</v>
      </c>
      <c r="D19" s="44" t="s">
        <v>26</v>
      </c>
      <c r="E19" s="69">
        <v>0.1</v>
      </c>
      <c r="F19" s="70">
        <v>8.8999999999999996E-2</v>
      </c>
      <c r="K19" s="5"/>
      <c r="N19" s="3" t="str">
        <f>B19</f>
        <v>Bradesco</v>
      </c>
      <c r="O19" s="36" t="str">
        <f>D19</f>
        <v>Bancos</v>
      </c>
      <c r="P19" s="16">
        <f>E19</f>
        <v>0.1</v>
      </c>
      <c r="Q19" s="17">
        <f t="shared" si="2"/>
        <v>16157.482174212882</v>
      </c>
      <c r="R19" s="16">
        <f>F19</f>
        <v>8.8999999999999996E-2</v>
      </c>
    </row>
    <row r="20" spans="2:18" x14ac:dyDescent="0.6">
      <c r="B20" s="42" t="s">
        <v>53</v>
      </c>
      <c r="C20" s="43" t="s">
        <v>41</v>
      </c>
      <c r="D20" s="44" t="s">
        <v>42</v>
      </c>
      <c r="E20" s="69">
        <v>0.05</v>
      </c>
      <c r="F20" s="70">
        <v>4.9000000000000002E-2</v>
      </c>
      <c r="K20" s="5"/>
      <c r="N20" s="3" t="str">
        <f>B20</f>
        <v>Fleury</v>
      </c>
      <c r="O20" s="36" t="str">
        <f>D20</f>
        <v xml:space="preserve">Saúde </v>
      </c>
      <c r="P20" s="16">
        <f>E20</f>
        <v>0.05</v>
      </c>
      <c r="Q20" s="17">
        <f t="shared" si="2"/>
        <v>8078.7410871064412</v>
      </c>
      <c r="R20" s="16">
        <f>F20</f>
        <v>4.9000000000000002E-2</v>
      </c>
    </row>
    <row r="21" spans="2:18" x14ac:dyDescent="0.6">
      <c r="B21" s="42" t="s">
        <v>57</v>
      </c>
      <c r="C21" s="43" t="s">
        <v>58</v>
      </c>
      <c r="D21" s="44" t="s">
        <v>32</v>
      </c>
      <c r="E21" s="69">
        <v>0.05</v>
      </c>
      <c r="F21" s="70">
        <v>7.0000000000000007E-2</v>
      </c>
      <c r="K21" s="5"/>
      <c r="N21" s="3" t="str">
        <f>B21</f>
        <v>Vale</v>
      </c>
      <c r="O21" s="36" t="str">
        <f>D21</f>
        <v>Commodities</v>
      </c>
      <c r="P21" s="16">
        <f>E21</f>
        <v>0.05</v>
      </c>
      <c r="Q21" s="17">
        <f>$P21*$K$11</f>
        <v>8078.7410871064412</v>
      </c>
      <c r="R21" s="16">
        <f>F21</f>
        <v>7.0000000000000007E-2</v>
      </c>
    </row>
    <row r="22" spans="2:18" x14ac:dyDescent="0.6">
      <c r="B22" s="42" t="s">
        <v>54</v>
      </c>
      <c r="C22" s="43" t="s">
        <v>45</v>
      </c>
      <c r="D22" s="44" t="s">
        <v>56</v>
      </c>
      <c r="E22" s="69">
        <v>0.05</v>
      </c>
      <c r="F22" s="70">
        <v>0.129</v>
      </c>
      <c r="K22" s="5"/>
      <c r="N22" s="3" t="str">
        <f>B22</f>
        <v>ALLOS</v>
      </c>
      <c r="O22" s="36" t="str">
        <f>D22</f>
        <v xml:space="preserve">Imobiliário </v>
      </c>
      <c r="P22" s="16">
        <f>E22</f>
        <v>0.05</v>
      </c>
      <c r="Q22" s="17">
        <f>$P22*$K$11</f>
        <v>8078.7410871064412</v>
      </c>
      <c r="R22" s="16">
        <f>F22</f>
        <v>0.129</v>
      </c>
    </row>
    <row r="23" spans="2:18" x14ac:dyDescent="0.6">
      <c r="B23" s="42" t="s">
        <v>46</v>
      </c>
      <c r="C23" s="43" t="s">
        <v>47</v>
      </c>
      <c r="D23" s="44" t="s">
        <v>48</v>
      </c>
      <c r="E23" s="69">
        <v>0.05</v>
      </c>
      <c r="F23" s="70">
        <v>6.2E-2</v>
      </c>
      <c r="K23" s="5"/>
      <c r="N23" s="3" t="str">
        <f>B23</f>
        <v>Vulcabras</v>
      </c>
      <c r="O23" s="36" t="str">
        <f>D23</f>
        <v>Varejo</v>
      </c>
      <c r="P23" s="16">
        <f>E23</f>
        <v>0.05</v>
      </c>
      <c r="Q23" s="17">
        <f>$P23*$K$11</f>
        <v>8078.7410871064412</v>
      </c>
      <c r="R23" s="16">
        <f>F23</f>
        <v>6.2E-2</v>
      </c>
    </row>
    <row r="24" spans="2:18" x14ac:dyDescent="0.6">
      <c r="B24" s="42" t="s">
        <v>55</v>
      </c>
      <c r="C24" s="43" t="s">
        <v>49</v>
      </c>
      <c r="D24" s="44" t="s">
        <v>32</v>
      </c>
      <c r="E24" s="69">
        <v>0.05</v>
      </c>
      <c r="F24" s="70">
        <v>0.109</v>
      </c>
      <c r="K24" s="5"/>
      <c r="N24" s="3" t="str">
        <f>B24</f>
        <v>Petroreconcavo</v>
      </c>
      <c r="O24" s="36" t="str">
        <f>D24</f>
        <v>Commodities</v>
      </c>
      <c r="P24" s="16">
        <f>E24</f>
        <v>0.05</v>
      </c>
      <c r="Q24" s="17">
        <f>$P24*$K$11</f>
        <v>8078.7410871064412</v>
      </c>
      <c r="R24" s="16">
        <f>F24</f>
        <v>0.109</v>
      </c>
    </row>
    <row r="25" spans="2:18" ht="18.5" thickBot="1" x14ac:dyDescent="0.65">
      <c r="B25" s="45" t="s">
        <v>51</v>
      </c>
      <c r="C25" s="46" t="s">
        <v>52</v>
      </c>
      <c r="D25" s="47" t="s">
        <v>34</v>
      </c>
      <c r="E25" s="71">
        <v>0.05</v>
      </c>
      <c r="F25" s="75">
        <v>5.3999999999999999E-2</v>
      </c>
      <c r="K25" s="5"/>
      <c r="N25" s="3" t="str">
        <f>B25</f>
        <v>Bradsaúde</v>
      </c>
      <c r="O25" s="36" t="str">
        <f>D25</f>
        <v>Seguros</v>
      </c>
      <c r="P25" s="16">
        <f>E25</f>
        <v>0.05</v>
      </c>
      <c r="Q25" s="17">
        <f>$P25*$K$11</f>
        <v>8078.7410871064412</v>
      </c>
      <c r="R25" s="16">
        <f>F25</f>
        <v>5.3999999999999999E-2</v>
      </c>
    </row>
    <row r="26" spans="2:18" x14ac:dyDescent="0.6">
      <c r="E26" s="20">
        <f>SUM($E$13:$E$25)-1</f>
        <v>0</v>
      </c>
      <c r="F26" s="16">
        <f>SUMPRODUCT(E13:E25,F13:F25)</f>
        <v>7.6850000000000002E-2</v>
      </c>
      <c r="N26" s="5" t="str">
        <f>B27</f>
        <v>Check</v>
      </c>
      <c r="O26" s="5"/>
      <c r="P26" s="21">
        <f>SUM(P13:P25)</f>
        <v>1.0000000000000002</v>
      </c>
      <c r="Q26" s="22">
        <f>$P26*$K$11</f>
        <v>161574.82174212884</v>
      </c>
      <c r="R26" s="23">
        <f>SUMPRODUCT(R13:R25,Q13:Q25)/SUM(Q13:Q25)</f>
        <v>7.6850000000000029E-2</v>
      </c>
    </row>
    <row r="27" spans="2:18" x14ac:dyDescent="0.6">
      <c r="B27" s="3" t="s">
        <v>50</v>
      </c>
      <c r="D27" s="19"/>
    </row>
    <row r="28" spans="2:18" ht="18" customHeight="1" x14ac:dyDescent="0.6">
      <c r="E28" s="24"/>
      <c r="J28" s="25"/>
      <c r="K28" s="26"/>
    </row>
    <row r="29" spans="2:18" x14ac:dyDescent="0.6">
      <c r="C29" s="35"/>
      <c r="J29" s="25"/>
      <c r="K29" s="26"/>
      <c r="N29" s="33" t="s">
        <v>9</v>
      </c>
      <c r="O29" s="33"/>
      <c r="P29" s="33"/>
      <c r="Q29" s="33" t="s">
        <v>22</v>
      </c>
      <c r="R29" s="34" t="s">
        <v>11</v>
      </c>
    </row>
    <row r="30" spans="2:18" ht="18" customHeight="1" x14ac:dyDescent="0.6">
      <c r="B30" s="5"/>
      <c r="C30" s="5"/>
      <c r="J30" s="25"/>
      <c r="K30" s="26"/>
      <c r="N30" s="3" t="s">
        <v>32</v>
      </c>
      <c r="O30" s="26"/>
      <c r="P30" s="26"/>
      <c r="Q30" s="16">
        <f>SUMIF($O$13:$O$25,$N30,$P$13:$P$25)</f>
        <v>0.3</v>
      </c>
      <c r="R30" s="17">
        <f t="shared" ref="R30:R36" si="4">$K$11*Q30</f>
        <v>48472.446522638646</v>
      </c>
    </row>
    <row r="31" spans="2:18" x14ac:dyDescent="0.6">
      <c r="B31" s="5"/>
      <c r="C31" s="5"/>
      <c r="J31" s="25"/>
      <c r="K31" s="26"/>
      <c r="N31" s="3" t="s">
        <v>26</v>
      </c>
      <c r="O31" s="26"/>
      <c r="Q31" s="16">
        <f>SUMIF($O$13:$O$25,$N31,$P$13:$P$25)</f>
        <v>0.2</v>
      </c>
      <c r="R31" s="17">
        <f t="shared" si="4"/>
        <v>32314.964348425765</v>
      </c>
    </row>
    <row r="32" spans="2:18" ht="18" customHeight="1" x14ac:dyDescent="0.6">
      <c r="J32" s="25"/>
      <c r="K32" s="26"/>
      <c r="N32" s="3" t="s">
        <v>29</v>
      </c>
      <c r="O32" s="26"/>
      <c r="Q32" s="16">
        <f>SUMIF($O$13:$O$25,$N32,$P$13:$P$25)</f>
        <v>0.30000000000000004</v>
      </c>
      <c r="R32" s="17">
        <f t="shared" si="4"/>
        <v>48472.446522638653</v>
      </c>
    </row>
    <row r="33" spans="4:18" x14ac:dyDescent="0.6">
      <c r="J33" s="25"/>
      <c r="K33" s="26"/>
      <c r="N33" s="3" t="s">
        <v>34</v>
      </c>
      <c r="O33" s="26"/>
      <c r="Q33" s="16">
        <f>SUMIF($O$13:$O$25,$N33,$P$13:$P$25)</f>
        <v>0.05</v>
      </c>
      <c r="R33" s="17">
        <f t="shared" si="4"/>
        <v>8078.7410871064412</v>
      </c>
    </row>
    <row r="34" spans="4:18" x14ac:dyDescent="0.6">
      <c r="G34" s="5"/>
      <c r="J34" s="25"/>
      <c r="K34" s="26"/>
      <c r="N34" s="3" t="s">
        <v>42</v>
      </c>
      <c r="O34" s="26"/>
      <c r="Q34" s="16">
        <f>SUMIF($O$13:$O$25,$N34,$P$13:$P$25)</f>
        <v>0.05</v>
      </c>
      <c r="R34" s="17">
        <f t="shared" si="4"/>
        <v>8078.7410871064412</v>
      </c>
    </row>
    <row r="35" spans="4:18" x14ac:dyDescent="0.6">
      <c r="G35" s="5"/>
      <c r="H35" s="5"/>
      <c r="I35" s="5"/>
      <c r="J35" s="25"/>
      <c r="K35" s="4"/>
      <c r="N35" s="3" t="s">
        <v>48</v>
      </c>
      <c r="Q35" s="16">
        <f>SUMIF($O$13:$O$25,$N35,$P$13:$P$25)</f>
        <v>0.05</v>
      </c>
      <c r="R35" s="3">
        <f t="shared" si="4"/>
        <v>8078.7410871064412</v>
      </c>
    </row>
    <row r="36" spans="4:18" x14ac:dyDescent="0.6">
      <c r="D36" s="28"/>
      <c r="F36" s="9"/>
      <c r="G36" s="28"/>
      <c r="H36" s="28"/>
      <c r="I36" s="28"/>
      <c r="J36" s="25"/>
      <c r="K36" s="29"/>
      <c r="N36" s="3" t="s">
        <v>56</v>
      </c>
      <c r="Q36" s="16">
        <f>SUMIF($O$13:$O$25,$N36,$P$13:$P$25)</f>
        <v>0.05</v>
      </c>
      <c r="R36" s="3">
        <f t="shared" si="4"/>
        <v>8078.7410871064412</v>
      </c>
    </row>
    <row r="37" spans="4:18" x14ac:dyDescent="0.6">
      <c r="D37" s="28"/>
      <c r="F37" s="9"/>
      <c r="G37" s="28"/>
      <c r="H37" s="28"/>
      <c r="I37" s="28"/>
      <c r="J37" s="25"/>
      <c r="K37" s="29"/>
      <c r="N37" s="25" t="s">
        <v>50</v>
      </c>
      <c r="O37" s="26"/>
      <c r="P37" s="25"/>
      <c r="Q37" s="27">
        <f>SUM(Q30:Q36)-1</f>
        <v>0</v>
      </c>
      <c r="R37" s="37">
        <f>SUM(R30:R36)-K11</f>
        <v>0</v>
      </c>
    </row>
    <row r="38" spans="4:18" ht="18" customHeight="1" x14ac:dyDescent="0.6">
      <c r="D38" s="28"/>
      <c r="F38" s="9"/>
      <c r="G38" s="28"/>
      <c r="H38" s="28"/>
      <c r="I38" s="28"/>
      <c r="J38" s="25"/>
      <c r="K38" s="29"/>
      <c r="O38" s="26"/>
    </row>
    <row r="39" spans="4:18" x14ac:dyDescent="0.6">
      <c r="D39" s="28"/>
      <c r="F39" s="9"/>
      <c r="G39" s="28"/>
      <c r="H39" s="28"/>
      <c r="I39" s="28"/>
      <c r="J39" s="25"/>
      <c r="K39" s="29"/>
      <c r="O39" s="26"/>
    </row>
    <row r="40" spans="4:18" x14ac:dyDescent="0.6">
      <c r="J40" s="25"/>
      <c r="K40" s="26"/>
      <c r="O40" s="26"/>
    </row>
    <row r="41" spans="4:18" x14ac:dyDescent="0.6">
      <c r="J41" s="25"/>
      <c r="K41" s="26"/>
      <c r="O41" s="26"/>
    </row>
    <row r="42" spans="4:18" x14ac:dyDescent="0.6">
      <c r="J42" s="25"/>
      <c r="K42" s="26"/>
      <c r="O42" s="26"/>
    </row>
    <row r="43" spans="4:18" x14ac:dyDescent="0.6">
      <c r="J43" s="25"/>
      <c r="K43" s="26"/>
      <c r="O43" s="26"/>
    </row>
    <row r="44" spans="4:18" x14ac:dyDescent="0.6">
      <c r="J44" s="25"/>
      <c r="K44" s="26"/>
      <c r="O44" s="26"/>
    </row>
    <row r="58" spans="4:6" x14ac:dyDescent="0.6">
      <c r="D58" s="19"/>
      <c r="E58" s="30"/>
      <c r="F58" s="30"/>
    </row>
    <row r="59" spans="4:6" x14ac:dyDescent="0.6">
      <c r="D59" s="30"/>
      <c r="E59" s="30"/>
      <c r="F59" s="30"/>
    </row>
    <row r="60" spans="4:6" x14ac:dyDescent="0.6">
      <c r="D60" s="30"/>
      <c r="E60" s="30"/>
      <c r="F60" s="30"/>
    </row>
    <row r="61" spans="4:6" x14ac:dyDescent="0.6">
      <c r="D61" s="30"/>
      <c r="E61" s="30"/>
      <c r="F61" s="30"/>
    </row>
    <row r="62" spans="4:6" x14ac:dyDescent="0.6">
      <c r="D62" s="30"/>
      <c r="E62" s="30"/>
      <c r="F62" s="30"/>
    </row>
    <row r="63" spans="4:6" x14ac:dyDescent="0.6">
      <c r="D63" s="30"/>
      <c r="E63" s="30"/>
      <c r="F63" s="30"/>
    </row>
    <row r="64" spans="4:6" x14ac:dyDescent="0.6">
      <c r="D64" s="30"/>
      <c r="E64" s="30"/>
      <c r="F64" s="30"/>
    </row>
    <row r="65" spans="4:6" x14ac:dyDescent="0.6">
      <c r="D65" s="30"/>
      <c r="E65" s="30"/>
      <c r="F65" s="30"/>
    </row>
    <row r="66" spans="4:6" x14ac:dyDescent="0.6">
      <c r="D66" s="30"/>
      <c r="E66" s="30"/>
      <c r="F66" s="30"/>
    </row>
    <row r="67" spans="4:6" x14ac:dyDescent="0.6">
      <c r="D67" s="30"/>
      <c r="E67" s="30"/>
      <c r="F67" s="30"/>
    </row>
    <row r="68" spans="4:6" x14ac:dyDescent="0.6">
      <c r="D68" s="30"/>
      <c r="E68" s="30"/>
      <c r="F68" s="30"/>
    </row>
    <row r="69" spans="4:6" x14ac:dyDescent="0.6">
      <c r="D69" s="30"/>
      <c r="E69" s="30"/>
      <c r="F69" s="30"/>
    </row>
    <row r="70" spans="4:6" x14ac:dyDescent="0.6">
      <c r="D70" s="30"/>
      <c r="E70" s="30"/>
      <c r="F70" s="30"/>
    </row>
    <row r="71" spans="4:6" x14ac:dyDescent="0.6">
      <c r="D71" s="30"/>
      <c r="E71" s="30"/>
      <c r="F71" s="30"/>
    </row>
    <row r="72" spans="4:6" x14ac:dyDescent="0.6">
      <c r="D72" s="30"/>
      <c r="E72" s="30"/>
      <c r="F72" s="30"/>
    </row>
    <row r="73" spans="4:6" x14ac:dyDescent="0.6">
      <c r="D73" s="30"/>
      <c r="E73" s="30"/>
      <c r="F73" s="30"/>
    </row>
    <row r="74" spans="4:6" x14ac:dyDescent="0.6">
      <c r="D74" s="30"/>
      <c r="E74" s="30"/>
      <c r="F74" s="30"/>
    </row>
    <row r="75" spans="4:6" x14ac:dyDescent="0.6">
      <c r="D75" s="30"/>
      <c r="E75" s="30"/>
      <c r="F75" s="30"/>
    </row>
    <row r="76" spans="4:6" x14ac:dyDescent="0.6">
      <c r="D76" s="30"/>
      <c r="E76" s="30"/>
      <c r="F76" s="30"/>
    </row>
    <row r="77" spans="4:6" x14ac:dyDescent="0.6">
      <c r="D77" s="30"/>
      <c r="E77" s="30"/>
      <c r="F77" s="30"/>
    </row>
    <row r="78" spans="4:6" x14ac:dyDescent="0.6">
      <c r="D78" s="30"/>
      <c r="E78" s="30"/>
      <c r="F78" s="30"/>
    </row>
    <row r="79" spans="4:6" x14ac:dyDescent="0.6">
      <c r="D79" s="30"/>
      <c r="E79" s="30"/>
      <c r="F79" s="30"/>
    </row>
    <row r="80" spans="4:6" x14ac:dyDescent="0.6">
      <c r="D80" s="30"/>
      <c r="E80" s="30"/>
      <c r="F80" s="30"/>
    </row>
  </sheetData>
  <sheetProtection formatCells="0" formatColumns="0" formatRows="0" insertColumns="0" insertRows="0" insertHyperlinks="0" deleteColumns="0" deleteRows="0" sort="0" autoFilter="0" pivotTables="0"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D13B2-F161-4278-BDF2-E9664F53B9CF}">
  <dimension ref="A1:W48"/>
  <sheetViews>
    <sheetView workbookViewId="0">
      <selection activeCell="B15" sqref="B15"/>
    </sheetView>
  </sheetViews>
  <sheetFormatPr defaultColWidth="0" defaultRowHeight="18" customHeight="1" zeroHeight="1" x14ac:dyDescent="0.6"/>
  <cols>
    <col min="1" max="1" width="5.640625" customWidth="1"/>
    <col min="2" max="2" width="9.640625" customWidth="1"/>
    <col min="3" max="3" width="11" customWidth="1"/>
    <col min="4" max="4" width="10.640625" customWidth="1"/>
    <col min="5" max="5" width="10.7109375" customWidth="1"/>
    <col min="6" max="6" width="9.35546875" customWidth="1"/>
    <col min="7" max="7" width="10.140625" customWidth="1"/>
    <col min="8" max="8" width="7.7109375" customWidth="1"/>
    <col min="9" max="9" width="9" customWidth="1"/>
    <col min="10" max="10" width="2" customWidth="1"/>
    <col min="11" max="15" width="12.7109375" customWidth="1"/>
    <col min="16" max="22" width="12.7109375" hidden="1" customWidth="1"/>
    <col min="23" max="23" width="9" hidden="1" customWidth="1"/>
    <col min="24" max="16384" width="5.640625" hidden="1"/>
  </cols>
  <sheetData>
    <row r="1" spans="9:11" s="31" customFormat="1" ht="27" customHeight="1" x14ac:dyDescent="0.6"/>
    <row r="2" spans="9:11" s="31" customFormat="1" ht="27" customHeight="1" x14ac:dyDescent="0.6"/>
    <row r="3" spans="9:11" s="31" customFormat="1" ht="27" customHeight="1" x14ac:dyDescent="0.6"/>
    <row r="4" spans="9:11" s="31" customFormat="1" ht="27" customHeight="1" x14ac:dyDescent="0.6">
      <c r="K4" s="72"/>
    </row>
    <row r="5" spans="9:11" s="31" customFormat="1" ht="27" customHeight="1" x14ac:dyDescent="0.6"/>
    <row r="6" spans="9:11" s="31" customFormat="1" ht="27" customHeight="1" x14ac:dyDescent="0.6">
      <c r="I6" s="73"/>
    </row>
    <row r="7" spans="9:11" s="31" customFormat="1" ht="27" customHeight="1" x14ac:dyDescent="0.6">
      <c r="I7" s="73"/>
      <c r="J7" s="32"/>
    </row>
    <row r="8" spans="9:11" s="31" customFormat="1" ht="27" customHeight="1" x14ac:dyDescent="0.6">
      <c r="I8" s="73"/>
      <c r="J8" s="32"/>
    </row>
    <row r="9" spans="9:11" s="31" customFormat="1" ht="27" customHeight="1" x14ac:dyDescent="0.6">
      <c r="I9" s="73"/>
      <c r="J9" s="32"/>
    </row>
    <row r="10" spans="9:11" s="31" customFormat="1" ht="27" customHeight="1" x14ac:dyDescent="0.6">
      <c r="I10" s="73"/>
      <c r="J10" s="32"/>
    </row>
    <row r="11" spans="9:11" s="31" customFormat="1" ht="27" customHeight="1" x14ac:dyDescent="0.6">
      <c r="I11" s="32"/>
      <c r="J11" s="32"/>
    </row>
    <row r="12" spans="9:11" s="31" customFormat="1" ht="27" customHeight="1" x14ac:dyDescent="0.6">
      <c r="I12" s="32"/>
      <c r="J12" s="32"/>
    </row>
    <row r="13" spans="9:11" s="31" customFormat="1" ht="27" customHeight="1" x14ac:dyDescent="0.6">
      <c r="K13" s="72"/>
    </row>
    <row r="14" spans="9:11" s="31" customFormat="1" ht="27" customHeight="1" x14ac:dyDescent="0.6"/>
    <row r="15" spans="9:11" s="31" customFormat="1" ht="27" customHeight="1" x14ac:dyDescent="0.6"/>
    <row r="16" spans="9:11" s="31" customFormat="1" ht="27" customHeight="1" x14ac:dyDescent="0.6"/>
    <row r="17" s="31" customFormat="1" ht="27" customHeight="1" x14ac:dyDescent="0.6"/>
    <row r="18" s="31" customFormat="1" ht="27" hidden="1" customHeight="1" x14ac:dyDescent="0.6"/>
    <row r="19" customFormat="1" ht="18" hidden="1" customHeight="1" x14ac:dyDescent="0.6"/>
    <row r="20" customFormat="1" ht="18" hidden="1" customHeight="1" x14ac:dyDescent="0.6"/>
    <row r="21" customFormat="1" ht="18" hidden="1" customHeight="1" x14ac:dyDescent="0.6"/>
    <row r="22" customFormat="1" ht="18" hidden="1" customHeight="1" x14ac:dyDescent="0.6"/>
    <row r="23" customFormat="1" ht="18" hidden="1" customHeight="1" x14ac:dyDescent="0.6"/>
    <row r="24" customFormat="1" ht="18" hidden="1" customHeight="1" x14ac:dyDescent="0.6"/>
    <row r="25" customFormat="1" ht="18" hidden="1" customHeight="1" x14ac:dyDescent="0.6"/>
    <row r="26" customFormat="1" ht="18" hidden="1" customHeight="1" x14ac:dyDescent="0.6"/>
    <row r="27" customFormat="1" ht="18" hidden="1" customHeight="1" x14ac:dyDescent="0.6"/>
    <row r="28" customFormat="1" ht="18" hidden="1" customHeight="1" x14ac:dyDescent="0.6"/>
    <row r="29" customFormat="1" ht="18" hidden="1" customHeight="1" x14ac:dyDescent="0.6"/>
    <row r="30" customFormat="1" ht="18" hidden="1" customHeight="1" x14ac:dyDescent="0.6"/>
    <row r="31" customFormat="1" ht="18" hidden="1" customHeight="1" x14ac:dyDescent="0.6"/>
    <row r="32" customFormat="1" ht="18" hidden="1" customHeight="1" x14ac:dyDescent="0.6"/>
    <row r="33" customFormat="1" ht="18" hidden="1" customHeight="1" x14ac:dyDescent="0.6"/>
    <row r="34" customFormat="1" ht="18" hidden="1" customHeight="1" x14ac:dyDescent="0.6"/>
    <row r="35" customFormat="1" ht="18" hidden="1" customHeight="1" x14ac:dyDescent="0.6"/>
    <row r="36" customFormat="1" ht="18" hidden="1" customHeight="1" x14ac:dyDescent="0.6"/>
    <row r="37" customFormat="1" ht="18" hidden="1" customHeight="1" x14ac:dyDescent="0.6"/>
    <row r="38" customFormat="1" ht="18" hidden="1" customHeight="1" x14ac:dyDescent="0.6"/>
    <row r="39" customFormat="1" ht="18" hidden="1" customHeight="1" x14ac:dyDescent="0.6"/>
    <row r="40" customFormat="1" ht="18" hidden="1" customHeight="1" x14ac:dyDescent="0.6"/>
    <row r="41" customFormat="1" ht="18" hidden="1" customHeight="1" x14ac:dyDescent="0.6"/>
    <row r="42" customFormat="1" ht="18" hidden="1" customHeight="1" x14ac:dyDescent="0.6"/>
    <row r="43" customFormat="1" ht="18" hidden="1" customHeight="1" x14ac:dyDescent="0.6"/>
    <row r="44" customFormat="1" ht="18" hidden="1" customHeight="1" x14ac:dyDescent="0.6"/>
    <row r="45" customFormat="1" ht="18" hidden="1" customHeight="1" x14ac:dyDescent="0.6"/>
    <row r="46" customFormat="1" ht="18" hidden="1" customHeight="1" x14ac:dyDescent="0.6"/>
    <row r="47" customFormat="1" ht="18" hidden="1" customHeight="1" x14ac:dyDescent="0.6"/>
    <row r="48" customFormat="1" ht="18" hidden="1" customHeight="1" x14ac:dyDescent="0.6"/>
  </sheetData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D9B110456DD90488848F134019EC982" ma:contentTypeVersion="15" ma:contentTypeDescription="Crie um novo documento." ma:contentTypeScope="" ma:versionID="78f26f553f96832c9dd8673f0d526f25">
  <xsd:schema xmlns:xsd="http://www.w3.org/2001/XMLSchema" xmlns:xs="http://www.w3.org/2001/XMLSchema" xmlns:p="http://schemas.microsoft.com/office/2006/metadata/properties" xmlns:ns2="02e17c19-798e-4332-ae26-babaec006a22" xmlns:ns3="3f12a39f-9cdc-4ef3-b8f5-966b0949f6d3" targetNamespace="http://schemas.microsoft.com/office/2006/metadata/properties" ma:root="true" ma:fieldsID="c2b6c396abc2ad665a51effd17fd8a9f" ns2:_="" ns3:_="">
    <xsd:import namespace="02e17c19-798e-4332-ae26-babaec006a22"/>
    <xsd:import namespace="3f12a39f-9cdc-4ef3-b8f5-966b0949f6d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e17c19-798e-4332-ae26-babaec006a2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6494dc4-5f73-4e9c-98f3-078955c9b7d0}" ma:internalName="TaxCatchAll" ma:showField="CatchAllData" ma:web="02e17c19-798e-4332-ae26-babaec006a2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2a39f-9cdc-4ef3-b8f5-966b0949f6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a7ec8c63-1285-4b3f-bac1-9e05ad326a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12a39f-9cdc-4ef3-b8f5-966b0949f6d3">
      <Terms xmlns="http://schemas.microsoft.com/office/infopath/2007/PartnerControls"/>
    </lcf76f155ced4ddcb4097134ff3c332f>
    <TaxCatchAll xmlns="02e17c19-798e-4332-ae26-babaec006a22" xsi:nil="true"/>
  </documentManagement>
</p:properties>
</file>

<file path=customXml/itemProps1.xml><?xml version="1.0" encoding="utf-8"?>
<ds:datastoreItem xmlns:ds="http://schemas.openxmlformats.org/officeDocument/2006/customXml" ds:itemID="{A414AEFA-346D-467D-97A2-59A8599D42A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e17c19-798e-4332-ae26-babaec006a22"/>
    <ds:schemaRef ds:uri="3f12a39f-9cdc-4ef3-b8f5-966b0949f6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D5CD8EC-206A-4DE9-A477-0D93D60447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63B3FB-60F4-4305-90C8-D41727577AD5}">
  <ds:schemaRefs>
    <ds:schemaRef ds:uri="http://schemas.microsoft.com/office/2006/metadata/properties"/>
    <ds:schemaRef ds:uri="http://schemas.microsoft.com/office/infopath/2007/PartnerControls"/>
    <ds:schemaRef ds:uri="3f12a39f-9cdc-4ef3-b8f5-966b0949f6d3"/>
    <ds:schemaRef ds:uri="02e17c19-798e-4332-ae26-babaec006a2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Calculadora</vt:lpstr>
      <vt:lpstr>Dados</vt:lpstr>
      <vt:lpstr>Disclaimer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EQI Research</dc:creator>
  <cp:keywords/>
  <dc:description/>
  <cp:lastModifiedBy>João Pedro Improta Zanott</cp:lastModifiedBy>
  <cp:revision/>
  <dcterms:created xsi:type="dcterms:W3CDTF">2025-08-04T16:41:27Z</dcterms:created>
  <dcterms:modified xsi:type="dcterms:W3CDTF">2026-08-17T20:49:53Z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0x0101001D9B110456DD90488848F134019EC982</vt:lpwstr>
  </property>
  <property fmtid="{D5CDD505-2E9C-101B-9397-08002B2CF9AE}" pid="3" name="MediaServiceImageTags">
    <vt:lpwstr/>
  </property>
</Properties>
</file>