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5.xml"/>
  <Override ContentType="application/vnd.openxmlformats-officedocument.spreadsheetml.table+xml" PartName="/xl/tables/table4.xml"/>
  <Override ContentType="application/vnd.openxmlformats-officedocument.spreadsheetml.table+xml" PartName="/xl/tables/table3.xml"/>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計測入力シート（ここのみ編集可）" sheetId="1" r:id="rId5"/>
    <sheet state="visible" name="動画用リザルト" sheetId="2" r:id="rId6"/>
    <sheet state="visible" name="全体リザルト" sheetId="3" r:id="rId7"/>
    <sheet state="visible" name="タイム記録表" sheetId="4" r:id="rId8"/>
    <sheet state="visible" name="DB(読み込みシート※編集厳禁)" sheetId="5" r:id="rId9"/>
    <sheet state="visible" name="ゼッケン番号設定シート" sheetId="6" r:id="rId10"/>
    <sheet state="visible" name="Aクラスリザルト" sheetId="7" r:id="rId11"/>
    <sheet state="visible" name="Bクラスリザルト" sheetId="8" r:id="rId12"/>
    <sheet state="visible" name="C1クラスリザルト" sheetId="9" r:id="rId13"/>
    <sheet state="visible" name="C2クラスリザルト" sheetId="10" r:id="rId14"/>
    <sheet state="visible" name="Dクラスリザルト" sheetId="11" r:id="rId15"/>
    <sheet state="visible" name="Rクラスリザルト" sheetId="12" r:id="rId16"/>
    <sheet state="visible" name="Nクラスリザルト" sheetId="13" r:id="rId17"/>
    <sheet state="visible" name="NLクラスリザルト" sheetId="14" r:id="rId18"/>
    <sheet state="visible" name="エントリー管理用シート のコピー" sheetId="15" r:id="rId19"/>
  </sheets>
  <definedNames/>
  <calcPr/>
</workbook>
</file>

<file path=xl/sharedStrings.xml><?xml version="1.0" encoding="utf-8"?>
<sst xmlns="http://schemas.openxmlformats.org/spreadsheetml/2006/main" count="4675" uniqueCount="159">
  <si>
    <t>TOP TIME</t>
  </si>
  <si>
    <t>2025年3月9日_第1回【にじチャレ！】全体リザルト</t>
  </si>
  <si>
    <t>仮想トップライダー（手動）</t>
  </si>
  <si>
    <t>クラス</t>
  </si>
  <si>
    <t>選手名</t>
  </si>
  <si>
    <t>車両名</t>
  </si>
  <si>
    <t>1H</t>
  </si>
  <si>
    <t>2H</t>
  </si>
  <si>
    <t>ベストタイム</t>
  </si>
  <si>
    <t>タイム比</t>
  </si>
  <si>
    <t>想定
タイム比</t>
  </si>
  <si>
    <t>クラス
順位</t>
  </si>
  <si>
    <t>セパハン
クラス順位</t>
  </si>
  <si>
    <t>ミニ
クラス順位</t>
  </si>
  <si>
    <t>総合
順位</t>
  </si>
  <si>
    <t>生タイム</t>
  </si>
  <si>
    <t>ペナルティ</t>
  </si>
  <si>
    <t>総合</t>
  </si>
  <si>
    <t>ゼッケン</t>
  </si>
  <si>
    <t>名前</t>
  </si>
  <si>
    <t>車両</t>
  </si>
  <si>
    <t>想定ベストタイム</t>
  </si>
  <si>
    <t>CLASS TIME</t>
  </si>
  <si>
    <t>仮想
トップ</t>
  </si>
  <si>
    <t>タイム</t>
  </si>
  <si>
    <t>P</t>
  </si>
  <si>
    <t>MC</t>
  </si>
  <si>
    <t>分</t>
  </si>
  <si>
    <t>秒</t>
  </si>
  <si>
    <t>コンマ</t>
  </si>
  <si>
    <t>某チャンプ</t>
  </si>
  <si>
    <t>NSR250R</t>
  </si>
  <si>
    <t>-</t>
  </si>
  <si>
    <t>現在トップタイム（自動）</t>
  </si>
  <si>
    <t>色</t>
  </si>
  <si>
    <t>現在トップ</t>
  </si>
  <si>
    <t>管理番号</t>
  </si>
  <si>
    <t>ベスト</t>
  </si>
  <si>
    <t>仮想タイム比</t>
  </si>
  <si>
    <t>1Hタイム</t>
  </si>
  <si>
    <t>2Hタイム</t>
  </si>
  <si>
    <t>トップタイム</t>
  </si>
  <si>
    <t>順位用</t>
  </si>
  <si>
    <t>順位</t>
  </si>
  <si>
    <t>クラス順位</t>
  </si>
  <si>
    <t>現在クラス</t>
  </si>
  <si>
    <t>自動発番</t>
  </si>
  <si>
    <t>手動</t>
  </si>
  <si>
    <t>エントリーフォームから貼り付け</t>
  </si>
  <si>
    <t>No.</t>
  </si>
  <si>
    <t>ゼッケン番号(自動)</t>
  </si>
  <si>
    <t>特別クラス</t>
  </si>
  <si>
    <t>タイム入力用欄</t>
  </si>
  <si>
    <t>エントリー情報</t>
  </si>
  <si>
    <t>1Hリザルト</t>
  </si>
  <si>
    <t>2Hリザルト</t>
  </si>
  <si>
    <t>最新タイム</t>
  </si>
  <si>
    <t>キャンセル</t>
  </si>
  <si>
    <t>お仕事</t>
  </si>
  <si>
    <t>タイムスタンプ</t>
  </si>
  <si>
    <t>参加同意</t>
  </si>
  <si>
    <t>選手名判定</t>
  </si>
  <si>
    <t>住所</t>
  </si>
  <si>
    <t>電話番号</t>
  </si>
  <si>
    <t>メールアドレス</t>
  </si>
  <si>
    <t>緊急連絡先</t>
  </si>
  <si>
    <t>セパハン</t>
  </si>
  <si>
    <t>ミニ</t>
  </si>
  <si>
    <t>コメント</t>
  </si>
  <si>
    <t>質問内容</t>
  </si>
  <si>
    <t>1H
生タイム</t>
  </si>
  <si>
    <t>1H
タイム</t>
  </si>
  <si>
    <t>1H
ペナ表記</t>
  </si>
  <si>
    <t>2H
生タイム</t>
  </si>
  <si>
    <t>2H
タイム</t>
  </si>
  <si>
    <t>2H
ペナ表記</t>
  </si>
  <si>
    <t>計算用
ベストタイム</t>
  </si>
  <si>
    <t>順位数値</t>
  </si>
  <si>
    <t>総合順位表示</t>
  </si>
  <si>
    <t>同率・リタイア
対応順位用</t>
  </si>
  <si>
    <t>総合順位</t>
  </si>
  <si>
    <t>総合順位
表示</t>
  </si>
  <si>
    <t>クラス別表示
順位</t>
  </si>
  <si>
    <t>セパハン
順位</t>
  </si>
  <si>
    <t>セパハン
表示順位</t>
  </si>
  <si>
    <t>ミニ
順位</t>
  </si>
  <si>
    <t>ミニ
表示順位</t>
  </si>
  <si>
    <t>入力用</t>
  </si>
  <si>
    <t>確認用</t>
  </si>
  <si>
    <t>総合表示係数</t>
  </si>
  <si>
    <t>クラス分け</t>
  </si>
  <si>
    <t>表示順番</t>
  </si>
  <si>
    <t>係数</t>
  </si>
  <si>
    <t>D</t>
  </si>
  <si>
    <t>A</t>
  </si>
  <si>
    <t>R</t>
  </si>
  <si>
    <t>B</t>
  </si>
  <si>
    <t>N</t>
  </si>
  <si>
    <t>C1</t>
  </si>
  <si>
    <t>NL</t>
  </si>
  <si>
    <t>C2</t>
  </si>
  <si>
    <t>エントリー数(自動入力)</t>
  </si>
  <si>
    <t>前走クラス人数</t>
  </si>
  <si>
    <t>エントリークラス</t>
  </si>
  <si>
    <t>出走準（手入力）</t>
  </si>
  <si>
    <t>エントリーリスト表示順(手入力)</t>
  </si>
  <si>
    <t>Ｂ</t>
  </si>
  <si>
    <t>Ａ</t>
  </si>
  <si>
    <t>2H関数</t>
  </si>
  <si>
    <t>第1回【にじチャレ！】
Aクラスリザルト</t>
  </si>
  <si>
    <t>1H
ペナルティ</t>
  </si>
  <si>
    <t>2H
ペナルティ</t>
  </si>
  <si>
    <t>ベスト
タイム</t>
  </si>
  <si>
    <t>第1回【にじチャレ！】
Bクラスリザルト</t>
  </si>
  <si>
    <t>第1回【にじチャレ！】
C1クラスリザルト</t>
  </si>
  <si>
    <t>第1回【にじチャレ！】
C2クラスリザルト</t>
  </si>
  <si>
    <t>テスト</t>
  </si>
  <si>
    <t>第1回【にじチャレ！】
Dクラスリザルト</t>
  </si>
  <si>
    <t>第1回【にじチャレ！】
Rクラスリザルト</t>
  </si>
  <si>
    <t>フォームスプシのURLを貼り付け⇒</t>
  </si>
  <si>
    <t>https://docs.google.com/spreadsheets/d/1APhJfj6MAI2cXBvA8l5lKwKjOVEHmbiLoW98OqxDnJM/edit?gid=1462815136#gid=1462815136</t>
  </si>
  <si>
    <t>表示順</t>
  </si>
  <si>
    <t>グループ判定</t>
  </si>
  <si>
    <t>表示用</t>
  </si>
  <si>
    <t>出走準</t>
  </si>
  <si>
    <t>グループ出走準</t>
  </si>
  <si>
    <t>グループ未確定カウント</t>
  </si>
  <si>
    <t>Aグループカウント</t>
  </si>
  <si>
    <t>Bグループカウント</t>
  </si>
  <si>
    <r>
      <rPr>
        <rFont val="Arial"/>
        <color theme="1"/>
      </rPr>
      <t xml:space="preserve">参加・
キャンセル
</t>
    </r>
    <r>
      <rPr>
        <rFont val="Arial"/>
        <b/>
        <color rgb="FFFF0000"/>
      </rPr>
      <t>（参加を選択するとエントリーリストに反映)</t>
    </r>
  </si>
  <si>
    <t>Aグループ
出走順</t>
  </si>
  <si>
    <t>Bグループ
出走順</t>
  </si>
  <si>
    <t>参加申込</t>
  </si>
  <si>
    <t>参加区分</t>
  </si>
  <si>
    <t>参加名</t>
  </si>
  <si>
    <t>自走or
トランポ</t>
  </si>
  <si>
    <t>シード認定</t>
  </si>
  <si>
    <t>MC
コメント</t>
  </si>
  <si>
    <t>お問い合わせ・ご質問など</t>
  </si>
  <si>
    <t>スタッフ/直接登録用1（手入力OK）→</t>
  </si>
  <si>
    <t>おかー</t>
  </si>
  <si>
    <t>YZ250X/青</t>
  </si>
  <si>
    <t>C1級</t>
  </si>
  <si>
    <t>コメント未入力</t>
  </si>
  <si>
    <t>スタッフ/直接登録用2（手入力OK）→</t>
  </si>
  <si>
    <t>しょこら</t>
  </si>
  <si>
    <t>GSX-R600/青白</t>
  </si>
  <si>
    <t>スタッフ/直接登録用3（手入力OK）→</t>
  </si>
  <si>
    <t>すちんぐれ</t>
  </si>
  <si>
    <t>VTR/黒</t>
  </si>
  <si>
    <t>D級（にじれん！認定）</t>
  </si>
  <si>
    <t>スタッフ/直接登録用4（手入力OK）→</t>
  </si>
  <si>
    <t>スタッフ/直接登録用5（手入力OK）→</t>
  </si>
  <si>
    <t>スタッフ/直接登録用6（手入力OK）→</t>
  </si>
  <si>
    <t>スタッフ/直接登録用7（手入力OK）→</t>
  </si>
  <si>
    <t>スタッフ/直接登録用8（手入力OK）→</t>
  </si>
  <si>
    <t>スタッフ/直接登録用9（手入力OK）→</t>
  </si>
  <si>
    <t>スタッフ/直接登録用10（手入力OK）→</t>
  </si>
  <si>
    <t>↓下記より参加フォームのスプレッドシートより自動連携　※数式変更禁止（修正が必要な場合は直接登録用から手動登録し下記はキャンセル処理で対応すること）</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</si>
</sst>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000000"/>
    <numFmt numFmtId="165" formatCode="0.0%"/>
    <numFmt numFmtId="166" formatCode="00"/>
    <numFmt numFmtId="167" formatCode="000"/>
    <numFmt numFmtId="168" formatCode="m/d/yyyy h:mm:ss"/>
  </numFmts>
  <fonts count="50">
    <font>
      <sz val="10.0"/>
      <color rgb="FF000000"/>
      <name val="Arial"/>
      <scheme val="minor"/>
    </font>
    <font>
      <b/>
      <sz val="11.0"/>
      <color rgb="FFFFFFFF"/>
      <name val="Arial"/>
      <scheme val="minor"/>
    </font>
    <font/>
    <font>
      <sz val="10.0"/>
      <color theme="1"/>
      <name val="Meiryo"/>
    </font>
    <font>
      <b/>
      <sz val="18.0"/>
      <color rgb="FFFFFFFF"/>
      <name val="Arial"/>
      <scheme val="minor"/>
    </font>
    <font>
      <b/>
      <sz val="10.0"/>
      <color theme="1"/>
      <name val="Meiryo"/>
    </font>
    <font>
      <b/>
      <sz val="8.0"/>
      <color rgb="FFFFFFFF"/>
      <name val="Arial"/>
      <scheme val="minor"/>
    </font>
    <font>
      <b/>
      <sz val="9.0"/>
      <color rgb="FFFFFFFF"/>
      <name val="Arial"/>
      <scheme val="minor"/>
    </font>
    <font>
      <b/>
      <sz val="10.0"/>
      <color rgb="FFFFFFFF"/>
      <name val="Arial"/>
      <scheme val="minor"/>
    </font>
    <font>
      <sz val="14.0"/>
      <color theme="1"/>
      <name val="Roboto"/>
    </font>
    <font>
      <sz val="11.0"/>
      <color theme="1"/>
      <name val="Arial"/>
      <scheme val="minor"/>
    </font>
    <font>
      <b/>
      <sz val="11.0"/>
      <color theme="0"/>
      <name val="Roboto"/>
    </font>
    <font>
      <b/>
      <sz val="7.0"/>
      <color rgb="FFFFFFFF"/>
      <name val="Arial"/>
      <scheme val="minor"/>
    </font>
    <font>
      <color theme="1"/>
      <name val="Arial"/>
      <scheme val="minor"/>
    </font>
    <font>
      <sz val="7.0"/>
      <color theme="1"/>
      <name val="Meiryo"/>
    </font>
    <font>
      <sz val="15.0"/>
      <color theme="0"/>
      <name val="Impact"/>
    </font>
    <font>
      <b/>
      <sz val="11.0"/>
      <color theme="1"/>
      <name val="Arial"/>
      <scheme val="minor"/>
    </font>
    <font>
      <sz val="14.0"/>
      <color theme="1"/>
      <name val="Arial"/>
      <scheme val="minor"/>
    </font>
    <font>
      <sz val="10.0"/>
      <color theme="1"/>
      <name val="Arial"/>
      <scheme val="minor"/>
    </font>
    <font>
      <b/>
      <sz val="12.0"/>
      <color theme="1"/>
      <name val="Arial"/>
      <scheme val="minor"/>
    </font>
    <font>
      <b/>
      <sz val="10.0"/>
      <color rgb="FFFFFFFF"/>
      <name val="Meiryo"/>
    </font>
    <font>
      <b/>
      <sz val="11.0"/>
      <color rgb="FFF3F3F3"/>
      <name val="Roboto"/>
    </font>
    <font>
      <color theme="1"/>
      <name val="Meiryo"/>
    </font>
    <font>
      <sz val="18.0"/>
      <color rgb="FFF3F3F3"/>
      <name val="Impact"/>
    </font>
    <font>
      <b/>
      <color rgb="FFFFFFFF"/>
      <name val="Arial"/>
    </font>
    <font>
      <b/>
      <sz val="14.0"/>
      <color theme="1"/>
      <name val="Arial"/>
      <scheme val="minor"/>
    </font>
    <font>
      <b/>
      <sz val="7.0"/>
      <color theme="1"/>
      <name val="Meiryo"/>
    </font>
    <font>
      <b/>
      <color theme="1"/>
      <name val="Arial"/>
      <scheme val="minor"/>
    </font>
    <font>
      <b/>
      <color theme="1"/>
      <name val="Arial"/>
    </font>
    <font>
      <b/>
      <sz val="19.0"/>
      <color rgb="FF000000"/>
      <name val="Arial"/>
      <scheme val="minor"/>
    </font>
    <font>
      <b/>
      <sz val="13.0"/>
      <color rgb="FF000000"/>
      <name val="Arial"/>
      <scheme val="minor"/>
    </font>
    <font>
      <b/>
      <sz val="13.0"/>
      <color theme="1"/>
      <name val="Meiryo"/>
    </font>
    <font>
      <color theme="1"/>
      <name val="Arial"/>
    </font>
    <font>
      <b/>
      <sz val="7.0"/>
      <color rgb="FF000000"/>
      <name val="Meiryo"/>
    </font>
    <font>
      <b/>
      <sz val="10.0"/>
      <color rgb="FF000000"/>
      <name val="Meiryo"/>
    </font>
    <font>
      <color rgb="FF434343"/>
      <name val="Roboto"/>
    </font>
    <font>
      <sz val="9.0"/>
      <color theme="1"/>
      <name val="Meiryo"/>
    </font>
    <font>
      <color rgb="FF434343"/>
      <name val="Meiryo"/>
    </font>
    <font>
      <sz val="6.0"/>
      <color theme="1"/>
      <name val="Meiryo"/>
    </font>
    <font>
      <b/>
      <sz val="14.0"/>
      <color rgb="FFFFFFFF"/>
      <name val="Arial"/>
      <scheme val="minor"/>
    </font>
    <font>
      <b/>
      <sz val="8.0"/>
      <color theme="1"/>
      <name val="Arial"/>
      <scheme val="minor"/>
    </font>
    <font>
      <b/>
      <sz val="7.0"/>
      <color theme="1"/>
      <name val="Arial"/>
      <scheme val="minor"/>
    </font>
    <font>
      <b/>
      <sz val="9.0"/>
      <color theme="1"/>
      <name val="Arial"/>
      <scheme val="minor"/>
    </font>
    <font>
      <b/>
      <sz val="10.0"/>
      <color theme="1"/>
      <name val="Arial"/>
      <scheme val="minor"/>
    </font>
    <font>
      <b/>
      <sz val="13.0"/>
      <color theme="1"/>
      <name val="Arial"/>
      <scheme val="minor"/>
    </font>
    <font>
      <sz val="8.0"/>
      <color theme="1"/>
      <name val="Arial"/>
      <scheme val="minor"/>
    </font>
    <font>
      <b/>
      <sz val="14.0"/>
      <color rgb="FF000000"/>
      <name val="Arial"/>
      <scheme val="minor"/>
    </font>
    <font>
      <b/>
      <color rgb="FFFF0000"/>
      <name val="Arial"/>
      <scheme val="minor"/>
    </font>
    <font>
      <b/>
      <u/>
      <color rgb="FF0000FF"/>
    </font>
    <font>
      <b/>
      <color rgb="FFFFFFFF"/>
      <name val="Arial"/>
      <scheme val="minor"/>
    </font>
  </fonts>
  <fills count="22">
    <fill>
      <patternFill patternType="none"/>
    </fill>
    <fill>
      <patternFill patternType="lightGray"/>
    </fill>
    <fill>
      <patternFill patternType="solid">
        <fgColor rgb="FF000000"/>
        <bgColor rgb="FF000000"/>
      </patternFill>
    </fill>
    <fill>
      <patternFill patternType="solid">
        <fgColor rgb="FF434343"/>
        <bgColor rgb="FF434343"/>
      </patternFill>
    </fill>
    <fill>
      <patternFill patternType="solid">
        <fgColor rgb="FF666666"/>
        <bgColor rgb="FF666666"/>
      </patternFill>
    </fill>
    <fill>
      <patternFill patternType="solid">
        <fgColor rgb="FFFFFF00"/>
        <bgColor rgb="FFFFFF00"/>
      </patternFill>
    </fill>
    <fill>
      <patternFill patternType="solid">
        <fgColor rgb="FFD9EAD3"/>
        <bgColor rgb="FFD9EAD3"/>
      </patternFill>
    </fill>
    <fill>
      <patternFill patternType="solid">
        <fgColor rgb="FFD9D2E9"/>
        <bgColor rgb="FFD9D2E9"/>
      </patternFill>
    </fill>
    <fill>
      <patternFill patternType="solid">
        <fgColor rgb="FFCFE2F3"/>
        <bgColor rgb="FFCFE2F3"/>
      </patternFill>
    </fill>
    <fill>
      <patternFill patternType="solid">
        <fgColor rgb="FFFFF2CC"/>
        <bgColor rgb="FFFFF2CC"/>
      </patternFill>
    </fill>
    <fill>
      <patternFill patternType="solid">
        <fgColor rgb="FFFFFFFF"/>
        <bgColor rgb="FFFFFFFF"/>
      </patternFill>
    </fill>
    <fill>
      <patternFill patternType="solid">
        <fgColor rgb="FFCC0000"/>
        <bgColor rgb="FFCC0000"/>
      </patternFill>
    </fill>
    <fill>
      <patternFill patternType="solid">
        <fgColor rgb="FFEFEFEF"/>
        <bgColor rgb="FFEFEFEF"/>
      </patternFill>
    </fill>
    <fill>
      <patternFill patternType="solid">
        <fgColor rgb="FFD0E0E3"/>
        <bgColor rgb="FFD0E0E3"/>
      </patternFill>
    </fill>
    <fill>
      <patternFill patternType="solid">
        <fgColor rgb="FF1155CC"/>
        <bgColor rgb="FF1155CC"/>
      </patternFill>
    </fill>
    <fill>
      <patternFill patternType="solid">
        <fgColor rgb="FF38761D"/>
        <bgColor rgb="FF38761D"/>
      </patternFill>
    </fill>
    <fill>
      <patternFill patternType="solid">
        <fgColor rgb="FF00FF00"/>
        <bgColor rgb="FF00FF00"/>
      </patternFill>
    </fill>
    <fill>
      <patternFill patternType="solid">
        <fgColor rgb="FFE69138"/>
        <bgColor rgb="FFE69138"/>
      </patternFill>
    </fill>
    <fill>
      <patternFill patternType="solid">
        <fgColor rgb="FFFF00FF"/>
        <bgColor rgb="FFFF00FF"/>
      </patternFill>
    </fill>
    <fill>
      <patternFill patternType="solid">
        <fgColor rgb="FFFF3D7E"/>
        <bgColor rgb="FFFF3D7E"/>
      </patternFill>
    </fill>
    <fill>
      <patternFill patternType="solid">
        <fgColor rgb="FFD9D9D9"/>
        <bgColor rgb="FFD9D9D9"/>
      </patternFill>
    </fill>
    <fill>
      <patternFill patternType="solid">
        <fgColor rgb="FFF8F9FA"/>
        <bgColor rgb="FFF8F9FA"/>
      </patternFill>
    </fill>
  </fills>
  <borders count="157">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top style="medium">
        <color rgb="FF000000"/>
      </top>
      <bottom style="medium">
        <color rgb="FFFFFFFF"/>
      </bottom>
    </border>
    <border>
      <left style="thick">
        <color rgb="FF000000"/>
      </left>
      <top style="thick">
        <color rgb="FF000000"/>
      </top>
      <bottom style="medium">
        <color rgb="FFFFFFFF"/>
      </bottom>
    </border>
    <border>
      <top style="medium">
        <color rgb="FF000000"/>
      </top>
      <bottom style="medium">
        <color rgb="FFFFFFFF"/>
      </bottom>
    </border>
    <border>
      <top style="thick">
        <color rgb="FF000000"/>
      </top>
      <bottom style="medium">
        <color rgb="FFFFFFFF"/>
      </bottom>
    </border>
    <border>
      <left style="thick">
        <color rgb="FF000000"/>
      </left>
      <top style="thick">
        <color rgb="FF000000"/>
      </top>
      <bottom style="thick">
        <color rgb="FF000000"/>
      </bottom>
    </border>
    <border>
      <right style="medium">
        <color rgb="FF000000"/>
      </right>
      <top style="medium">
        <color rgb="FF000000"/>
      </top>
      <bottom style="medium">
        <color rgb="FFFFFFFF"/>
      </bottom>
    </border>
    <border>
      <right style="thick">
        <color rgb="FF000000"/>
      </right>
      <top style="thick">
        <color rgb="FF000000"/>
      </top>
      <bottom style="medium">
        <color rgb="FFFFFFFF"/>
      </bottom>
    </border>
    <border>
      <top style="thick">
        <color rgb="FF000000"/>
      </top>
      <bottom style="thick">
        <color rgb="FF000000"/>
      </bottom>
    </border>
    <border>
      <left style="medium">
        <color rgb="FF000000"/>
      </left>
    </border>
    <border>
      <left style="thick">
        <color rgb="FF000000"/>
      </left>
    </border>
    <border>
      <left style="medium">
        <color rgb="FFFFFFFF"/>
      </left>
    </border>
    <border>
      <right style="thick">
        <color rgb="FF000000"/>
      </right>
      <top style="thick">
        <color rgb="FF000000"/>
      </top>
      <bottom style="thick">
        <color rgb="FF000000"/>
      </bottom>
    </border>
    <border>
      <left style="medium">
        <color rgb="FF000000"/>
      </left>
      <bottom style="medium">
        <color rgb="FF000000"/>
      </bottom>
    </border>
    <border>
      <left style="thin">
        <color rgb="FFFFFFFF"/>
      </left>
    </border>
    <border>
      <right style="thick">
        <color rgb="FF000000"/>
      </right>
    </border>
    <border>
      <right style="medium">
        <color rgb="FF000000"/>
      </right>
    </border>
    <border>
      <left style="thin">
        <color rgb="FFFFFFFF"/>
      </left>
      <bottom style="medium">
        <color rgb="FF000000"/>
      </bottom>
    </border>
    <border>
      <left style="thick">
        <color rgb="FF000000"/>
      </left>
      <top style="thick">
        <color rgb="FF000000"/>
      </top>
    </border>
    <border>
      <bottom style="medium">
        <color rgb="FF000000"/>
      </bottom>
    </border>
    <border>
      <right style="thin">
        <color rgb="FF000000"/>
      </right>
      <top style="thick">
        <color rgb="FF000000"/>
      </top>
    </border>
    <border>
      <left style="thin">
        <color rgb="FF000000"/>
      </left>
      <right style="thin">
        <color rgb="FF000000"/>
      </right>
      <top style="thick">
        <color rgb="FF000000"/>
      </top>
    </border>
    <border>
      <left style="thin">
        <color rgb="FF000000"/>
      </left>
      <right style="thick">
        <color rgb="FF000000"/>
      </right>
      <top style="thick">
        <color rgb="FF000000"/>
      </top>
    </border>
    <border>
      <right style="medium">
        <color rgb="FF000000"/>
      </right>
      <bottom style="medium">
        <color rgb="FF000000"/>
      </bottom>
    </border>
    <border>
      <top style="thick">
        <color rgb="FF000000"/>
      </top>
    </border>
    <border>
      <right style="thick">
        <color rgb="FF000000"/>
      </right>
      <top style="thick">
        <color rgb="FF000000"/>
      </top>
    </border>
    <border>
      <left style="thick">
        <color rgb="FF000000"/>
      </left>
      <bottom style="thin">
        <color rgb="FF000000"/>
      </bottom>
    </border>
    <border>
      <right style="thin">
        <color rgb="FF000000"/>
      </right>
      <bottom style="thin">
        <color rgb="FF000000"/>
      </bottom>
    </border>
    <border>
      <left style="thin">
        <color rgb="FF000000"/>
      </left>
      <right style="thin">
        <color rgb="FF000000"/>
      </right>
      <bottom style="thin">
        <color rgb="FF000000"/>
      </bottom>
    </border>
    <border>
      <left style="medium">
        <color rgb="FF000000"/>
      </left>
      <bottom style="thin">
        <color rgb="FFFFFFFF"/>
      </bottom>
    </border>
    <border>
      <left style="thin">
        <color rgb="FF000000"/>
      </left>
      <right style="thick">
        <color rgb="FF000000"/>
      </right>
      <bottom style="thin">
        <color rgb="FF000000"/>
      </bottom>
    </border>
    <border>
      <bottom style="thin">
        <color rgb="FF000000"/>
      </bottom>
    </border>
    <border>
      <left style="thick">
        <color rgb="FF000000"/>
      </left>
      <right style="medium">
        <color rgb="FF000000"/>
      </right>
      <top style="medium">
        <color rgb="FF000000"/>
      </top>
      <bottom style="thin">
        <color rgb="FF000000"/>
      </bottom>
    </border>
    <border>
      <left style="thin">
        <color rgb="FFFFFFFF"/>
      </left>
      <bottom style="thin">
        <color rgb="FFFFFFFF"/>
      </bottom>
    </border>
    <border>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medium">
        <color rgb="FF000000"/>
      </bottom>
    </border>
    <border>
      <bottom style="thin">
        <color rgb="FFFFFFFF"/>
      </bottom>
    </border>
    <border>
      <left style="thin">
        <color rgb="FF000000"/>
      </left>
      <right style="thin">
        <color rgb="FF000000"/>
      </right>
      <top style="thin">
        <color rgb="FF000000"/>
      </top>
      <bottom style="medium">
        <color rgb="FF000000"/>
      </bottom>
    </border>
    <border>
      <left style="thin">
        <color rgb="FF000000"/>
      </left>
      <right style="thick">
        <color rgb="FF000000"/>
      </right>
      <top style="thin">
        <color rgb="FF000000"/>
      </top>
      <bottom style="medium">
        <color rgb="FF000000"/>
      </bottom>
    </border>
    <border>
      <right style="medium">
        <color rgb="FF000000"/>
      </right>
      <bottom style="thin">
        <color rgb="FFFFFFFF"/>
      </bottom>
    </border>
    <border>
      <left style="thick">
        <color rgb="FF000000"/>
      </left>
      <right style="thin">
        <color rgb="FF000000"/>
      </right>
      <bottom style="thick">
        <color rgb="FF000000"/>
      </bottom>
    </border>
    <border>
      <left style="thin">
        <color rgb="FF000000"/>
      </left>
      <right style="thin">
        <color rgb="FF000000"/>
      </right>
      <bottom style="thick">
        <color rgb="FF000000"/>
      </bottom>
    </border>
    <border>
      <left style="thin">
        <color rgb="FF000000"/>
      </left>
      <right style="thick">
        <color rgb="FF000000"/>
      </right>
      <bottom style="thick">
        <color rgb="FF000000"/>
      </bottom>
    </border>
    <border>
      <bottom style="thick">
        <color rgb="FF000000"/>
      </bottom>
    </border>
    <border>
      <left style="medium">
        <color rgb="FF000000"/>
      </left>
      <top style="medium">
        <color rgb="FF000000"/>
      </top>
      <bottom style="medium">
        <color rgb="FF000000"/>
      </bottom>
    </border>
    <border>
      <left style="thin">
        <color rgb="FFFFFFFF"/>
      </left>
      <top style="medium">
        <color rgb="FF000000"/>
      </top>
      <bottom style="medium">
        <color rgb="FF000000"/>
      </bottom>
    </border>
    <border>
      <left style="thick">
        <color rgb="FF000000"/>
      </left>
      <right style="medium">
        <color rgb="FF000000"/>
      </right>
      <bottom style="thick">
        <color rgb="FF000000"/>
      </bottom>
    </border>
    <border>
      <right style="thin">
        <color rgb="FF000000"/>
      </right>
      <bottom style="thick">
        <color rgb="FF000000"/>
      </bottom>
    </border>
    <border>
      <left style="thin">
        <color rgb="FF000000"/>
      </left>
      <bottom style="thick">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thin">
        <color rgb="FF000000"/>
      </left>
      <right style="hair">
        <color rgb="FF000000"/>
      </right>
      <bottom style="thick">
        <color rgb="FF000000"/>
      </bottom>
    </border>
    <border>
      <left style="hair">
        <color rgb="FF000000"/>
      </left>
      <right style="thin">
        <color rgb="FF000000"/>
      </right>
      <bottom style="thick">
        <color rgb="FF000000"/>
      </bottom>
    </border>
    <border>
      <left style="hair">
        <color rgb="FF000000"/>
      </left>
      <right style="thick">
        <color rgb="FF000000"/>
      </right>
      <bottom style="thick">
        <color rgb="FF000000"/>
      </bottom>
    </border>
    <border>
      <right style="double">
        <color rgb="FF000000"/>
      </right>
    </border>
    <border>
      <right style="thin">
        <color rgb="FF000000"/>
      </right>
    </border>
    <border>
      <left style="thin">
        <color rgb="FF000000"/>
      </left>
      <right style="thin">
        <color rgb="FF000000"/>
      </right>
    </border>
    <border>
      <left style="thin">
        <color rgb="FF000000"/>
      </left>
    </border>
    <border>
      <right style="double">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right style="thick">
        <color rgb="FF000000"/>
      </right>
      <top style="thin">
        <color rgb="FF000000"/>
      </top>
      <bottom style="thin">
        <color rgb="FF000000"/>
      </bottom>
    </border>
    <border>
      <right style="medium">
        <color rgb="FF000000"/>
      </right>
      <bottom style="thin">
        <color rgb="FF000000"/>
      </bottom>
    </border>
    <border>
      <left style="medium">
        <color rgb="FF000000"/>
      </left>
      <right style="medium">
        <color rgb="FF000000"/>
      </right>
      <top style="medium">
        <color rgb="FF000000"/>
      </top>
      <bottom style="thin">
        <color rgb="FF000000"/>
      </bottom>
    </border>
    <border>
      <left style="thin">
        <color rgb="FF000000"/>
      </left>
      <bottom style="thin">
        <color rgb="FF000000"/>
      </bottom>
    </border>
    <border>
      <left style="thick">
        <color rgb="FF000000"/>
      </left>
      <top style="thin">
        <color rgb="FF000000"/>
      </top>
      <bottom style="thin">
        <color rgb="FF000000"/>
      </bottom>
    </border>
    <border>
      <right style="thick">
        <color rgb="FF000000"/>
      </right>
      <bottom style="thick">
        <color rgb="FF000000"/>
      </bottom>
    </border>
    <border>
      <right style="medium">
        <color rgb="FF000000"/>
      </right>
      <bottom style="thick">
        <color rgb="FF000000"/>
      </bottom>
    </border>
    <border>
      <left style="medium">
        <color rgb="FF000000"/>
      </left>
      <right style="medium">
        <color rgb="FF000000"/>
      </right>
      <bottom style="thick">
        <color rgb="FF000000"/>
      </bottom>
    </border>
    <border>
      <left style="medium">
        <color rgb="FF000000"/>
      </left>
      <right style="medium">
        <color rgb="FF000000"/>
      </right>
      <top style="medium">
        <color rgb="FF000000"/>
      </top>
      <bottom style="medium">
        <color rgb="FF000000"/>
      </bottom>
    </border>
    <border>
      <left style="thick">
        <color rgb="FF000000"/>
      </left>
      <bottom style="medium">
        <color rgb="FF000000"/>
      </bottom>
    </border>
    <border>
      <right style="thick">
        <color rgb="FF000000"/>
      </right>
      <bottom style="medium">
        <color rgb="FF000000"/>
      </bottom>
    </border>
    <border>
      <left style="thin">
        <color rgb="FF000000"/>
      </left>
      <right style="thick">
        <color rgb="FF000000"/>
      </right>
    </border>
    <border>
      <right style="double">
        <color rgb="FF000000"/>
      </right>
      <top style="medium">
        <color rgb="FF000000"/>
      </top>
    </border>
    <border>
      <left style="thick">
        <color rgb="FF000000"/>
      </left>
      <top style="medium">
        <color rgb="FF000000"/>
      </top>
    </border>
    <border>
      <right style="thick">
        <color rgb="FF000000"/>
      </right>
      <top style="medium">
        <color rgb="FF000000"/>
      </top>
    </border>
    <border>
      <left style="thin">
        <color rgb="FF442F65"/>
      </left>
      <right style="thin">
        <color rgb="FFFFFFFF"/>
      </right>
      <bottom style="thin">
        <color rgb="FFFFFFFF"/>
      </bottom>
    </border>
    <border>
      <left style="thick">
        <color rgb="FF000000"/>
      </left>
      <right style="medium">
        <color rgb="FF000000"/>
      </right>
      <top style="medium">
        <color rgb="FF000000"/>
      </top>
    </border>
    <border>
      <top style="thin">
        <color rgb="FF000000"/>
      </top>
    </border>
    <border>
      <right style="medium">
        <color rgb="FF000000"/>
      </right>
      <top style="thin">
        <color rgb="FF000000"/>
      </top>
    </border>
    <border>
      <left style="thin">
        <color rgb="FFFFFFFF"/>
      </left>
      <right style="thin">
        <color rgb="FFFFFFFF"/>
      </right>
      <bottom style="thin">
        <color rgb="FFFFFFFF"/>
      </bottom>
    </border>
    <border>
      <right style="thick">
        <color rgb="FF000000"/>
      </right>
      <top style="thin">
        <color rgb="FF000000"/>
      </top>
    </border>
    <border>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thick">
        <color rgb="FF000000"/>
      </right>
      <bottom style="medium">
        <color rgb="FF000000"/>
      </bottom>
    </border>
    <border>
      <right style="double">
        <color rgb="FF000000"/>
      </right>
      <bottom style="medium">
        <color rgb="FF000000"/>
      </bottom>
    </border>
    <border>
      <left style="thick">
        <color rgb="FF000000"/>
      </left>
      <right style="medium">
        <color rgb="FF000000"/>
      </right>
      <top style="medium">
        <color rgb="FF000000"/>
      </top>
      <bottom style="medium">
        <color rgb="FF000000"/>
      </bottom>
    </border>
    <border>
      <top style="thin">
        <color rgb="FF000000"/>
      </top>
      <bottom style="medium">
        <color rgb="FF000000"/>
      </bottom>
    </border>
    <border>
      <left style="thin">
        <color rgb="FF000000"/>
      </lef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FFFFFF"/>
      </left>
      <right style="thin">
        <color rgb="FF442F65"/>
      </right>
      <bottom style="thin">
        <color rgb="FFFFFFFF"/>
      </bottom>
    </border>
    <border>
      <left style="thin">
        <color rgb="FF442F65"/>
      </left>
      <right style="thin">
        <color rgb="FFFFFFFF"/>
      </right>
      <top style="thin">
        <color rgb="FFFFFFFF"/>
      </top>
      <bottom style="thin">
        <color rgb="FFFFFFFF"/>
      </bottom>
    </border>
    <border>
      <left style="thick">
        <color rgb="FF000000"/>
      </left>
      <right style="thin">
        <color rgb="FF000000"/>
      </right>
      <bottom style="thin">
        <color rgb="FF000000"/>
      </bottom>
    </border>
    <border>
      <left style="thin">
        <color rgb="FFFFFFFF"/>
      </left>
      <right style="thin">
        <color rgb="FFFFFFFF"/>
      </right>
      <top style="thin">
        <color rgb="FFFFFFFF"/>
      </top>
      <bottom style="thin">
        <color rgb="FFFFFFFF"/>
      </bottom>
    </border>
    <border>
      <left style="thin">
        <color rgb="FFFFFFFF"/>
      </left>
      <right style="thin">
        <color rgb="FF442F65"/>
      </right>
      <top style="thin">
        <color rgb="FFFFFFFF"/>
      </top>
      <bottom style="thin">
        <color rgb="FFFFFFFF"/>
      </bottom>
    </border>
    <border>
      <left style="thin">
        <color rgb="FF000000"/>
      </left>
      <right style="medium">
        <color rgb="FF000000"/>
      </right>
      <bottom style="thin">
        <color rgb="FF000000"/>
      </bottom>
    </border>
    <border>
      <right style="hair">
        <color rgb="FF000000"/>
      </right>
      <bottom style="hair">
        <color rgb="FF000000"/>
      </bottom>
    </border>
    <border>
      <left style="hair">
        <color rgb="FF000000"/>
      </left>
      <right style="thin">
        <color rgb="FF000000"/>
      </right>
      <bottom style="hair">
        <color rgb="FF000000"/>
      </bottom>
    </border>
    <border>
      <left style="hair">
        <color rgb="FF000000"/>
      </left>
      <bottom style="hair">
        <color rgb="FF000000"/>
      </bottom>
    </border>
    <border>
      <left style="hair">
        <color rgb="FF000000"/>
      </left>
      <right style="thick">
        <color rgb="FF000000"/>
      </right>
      <bottom style="hair">
        <color rgb="FF000000"/>
      </bottom>
    </border>
    <border>
      <left style="thick">
        <color rgb="FF000000"/>
      </left>
      <right style="thin">
        <color rgb="FF000000"/>
      </right>
      <top style="thin">
        <color rgb="FF000000"/>
      </top>
      <bottom style="thin">
        <color rgb="FF000000"/>
      </bottom>
    </border>
    <border>
      <left style="thick">
        <color rgb="FF000000"/>
      </left>
      <right style="thin">
        <color rgb="FF000000"/>
      </right>
      <top style="double">
        <color rgb="FF000000"/>
      </top>
      <bottom style="thin">
        <color rgb="FF000000"/>
      </bottom>
    </border>
    <border>
      <left style="medium">
        <color rgb="FF000000"/>
      </left>
      <top style="medium">
        <color rgb="FF000000"/>
      </top>
      <bottom style="hair">
        <color rgb="FF000000"/>
      </bottom>
    </border>
    <border>
      <left style="thin">
        <color rgb="FF000000"/>
      </left>
      <top style="medium">
        <color rgb="FF000000"/>
      </top>
      <bottom style="hair">
        <color rgb="FF000000"/>
      </bottom>
    </border>
    <border>
      <right style="medium">
        <color rgb="FF000000"/>
      </right>
      <top style="medium">
        <color rgb="FF000000"/>
      </top>
      <bottom style="hair">
        <color rgb="FF000000"/>
      </bottom>
    </border>
    <border>
      <left style="medium">
        <color rgb="FF000000"/>
      </left>
      <top style="hair">
        <color rgb="FF000000"/>
      </top>
      <bottom style="medium">
        <color rgb="FF000000"/>
      </bottom>
    </border>
    <border>
      <left style="thin">
        <color rgb="FF000000"/>
      </left>
      <top style="hair">
        <color rgb="FF000000"/>
      </top>
      <bottom style="medium">
        <color rgb="FF000000"/>
      </bottom>
    </border>
    <border>
      <right style="medium">
        <color rgb="FF000000"/>
      </right>
      <top style="hair">
        <color rgb="FF000000"/>
      </top>
      <bottom style="medium">
        <color rgb="FF000000"/>
      </bottom>
    </border>
    <border>
      <left style="medium">
        <color rgb="FF000000"/>
      </left>
      <right style="hair">
        <color rgb="FF000000"/>
      </right>
      <top style="medium">
        <color rgb="FF000000"/>
      </top>
      <bottom style="thin">
        <color rgb="FF000000"/>
      </bottom>
    </border>
    <border>
      <left style="hair">
        <color rgb="FF000000"/>
      </left>
      <right style="thin">
        <color rgb="FF000000"/>
      </right>
      <top style="medium">
        <color rgb="FF000000"/>
      </top>
      <bottom style="thin">
        <color rgb="FF000000"/>
      </bottom>
    </border>
    <border>
      <right style="hair">
        <color rgb="FF000000"/>
      </right>
      <top style="medium">
        <color rgb="FF000000"/>
      </top>
      <bottom style="thin">
        <color rgb="FF000000"/>
      </bottom>
    </border>
    <border>
      <left style="hair">
        <color rgb="FF000000"/>
      </left>
      <top style="medium">
        <color rgb="FF000000"/>
      </top>
      <bottom style="thin">
        <color rgb="FF000000"/>
      </bottom>
    </border>
    <border>
      <right style="medium">
        <color rgb="FF000000"/>
      </right>
      <top style="medium">
        <color rgb="FF000000"/>
      </top>
      <bottom style="thin">
        <color rgb="FF000000"/>
      </bottom>
    </border>
    <border>
      <left style="medium">
        <color rgb="FF000000"/>
      </left>
      <right style="hair">
        <color rgb="FF000000"/>
      </right>
      <bottom style="medium">
        <color rgb="FF000000"/>
      </bottom>
    </border>
    <border>
      <left style="hair">
        <color rgb="FF000000"/>
      </left>
      <right style="thin">
        <color rgb="FF000000"/>
      </right>
      <bottom style="medium">
        <color rgb="FF000000"/>
      </bottom>
    </border>
    <border>
      <right style="hair">
        <color rgb="FF000000"/>
      </right>
      <bottom style="medium">
        <color rgb="FF000000"/>
      </bottom>
    </border>
    <border>
      <left style="hair">
        <color rgb="FF000000"/>
      </left>
      <bottom style="medium">
        <color rgb="FF000000"/>
      </bottom>
    </border>
    <border>
      <left style="hair">
        <color rgb="FF000000"/>
      </left>
    </border>
    <border>
      <left style="hair">
        <color rgb="FF000000"/>
      </left>
      <top style="medium">
        <color rgb="FF000000"/>
      </top>
    </border>
    <border>
      <left style="medium">
        <color rgb="FF000000"/>
      </left>
      <top style="medium">
        <color rgb="FF000000"/>
      </top>
      <bottom style="thin">
        <color rgb="FF000000"/>
      </bottom>
    </border>
    <border>
      <right style="thin">
        <color rgb="FF000000"/>
      </right>
      <top style="medium">
        <color rgb="FF000000"/>
      </top>
      <bottom style="thin">
        <color rgb="FF000000"/>
      </bottom>
    </border>
    <border>
      <left style="thin">
        <color rgb="FF000000"/>
      </left>
      <right style="hair">
        <color rgb="FF000000"/>
      </right>
      <top style="medium">
        <color rgb="FF000000"/>
      </top>
      <bottom style="thin">
        <color rgb="FF000000"/>
      </bottom>
    </border>
    <border>
      <left style="hair">
        <color rgb="FF000000"/>
      </left>
      <right style="medium">
        <color rgb="FF000000"/>
      </right>
      <top style="medium">
        <color rgb="FF000000"/>
      </top>
      <bottom style="thin">
        <color rgb="FF000000"/>
      </bottom>
    </border>
    <border>
      <left style="thin">
        <color rgb="FF000000"/>
      </left>
      <right style="hair">
        <color rgb="FF000000"/>
      </right>
      <bottom style="medium">
        <color rgb="FF000000"/>
      </bottom>
    </border>
    <border>
      <left style="hair">
        <color rgb="FF000000"/>
      </left>
      <right style="medium">
        <color rgb="FF000000"/>
      </right>
    </border>
    <border>
      <left style="hair">
        <color rgb="FF000000"/>
      </left>
      <top style="medium">
        <color rgb="FF000000"/>
      </top>
      <bottom style="medium">
        <color rgb="FF000000"/>
      </bottom>
    </border>
    <border>
      <right style="thin">
        <color rgb="FF000000"/>
      </right>
      <top style="medium">
        <color rgb="FF000000"/>
      </top>
      <bottom style="medium">
        <color rgb="FF000000"/>
      </bottom>
    </border>
    <border>
      <left style="thin">
        <color rgb="FF000000"/>
      </left>
      <top style="medium">
        <color rgb="FF000000"/>
      </top>
      <bottom style="medium">
        <color rgb="FF000000"/>
      </bottom>
    </border>
    <border>
      <left style="hair">
        <color rgb="FF000000"/>
      </left>
      <right style="medium">
        <color rgb="FF000000"/>
      </right>
      <top style="medium">
        <color rgb="FF000000"/>
      </top>
      <bottom style="medium">
        <color rgb="FF000000"/>
      </bottom>
    </border>
    <border>
      <right style="thick">
        <color rgb="FF000000"/>
      </right>
      <bottom style="thin">
        <color rgb="FF000000"/>
      </bottom>
    </border>
    <border>
      <left style="thick">
        <color rgb="FF000000"/>
      </left>
      <bottom style="thick">
        <color rgb="FF000000"/>
      </bottom>
    </border>
    <border>
      <left style="thick">
        <color rgb="FF000000"/>
      </left>
      <right style="thin">
        <color rgb="FF000000"/>
      </right>
      <top style="thin">
        <color rgb="FF000000"/>
      </top>
      <bottom style="thick">
        <color rgb="FF000000"/>
      </bottom>
    </border>
    <border>
      <left style="thin">
        <color rgb="FF000000"/>
      </left>
      <right style="thin">
        <color rgb="FF000000"/>
      </right>
      <top style="thin">
        <color rgb="FF000000"/>
      </top>
      <bottom style="thick">
        <color rgb="FF000000"/>
      </bottom>
    </border>
    <border>
      <left style="thin">
        <color rgb="FF000000"/>
      </left>
      <right style="thick">
        <color rgb="FF000000"/>
      </right>
      <top style="thin">
        <color rgb="FF000000"/>
      </top>
      <bottom style="thick">
        <color rgb="FF000000"/>
      </bottom>
    </border>
    <border>
      <left style="thick">
        <color rgb="FF000000"/>
      </left>
      <right style="thin">
        <color rgb="FF000000"/>
      </right>
      <top style="double">
        <color rgb="FF000000"/>
      </top>
      <bottom style="thick">
        <color rgb="FF000000"/>
      </bottom>
    </border>
    <border>
      <left style="thin">
        <color rgb="FF000000"/>
      </left>
      <right style="medium">
        <color rgb="FF000000"/>
      </right>
      <bottom style="thick">
        <color rgb="FF000000"/>
      </bottom>
    </border>
    <border>
      <right style="hair">
        <color rgb="FF000000"/>
      </right>
      <bottom style="thick">
        <color rgb="FF000000"/>
      </bottom>
    </border>
    <border>
      <left style="hair">
        <color rgb="FF000000"/>
      </left>
      <bottom style="thick">
        <color rgb="FF000000"/>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medium">
        <color rgb="FF000000"/>
      </top>
      <bottom style="thin">
        <color rgb="FF000000"/>
      </bottom>
    </border>
    <border>
      <top style="medium">
        <color rgb="FF000000"/>
      </top>
      <bottom style="thin">
        <color rgb="FF000000"/>
      </bottom>
    </border>
    <border>
      <left style="medium">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
      <left style="medium">
        <color rgb="FF000000"/>
      </left>
      <top style="thin">
        <color rgb="FF000000"/>
      </top>
      <bottom style="thin">
        <color rgb="FF000000"/>
      </bottom>
    </border>
    <border>
      <left style="medium">
        <color rgb="FF000000"/>
      </left>
      <right style="thin">
        <color rgb="FF000000"/>
      </right>
      <top style="thin">
        <color rgb="FF000000"/>
      </top>
      <bottom style="medium">
        <color rgb="FF000000"/>
      </bottom>
    </border>
    <border>
      <right style="thin">
        <color rgb="FF000000"/>
      </right>
      <top style="thin">
        <color rgb="FF000000"/>
      </top>
    </border>
    <border>
      <left style="thin">
        <color rgb="FF000000"/>
      </left>
      <right style="thin">
        <color rgb="FF000000"/>
      </right>
      <top style="thin">
        <color rgb="FF000000"/>
      </top>
    </border>
    <border>
      <left style="thin">
        <color rgb="FF000000"/>
      </left>
      <top style="thin">
        <color rgb="FF000000"/>
      </top>
    </border>
    <border>
      <left style="medium">
        <color rgb="FF000000"/>
      </left>
      <top style="thin">
        <color rgb="FF000000"/>
      </top>
      <bottom style="medium">
        <color rgb="FF000000"/>
      </bottom>
    </border>
  </borders>
  <cellStyleXfs count="1">
    <xf borderId="0" fillId="0" fontId="0" numFmtId="0" applyAlignment="1" applyFont="1"/>
  </cellStyleXfs>
  <cellXfs count="419">
    <xf borderId="0" fillId="0" fontId="0" numFmtId="0" xfId="0" applyAlignment="1" applyFont="1">
      <alignment readingOrder="0" shrinkToFit="0" vertical="bottom" wrapText="0"/>
    </xf>
    <xf borderId="1" fillId="2" fontId="1" numFmtId="0" xfId="0" applyAlignment="1" applyBorder="1" applyFill="1" applyFont="1">
      <alignment horizontal="center" readingOrder="0"/>
    </xf>
    <xf borderId="2" fillId="0" fontId="2" numFmtId="0" xfId="0" applyBorder="1" applyFont="1"/>
    <xf borderId="3" fillId="0" fontId="2" numFmtId="0" xfId="0" applyBorder="1" applyFont="1"/>
    <xf borderId="0" fillId="0" fontId="3" numFmtId="0" xfId="0" applyFont="1"/>
    <xf borderId="4" fillId="3" fontId="4" numFmtId="0" xfId="0" applyAlignment="1" applyBorder="1" applyFill="1" applyFont="1">
      <alignment horizontal="center" readingOrder="0" vertical="center"/>
    </xf>
    <xf borderId="5" fillId="3" fontId="4" numFmtId="0" xfId="0" applyAlignment="1" applyBorder="1" applyFill="1" applyFont="1">
      <alignment horizontal="center" readingOrder="0" vertical="center"/>
    </xf>
    <xf borderId="6" fillId="0" fontId="2" numFmtId="0" xfId="0" applyBorder="1" applyFont="1"/>
    <xf borderId="7" fillId="0" fontId="2" numFmtId="0" xfId="0" applyBorder="1" applyFont="1"/>
    <xf borderId="8" fillId="0" fontId="5" numFmtId="0" xfId="0" applyAlignment="1" applyBorder="1" applyFont="1">
      <alignment horizontal="center" readingOrder="0"/>
    </xf>
    <xf borderId="9" fillId="0" fontId="2" numFmtId="0" xfId="0" applyBorder="1" applyFont="1"/>
    <xf borderId="10" fillId="0" fontId="2" numFmtId="0" xfId="0" applyBorder="1" applyFont="1"/>
    <xf borderId="11" fillId="0" fontId="2" numFmtId="0" xfId="0" applyBorder="1" applyFont="1"/>
    <xf borderId="12" fillId="3" fontId="6" numFmtId="0" xfId="0" applyAlignment="1" applyBorder="1" applyFill="1" applyFont="1">
      <alignment horizontal="center" readingOrder="0" vertical="center"/>
    </xf>
    <xf borderId="13" fillId="3" fontId="7" numFmtId="0" xfId="0" applyAlignment="1" applyBorder="1" applyFill="1" applyFont="1">
      <alignment horizontal="center" readingOrder="0" vertical="center"/>
    </xf>
    <xf borderId="14" fillId="3" fontId="7" numFmtId="0" xfId="0" applyAlignment="1" applyBorder="1" applyFill="1" applyFont="1">
      <alignment horizontal="center" readingOrder="0" vertical="center"/>
    </xf>
    <xf borderId="15" fillId="0" fontId="2" numFmtId="0" xfId="0" applyBorder="1" applyFont="1"/>
    <xf borderId="0" fillId="3" fontId="7" numFmtId="0" xfId="0" applyAlignment="1" applyFill="1" applyFont="1">
      <alignment horizontal="center" readingOrder="0" vertical="center"/>
    </xf>
    <xf borderId="14" fillId="3" fontId="8" numFmtId="0" xfId="0" applyAlignment="1" applyBorder="1" applyFill="1" applyFont="1">
      <alignment horizontal="center" readingOrder="0" vertical="center"/>
    </xf>
    <xf borderId="0" fillId="0" fontId="3" numFmtId="0" xfId="0" applyAlignment="1" applyFont="1">
      <alignment horizontal="center" readingOrder="0" vertical="center"/>
    </xf>
    <xf borderId="14" fillId="3" fontId="1" numFmtId="0" xfId="0" applyAlignment="1" applyBorder="1" applyFill="1" applyFont="1">
      <alignment horizontal="center" readingOrder="0" vertical="center"/>
    </xf>
    <xf borderId="16" fillId="4" fontId="9" numFmtId="0" xfId="0" applyAlignment="1" applyBorder="1" applyFill="1" applyFont="1">
      <alignment horizontal="center" vertical="center"/>
    </xf>
    <xf borderId="0" fillId="3" fontId="6" numFmtId="0" xfId="0" applyAlignment="1" applyFill="1" applyFont="1">
      <alignment horizontal="center" readingOrder="0" vertical="center"/>
    </xf>
    <xf borderId="0" fillId="0" fontId="10" numFmtId="0" xfId="0" applyAlignment="1" applyFont="1">
      <alignment horizontal="center" vertical="center"/>
    </xf>
    <xf borderId="17" fillId="3" fontId="6" numFmtId="0" xfId="0" applyAlignment="1" applyBorder="1" applyFill="1" applyFont="1">
      <alignment horizontal="center" readingOrder="0" vertical="center"/>
    </xf>
    <xf borderId="12" fillId="0" fontId="10" numFmtId="0" xfId="0" applyAlignment="1" applyBorder="1" applyFont="1">
      <alignment horizontal="center" vertical="center"/>
    </xf>
    <xf borderId="18" fillId="3" fontId="6" numFmtId="0" xfId="0" applyAlignment="1" applyBorder="1" applyFill="1" applyFont="1">
      <alignment horizontal="center" readingOrder="0" vertical="center"/>
    </xf>
    <xf borderId="13" fillId="0" fontId="2" numFmtId="0" xfId="0" applyBorder="1" applyFont="1"/>
    <xf borderId="14" fillId="0" fontId="2" numFmtId="0" xfId="0" applyBorder="1" applyFont="1"/>
    <xf borderId="19" fillId="3" fontId="6" numFmtId="0" xfId="0" applyAlignment="1" applyBorder="1" applyFill="1" applyFont="1">
      <alignment horizontal="center" readingOrder="0" vertical="center"/>
    </xf>
    <xf borderId="12" fillId="0" fontId="2" numFmtId="0" xfId="0" applyBorder="1" applyFont="1"/>
    <xf borderId="20" fillId="4" fontId="11" numFmtId="0" xfId="0" applyAlignment="1" applyBorder="1" applyFill="1" applyFont="1">
      <alignment horizontal="left" vertical="center"/>
    </xf>
    <xf borderId="17" fillId="0" fontId="2" numFmtId="0" xfId="0" applyBorder="1" applyFont="1"/>
    <xf borderId="0" fillId="3" fontId="12" numFmtId="0" xfId="0" applyAlignment="1" applyFill="1" applyFont="1">
      <alignment horizontal="center" readingOrder="0" vertical="center"/>
    </xf>
    <xf borderId="18" fillId="0" fontId="2" numFmtId="0" xfId="0" applyBorder="1" applyFont="1"/>
    <xf borderId="19" fillId="0" fontId="2" numFmtId="0" xfId="0" applyBorder="1" applyFont="1"/>
    <xf borderId="0" fillId="0" fontId="13" numFmtId="0" xfId="0" applyAlignment="1" applyFont="1">
      <alignment readingOrder="0"/>
    </xf>
    <xf borderId="21" fillId="0" fontId="14" numFmtId="0" xfId="0" applyAlignment="1" applyBorder="1" applyFont="1">
      <alignment horizontal="center" readingOrder="0" vertical="center"/>
    </xf>
    <xf borderId="22" fillId="4" fontId="11" numFmtId="0" xfId="0" applyAlignment="1" applyBorder="1" applyFill="1" applyFont="1">
      <alignment horizontal="left" vertical="center"/>
    </xf>
    <xf borderId="23" fillId="0" fontId="14" numFmtId="0" xfId="0" applyAlignment="1" applyBorder="1" applyFont="1">
      <alignment horizontal="center" readingOrder="0" vertical="center"/>
    </xf>
    <xf borderId="24" fillId="0" fontId="3" numFmtId="0" xfId="0" applyAlignment="1" applyBorder="1" applyFont="1">
      <alignment horizontal="center" readingOrder="0" vertical="center"/>
    </xf>
    <xf borderId="25" fillId="0" fontId="3" numFmtId="0" xfId="0" applyAlignment="1" applyBorder="1" applyFont="1">
      <alignment horizontal="center" readingOrder="0" vertical="center"/>
    </xf>
    <xf borderId="26" fillId="4" fontId="15" numFmtId="0" xfId="0" applyAlignment="1" applyBorder="1" applyFill="1" applyFont="1">
      <alignment horizontal="center" vertical="center"/>
    </xf>
    <xf borderId="0" fillId="0" fontId="3" numFmtId="0" xfId="0" applyAlignment="1" applyFont="1">
      <alignment horizontal="center" readingOrder="0"/>
    </xf>
    <xf borderId="21" fillId="5" fontId="5" numFmtId="0" xfId="0" applyAlignment="1" applyBorder="1" applyFill="1" applyFont="1">
      <alignment horizontal="center" readingOrder="0"/>
    </xf>
    <xf borderId="0" fillId="0" fontId="16" numFmtId="0" xfId="0" applyAlignment="1" applyFont="1">
      <alignment horizontal="center" readingOrder="0" vertical="center"/>
    </xf>
    <xf borderId="27" fillId="0" fontId="2" numFmtId="0" xfId="0" applyBorder="1" applyFont="1"/>
    <xf borderId="28" fillId="0" fontId="2" numFmtId="0" xfId="0" applyBorder="1" applyFont="1"/>
    <xf borderId="13" fillId="0" fontId="17" numFmtId="0" xfId="0" applyAlignment="1" applyBorder="1" applyFont="1">
      <alignment horizontal="center" vertical="center"/>
    </xf>
    <xf borderId="29" fillId="0" fontId="2" numFmtId="0" xfId="0" applyBorder="1" applyFont="1"/>
    <xf borderId="30" fillId="0" fontId="2" numFmtId="0" xfId="0" applyBorder="1" applyFont="1"/>
    <xf borderId="31" fillId="0" fontId="2" numFmtId="0" xfId="0" applyBorder="1" applyFont="1"/>
    <xf borderId="32" fillId="4" fontId="9" numFmtId="0" xfId="0" applyAlignment="1" applyBorder="1" applyFill="1" applyFont="1">
      <alignment horizontal="center" vertical="center"/>
    </xf>
    <xf borderId="33" fillId="0" fontId="2" numFmtId="0" xfId="0" applyBorder="1" applyFont="1"/>
    <xf borderId="34" fillId="0" fontId="3" numFmtId="0" xfId="0" applyAlignment="1" applyBorder="1" applyFont="1">
      <alignment horizontal="center" readingOrder="0" vertical="center"/>
    </xf>
    <xf borderId="0" fillId="0" fontId="18" numFmtId="0" xfId="0" applyAlignment="1" applyFont="1">
      <alignment horizontal="center" readingOrder="0" vertical="center"/>
    </xf>
    <xf borderId="34" fillId="0" fontId="3" numFmtId="0" xfId="0" applyAlignment="1" applyBorder="1" applyFont="1">
      <alignment horizontal="center" readingOrder="0"/>
    </xf>
    <xf borderId="35" fillId="0" fontId="3" numFmtId="0" xfId="0" applyAlignment="1" applyBorder="1" applyFont="1">
      <alignment horizontal="center" readingOrder="0"/>
    </xf>
    <xf borderId="36" fillId="4" fontId="11" numFmtId="0" xfId="0" applyAlignment="1" applyBorder="1" applyFill="1" applyFont="1">
      <alignment horizontal="left" vertical="center"/>
    </xf>
    <xf borderId="37" fillId="6" fontId="5" numFmtId="0" xfId="0" applyAlignment="1" applyBorder="1" applyFill="1" applyFont="1">
      <alignment horizontal="center" readingOrder="0"/>
    </xf>
    <xf borderId="0" fillId="0" fontId="19" numFmtId="0" xfId="0" applyAlignment="1" applyFont="1">
      <alignment horizontal="center" readingOrder="0" vertical="center"/>
    </xf>
    <xf borderId="38" fillId="6" fontId="5" numFmtId="0" xfId="0" applyAlignment="1" applyBorder="1" applyFill="1" applyFont="1">
      <alignment horizontal="center" readingOrder="0"/>
    </xf>
    <xf borderId="39" fillId="2" fontId="20" numFmtId="0" xfId="0" applyAlignment="1" applyBorder="1" applyFill="1" applyFont="1">
      <alignment horizontal="center" readingOrder="0"/>
    </xf>
    <xf borderId="40" fillId="4" fontId="11" numFmtId="0" xfId="0" applyAlignment="1" applyBorder="1" applyFill="1" applyFont="1">
      <alignment horizontal="left" vertical="center"/>
    </xf>
    <xf borderId="41" fillId="2" fontId="20" numFmtId="0" xfId="0" applyAlignment="1" applyBorder="1" applyFill="1" applyFont="1">
      <alignment horizontal="center" readingOrder="0"/>
    </xf>
    <xf borderId="42" fillId="2" fontId="20" numFmtId="0" xfId="0" applyAlignment="1" applyBorder="1" applyFill="1" applyFont="1">
      <alignment horizontal="center" readingOrder="0"/>
    </xf>
    <xf borderId="43" fillId="4" fontId="15" numFmtId="0" xfId="0" applyAlignment="1" applyBorder="1" applyFill="1" applyFont="1">
      <alignment horizontal="center" vertical="center"/>
    </xf>
    <xf borderId="0" fillId="0" fontId="18" numFmtId="21" xfId="0" applyAlignment="1" applyFont="1" applyNumberFormat="1">
      <alignment horizontal="center" readingOrder="0" vertical="center"/>
    </xf>
    <xf borderId="44" fillId="0" fontId="3" numFmtId="0" xfId="0" applyAlignment="1" applyBorder="1" applyFont="1">
      <alignment horizontal="center"/>
    </xf>
    <xf borderId="45" fillId="0" fontId="3" numFmtId="0" xfId="0" applyAlignment="1" applyBorder="1" applyFont="1">
      <alignment horizontal="center"/>
    </xf>
    <xf borderId="45" fillId="0" fontId="3" numFmtId="0" xfId="0" applyAlignment="1" applyBorder="1" applyFont="1">
      <alignment horizontal="center" readingOrder="0"/>
    </xf>
    <xf borderId="46" fillId="0" fontId="3" numFmtId="0" xfId="0" applyAlignment="1" applyBorder="1" applyFont="1">
      <alignment horizontal="center" readingOrder="0"/>
    </xf>
    <xf borderId="47" fillId="0" fontId="3" numFmtId="0" xfId="0" applyAlignment="1" applyBorder="1" applyFont="1">
      <alignment horizontal="center" readingOrder="0"/>
    </xf>
    <xf borderId="0" fillId="0" fontId="19" numFmtId="21" xfId="0" applyAlignment="1" applyFont="1" applyNumberFormat="1">
      <alignment horizontal="center" readingOrder="0" vertical="center"/>
    </xf>
    <xf borderId="0" fillId="0" fontId="18" numFmtId="0" xfId="0" applyAlignment="1" applyFont="1">
      <alignment horizontal="center" vertical="center"/>
    </xf>
    <xf borderId="0" fillId="0" fontId="19" numFmtId="0" xfId="0" applyAlignment="1" applyFont="1">
      <alignment horizontal="center" vertical="center"/>
    </xf>
    <xf borderId="48" fillId="4" fontId="9" numFmtId="0" xfId="0" applyAlignment="1" applyBorder="1" applyFill="1" applyFont="1">
      <alignment horizontal="center" vertical="center"/>
    </xf>
    <xf borderId="49" fillId="4" fontId="21" numFmtId="0" xfId="0" applyAlignment="1" applyBorder="1" applyFill="1" applyFont="1">
      <alignment horizontal="left" vertical="center"/>
    </xf>
    <xf borderId="50" fillId="0" fontId="3" numFmtId="0" xfId="0" applyAlignment="1" applyBorder="1" applyFont="1">
      <alignment horizontal="center" readingOrder="0"/>
    </xf>
    <xf borderId="51" fillId="0" fontId="22" numFmtId="164" xfId="0" applyAlignment="1" applyBorder="1" applyFont="1" applyNumberFormat="1">
      <alignment horizontal="center" readingOrder="0" vertical="bottom"/>
    </xf>
    <xf borderId="52" fillId="0" fontId="3" numFmtId="0" xfId="0" applyAlignment="1" applyBorder="1" applyFont="1">
      <alignment horizontal="center" readingOrder="0"/>
    </xf>
    <xf borderId="53" fillId="4" fontId="21" numFmtId="0" xfId="0" applyAlignment="1" applyBorder="1" applyFill="1" applyFont="1">
      <alignment horizontal="left" vertical="center"/>
    </xf>
    <xf borderId="0" fillId="0" fontId="18" numFmtId="165" xfId="0" applyAlignment="1" applyFont="1" applyNumberFormat="1">
      <alignment horizontal="center" vertical="center"/>
    </xf>
    <xf borderId="54" fillId="4" fontId="23" numFmtId="0" xfId="0" applyAlignment="1" applyBorder="1" applyFill="1" applyFont="1">
      <alignment horizontal="center" vertical="center"/>
    </xf>
    <xf borderId="0" fillId="0" fontId="19" numFmtId="165" xfId="0" applyAlignment="1" applyFont="1" applyNumberFormat="1">
      <alignment horizontal="center" vertical="center"/>
    </xf>
    <xf borderId="55" fillId="2" fontId="24" numFmtId="0" xfId="0" applyAlignment="1" applyBorder="1" applyFill="1" applyFont="1">
      <alignment horizontal="center" vertical="center"/>
    </xf>
    <xf borderId="56" fillId="2" fontId="24" numFmtId="166" xfId="0" applyAlignment="1" applyBorder="1" applyFill="1" applyFont="1" applyNumberFormat="1">
      <alignment horizontal="center" vertical="center"/>
    </xf>
    <xf borderId="19" fillId="0" fontId="18" numFmtId="0" xfId="0" applyAlignment="1" applyBorder="1" applyFont="1">
      <alignment horizontal="center" vertical="center"/>
    </xf>
    <xf borderId="57" fillId="2" fontId="24" numFmtId="167" xfId="0" applyAlignment="1" applyBorder="1" applyFill="1" applyFont="1" applyNumberFormat="1">
      <alignment horizontal="center" vertical="center"/>
    </xf>
    <xf borderId="18" fillId="0" fontId="19" numFmtId="0" xfId="0" applyAlignment="1" applyBorder="1" applyFont="1">
      <alignment horizontal="center" vertical="center"/>
    </xf>
    <xf borderId="0" fillId="0" fontId="3" numFmtId="0" xfId="0" applyAlignment="1" applyFont="1">
      <alignment readingOrder="0"/>
    </xf>
    <xf borderId="13" fillId="0" fontId="25" numFmtId="0" xfId="0" applyAlignment="1" applyBorder="1" applyFont="1">
      <alignment horizontal="center" vertical="center"/>
    </xf>
    <xf borderId="12" fillId="0" fontId="16" numFmtId="0" xfId="0" applyAlignment="1" applyBorder="1" applyFont="1">
      <alignment horizontal="center" vertical="center"/>
    </xf>
    <xf borderId="0" fillId="0" fontId="3" numFmtId="167" xfId="0" applyAlignment="1" applyFont="1" applyNumberFormat="1">
      <alignment readingOrder="0"/>
    </xf>
    <xf borderId="0" fillId="0" fontId="10" numFmtId="0" xfId="0" applyAlignment="1" applyFont="1">
      <alignment horizontal="center" readingOrder="0" vertical="center"/>
    </xf>
    <xf borderId="21" fillId="7" fontId="26" numFmtId="0" xfId="0" applyAlignment="1" applyBorder="1" applyFill="1" applyFont="1">
      <alignment horizontal="center" readingOrder="0" vertical="center"/>
    </xf>
    <xf borderId="23" fillId="7" fontId="26" numFmtId="0" xfId="0" applyAlignment="1" applyBorder="1" applyFill="1" applyFont="1">
      <alignment horizontal="center" readingOrder="0" vertical="center"/>
    </xf>
    <xf borderId="24" fillId="7" fontId="5" numFmtId="0" xfId="0" applyAlignment="1" applyBorder="1" applyFill="1" applyFont="1">
      <alignment horizontal="center" readingOrder="0" vertical="center"/>
    </xf>
    <xf borderId="25" fillId="7" fontId="5" numFmtId="0" xfId="0" applyAlignment="1" applyBorder="1" applyFill="1" applyFont="1">
      <alignment horizontal="center" readingOrder="0" vertical="center"/>
    </xf>
    <xf borderId="58" fillId="0" fontId="3" numFmtId="0" xfId="0" applyAlignment="1" applyBorder="1" applyFont="1">
      <alignment horizontal="center" readingOrder="0" vertical="center"/>
    </xf>
    <xf borderId="21" fillId="6" fontId="5" numFmtId="0" xfId="0" applyAlignment="1" applyBorder="1" applyFill="1" applyFont="1">
      <alignment horizontal="center" readingOrder="0"/>
    </xf>
    <xf borderId="13" fillId="7" fontId="26" numFmtId="0" xfId="0" applyAlignment="1" applyBorder="1" applyFill="1" applyFont="1">
      <alignment horizontal="center" readingOrder="0" vertical="center"/>
    </xf>
    <xf borderId="59" fillId="7" fontId="26" numFmtId="0" xfId="0" applyAlignment="1" applyBorder="1" applyFill="1" applyFont="1">
      <alignment horizontal="center" readingOrder="0" vertical="center"/>
    </xf>
    <xf borderId="60" fillId="7" fontId="5" numFmtId="0" xfId="0" applyAlignment="1" applyBorder="1" applyFill="1" applyFont="1">
      <alignment horizontal="center" readingOrder="0" vertical="center"/>
    </xf>
    <xf borderId="61" fillId="7" fontId="5" numFmtId="0" xfId="0" applyAlignment="1" applyBorder="1" applyFill="1" applyFont="1">
      <alignment horizontal="center" readingOrder="0" vertical="center"/>
    </xf>
    <xf borderId="0" fillId="0" fontId="13" numFmtId="0" xfId="0" applyFont="1"/>
    <xf borderId="0" fillId="0" fontId="3" numFmtId="0" xfId="0" applyAlignment="1" applyFont="1">
      <alignment horizontal="center" vertical="center"/>
    </xf>
    <xf borderId="62" fillId="0" fontId="2" numFmtId="0" xfId="0" applyBorder="1" applyFont="1"/>
    <xf borderId="63" fillId="2" fontId="20" numFmtId="0" xfId="0" applyAlignment="1" applyBorder="1" applyFill="1" applyFont="1">
      <alignment horizontal="center" readingOrder="0"/>
    </xf>
    <xf borderId="64" fillId="2" fontId="20" numFmtId="0" xfId="0" applyAlignment="1" applyBorder="1" applyFill="1" applyFont="1">
      <alignment horizontal="center" readingOrder="0"/>
    </xf>
    <xf borderId="65" fillId="0" fontId="3" numFmtId="0" xfId="0" applyAlignment="1" applyBorder="1" applyFont="1">
      <alignment horizontal="center" readingOrder="0"/>
    </xf>
    <xf borderId="66" fillId="0" fontId="3" numFmtId="0" xfId="0" applyAlignment="1" applyBorder="1" applyFont="1">
      <alignment horizontal="center" readingOrder="0"/>
    </xf>
    <xf borderId="67" fillId="0" fontId="2" numFmtId="0" xfId="0" applyBorder="1" applyFont="1"/>
    <xf borderId="68" fillId="6" fontId="5" numFmtId="0" xfId="0" applyAlignment="1" applyBorder="1" applyFill="1" applyFont="1">
      <alignment horizontal="center" readingOrder="0"/>
    </xf>
    <xf borderId="46" fillId="0" fontId="3" numFmtId="0" xfId="0" applyAlignment="1" applyBorder="1" applyFont="1">
      <alignment horizontal="center"/>
    </xf>
    <xf borderId="47" fillId="0" fontId="3" numFmtId="0" xfId="0" applyAlignment="1" applyBorder="1" applyFont="1">
      <alignment horizontal="center"/>
    </xf>
    <xf borderId="50" fillId="0" fontId="3" numFmtId="0" xfId="0" applyAlignment="1" applyBorder="1" applyFont="1">
      <alignment horizontal="center"/>
    </xf>
    <xf borderId="52" fillId="0" fontId="3" numFmtId="0" xfId="0" applyAlignment="1" applyBorder="1" applyFont="1">
      <alignment horizontal="center"/>
    </xf>
    <xf borderId="48" fillId="8" fontId="27" numFmtId="0" xfId="0" applyAlignment="1" applyBorder="1" applyFill="1" applyFont="1">
      <alignment horizontal="center" readingOrder="0"/>
    </xf>
    <xf borderId="51" fillId="0" fontId="3" numFmtId="0" xfId="0" applyAlignment="1" applyBorder="1" applyFont="1">
      <alignment horizontal="center" readingOrder="0"/>
    </xf>
    <xf borderId="53" fillId="0" fontId="2" numFmtId="0" xfId="0" applyBorder="1" applyFont="1"/>
    <xf borderId="69" fillId="0" fontId="3" numFmtId="0" xfId="0" applyAlignment="1" applyBorder="1" applyFont="1">
      <alignment horizontal="center" readingOrder="0"/>
    </xf>
    <xf borderId="54" fillId="0" fontId="2" numFmtId="0" xfId="0" applyBorder="1" applyFont="1"/>
    <xf borderId="70" fillId="0" fontId="3" numFmtId="0" xfId="0" applyAlignment="1" applyBorder="1" applyFont="1">
      <alignment horizontal="center"/>
    </xf>
    <xf borderId="71" fillId="0" fontId="3" numFmtId="0" xfId="0" applyAlignment="1" applyBorder="1" applyFont="1">
      <alignment horizontal="center"/>
    </xf>
    <xf borderId="48" fillId="9" fontId="28" numFmtId="0" xfId="0" applyAlignment="1" applyBorder="1" applyFill="1" applyFont="1">
      <alignment horizontal="center" vertical="bottom"/>
    </xf>
    <xf borderId="48" fillId="0" fontId="27" numFmtId="0" xfId="0" applyAlignment="1" applyBorder="1" applyFont="1">
      <alignment horizontal="center" readingOrder="0"/>
    </xf>
    <xf borderId="53" fillId="0" fontId="27" numFmtId="0" xfId="0" applyAlignment="1" applyBorder="1" applyFont="1">
      <alignment horizontal="center" readingOrder="0"/>
    </xf>
    <xf borderId="54" fillId="0" fontId="27" numFmtId="0" xfId="0" applyAlignment="1" applyBorder="1" applyFont="1">
      <alignment horizontal="center" readingOrder="0"/>
    </xf>
    <xf borderId="72" fillId="8" fontId="13" numFmtId="0" xfId="0" applyAlignment="1" applyBorder="1" applyFill="1" applyFont="1">
      <alignment horizontal="center" readingOrder="0"/>
    </xf>
    <xf borderId="0" fillId="0" fontId="3" numFmtId="0" xfId="0" applyAlignment="1" applyFont="1">
      <alignment horizontal="center"/>
    </xf>
    <xf borderId="0" fillId="0" fontId="3" numFmtId="165" xfId="0" applyAlignment="1" applyFont="1" applyNumberFormat="1">
      <alignment horizontal="center"/>
    </xf>
    <xf borderId="0" fillId="0" fontId="3" numFmtId="167" xfId="0" applyFont="1" applyNumberFormat="1"/>
    <xf borderId="8" fillId="10" fontId="29" numFmtId="0" xfId="0" applyAlignment="1" applyBorder="1" applyFill="1" applyFont="1">
      <alignment horizontal="center" readingOrder="0" vertical="center"/>
    </xf>
    <xf borderId="0" fillId="0" fontId="13" numFmtId="0" xfId="0" applyAlignment="1" applyFont="1">
      <alignment horizontal="center" readingOrder="0"/>
    </xf>
    <xf borderId="21" fillId="7" fontId="30" numFmtId="0" xfId="0" applyAlignment="1" applyBorder="1" applyFill="1" applyFont="1">
      <alignment horizontal="center" readingOrder="0" vertical="center"/>
    </xf>
    <xf borderId="27" fillId="0" fontId="31" numFmtId="0" xfId="0" applyAlignment="1" applyBorder="1" applyFont="1">
      <alignment horizontal="center" readingOrder="0" vertical="center"/>
    </xf>
    <xf borderId="21" fillId="6" fontId="31" numFmtId="0" xfId="0" applyAlignment="1" applyBorder="1" applyFill="1" applyFont="1">
      <alignment horizontal="center" readingOrder="0" vertical="center"/>
    </xf>
    <xf borderId="27" fillId="6" fontId="31" numFmtId="0" xfId="0" applyAlignment="1" applyBorder="1" applyFill="1" applyFont="1">
      <alignment horizontal="center" readingOrder="0" vertical="center"/>
    </xf>
    <xf borderId="73" fillId="0" fontId="2" numFmtId="0" xfId="0" applyBorder="1" applyFont="1"/>
    <xf borderId="22" fillId="0" fontId="2" numFmtId="0" xfId="0" applyBorder="1" applyFont="1"/>
    <xf borderId="74" fillId="0" fontId="2" numFmtId="0" xfId="0" applyBorder="1" applyFont="1"/>
    <xf borderId="0" fillId="0" fontId="31" numFmtId="0" xfId="0" applyAlignment="1" applyFont="1">
      <alignment horizontal="center" readingOrder="0" vertical="center"/>
    </xf>
    <xf borderId="13" fillId="6" fontId="31" numFmtId="0" xfId="0" applyAlignment="1" applyBorder="1" applyFill="1" applyFont="1">
      <alignment horizontal="center" readingOrder="0" vertical="center"/>
    </xf>
    <xf borderId="0" fillId="6" fontId="31" numFmtId="0" xfId="0" applyAlignment="1" applyFill="1" applyFont="1">
      <alignment horizontal="center" readingOrder="0" vertical="center"/>
    </xf>
    <xf borderId="72" fillId="9" fontId="32" numFmtId="0" xfId="0" applyAlignment="1" applyBorder="1" applyFill="1" applyFont="1">
      <alignment horizontal="center" vertical="bottom"/>
    </xf>
    <xf borderId="0" fillId="0" fontId="3" numFmtId="166" xfId="0" applyAlignment="1" applyFont="1" applyNumberFormat="1">
      <alignment horizontal="center" readingOrder="0" vertical="center"/>
    </xf>
    <xf borderId="13" fillId="7" fontId="33" numFmtId="0" xfId="0" applyAlignment="1" applyBorder="1" applyFill="1" applyFont="1">
      <alignment horizontal="center" readingOrder="0" vertical="center"/>
    </xf>
    <xf borderId="72" fillId="0" fontId="13" numFmtId="0" xfId="0" applyAlignment="1" applyBorder="1" applyFont="1">
      <alignment horizontal="center" readingOrder="0"/>
    </xf>
    <xf borderId="59" fillId="7" fontId="33" numFmtId="0" xfId="0" applyAlignment="1" applyBorder="1" applyFill="1" applyFont="1">
      <alignment horizontal="center" readingOrder="0" vertical="center"/>
    </xf>
    <xf borderId="60" fillId="7" fontId="34" numFmtId="0" xfId="0" applyAlignment="1" applyBorder="1" applyFill="1" applyFont="1">
      <alignment horizontal="center" readingOrder="0" shrinkToFit="0" vertical="center" wrapText="1"/>
    </xf>
    <xf borderId="75" fillId="7" fontId="34" numFmtId="0" xfId="0" applyAlignment="1" applyBorder="1" applyFill="1" applyFont="1">
      <alignment horizontal="center" readingOrder="0" shrinkToFit="0" vertical="center" wrapText="1"/>
    </xf>
    <xf borderId="76" fillId="0" fontId="5" numFmtId="0" xfId="0" applyAlignment="1" applyBorder="1" applyFont="1">
      <alignment horizontal="center" readingOrder="0" vertical="center"/>
    </xf>
    <xf borderId="2" fillId="0" fontId="5" numFmtId="0" xfId="0" applyAlignment="1" applyBorder="1" applyFont="1">
      <alignment horizontal="center" readingOrder="0"/>
    </xf>
    <xf borderId="77" fillId="6" fontId="5" numFmtId="0" xfId="0" applyAlignment="1" applyBorder="1" applyFill="1" applyFont="1">
      <alignment horizontal="center" readingOrder="0"/>
    </xf>
    <xf borderId="2" fillId="6" fontId="5" numFmtId="0" xfId="0" applyAlignment="1" applyBorder="1" applyFill="1" applyFont="1">
      <alignment horizontal="center" readingOrder="0"/>
    </xf>
    <xf borderId="0" fillId="8" fontId="13" numFmtId="0" xfId="0" applyAlignment="1" applyFill="1" applyFont="1">
      <alignment readingOrder="0"/>
    </xf>
    <xf borderId="60" fillId="7" fontId="34" numFmtId="0" xfId="0" applyAlignment="1" applyBorder="1" applyFill="1" applyFont="1">
      <alignment horizontal="center" readingOrder="0" vertical="center"/>
    </xf>
    <xf borderId="75" fillId="7" fontId="34" numFmtId="0" xfId="0" applyAlignment="1" applyBorder="1" applyFill="1" applyFont="1">
      <alignment horizontal="center" readingOrder="0" vertical="center"/>
    </xf>
    <xf borderId="78" fillId="0" fontId="2" numFmtId="0" xfId="0" applyBorder="1" applyFont="1"/>
    <xf borderId="0" fillId="8" fontId="13" numFmtId="0" xfId="0" applyAlignment="1" applyFill="1" applyFont="1">
      <alignment horizontal="center" readingOrder="0"/>
    </xf>
    <xf borderId="0" fillId="8" fontId="13" numFmtId="168" xfId="0" applyAlignment="1" applyFill="1" applyFont="1" applyNumberFormat="1">
      <alignment horizontal="center" readingOrder="0"/>
    </xf>
    <xf borderId="0" fillId="9" fontId="13" numFmtId="0" xfId="0" applyAlignment="1" applyFill="1" applyFont="1">
      <alignment horizontal="center" readingOrder="0"/>
    </xf>
    <xf borderId="79" fillId="10" fontId="35" numFmtId="168" xfId="0" applyAlignment="1" applyBorder="1" applyFill="1" applyFont="1" applyNumberFormat="1">
      <alignment horizontal="right" shrinkToFit="0" wrapText="0"/>
    </xf>
    <xf borderId="59" fillId="0" fontId="2" numFmtId="0" xfId="0" applyBorder="1" applyFont="1"/>
    <xf borderId="60" fillId="0" fontId="2" numFmtId="0" xfId="0" applyBorder="1" applyFont="1"/>
    <xf borderId="75" fillId="0" fontId="2" numFmtId="0" xfId="0" applyBorder="1" applyFont="1"/>
    <xf borderId="58" fillId="0" fontId="2" numFmtId="0" xfId="0" applyBorder="1" applyFont="1"/>
    <xf borderId="0" fillId="0" fontId="5" numFmtId="0" xfId="0" applyAlignment="1" applyFont="1">
      <alignment horizontal="center" readingOrder="0"/>
    </xf>
    <xf borderId="80" fillId="6" fontId="5" numFmtId="0" xfId="0" applyAlignment="1" applyBorder="1" applyFill="1" applyFont="1">
      <alignment horizontal="center" readingOrder="0"/>
    </xf>
    <xf borderId="81" fillId="6" fontId="5" numFmtId="0" xfId="0" applyAlignment="1" applyBorder="1" applyFill="1" applyFont="1">
      <alignment horizontal="center" readingOrder="0"/>
    </xf>
    <xf borderId="81" fillId="0" fontId="2" numFmtId="0" xfId="0" applyBorder="1" applyFont="1"/>
    <xf borderId="82" fillId="0" fontId="2" numFmtId="0" xfId="0" applyBorder="1" applyFont="1"/>
    <xf borderId="83" fillId="10" fontId="35" numFmtId="168" xfId="0" applyAlignment="1" applyBorder="1" applyFill="1" applyFont="1" applyNumberFormat="1">
      <alignment shrinkToFit="0" wrapText="0"/>
    </xf>
    <xf borderId="81" fillId="2" fontId="20" numFmtId="0" xfId="0" applyAlignment="1" applyBorder="1" applyFill="1" applyFont="1">
      <alignment horizontal="center" readingOrder="0"/>
    </xf>
    <xf borderId="0" fillId="6" fontId="5" numFmtId="0" xfId="0" applyAlignment="1" applyFill="1" applyFont="1">
      <alignment horizontal="center" readingOrder="0"/>
    </xf>
    <xf borderId="84" fillId="0" fontId="2" numFmtId="0" xfId="0" applyBorder="1" applyFont="1"/>
    <xf borderId="48" fillId="0" fontId="36" numFmtId="0" xfId="0" applyAlignment="1" applyBorder="1" applyFont="1">
      <alignment horizontal="center" readingOrder="0" vertical="center"/>
    </xf>
    <xf borderId="0" fillId="0" fontId="36" numFmtId="0" xfId="0" applyAlignment="1" applyFont="1">
      <alignment horizontal="center" readingOrder="0" vertical="center"/>
    </xf>
    <xf borderId="85" fillId="0" fontId="2" numFmtId="0" xfId="0" applyBorder="1" applyFont="1"/>
    <xf borderId="86" fillId="0" fontId="2" numFmtId="0" xfId="0" applyBorder="1" applyFont="1"/>
    <xf borderId="87" fillId="0" fontId="2" numFmtId="0" xfId="0" applyBorder="1" applyFont="1"/>
    <xf borderId="88" fillId="0" fontId="2" numFmtId="0" xfId="0" applyBorder="1" applyFont="1"/>
    <xf borderId="22" fillId="0" fontId="5" numFmtId="0" xfId="0" applyAlignment="1" applyBorder="1" applyFont="1">
      <alignment horizontal="center" readingOrder="0"/>
    </xf>
    <xf borderId="89" fillId="6" fontId="5" numFmtId="0" xfId="0" applyAlignment="1" applyBorder="1" applyFill="1" applyFont="1">
      <alignment horizontal="center" readingOrder="0"/>
    </xf>
    <xf borderId="90" fillId="6" fontId="5" numFmtId="0" xfId="0" applyAlignment="1" applyBorder="1" applyFill="1" applyFont="1">
      <alignment horizontal="center" readingOrder="0"/>
    </xf>
    <xf borderId="91" fillId="6" fontId="5" numFmtId="0" xfId="0" applyAlignment="1" applyBorder="1" applyFill="1" applyFont="1">
      <alignment horizontal="center" readingOrder="0"/>
    </xf>
    <xf borderId="83" fillId="10" fontId="35" numFmtId="0" xfId="0" applyAlignment="1" applyBorder="1" applyFill="1" applyFont="1">
      <alignment shrinkToFit="0" wrapText="0"/>
    </xf>
    <xf borderId="92" fillId="6" fontId="5" numFmtId="0" xfId="0" applyAlignment="1" applyBorder="1" applyFill="1" applyFont="1">
      <alignment horizontal="center" readingOrder="0"/>
    </xf>
    <xf borderId="26" fillId="6" fontId="5" numFmtId="0" xfId="0" applyAlignment="1" applyBorder="1" applyFill="1" applyFont="1">
      <alignment horizontal="center" readingOrder="0"/>
    </xf>
    <xf borderId="48" fillId="6" fontId="5" numFmtId="0" xfId="0" applyAlignment="1" applyBorder="1" applyFill="1" applyFont="1">
      <alignment horizontal="center" readingOrder="0"/>
    </xf>
    <xf borderId="83" fillId="10" fontId="35" numFmtId="0" xfId="0" applyAlignment="1" applyBorder="1" applyFill="1" applyFont="1">
      <alignment readingOrder="0" shrinkToFit="0" wrapText="0"/>
    </xf>
    <xf borderId="72" fillId="0" fontId="36" numFmtId="0" xfId="0" applyAlignment="1" applyBorder="1" applyFont="1">
      <alignment horizontal="center" readingOrder="0" vertical="center"/>
    </xf>
    <xf borderId="83" fillId="10" fontId="35" numFmtId="168" xfId="0" applyAlignment="1" applyBorder="1" applyFill="1" applyFont="1" applyNumberFormat="1">
      <alignment readingOrder="0" shrinkToFit="0" wrapText="0"/>
    </xf>
    <xf borderId="93" fillId="10" fontId="35" numFmtId="168" xfId="0" applyAlignment="1" applyBorder="1" applyFill="1" applyFont="1" applyNumberFormat="1">
      <alignment shrinkToFit="0" wrapText="0"/>
    </xf>
    <xf borderId="94" fillId="10" fontId="35" numFmtId="168" xfId="0" applyAlignment="1" applyBorder="1" applyFill="1" applyFont="1" applyNumberFormat="1">
      <alignment horizontal="right" shrinkToFit="0" wrapText="0"/>
    </xf>
    <xf borderId="95" fillId="0" fontId="3" numFmtId="0" xfId="0" applyAlignment="1" applyBorder="1" applyFont="1">
      <alignment horizontal="center" readingOrder="0" shrinkToFit="0" wrapText="1"/>
    </xf>
    <xf borderId="96" fillId="10" fontId="35" numFmtId="168" xfId="0" applyAlignment="1" applyBorder="1" applyFill="1" applyFont="1" applyNumberFormat="1">
      <alignment shrinkToFit="0" wrapText="0"/>
    </xf>
    <xf borderId="31" fillId="0" fontId="3" numFmtId="0" xfId="0" applyAlignment="1" applyBorder="1" applyFont="1">
      <alignment horizontal="center" readingOrder="0" shrinkToFit="0" wrapText="1"/>
    </xf>
    <xf borderId="96" fillId="10" fontId="35" numFmtId="168" xfId="0" applyAlignment="1" applyBorder="1" applyFill="1" applyFont="1" applyNumberFormat="1">
      <alignment readingOrder="0" shrinkToFit="0" wrapText="0"/>
    </xf>
    <xf borderId="96" fillId="10" fontId="35" numFmtId="0" xfId="0" applyAlignment="1" applyBorder="1" applyFill="1" applyFont="1">
      <alignment shrinkToFit="0" wrapText="0"/>
    </xf>
    <xf borderId="31" fillId="0" fontId="37" numFmtId="0" xfId="0" applyAlignment="1" applyBorder="1" applyFont="1">
      <alignment horizontal="center" shrinkToFit="0" vertical="center" wrapText="1"/>
    </xf>
    <xf borderId="97" fillId="10" fontId="35" numFmtId="0" xfId="0" applyAlignment="1" applyBorder="1" applyFill="1" applyFont="1">
      <alignment shrinkToFit="0" wrapText="0"/>
    </xf>
    <xf borderId="33" fillId="0" fontId="37" numFmtId="0" xfId="0" applyAlignment="1" applyBorder="1" applyFont="1">
      <alignment horizontal="center" shrinkToFit="0" vertical="center" wrapText="1"/>
    </xf>
    <xf borderId="30" fillId="0" fontId="37" numFmtId="0" xfId="0" applyAlignment="1" applyBorder="1" applyFont="1">
      <alignment horizontal="center" shrinkToFit="0" wrapText="0"/>
    </xf>
    <xf borderId="67" fillId="0" fontId="5" numFmtId="0" xfId="0" applyAlignment="1" applyBorder="1" applyFont="1">
      <alignment horizontal="center"/>
    </xf>
    <xf borderId="95" fillId="0" fontId="5" numFmtId="0" xfId="0" applyAlignment="1" applyBorder="1" applyFont="1">
      <alignment horizontal="center"/>
    </xf>
    <xf borderId="30" fillId="0" fontId="22" numFmtId="164" xfId="0" applyAlignment="1" applyBorder="1" applyFont="1" applyNumberFormat="1">
      <alignment horizontal="center" readingOrder="0" vertical="bottom"/>
    </xf>
    <xf borderId="31" fillId="0" fontId="22" numFmtId="0" xfId="0" applyAlignment="1" applyBorder="1" applyFont="1">
      <alignment horizontal="center" readingOrder="0" vertical="bottom"/>
    </xf>
    <xf borderId="98" fillId="0" fontId="3" numFmtId="0" xfId="0" applyAlignment="1" applyBorder="1" applyFont="1">
      <alignment horizontal="center" readingOrder="0"/>
    </xf>
    <xf borderId="99" fillId="2" fontId="24" numFmtId="0" xfId="0" applyAlignment="1" applyBorder="1" applyFill="1" applyFont="1">
      <alignment horizontal="center" vertical="center"/>
    </xf>
    <xf borderId="100" fillId="2" fontId="24" numFmtId="166" xfId="0" applyAlignment="1" applyBorder="1" applyFill="1" applyFont="1" applyNumberFormat="1">
      <alignment horizontal="center" vertical="center"/>
    </xf>
    <xf borderId="101" fillId="2" fontId="24" numFmtId="167" xfId="0" applyAlignment="1" applyBorder="1" applyFill="1" applyFont="1" applyNumberFormat="1">
      <alignment horizontal="center" vertical="center"/>
    </xf>
    <xf borderId="0" fillId="9" fontId="13" numFmtId="0" xfId="0" applyAlignment="1" applyFill="1" applyFont="1">
      <alignment horizontal="center"/>
    </xf>
    <xf borderId="30" fillId="0" fontId="5" numFmtId="0" xfId="0" applyAlignment="1" applyBorder="1" applyFont="1">
      <alignment horizontal="center"/>
    </xf>
    <xf borderId="31" fillId="0" fontId="5" numFmtId="0" xfId="0" applyAlignment="1" applyBorder="1" applyFont="1">
      <alignment horizontal="center"/>
    </xf>
    <xf borderId="31" fillId="0" fontId="32" numFmtId="0" xfId="0" applyAlignment="1" applyBorder="1" applyFont="1">
      <alignment horizontal="center" readingOrder="0" vertical="bottom"/>
    </xf>
    <xf borderId="102" fillId="2" fontId="24" numFmtId="167" xfId="0" applyAlignment="1" applyBorder="1" applyFill="1" applyFont="1" applyNumberFormat="1">
      <alignment horizontal="center" vertical="center"/>
    </xf>
    <xf borderId="72" fillId="0" fontId="3" numFmtId="0" xfId="0" applyAlignment="1" applyBorder="1" applyFont="1">
      <alignment horizontal="center" readingOrder="0"/>
    </xf>
    <xf borderId="72" fillId="0" fontId="38" numFmtId="0" xfId="0" applyAlignment="1" applyBorder="1" applyFont="1">
      <alignment horizontal="center" readingOrder="0"/>
    </xf>
    <xf borderId="0" fillId="0" fontId="3" numFmtId="167" xfId="0" applyFont="1" applyNumberFormat="1"/>
    <xf borderId="103" fillId="0" fontId="3" numFmtId="0" xfId="0" applyAlignment="1" applyBorder="1" applyFont="1">
      <alignment horizontal="center" readingOrder="0" shrinkToFit="0" wrapText="1"/>
    </xf>
    <xf borderId="63" fillId="0" fontId="3" numFmtId="0" xfId="0" applyAlignment="1" applyBorder="1" applyFont="1">
      <alignment horizontal="center" readingOrder="0" shrinkToFit="0" wrapText="1"/>
    </xf>
    <xf borderId="63" fillId="0" fontId="37" numFmtId="0" xfId="0" applyAlignment="1" applyBorder="1" applyFont="1">
      <alignment horizontal="center" shrinkToFit="0" vertical="center" wrapText="1"/>
    </xf>
    <xf borderId="64" fillId="0" fontId="37" numFmtId="0" xfId="0" applyAlignment="1" applyBorder="1" applyFont="1">
      <alignment horizontal="center" shrinkToFit="0" vertical="center" wrapText="1"/>
    </xf>
    <xf borderId="104" fillId="0" fontId="5" numFmtId="0" xfId="0" applyAlignment="1" applyBorder="1" applyFont="1">
      <alignment horizontal="center"/>
    </xf>
    <xf borderId="63" fillId="0" fontId="22" numFmtId="0" xfId="0" applyAlignment="1" applyBorder="1" applyFont="1">
      <alignment horizontal="center" readingOrder="0" vertical="bottom"/>
    </xf>
    <xf borderId="63" fillId="0" fontId="5" numFmtId="0" xfId="0" applyAlignment="1" applyBorder="1" applyFont="1">
      <alignment horizontal="center"/>
    </xf>
    <xf borderId="63" fillId="0" fontId="32" numFmtId="0" xfId="0" applyAlignment="1" applyBorder="1" applyFont="1">
      <alignment horizontal="center" vertical="bottom"/>
    </xf>
    <xf borderId="96" fillId="10" fontId="35" numFmtId="0" xfId="0" applyAlignment="1" applyBorder="1" applyFill="1" applyFont="1">
      <alignment readingOrder="0" shrinkToFit="0" wrapText="0"/>
    </xf>
    <xf borderId="63" fillId="0" fontId="32" numFmtId="0" xfId="0" applyAlignment="1" applyBorder="1" applyFont="1">
      <alignment horizontal="center" readingOrder="0" vertical="bottom"/>
    </xf>
    <xf borderId="63" fillId="0" fontId="22" numFmtId="0" xfId="0" applyAlignment="1" applyBorder="1" applyFont="1">
      <alignment horizontal="center" vertical="bottom"/>
    </xf>
    <xf borderId="63" fillId="0" fontId="22" numFmtId="0" xfId="0" applyAlignment="1" applyBorder="1" applyFont="1">
      <alignment horizontal="center" shrinkToFit="0" vertical="center" wrapText="1"/>
    </xf>
    <xf borderId="64" fillId="0" fontId="22" numFmtId="0" xfId="0" applyAlignment="1" applyBorder="1" applyFont="1">
      <alignment horizontal="center" shrinkToFit="0" vertical="center" wrapText="1"/>
    </xf>
    <xf borderId="30" fillId="0" fontId="22" numFmtId="0" xfId="0" applyAlignment="1" applyBorder="1" applyFont="1">
      <alignment horizontal="center"/>
    </xf>
    <xf borderId="63" fillId="0" fontId="13" numFmtId="0" xfId="0" applyAlignment="1" applyBorder="1" applyFont="1">
      <alignment horizontal="center" readingOrder="0"/>
    </xf>
    <xf borderId="63" fillId="0" fontId="13" numFmtId="0" xfId="0" applyAlignment="1" applyBorder="1" applyFont="1">
      <alignment horizontal="center"/>
    </xf>
    <xf borderId="63" fillId="0" fontId="13" numFmtId="0" xfId="0" applyAlignment="1" applyBorder="1" applyFont="1">
      <alignment readingOrder="0"/>
    </xf>
    <xf borderId="0" fillId="0" fontId="27" numFmtId="0" xfId="0" applyFont="1"/>
    <xf borderId="0" fillId="11" fontId="39" numFmtId="0" xfId="0" applyAlignment="1" applyFill="1" applyFont="1">
      <alignment horizontal="center" readingOrder="0" vertical="center"/>
    </xf>
    <xf borderId="30" fillId="0" fontId="37" numFmtId="0" xfId="0" applyAlignment="1" applyBorder="1" applyFont="1">
      <alignment horizontal="center" shrinkToFit="0" vertical="bottom" wrapText="0"/>
    </xf>
    <xf borderId="0" fillId="10" fontId="27" numFmtId="168" xfId="0" applyAlignment="1" applyFill="1" applyFont="1" applyNumberFormat="1">
      <alignment horizontal="center" vertical="center"/>
    </xf>
    <xf borderId="105" fillId="6" fontId="40" numFmtId="0" xfId="0" applyAlignment="1" applyBorder="1" applyFill="1" applyFont="1">
      <alignment horizontal="center" readingOrder="0" vertical="center"/>
    </xf>
    <xf borderId="106" fillId="6" fontId="41" numFmtId="0" xfId="0" applyAlignment="1" applyBorder="1" applyFill="1" applyFont="1">
      <alignment horizontal="center" readingOrder="0" vertical="center"/>
    </xf>
    <xf borderId="106" fillId="6" fontId="42" numFmtId="0" xfId="0" applyAlignment="1" applyBorder="1" applyFill="1" applyFont="1">
      <alignment horizontal="center" readingOrder="0" vertical="center"/>
    </xf>
    <xf borderId="107" fillId="0" fontId="2" numFmtId="0" xfId="0" applyBorder="1" applyFont="1"/>
    <xf borderId="63" fillId="0" fontId="5" numFmtId="0" xfId="0" applyAlignment="1" applyBorder="1" applyFont="1">
      <alignment horizontal="center" readingOrder="0"/>
    </xf>
    <xf borderId="108" fillId="10" fontId="19" numFmtId="0" xfId="0" applyAlignment="1" applyBorder="1" applyFill="1" applyFont="1">
      <alignment horizontal="center" vertical="center"/>
    </xf>
    <xf borderId="109" fillId="10" fontId="27" numFmtId="0" xfId="0" applyAlignment="1" applyBorder="1" applyFill="1" applyFont="1">
      <alignment horizontal="center" vertical="center"/>
    </xf>
    <xf borderId="109" fillId="10" fontId="43" numFmtId="0" xfId="0" applyAlignment="1" applyBorder="1" applyFill="1" applyFont="1">
      <alignment horizontal="center" readingOrder="0" vertical="center"/>
    </xf>
    <xf borderId="109" fillId="10" fontId="19" numFmtId="0" xfId="0" applyAlignment="1" applyBorder="1" applyFill="1" applyFont="1">
      <alignment horizontal="center" vertical="center"/>
    </xf>
    <xf borderId="110" fillId="0" fontId="2" numFmtId="0" xfId="0" applyBorder="1" applyFont="1"/>
    <xf borderId="111" fillId="12" fontId="40" numFmtId="0" xfId="0" applyAlignment="1" applyBorder="1" applyFill="1" applyFont="1">
      <alignment horizontal="center" readingOrder="0" vertical="center"/>
    </xf>
    <xf borderId="112" fillId="10" fontId="19" numFmtId="0" xfId="0" applyAlignment="1" applyBorder="1" applyFill="1" applyFont="1">
      <alignment horizontal="center" readingOrder="0" vertical="center"/>
    </xf>
    <xf borderId="113" fillId="12" fontId="40" numFmtId="0" xfId="0" applyAlignment="1" applyBorder="1" applyFill="1" applyFont="1">
      <alignment horizontal="center" readingOrder="0" vertical="center"/>
    </xf>
    <xf borderId="114" fillId="10" fontId="40" numFmtId="0" xfId="0" applyAlignment="1" applyBorder="1" applyFill="1" applyFont="1">
      <alignment horizontal="center" readingOrder="0" vertical="center"/>
    </xf>
    <xf borderId="115" fillId="0" fontId="2" numFmtId="0" xfId="0" applyBorder="1" applyFont="1"/>
    <xf borderId="116" fillId="12" fontId="40" numFmtId="0" xfId="0" applyAlignment="1" applyBorder="1" applyFill="1" applyFont="1">
      <alignment horizontal="center" readingOrder="0" vertical="center"/>
    </xf>
    <xf borderId="117" fillId="10" fontId="44" numFmtId="0" xfId="0" applyAlignment="1" applyBorder="1" applyFill="1" applyFont="1">
      <alignment horizontal="center" readingOrder="0" vertical="center"/>
    </xf>
    <xf borderId="118" fillId="12" fontId="40" numFmtId="0" xfId="0" applyAlignment="1" applyBorder="1" applyFill="1" applyFont="1">
      <alignment horizontal="center" readingOrder="0" vertical="center"/>
    </xf>
    <xf borderId="119" fillId="10" fontId="42" numFmtId="0" xfId="0" applyAlignment="1" applyBorder="1" applyFill="1" applyFont="1">
      <alignment horizontal="center" readingOrder="0" vertical="center"/>
    </xf>
    <xf borderId="26" fillId="0" fontId="2" numFmtId="0" xfId="0" applyBorder="1" applyFont="1"/>
    <xf borderId="12" fillId="12" fontId="40" numFmtId="0" xfId="0" applyAlignment="1" applyBorder="1" applyFill="1" applyFont="1">
      <alignment horizontal="center" readingOrder="0" vertical="center"/>
    </xf>
    <xf borderId="120" fillId="0" fontId="40" numFmtId="0" xfId="0" applyAlignment="1" applyBorder="1" applyFont="1">
      <alignment horizontal="center" readingOrder="0" vertical="center"/>
    </xf>
    <xf borderId="1" fillId="13" fontId="40" numFmtId="0" xfId="0" applyAlignment="1" applyBorder="1" applyFill="1" applyFont="1">
      <alignment horizontal="center" readingOrder="0" vertical="center"/>
    </xf>
    <xf borderId="121" fillId="13" fontId="45" numFmtId="0" xfId="0" applyAlignment="1" applyBorder="1" applyFill="1" applyFont="1">
      <alignment horizontal="left" shrinkToFit="0" vertical="center" wrapText="1"/>
    </xf>
    <xf borderId="122" fillId="12" fontId="41" numFmtId="0" xfId="0" applyAlignment="1" applyBorder="1" applyFill="1" applyFont="1">
      <alignment horizontal="center" readingOrder="0" vertical="center"/>
    </xf>
    <xf borderId="114" fillId="0" fontId="13" numFmtId="21" xfId="0" applyAlignment="1" applyBorder="1" applyFont="1" applyNumberFormat="1">
      <alignment horizontal="center" readingOrder="0" vertical="center"/>
    </xf>
    <xf borderId="123" fillId="0" fontId="2" numFmtId="0" xfId="0" applyBorder="1" applyFont="1"/>
    <xf borderId="124" fillId="12" fontId="41" numFmtId="0" xfId="0" applyAlignment="1" applyBorder="1" applyFill="1" applyFont="1">
      <alignment horizontal="center" readingOrder="0" vertical="center"/>
    </xf>
    <xf borderId="125" fillId="0" fontId="13" numFmtId="0" xfId="0" applyAlignment="1" applyBorder="1" applyFont="1">
      <alignment horizontal="center" readingOrder="0" vertical="center"/>
    </xf>
    <xf borderId="16" fillId="12" fontId="41" numFmtId="0" xfId="0" applyAlignment="1" applyBorder="1" applyFill="1" applyFont="1">
      <alignment horizontal="center" readingOrder="0" vertical="center"/>
    </xf>
    <xf borderId="119" fillId="0" fontId="13" numFmtId="0" xfId="0" applyAlignment="1" applyBorder="1" applyFont="1">
      <alignment horizontal="center" vertical="center"/>
    </xf>
    <xf borderId="126" fillId="12" fontId="41" numFmtId="0" xfId="0" applyAlignment="1" applyBorder="1" applyFill="1" applyFont="1">
      <alignment horizontal="center" readingOrder="0" vertical="center"/>
    </xf>
    <xf borderId="127" fillId="0" fontId="13" numFmtId="0" xfId="0" applyAlignment="1" applyBorder="1" applyFont="1">
      <alignment horizontal="center" readingOrder="0" vertical="center"/>
    </xf>
    <xf borderId="48" fillId="12" fontId="41" numFmtId="0" xfId="0" applyAlignment="1" applyBorder="1" applyFill="1" applyFont="1">
      <alignment horizontal="center" readingOrder="0" vertical="center"/>
    </xf>
    <xf borderId="128" fillId="0" fontId="19" numFmtId="0" xfId="0" applyAlignment="1" applyBorder="1" applyFont="1">
      <alignment horizontal="center" vertical="center"/>
    </xf>
    <xf borderId="129" fillId="0" fontId="2" numFmtId="0" xfId="0" applyBorder="1" applyFont="1"/>
    <xf borderId="130" fillId="12" fontId="41" numFmtId="0" xfId="0" applyAlignment="1" applyBorder="1" applyFill="1" applyFont="1">
      <alignment horizontal="center" readingOrder="0" vertical="center"/>
    </xf>
    <xf borderId="131" fillId="0" fontId="43" numFmtId="165" xfId="0" applyAlignment="1" applyBorder="1" applyFont="1" applyNumberFormat="1">
      <alignment horizontal="center" readingOrder="0" vertical="center"/>
    </xf>
    <xf borderId="0" fillId="10" fontId="13" numFmtId="0" xfId="0" applyFill="1" applyFont="1"/>
    <xf borderId="31" fillId="0" fontId="3" numFmtId="0" xfId="0" applyAlignment="1" applyBorder="1" applyFont="1">
      <alignment horizontal="center" shrinkToFit="0" vertical="center" wrapText="1"/>
    </xf>
    <xf borderId="132" fillId="0" fontId="3" numFmtId="0" xfId="0" applyAlignment="1" applyBorder="1" applyFont="1">
      <alignment horizontal="center" shrinkToFit="0" vertical="center" wrapText="1"/>
    </xf>
    <xf borderId="30" fillId="0" fontId="3" numFmtId="0" xfId="0" applyAlignment="1" applyBorder="1" applyFont="1">
      <alignment horizontal="center"/>
    </xf>
    <xf borderId="63" fillId="0" fontId="3" numFmtId="0" xfId="0" applyAlignment="1" applyBorder="1" applyFont="1">
      <alignment horizontal="center" readingOrder="0"/>
    </xf>
    <xf borderId="63" fillId="0" fontId="3" numFmtId="0" xfId="0" applyAlignment="1" applyBorder="1" applyFont="1">
      <alignment horizontal="center" shrinkToFit="0" vertical="center" wrapText="1"/>
    </xf>
    <xf borderId="64" fillId="0" fontId="3" numFmtId="0" xfId="0" applyAlignment="1" applyBorder="1" applyFont="1">
      <alignment horizontal="center" shrinkToFit="0" vertical="center" wrapText="1"/>
    </xf>
    <xf borderId="63" fillId="0" fontId="3" numFmtId="0" xfId="0" applyAlignment="1" applyBorder="1" applyFont="1">
      <alignment horizontal="center" readingOrder="0" shrinkToFit="0" vertical="center" wrapText="1"/>
    </xf>
    <xf borderId="64" fillId="0" fontId="3" numFmtId="0" xfId="0" applyAlignment="1" applyBorder="1" applyFont="1">
      <alignment horizontal="center" readingOrder="0" shrinkToFit="0" vertical="center" wrapText="1"/>
    </xf>
    <xf borderId="30" fillId="0" fontId="3" numFmtId="0" xfId="0" applyAlignment="1" applyBorder="1" applyFont="1">
      <alignment horizontal="center" readingOrder="0"/>
    </xf>
    <xf borderId="133" fillId="0" fontId="25" numFmtId="0" xfId="0" applyAlignment="1" applyBorder="1" applyFont="1">
      <alignment horizontal="center" vertical="center"/>
    </xf>
    <xf borderId="47" fillId="0" fontId="19" numFmtId="0" xfId="0" applyAlignment="1" applyBorder="1" applyFont="1">
      <alignment horizontal="center" readingOrder="0" vertical="center"/>
    </xf>
    <xf borderId="47" fillId="0" fontId="19" numFmtId="21" xfId="0" applyAlignment="1" applyBorder="1" applyFont="1" applyNumberFormat="1">
      <alignment horizontal="center" readingOrder="0" vertical="center"/>
    </xf>
    <xf borderId="47" fillId="0" fontId="19" numFmtId="0" xfId="0" applyAlignment="1" applyBorder="1" applyFont="1">
      <alignment horizontal="center" vertical="center"/>
    </xf>
    <xf borderId="47" fillId="0" fontId="19" numFmtId="165" xfId="0" applyAlignment="1" applyBorder="1" applyFont="1" applyNumberFormat="1">
      <alignment horizontal="center" vertical="center"/>
    </xf>
    <xf borderId="69" fillId="0" fontId="19" numFmtId="0" xfId="0" applyAlignment="1" applyBorder="1" applyFont="1">
      <alignment horizontal="center" vertical="center"/>
    </xf>
    <xf borderId="0" fillId="14" fontId="39" numFmtId="0" xfId="0" applyAlignment="1" applyFill="1" applyFont="1">
      <alignment horizontal="center" readingOrder="0" vertical="center"/>
    </xf>
    <xf borderId="0" fillId="15" fontId="39" numFmtId="0" xfId="0" applyAlignment="1" applyFill="1" applyFont="1">
      <alignment horizontal="center" readingOrder="0" vertical="center"/>
    </xf>
    <xf borderId="0" fillId="0" fontId="13" numFmtId="0" xfId="0" applyAlignment="1" applyFont="1">
      <alignment horizontal="center"/>
    </xf>
    <xf borderId="0" fillId="16" fontId="39" numFmtId="0" xfId="0" applyAlignment="1" applyFill="1" applyFont="1">
      <alignment horizontal="center" readingOrder="0" vertical="center"/>
    </xf>
    <xf borderId="0" fillId="17" fontId="39" numFmtId="0" xfId="0" applyAlignment="1" applyFill="1" applyFont="1">
      <alignment horizontal="center" readingOrder="0" vertical="center"/>
    </xf>
    <xf borderId="0" fillId="18" fontId="39" numFmtId="0" xfId="0" applyAlignment="1" applyFill="1" applyFont="1">
      <alignment horizontal="center" readingOrder="0" vertical="center"/>
    </xf>
    <xf borderId="134" fillId="0" fontId="3" numFmtId="0" xfId="0" applyAlignment="1" applyBorder="1" applyFont="1">
      <alignment horizontal="center" readingOrder="0" shrinkToFit="0" wrapText="1"/>
    </xf>
    <xf borderId="135" fillId="0" fontId="3" numFmtId="0" xfId="0" applyAlignment="1" applyBorder="1" applyFont="1">
      <alignment horizontal="center" readingOrder="0" shrinkToFit="0" wrapText="1"/>
    </xf>
    <xf borderId="135" fillId="0" fontId="3" numFmtId="0" xfId="0" applyAlignment="1" applyBorder="1" applyFont="1">
      <alignment horizontal="center" readingOrder="0" shrinkToFit="0" vertical="center" wrapText="1"/>
    </xf>
    <xf borderId="136" fillId="0" fontId="3" numFmtId="0" xfId="0" applyAlignment="1" applyBorder="1" applyFont="1">
      <alignment horizontal="center" readingOrder="0" shrinkToFit="0" vertical="center" wrapText="1"/>
    </xf>
    <xf borderId="51" fillId="0" fontId="3" numFmtId="0" xfId="0" applyAlignment="1" applyBorder="1" applyFont="1">
      <alignment horizontal="center" readingOrder="0"/>
    </xf>
    <xf borderId="52" fillId="0" fontId="5" numFmtId="0" xfId="0" applyAlignment="1" applyBorder="1" applyFont="1">
      <alignment horizontal="center"/>
    </xf>
    <xf borderId="137" fillId="0" fontId="5" numFmtId="0" xfId="0" applyAlignment="1" applyBorder="1" applyFont="1">
      <alignment horizontal="center"/>
    </xf>
    <xf borderId="135" fillId="0" fontId="3" numFmtId="0" xfId="0" applyAlignment="1" applyBorder="1" applyFont="1">
      <alignment horizontal="center" readingOrder="0"/>
    </xf>
    <xf borderId="138" fillId="0" fontId="3" numFmtId="0" xfId="0" applyAlignment="1" applyBorder="1" applyFont="1">
      <alignment horizontal="center" readingOrder="0"/>
    </xf>
    <xf borderId="139" fillId="2" fontId="24" numFmtId="0" xfId="0" applyAlignment="1" applyBorder="1" applyFill="1" applyFont="1">
      <alignment horizontal="center" vertical="center"/>
    </xf>
    <xf borderId="140" fillId="2" fontId="24" numFmtId="167" xfId="0" applyAlignment="1" applyBorder="1" applyFill="1" applyFont="1" applyNumberFormat="1">
      <alignment horizontal="center" vertical="center"/>
    </xf>
    <xf borderId="51" fillId="0" fontId="5" numFmtId="0" xfId="0" applyAlignment="1" applyBorder="1" applyFont="1">
      <alignment horizontal="center"/>
    </xf>
    <xf borderId="135" fillId="0" fontId="5" numFmtId="0" xfId="0" applyAlignment="1" applyBorder="1" applyFont="1">
      <alignment horizontal="center" readingOrder="0"/>
    </xf>
    <xf borderId="0" fillId="5" fontId="46" numFmtId="0" xfId="0" applyAlignment="1" applyFill="1" applyFont="1">
      <alignment horizontal="center" readingOrder="0" vertical="center"/>
    </xf>
    <xf borderId="0" fillId="19" fontId="39" numFmtId="0" xfId="0" applyAlignment="1" applyFill="1" applyFont="1">
      <alignment horizontal="center" readingOrder="0" vertical="center"/>
    </xf>
    <xf borderId="113" fillId="20" fontId="40" numFmtId="0" xfId="0" applyAlignment="1" applyBorder="1" applyFill="1" applyFont="1">
      <alignment horizontal="center" readingOrder="0" vertical="center"/>
    </xf>
    <xf borderId="118" fillId="20" fontId="40" numFmtId="0" xfId="0" applyAlignment="1" applyBorder="1" applyFill="1" applyFont="1">
      <alignment horizontal="center" readingOrder="0" vertical="center"/>
    </xf>
    <xf borderId="72" fillId="8" fontId="27" numFmtId="0" xfId="0" applyAlignment="1" applyBorder="1" applyFill="1" applyFont="1">
      <alignment horizontal="center" readingOrder="0"/>
    </xf>
    <xf borderId="48" fillId="9" fontId="27" numFmtId="0" xfId="0" applyAlignment="1" applyBorder="1" applyFill="1" applyFont="1">
      <alignment horizontal="center" readingOrder="0"/>
    </xf>
    <xf borderId="48" fillId="0" fontId="47" numFmtId="0" xfId="0" applyAlignment="1" applyBorder="1" applyFont="1">
      <alignment horizontal="right" readingOrder="0"/>
    </xf>
    <xf borderId="53" fillId="0" fontId="48" numFmtId="0" xfId="0" applyAlignment="1" applyBorder="1" applyFont="1">
      <alignment horizontal="left" readingOrder="0"/>
    </xf>
    <xf borderId="141" fillId="8" fontId="13" numFmtId="0" xfId="0" applyAlignment="1" applyBorder="1" applyFill="1" applyFont="1">
      <alignment horizontal="center" readingOrder="0" shrinkToFit="0" vertical="center" wrapText="1"/>
    </xf>
    <xf borderId="142" fillId="8" fontId="13" numFmtId="0" xfId="0" applyAlignment="1" applyBorder="1" applyFill="1" applyFont="1">
      <alignment horizontal="center" readingOrder="0" shrinkToFit="0" vertical="center" wrapText="1"/>
    </xf>
    <xf borderId="143" fillId="8" fontId="13" numFmtId="0" xfId="0" applyAlignment="1" applyBorder="1" applyFill="1" applyFont="1">
      <alignment horizontal="center" readingOrder="0" shrinkToFit="0" vertical="center" wrapText="1"/>
    </xf>
    <xf borderId="30" fillId="8" fontId="13" numFmtId="0" xfId="0" applyAlignment="1" applyBorder="1" applyFill="1" applyFont="1">
      <alignment horizontal="center" readingOrder="0" shrinkToFit="0" vertical="center" wrapText="1"/>
    </xf>
    <xf borderId="31" fillId="8" fontId="13" numFmtId="0" xfId="0" applyAlignment="1" applyBorder="1" applyFill="1" applyFont="1">
      <alignment horizontal="center" readingOrder="0" shrinkToFit="0" vertical="center" wrapText="1"/>
    </xf>
    <xf borderId="67" fillId="8" fontId="13" numFmtId="0" xfId="0" applyAlignment="1" applyBorder="1" applyFill="1" applyFont="1">
      <alignment horizontal="center" readingOrder="0" shrinkToFit="0" vertical="center" wrapText="1"/>
    </xf>
    <xf borderId="141" fillId="9" fontId="13" numFmtId="0" xfId="0" applyAlignment="1" applyBorder="1" applyFill="1" applyFont="1">
      <alignment horizontal="center" readingOrder="0" shrinkToFit="0" vertical="center" wrapText="1"/>
    </xf>
    <xf borderId="142" fillId="9" fontId="13" numFmtId="0" xfId="0" applyAlignment="1" applyBorder="1" applyFill="1" applyFont="1">
      <alignment horizontal="center" readingOrder="0" vertical="center"/>
    </xf>
    <xf borderId="143" fillId="9" fontId="13" numFmtId="0" xfId="0" applyAlignment="1" applyBorder="1" applyFill="1" applyFont="1">
      <alignment horizontal="center" readingOrder="0" vertical="center"/>
    </xf>
    <xf borderId="141" fillId="0" fontId="13" numFmtId="0" xfId="0" applyAlignment="1" applyBorder="1" applyFont="1">
      <alignment horizontal="center" readingOrder="0" shrinkToFit="0" vertical="center" wrapText="1"/>
    </xf>
    <xf borderId="142" fillId="0" fontId="13" numFmtId="0" xfId="0" applyAlignment="1" applyBorder="1" applyFont="1">
      <alignment horizontal="center" readingOrder="0" shrinkToFit="0" vertical="center" wrapText="1"/>
    </xf>
    <xf borderId="54" fillId="0" fontId="13" numFmtId="0" xfId="0" applyAlignment="1" applyBorder="1" applyFont="1">
      <alignment horizontal="center" readingOrder="0" shrinkToFit="0" vertical="center" wrapText="1"/>
    </xf>
    <xf borderId="144" fillId="8" fontId="13" numFmtId="0" xfId="0" applyAlignment="1" applyBorder="1" applyFill="1" applyFont="1">
      <alignment readingOrder="0"/>
    </xf>
    <xf borderId="145" fillId="8" fontId="13" numFmtId="0" xfId="0" applyAlignment="1" applyBorder="1" applyFill="1" applyFont="1">
      <alignment readingOrder="0"/>
    </xf>
    <xf borderId="146" fillId="10" fontId="43" numFmtId="0" xfId="0" applyAlignment="1" applyBorder="1" applyFill="1" applyFont="1">
      <alignment horizontal="center" readingOrder="0" vertical="center"/>
    </xf>
    <xf borderId="147" fillId="8" fontId="13" numFmtId="0" xfId="0" applyAlignment="1" applyBorder="1" applyFill="1" applyFont="1">
      <alignment readingOrder="0"/>
    </xf>
    <xf borderId="30" fillId="8" fontId="13" numFmtId="0" xfId="0" applyAlignment="1" applyBorder="1" applyFill="1" applyFont="1">
      <alignment readingOrder="0"/>
    </xf>
    <xf borderId="31" fillId="8" fontId="13" numFmtId="0" xfId="0" applyAlignment="1" applyBorder="1" applyFill="1" applyFont="1">
      <alignment readingOrder="0"/>
    </xf>
    <xf borderId="67" fillId="8" fontId="13" numFmtId="0" xfId="0" applyAlignment="1" applyBorder="1" applyFill="1" applyFont="1">
      <alignment readingOrder="0"/>
    </xf>
    <xf borderId="144" fillId="9" fontId="13" numFmtId="0" xfId="0" applyAlignment="1" applyBorder="1" applyFill="1" applyFont="1">
      <alignment horizontal="center" readingOrder="0"/>
    </xf>
    <xf borderId="145" fillId="9" fontId="13" numFmtId="0" xfId="0" applyAlignment="1" applyBorder="1" applyFill="1" applyFont="1">
      <alignment horizontal="center" readingOrder="0"/>
    </xf>
    <xf borderId="147" fillId="9" fontId="13" numFmtId="0" xfId="0" applyAlignment="1" applyBorder="1" applyFill="1" applyFont="1">
      <alignment readingOrder="0"/>
    </xf>
    <xf borderId="122" fillId="0" fontId="13" numFmtId="0" xfId="0" applyAlignment="1" applyBorder="1" applyFont="1">
      <alignment horizontal="center" readingOrder="0"/>
    </xf>
    <xf borderId="148" fillId="0" fontId="2" numFmtId="0" xfId="0" applyBorder="1" applyFont="1"/>
    <xf borderId="145" fillId="0" fontId="13" numFmtId="0" xfId="0" applyAlignment="1" applyBorder="1" applyFont="1">
      <alignment readingOrder="0"/>
    </xf>
    <xf borderId="145" fillId="0" fontId="13" numFmtId="0" xfId="0" applyBorder="1" applyFont="1"/>
    <xf borderId="145" fillId="0" fontId="13" numFmtId="0" xfId="0" applyAlignment="1" applyBorder="1" applyFont="1">
      <alignment readingOrder="0"/>
    </xf>
    <xf borderId="147" fillId="0" fontId="13" numFmtId="0" xfId="0" applyBorder="1" applyFont="1"/>
    <xf borderId="149" fillId="8" fontId="13" numFmtId="0" xfId="0" applyAlignment="1" applyBorder="1" applyFill="1" applyFont="1">
      <alignment readingOrder="0"/>
    </xf>
    <xf borderId="63" fillId="8" fontId="13" numFmtId="0" xfId="0" applyAlignment="1" applyBorder="1" applyFill="1" applyFont="1">
      <alignment readingOrder="0"/>
    </xf>
    <xf borderId="146" fillId="8" fontId="13" numFmtId="0" xfId="0" applyAlignment="1" applyBorder="1" applyFill="1" applyFont="1">
      <alignment readingOrder="0"/>
    </xf>
    <xf borderId="150" fillId="8" fontId="13" numFmtId="0" xfId="0" applyAlignment="1" applyBorder="1" applyFill="1" applyFont="1">
      <alignment readingOrder="0"/>
    </xf>
    <xf borderId="38" fillId="8" fontId="13" numFmtId="0" xfId="0" applyAlignment="1" applyBorder="1" applyFill="1" applyFont="1">
      <alignment readingOrder="0"/>
    </xf>
    <xf borderId="149" fillId="9" fontId="13" numFmtId="0" xfId="0" applyAlignment="1" applyBorder="1" applyFill="1" applyFont="1">
      <alignment horizontal="center" readingOrder="0"/>
    </xf>
    <xf borderId="63" fillId="9" fontId="13" numFmtId="0" xfId="0" applyAlignment="1" applyBorder="1" applyFill="1" applyFont="1">
      <alignment horizontal="center" readingOrder="0"/>
    </xf>
    <xf borderId="146" fillId="9" fontId="13" numFmtId="0" xfId="0" applyAlignment="1" applyBorder="1" applyFill="1" applyFont="1">
      <alignment readingOrder="0"/>
    </xf>
    <xf borderId="151" fillId="0" fontId="13" numFmtId="0" xfId="0" applyAlignment="1" applyBorder="1" applyFont="1">
      <alignment horizontal="center" readingOrder="0"/>
    </xf>
    <xf borderId="37" fillId="0" fontId="2" numFmtId="0" xfId="0" applyBorder="1" applyFont="1"/>
    <xf borderId="150" fillId="0" fontId="2" numFmtId="0" xfId="0" applyBorder="1" applyFont="1"/>
    <xf borderId="63" fillId="0" fontId="13" numFmtId="0" xfId="0" applyBorder="1" applyFont="1"/>
    <xf borderId="63" fillId="0" fontId="13" numFmtId="0" xfId="0" applyAlignment="1" applyBorder="1" applyFont="1">
      <alignment readingOrder="0"/>
    </xf>
    <xf borderId="146" fillId="0" fontId="13" numFmtId="0" xfId="0" applyBorder="1" applyFont="1"/>
    <xf borderId="151" fillId="10" fontId="13" numFmtId="0" xfId="0" applyAlignment="1" applyBorder="1" applyFill="1" applyFont="1">
      <alignment horizontal="center" readingOrder="0"/>
    </xf>
    <xf borderId="37" fillId="10" fontId="2" numFmtId="0" xfId="0" applyBorder="1" applyFill="1" applyFont="1"/>
    <xf borderId="150" fillId="10" fontId="2" numFmtId="0" xfId="0" applyBorder="1" applyFill="1" applyFont="1"/>
    <xf borderId="63" fillId="10" fontId="35" numFmtId="0" xfId="0" applyAlignment="1" applyBorder="1" applyFill="1" applyFont="1">
      <alignment readingOrder="0" shrinkToFit="0" wrapText="0"/>
    </xf>
    <xf borderId="63" fillId="10" fontId="35" numFmtId="0" xfId="0" applyAlignment="1" applyBorder="1" applyFill="1" applyFont="1">
      <alignment shrinkToFit="0" wrapText="0"/>
    </xf>
    <xf borderId="63" fillId="10" fontId="35" numFmtId="0" xfId="0" applyAlignment="1" applyBorder="1" applyFill="1" applyFont="1">
      <alignment readingOrder="0" shrinkToFit="0" wrapText="0"/>
    </xf>
    <xf borderId="146" fillId="10" fontId="35" numFmtId="0" xfId="0" applyAlignment="1" applyBorder="1" applyFill="1" applyFont="1">
      <alignment shrinkToFit="0" wrapText="0"/>
    </xf>
    <xf borderId="151" fillId="21" fontId="13" numFmtId="0" xfId="0" applyAlignment="1" applyBorder="1" applyFill="1" applyFont="1">
      <alignment horizontal="center" readingOrder="0"/>
    </xf>
    <xf borderId="37" fillId="21" fontId="2" numFmtId="0" xfId="0" applyBorder="1" applyFill="1" applyFont="1"/>
    <xf borderId="150" fillId="21" fontId="2" numFmtId="0" xfId="0" applyBorder="1" applyFill="1" applyFont="1"/>
    <xf borderId="63" fillId="21" fontId="35" numFmtId="0" xfId="0" applyAlignment="1" applyBorder="1" applyFill="1" applyFont="1">
      <alignment readingOrder="0" shrinkToFit="0" wrapText="0"/>
    </xf>
    <xf borderId="63" fillId="21" fontId="35" numFmtId="0" xfId="0" applyAlignment="1" applyBorder="1" applyFill="1" applyFont="1">
      <alignment shrinkToFit="0" wrapText="0"/>
    </xf>
    <xf borderId="146" fillId="21" fontId="35" numFmtId="0" xfId="0" applyAlignment="1" applyBorder="1" applyFill="1" applyFont="1">
      <alignment shrinkToFit="0" wrapText="0"/>
    </xf>
    <xf borderId="152" fillId="8" fontId="13" numFmtId="0" xfId="0" applyAlignment="1" applyBorder="1" applyFill="1" applyFont="1">
      <alignment readingOrder="0"/>
    </xf>
    <xf borderId="41" fillId="8" fontId="13" numFmtId="0" xfId="0" applyAlignment="1" applyBorder="1" applyFill="1" applyFont="1">
      <alignment readingOrder="0"/>
    </xf>
    <xf borderId="92" fillId="8" fontId="13" numFmtId="0" xfId="0" applyAlignment="1" applyBorder="1" applyFill="1" applyFont="1">
      <alignment readingOrder="0"/>
    </xf>
    <xf borderId="153" fillId="8" fontId="13" numFmtId="0" xfId="0" applyAlignment="1" applyBorder="1" applyFill="1" applyFont="1">
      <alignment readingOrder="0"/>
    </xf>
    <xf borderId="154" fillId="8" fontId="13" numFmtId="0" xfId="0" applyAlignment="1" applyBorder="1" applyFill="1" applyFont="1">
      <alignment readingOrder="0"/>
    </xf>
    <xf borderId="155" fillId="8" fontId="13" numFmtId="0" xfId="0" applyAlignment="1" applyBorder="1" applyFill="1" applyFont="1">
      <alignment readingOrder="0"/>
    </xf>
    <xf borderId="152" fillId="9" fontId="13" numFmtId="0" xfId="0" applyAlignment="1" applyBorder="1" applyFill="1" applyFont="1">
      <alignment horizontal="center" readingOrder="0"/>
    </xf>
    <xf borderId="41" fillId="9" fontId="13" numFmtId="0" xfId="0" applyAlignment="1" applyBorder="1" applyFill="1" applyFont="1">
      <alignment horizontal="center" readingOrder="0"/>
    </xf>
    <xf borderId="92" fillId="9" fontId="13" numFmtId="0" xfId="0" applyAlignment="1" applyBorder="1" applyFill="1" applyFont="1">
      <alignment readingOrder="0"/>
    </xf>
    <xf borderId="156" fillId="21" fontId="13" numFmtId="0" xfId="0" applyAlignment="1" applyBorder="1" applyFill="1" applyFont="1">
      <alignment horizontal="center" readingOrder="0"/>
    </xf>
    <xf borderId="90" fillId="21" fontId="2" numFmtId="0" xfId="0" applyBorder="1" applyFill="1" applyFont="1"/>
    <xf borderId="39" fillId="21" fontId="2" numFmtId="0" xfId="0" applyBorder="1" applyFill="1" applyFont="1"/>
    <xf borderId="41" fillId="21" fontId="35" numFmtId="0" xfId="0" applyAlignment="1" applyBorder="1" applyFill="1" applyFont="1">
      <alignment shrinkToFit="0" wrapText="0"/>
    </xf>
    <xf borderId="41" fillId="21" fontId="35" numFmtId="0" xfId="0" applyAlignment="1" applyBorder="1" applyFill="1" applyFont="1">
      <alignment readingOrder="0" shrinkToFit="0" wrapText="0"/>
    </xf>
    <xf borderId="92" fillId="21" fontId="35" numFmtId="0" xfId="0" applyAlignment="1" applyBorder="1" applyFill="1" applyFont="1">
      <alignment shrinkToFit="0" wrapText="0"/>
    </xf>
    <xf borderId="141" fillId="2" fontId="13" numFmtId="0" xfId="0" applyAlignment="1" applyBorder="1" applyFill="1" applyFont="1">
      <alignment readingOrder="0"/>
    </xf>
    <xf borderId="142" fillId="2" fontId="13" numFmtId="0" xfId="0" applyAlignment="1" applyBorder="1" applyFill="1" applyFont="1">
      <alignment readingOrder="0"/>
    </xf>
    <xf borderId="142" fillId="2" fontId="13" numFmtId="0" xfId="0" applyAlignment="1" applyBorder="1" applyFill="1" applyFont="1">
      <alignment horizontal="center" readingOrder="0"/>
    </xf>
    <xf borderId="130" fillId="2" fontId="49" numFmtId="0" xfId="0" applyAlignment="1" applyBorder="1" applyFill="1" applyFont="1">
      <alignment readingOrder="0"/>
    </xf>
    <xf borderId="53" fillId="10" fontId="2" numFmtId="0" xfId="0" applyBorder="1" applyFill="1" applyFont="1"/>
    <xf borderId="54" fillId="10" fontId="2" numFmtId="0" xfId="0" applyBorder="1" applyFill="1" applyFont="1"/>
    <xf borderId="145" fillId="8" fontId="13" numFmtId="0" xfId="0" applyAlignment="1" applyBorder="1" applyFill="1" applyFont="1">
      <alignment horizontal="left" readingOrder="0"/>
    </xf>
    <xf borderId="147" fillId="8" fontId="13" numFmtId="0" xfId="0" applyAlignment="1" applyBorder="1" applyFill="1" applyFont="1">
      <alignment horizontal="left" readingOrder="0"/>
    </xf>
    <xf borderId="144" fillId="21" fontId="35" numFmtId="168" xfId="0" applyAlignment="1" applyBorder="1" applyFill="1" applyFont="1" applyNumberFormat="1">
      <alignment horizontal="left" shrinkToFit="0" wrapText="0"/>
    </xf>
    <xf borderId="145" fillId="21" fontId="35" numFmtId="168" xfId="0" applyAlignment="1" applyBorder="1" applyFill="1" applyFont="1" applyNumberFormat="1">
      <alignment horizontal="left" shrinkToFit="0" wrapText="0"/>
    </xf>
    <xf borderId="145" fillId="21" fontId="35" numFmtId="0" xfId="0" applyAlignment="1" applyBorder="1" applyFill="1" applyFont="1">
      <alignment horizontal="left" shrinkToFit="0" wrapText="0"/>
    </xf>
    <xf borderId="145" fillId="21" fontId="35" numFmtId="0" xfId="0" applyAlignment="1" applyBorder="1" applyFill="1" applyFont="1">
      <alignment horizontal="left" readingOrder="0" shrinkToFit="0" wrapText="0"/>
    </xf>
    <xf borderId="147" fillId="21" fontId="35" numFmtId="0" xfId="0" applyAlignment="1" applyBorder="1" applyFill="1" applyFont="1">
      <alignment horizontal="left" shrinkToFit="0" wrapText="0"/>
    </xf>
    <xf borderId="63" fillId="8" fontId="13" numFmtId="0" xfId="0" applyAlignment="1" applyBorder="1" applyFill="1" applyFont="1">
      <alignment horizontal="left" readingOrder="0"/>
    </xf>
    <xf borderId="146" fillId="8" fontId="13" numFmtId="0" xfId="0" applyAlignment="1" applyBorder="1" applyFill="1" applyFont="1">
      <alignment horizontal="left" readingOrder="0"/>
    </xf>
    <xf borderId="149" fillId="10" fontId="35" numFmtId="168" xfId="0" applyAlignment="1" applyBorder="1" applyFill="1" applyFont="1" applyNumberFormat="1">
      <alignment horizontal="left" shrinkToFit="0" wrapText="0"/>
    </xf>
    <xf borderId="63" fillId="10" fontId="35" numFmtId="0" xfId="0" applyAlignment="1" applyBorder="1" applyFill="1" applyFont="1">
      <alignment horizontal="left" shrinkToFit="0" wrapText="0"/>
    </xf>
    <xf borderId="63" fillId="10" fontId="35" numFmtId="0" xfId="0" applyAlignment="1" applyBorder="1" applyFill="1" applyFont="1">
      <alignment horizontal="left" readingOrder="0" shrinkToFit="0" wrapText="0"/>
    </xf>
    <xf borderId="146" fillId="10" fontId="35" numFmtId="0" xfId="0" applyAlignment="1" applyBorder="1" applyFill="1" applyFont="1">
      <alignment horizontal="left" shrinkToFit="0" wrapText="0"/>
    </xf>
    <xf borderId="63" fillId="8" fontId="13" numFmtId="0" xfId="0" applyAlignment="1" applyBorder="1" applyFill="1" applyFont="1">
      <alignment horizontal="center" readingOrder="0"/>
    </xf>
    <xf borderId="146" fillId="8" fontId="13" numFmtId="0" xfId="0" applyAlignment="1" applyBorder="1" applyFill="1" applyFont="1">
      <alignment horizontal="center" readingOrder="0"/>
    </xf>
    <xf borderId="149" fillId="21" fontId="35" numFmtId="168" xfId="0" applyAlignment="1" applyBorder="1" applyFill="1" applyFont="1" applyNumberFormat="1">
      <alignment horizontal="right" shrinkToFit="0" wrapText="0"/>
    </xf>
    <xf borderId="149" fillId="10" fontId="35" numFmtId="168" xfId="0" applyAlignment="1" applyBorder="1" applyFill="1" applyFont="1" applyNumberFormat="1">
      <alignment horizontal="right" shrinkToFit="0" wrapText="0"/>
    </xf>
    <xf borderId="41" fillId="8" fontId="13" numFmtId="0" xfId="0" applyAlignment="1" applyBorder="1" applyFill="1" applyFont="1">
      <alignment horizontal="center" readingOrder="0"/>
    </xf>
    <xf borderId="92" fillId="8" fontId="13" numFmtId="0" xfId="0" applyAlignment="1" applyBorder="1" applyFill="1" applyFont="1">
      <alignment horizontal="center" readingOrder="0"/>
    </xf>
    <xf borderId="152" fillId="21" fontId="35" numFmtId="168" xfId="0" applyAlignment="1" applyBorder="1" applyFill="1" applyFont="1" applyNumberFormat="1">
      <alignment horizontal="right" shrinkToFit="0" wrapText="0"/>
    </xf>
  </cellXfs>
  <cellStyles count="1">
    <cellStyle xfId="0" name="Normal" builtinId="0"/>
  </cellStyles>
  <dxfs count="18">
    <dxf>
      <font/>
      <fill>
        <patternFill patternType="none"/>
      </fill>
      <border/>
    </dxf>
    <dxf>
      <font/>
      <fill>
        <patternFill patternType="solid">
          <fgColor rgb="FFFFFFFF"/>
          <bgColor rgb="FFFFFFFF"/>
        </patternFill>
      </fill>
      <border/>
    </dxf>
    <dxf>
      <font/>
      <fill>
        <patternFill patternType="solid">
          <fgColor rgb="FFE0F7FA"/>
          <bgColor rgb="FFE0F7FA"/>
        </patternFill>
      </fill>
      <border/>
    </dxf>
    <dxf>
      <font/>
      <fill>
        <patternFill patternType="solid">
          <fgColor rgb="FFF3F3F3"/>
          <bgColor rgb="FFF3F3F3"/>
        </patternFill>
      </fill>
      <border/>
    </dxf>
    <dxf>
      <font>
        <b/>
        <color rgb="FFFFFFFF"/>
      </font>
      <fill>
        <patternFill patternType="solid">
          <fgColor rgb="FFCC0000"/>
          <bgColor rgb="FFCC0000"/>
        </patternFill>
      </fill>
      <border/>
    </dxf>
    <dxf>
      <font>
        <b/>
        <color rgb="FFFFFFFF"/>
      </font>
      <fill>
        <patternFill patternType="solid">
          <fgColor rgb="FF1155CC"/>
          <bgColor rgb="FF1155CC"/>
        </patternFill>
      </fill>
      <border/>
    </dxf>
    <dxf>
      <font>
        <b/>
        <color rgb="FFFFFFFF"/>
      </font>
      <fill>
        <patternFill patternType="solid">
          <fgColor rgb="FF38761D"/>
          <bgColor rgb="FF38761D"/>
        </patternFill>
      </fill>
      <border/>
    </dxf>
    <dxf>
      <font>
        <color rgb="FFFFFFFF"/>
      </font>
      <fill>
        <patternFill patternType="solid">
          <fgColor rgb="FF00FF00"/>
          <bgColor rgb="FF00FF00"/>
        </patternFill>
      </fill>
      <border/>
    </dxf>
    <dxf>
      <font>
        <b/>
        <color rgb="FFFFFFFF"/>
      </font>
      <fill>
        <patternFill patternType="solid">
          <fgColor rgb="FFFF9900"/>
          <bgColor rgb="FFFF9900"/>
        </patternFill>
      </fill>
      <border/>
    </dxf>
    <dxf>
      <font>
        <b/>
        <color rgb="FFFFFFFF"/>
      </font>
      <fill>
        <patternFill patternType="solid">
          <fgColor rgb="FFFF00FF"/>
          <bgColor rgb="FFFF00FF"/>
        </patternFill>
      </fill>
      <border/>
    </dxf>
    <dxf>
      <font>
        <b/>
        <color rgb="FF000000"/>
      </font>
      <fill>
        <patternFill patternType="solid">
          <fgColor rgb="FFFFFF00"/>
          <bgColor rgb="FFFFFF00"/>
        </patternFill>
      </fill>
      <border/>
    </dxf>
    <dxf>
      <font>
        <b/>
        <color theme="0"/>
      </font>
      <fill>
        <patternFill patternType="solid">
          <fgColor rgb="FFFF3D7E"/>
          <bgColor rgb="FFFF3D7E"/>
        </patternFill>
      </fill>
      <border/>
    </dxf>
    <dxf>
      <font>
        <b/>
        <color theme="0"/>
      </font>
      <fill>
        <patternFill patternType="solid">
          <fgColor rgb="FFCC0000"/>
          <bgColor rgb="FFCC0000"/>
        </patternFill>
      </fill>
      <border/>
    </dxf>
    <dxf>
      <font/>
      <fill>
        <patternFill patternType="solid">
          <fgColor rgb="FFF8F9FA"/>
          <bgColor rgb="FFF8F9FA"/>
        </patternFill>
      </fill>
      <border/>
    </dxf>
    <dxf>
      <font>
        <b/>
        <color rgb="FFFFFFFF"/>
      </font>
      <fill>
        <patternFill patternType="solid">
          <fgColor rgb="FFFF3D7E"/>
          <bgColor rgb="FFFF3D7E"/>
        </patternFill>
      </fill>
      <border/>
    </dxf>
    <dxf>
      <font/>
      <fill>
        <patternFill patternType="solid">
          <fgColor rgb="FFB7E1CD"/>
          <bgColor rgb="FFB7E1CD"/>
        </patternFill>
      </fill>
      <border/>
    </dxf>
    <dxf>
      <font/>
      <fill>
        <patternFill patternType="solid">
          <fgColor rgb="FF999999"/>
          <bgColor rgb="FF999999"/>
        </patternFill>
      </fill>
      <border/>
    </dxf>
    <dxf>
      <font>
        <color rgb="FFFFFFFF"/>
      </font>
      <fill>
        <patternFill patternType="solid">
          <fgColor rgb="FFFF3D7E"/>
          <bgColor rgb="FFFF3D7E"/>
        </patternFill>
      </fill>
      <border/>
    </dxf>
  </dxfs>
  <tableStyles count="5">
    <tableStyle count="2" pivot="0" name="計測入力シート（ここのみ編集可）-style">
      <tableStyleElement dxfId="1" type="firstRowStripe"/>
      <tableStyleElement dxfId="2" type="secondRowStripe"/>
    </tableStyle>
    <tableStyle count="2" pivot="0" name="タイム記録表-style">
      <tableStyleElement dxfId="1" type="firstRowStripe"/>
      <tableStyleElement dxfId="3" type="secondRowStripe"/>
    </tableStyle>
    <tableStyle count="2" pivot="0" name="全体リザルト-style">
      <tableStyleElement dxfId="1" type="firstRowStripe"/>
      <tableStyleElement dxfId="3" type="secondRowStripe"/>
    </tableStyle>
    <tableStyle count="2" pivot="0" name="計測入力シート（ここのみ編集可）-style 2">
      <tableStyleElement dxfId="1" type="firstRowStripe"/>
      <tableStyleElement dxfId="2" type="secondRowStripe"/>
    </tableStyle>
    <tableStyle count="2" pivot="0" name="DB(読み込みシート※編集厳禁)-style">
      <tableStyleElement dxfId="1" type="firstRowStripe"/>
      <tableStyleElement dxfId="13" type="secondRowStripe"/>
    </tableStyle>
  </tableStyles>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ables/table1.xml><?xml version="1.0" encoding="utf-8"?>
<table xmlns="http://schemas.openxmlformats.org/spreadsheetml/2006/main" headerRowCount="0" ref="L4:N4" displayName="Table_1" name="Table_1" id="3">
  <tableColumns count="3">
    <tableColumn name="Column1" id="1"/>
    <tableColumn name="Column2" id="2"/>
    <tableColumn name="Column3" id="3"/>
  </tableColumns>
  <tableStyleInfo name="計測入力シート（ここのみ編集可）-style" showColumnStripes="0" showFirstColumn="1" showLastColumn="1" showRowStripes="1"/>
</table>
</file>

<file path=xl/tables/table2.xml><?xml version="1.0" encoding="utf-8"?>
<table xmlns="http://schemas.openxmlformats.org/spreadsheetml/2006/main" headerRowCount="0" ref="B17:Z116" displayName="Table_4" name="Table_4" id="4">
  <tableColumns count="25">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 name="Column20" id="20"/>
    <tableColumn name="Column21" id="21"/>
    <tableColumn name="Column22" id="22"/>
    <tableColumn name="Column23" id="23"/>
    <tableColumn name="Column24" id="24"/>
    <tableColumn name="Column25" id="25"/>
  </tableColumns>
  <tableStyleInfo name="計測入力シート（ここのみ編集可）-style 2" showColumnStripes="0" showFirstColumn="1" showLastColumn="1" showRowStripes="1"/>
</table>
</file>

<file path=xl/tables/table3.xml><?xml version="1.0" encoding="utf-8"?>
<table xmlns="http://schemas.openxmlformats.org/spreadsheetml/2006/main" headerRowCount="0" ref="D5:Q58" displayName="Table_3" name="Table_3" id="1">
  <tableColumns count="14">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s>
  <tableStyleInfo name="全体リザルト-style" showColumnStripes="0" showFirstColumn="1" showLastColumn="1" showRowStripes="1"/>
</table>
</file>

<file path=xl/tables/table4.xml><?xml version="1.0" encoding="utf-8"?>
<table xmlns="http://schemas.openxmlformats.org/spreadsheetml/2006/main" headerRowCount="0" ref="D5:Q60" displayName="Table_2" name="Table_2" id="2">
  <tableColumns count="14">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s>
  <tableStyleInfo name="タイム記録表-style" showColumnStripes="0" showFirstColumn="1" showLastColumn="1" showRowStripes="1"/>
</table>
</file>

<file path=xl/tables/table5.xml><?xml version="1.0" encoding="utf-8"?>
<table xmlns="http://schemas.openxmlformats.org/spreadsheetml/2006/main" headerRowCount="0" ref="I3:Y102" displayName="Table_5" name="Table_5" id="5">
  <tableColumns count="17">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s>
  <tableStyleInfo name="DB(読み込みシート※編集厳禁)-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4" Type="http://schemas.openxmlformats.org/officeDocument/2006/relationships/table" Target="../tables/table1.xml"/><Relationship Id="rId5" Type="http://schemas.openxmlformats.org/officeDocument/2006/relationships/table" Target="../tables/table2.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hyperlink" Target="https://docs.google.com/spreadsheets/d/1APhJfj6MAI2cXBvA8l5lKwKjOVEHmbiLoW98OqxDnJM/edit?gid=1462815136" TargetMode="External"/><Relationship Id="rId2"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3"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3"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3"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7.5"/>
    <col customWidth="1" min="2" max="2" width="3.88"/>
    <col customWidth="1" min="3" max="3" width="5.75"/>
    <col customWidth="1" min="4" max="4" width="17.0"/>
    <col customWidth="1" min="5" max="5" width="15.13"/>
    <col customWidth="1" hidden="1" min="6" max="6" width="6.88"/>
    <col customWidth="1" hidden="1" min="7" max="8" width="8.13"/>
    <col customWidth="1" min="9" max="9" width="10.63"/>
    <col customWidth="1" min="10" max="10" width="3.88"/>
    <col customWidth="1" min="11" max="11" width="9.5"/>
    <col customWidth="1" min="12" max="12" width="3.88"/>
    <col customWidth="1" min="13" max="13" width="4.5"/>
    <col customWidth="1" min="14" max="14" width="5.75"/>
    <col customWidth="1" hidden="1" min="15" max="16" width="8.75"/>
    <col customWidth="1" min="17" max="17" width="3.88"/>
    <col customWidth="1" min="18" max="18" width="5.75"/>
    <col customWidth="1" min="19" max="19" width="17.0"/>
    <col customWidth="1" min="20" max="20" width="15.13"/>
    <col customWidth="1" min="21" max="21" width="10.25"/>
    <col customWidth="1" min="22" max="22" width="3.88"/>
    <col customWidth="1" min="23" max="23" width="9.5"/>
    <col customWidth="1" min="24" max="24" width="3.88"/>
    <col customWidth="1" min="25" max="25" width="4.5"/>
    <col customWidth="1" min="26" max="26" width="5.75"/>
    <col customWidth="1" min="27" max="27" width="3.63"/>
    <col customWidth="1" min="28" max="28" width="5.5"/>
    <col customWidth="1" min="29" max="34" width="7.75"/>
    <col customWidth="1" min="35" max="37" width="10.13"/>
    <col customWidth="1" min="38" max="55" width="7.75"/>
    <col customWidth="1" min="56" max="56" width="9.38"/>
    <col customWidth="1" min="57" max="57" width="11.38"/>
    <col customWidth="1" min="58" max="58" width="7.75"/>
    <col customWidth="1" min="59" max="59" width="7.0"/>
    <col customWidth="1" min="61" max="61" width="9.88"/>
    <col customWidth="1" min="62" max="62" width="18.38"/>
    <col customWidth="1" min="63" max="63" width="14.5"/>
  </cols>
  <sheetData>
    <row r="1">
      <c r="A1" s="4"/>
      <c r="B1" s="9" t="s">
        <v>2</v>
      </c>
      <c r="C1" s="12"/>
      <c r="D1" s="12"/>
      <c r="E1" s="12"/>
      <c r="F1" s="12"/>
      <c r="G1" s="12"/>
      <c r="H1" s="12"/>
      <c r="I1" s="12"/>
      <c r="J1" s="12"/>
      <c r="K1" s="12"/>
      <c r="L1" s="12"/>
      <c r="M1" s="12"/>
      <c r="N1" s="16"/>
      <c r="O1" s="19"/>
      <c r="P1" s="19"/>
      <c r="Q1" s="19"/>
      <c r="R1" s="19"/>
      <c r="S1" s="19"/>
      <c r="T1" s="19"/>
      <c r="U1" s="19"/>
      <c r="V1" s="19"/>
      <c r="W1" s="19"/>
      <c r="X1" s="19"/>
      <c r="Y1" s="19"/>
      <c r="Z1" s="19"/>
      <c r="AA1" s="4"/>
      <c r="AB1" s="23"/>
      <c r="AC1" s="23"/>
      <c r="AD1" s="23"/>
      <c r="AE1" s="23"/>
      <c r="AF1" s="23"/>
      <c r="AG1" s="23"/>
      <c r="AH1" s="23"/>
      <c r="AI1" s="23"/>
      <c r="AJ1" s="23"/>
      <c r="AK1" s="23"/>
      <c r="AL1" s="23"/>
      <c r="AM1" s="23"/>
      <c r="AN1" s="23"/>
      <c r="AO1" s="23"/>
      <c r="AP1" s="23"/>
      <c r="AQ1" s="25"/>
      <c r="AR1" s="19"/>
      <c r="AS1" s="19"/>
      <c r="AT1" s="4"/>
      <c r="AU1" s="19"/>
      <c r="AV1" s="19"/>
      <c r="AW1" s="19"/>
      <c r="AX1" s="19"/>
      <c r="AY1" s="19"/>
      <c r="AZ1" s="19"/>
      <c r="BA1" s="19"/>
      <c r="BB1" s="19"/>
      <c r="BC1" s="19"/>
      <c r="BD1" s="19"/>
      <c r="BE1" s="4"/>
      <c r="BF1" s="4"/>
      <c r="BG1" s="4"/>
      <c r="BH1" s="4"/>
      <c r="BI1" s="4"/>
      <c r="BJ1" s="4"/>
      <c r="BK1" s="4"/>
      <c r="BL1" s="4"/>
      <c r="BM1" s="4"/>
      <c r="BN1" s="4"/>
      <c r="BO1" s="4"/>
      <c r="BP1" s="4"/>
      <c r="BQ1" s="4"/>
      <c r="BR1" s="4"/>
      <c r="BS1" s="4"/>
      <c r="BT1" s="4"/>
      <c r="BU1" s="4"/>
      <c r="BV1" s="4"/>
      <c r="BW1" s="4"/>
      <c r="BX1" s="4"/>
    </row>
    <row r="2">
      <c r="A2" s="4"/>
      <c r="B2" s="37" t="s">
        <v>3</v>
      </c>
      <c r="C2" s="39" t="s">
        <v>18</v>
      </c>
      <c r="D2" s="40" t="s">
        <v>19</v>
      </c>
      <c r="E2" s="41" t="s">
        <v>20</v>
      </c>
      <c r="F2" s="19"/>
      <c r="G2" s="43"/>
      <c r="H2" s="44" t="s">
        <v>21</v>
      </c>
      <c r="I2" s="46"/>
      <c r="J2" s="46"/>
      <c r="K2" s="46"/>
      <c r="L2" s="46"/>
      <c r="M2" s="46"/>
      <c r="N2" s="47"/>
      <c r="O2" s="19"/>
      <c r="P2" s="19"/>
      <c r="Q2" s="19"/>
      <c r="R2" s="19"/>
      <c r="S2" s="19"/>
      <c r="T2" s="19"/>
      <c r="U2" s="19"/>
      <c r="V2" s="19"/>
      <c r="W2" s="19"/>
      <c r="X2" s="19"/>
      <c r="Y2" s="19"/>
      <c r="Z2" s="19"/>
      <c r="AA2" s="4"/>
      <c r="AB2" s="23"/>
      <c r="AC2" s="23"/>
      <c r="AD2" s="23"/>
      <c r="AE2" s="23"/>
      <c r="AF2" s="23"/>
      <c r="AG2" s="23"/>
      <c r="AH2" s="23"/>
      <c r="AI2" s="23"/>
      <c r="AJ2" s="23"/>
      <c r="AK2" s="23"/>
      <c r="AL2" s="23"/>
      <c r="AM2" s="23"/>
      <c r="AN2" s="23"/>
      <c r="AO2" s="23"/>
      <c r="AP2" s="23"/>
      <c r="AQ2" s="25"/>
      <c r="AR2" s="19"/>
      <c r="AS2" s="19"/>
      <c r="AT2" s="4"/>
      <c r="AU2" s="19"/>
      <c r="AV2" s="19"/>
      <c r="AW2" s="19"/>
      <c r="AX2" s="19"/>
      <c r="AY2" s="19"/>
      <c r="AZ2" s="19"/>
      <c r="BA2" s="19"/>
      <c r="BB2" s="19"/>
      <c r="BC2" s="19" t="s">
        <v>23</v>
      </c>
      <c r="BD2" s="19"/>
      <c r="BE2" s="4"/>
      <c r="BF2" s="4"/>
      <c r="BG2" s="4"/>
      <c r="BH2" s="4"/>
      <c r="BI2" s="4"/>
      <c r="BJ2" s="4"/>
      <c r="BK2" s="4"/>
      <c r="BL2" s="4"/>
      <c r="BM2" s="4"/>
      <c r="BN2" s="4"/>
      <c r="BO2" s="4"/>
      <c r="BP2" s="4"/>
      <c r="BQ2" s="4"/>
      <c r="BR2" s="4"/>
      <c r="BS2" s="4"/>
      <c r="BT2" s="4"/>
      <c r="BU2" s="4"/>
      <c r="BV2" s="4"/>
      <c r="BW2" s="4"/>
      <c r="BX2" s="4"/>
    </row>
    <row r="3">
      <c r="A3" s="4"/>
      <c r="B3" s="49"/>
      <c r="C3" s="50"/>
      <c r="D3" s="51"/>
      <c r="E3" s="53"/>
      <c r="F3" s="54"/>
      <c r="G3" s="56"/>
      <c r="H3" s="57" t="s">
        <v>24</v>
      </c>
      <c r="I3" s="59" t="s">
        <v>24</v>
      </c>
      <c r="J3" s="61" t="s">
        <v>25</v>
      </c>
      <c r="K3" s="61" t="s">
        <v>26</v>
      </c>
      <c r="L3" s="62" t="s">
        <v>27</v>
      </c>
      <c r="M3" s="64" t="s">
        <v>28</v>
      </c>
      <c r="N3" s="65" t="s">
        <v>29</v>
      </c>
      <c r="O3" s="19"/>
      <c r="P3" s="19"/>
      <c r="Q3" s="19"/>
      <c r="R3" s="19"/>
      <c r="S3" s="19"/>
      <c r="T3" s="19"/>
      <c r="U3" s="19"/>
      <c r="V3" s="19"/>
      <c r="W3" s="19"/>
      <c r="X3" s="19"/>
      <c r="Y3" s="19"/>
      <c r="Z3" s="19"/>
      <c r="AA3" s="4"/>
      <c r="AB3" s="23"/>
      <c r="AC3" s="23"/>
      <c r="AD3" s="23"/>
      <c r="AE3" s="23"/>
      <c r="AF3" s="23"/>
      <c r="AG3" s="23"/>
      <c r="AH3" s="23"/>
      <c r="AI3" s="23"/>
      <c r="AJ3" s="23"/>
      <c r="AK3" s="23"/>
      <c r="AL3" s="23"/>
      <c r="AM3" s="23"/>
      <c r="AN3" s="23"/>
      <c r="AO3" s="23"/>
      <c r="AP3" s="23"/>
      <c r="AQ3" s="25"/>
      <c r="AR3" s="19"/>
      <c r="AS3" s="19"/>
      <c r="AT3" s="4"/>
      <c r="AU3" s="19"/>
      <c r="AV3" s="19"/>
      <c r="AW3" s="19"/>
      <c r="AX3" s="19"/>
      <c r="AY3" s="19"/>
      <c r="AZ3" s="19"/>
      <c r="BA3" s="19"/>
      <c r="BB3" s="19"/>
      <c r="BD3" s="19"/>
      <c r="BE3" s="4"/>
      <c r="BF3" s="4"/>
      <c r="BG3" s="4"/>
      <c r="BH3" s="4"/>
      <c r="BI3" s="4"/>
      <c r="BJ3" s="4"/>
      <c r="BK3" s="4"/>
      <c r="BL3" s="4"/>
      <c r="BM3" s="4"/>
      <c r="BN3" s="4"/>
      <c r="BO3" s="4"/>
      <c r="BP3" s="4"/>
      <c r="BQ3" s="4"/>
      <c r="BR3" s="4"/>
      <c r="BS3" s="4"/>
      <c r="BT3" s="4"/>
      <c r="BU3" s="4"/>
      <c r="BV3" s="4"/>
      <c r="BW3" s="4"/>
      <c r="BX3" s="4"/>
    </row>
    <row r="4">
      <c r="A4" s="4"/>
      <c r="B4" s="68"/>
      <c r="C4" s="69"/>
      <c r="D4" s="70" t="s">
        <v>30</v>
      </c>
      <c r="E4" s="71" t="s">
        <v>31</v>
      </c>
      <c r="F4" s="72"/>
      <c r="G4" s="72"/>
      <c r="H4" s="78" t="str">
        <f>IF(K4="MC","9:99:999",IF(IF(M4+J4&gt;59,L4+1,L4)&lt;1,0,IF(M4+J4&gt;59,L4+1,L4))&amp;":"&amp;IF(IF(M4+J4&gt;59,M4+J4-60,M4+J4)&lt;10,0&amp;IF(M4+J4&gt;59,M4+J4-60,M4+J4),IF(M4+J4&gt;59,60-M4+J4,M4+J4))&amp;":"&amp;IF(N4="","000",IF(N4&lt;10,"00"&amp;N4,IF(N4&lt;100,"0"&amp;N4,N4))))</f>
        <v>1:37:606</v>
      </c>
      <c r="I4" s="79">
        <v>137606.0</v>
      </c>
      <c r="J4" s="80"/>
      <c r="K4" s="80" t="s">
        <v>32</v>
      </c>
      <c r="L4" s="85" t="str">
        <f>MID(I4,1,1)</f>
        <v>1</v>
      </c>
      <c r="M4" s="86" t="str">
        <f>IF(LENB(I4)=1,0,IF(LENB(I4)=2,MID(I4,2,1)*10,MID(I4,2,2)))</f>
        <v>37</v>
      </c>
      <c r="N4" s="88" t="str">
        <f>IF(LENB(I4)=4,MID(I4,4,1)*100,IF(LENB(I4)=5,MID(I4,4,2)*10,IF(LENB(I4)=6,MID(I4,4,3),MID(I4,4,3))))</f>
        <v>606</v>
      </c>
      <c r="O4" s="19"/>
      <c r="P4" s="19"/>
      <c r="Q4" s="19"/>
      <c r="R4" s="19"/>
      <c r="S4" s="19"/>
      <c r="T4" s="19"/>
      <c r="U4" s="19"/>
      <c r="V4" s="19"/>
      <c r="W4" s="19"/>
      <c r="X4" s="19"/>
      <c r="Y4" s="19"/>
      <c r="Z4" s="19"/>
      <c r="AA4" s="4"/>
      <c r="AB4" s="23"/>
      <c r="AC4" s="23"/>
      <c r="AD4" s="23"/>
      <c r="AE4" s="23"/>
      <c r="AF4" s="23"/>
      <c r="AG4" s="23"/>
      <c r="AH4" s="23"/>
      <c r="AI4" s="23"/>
      <c r="AJ4" s="23"/>
      <c r="AK4" s="23"/>
      <c r="AL4" s="23"/>
      <c r="AM4" s="23"/>
      <c r="AN4" s="23"/>
      <c r="AO4" s="23"/>
      <c r="AP4" s="23"/>
      <c r="AQ4" s="25"/>
      <c r="AR4" s="90"/>
      <c r="AS4" s="90"/>
      <c r="AT4" s="4"/>
      <c r="AU4" s="90"/>
      <c r="AV4" s="90"/>
      <c r="AW4" s="90"/>
      <c r="AX4" s="90"/>
      <c r="AY4" s="90"/>
      <c r="AZ4" s="90"/>
      <c r="BA4" s="90"/>
      <c r="BB4" s="90"/>
      <c r="BC4" s="93">
        <f>IF(K4="MC",639999,(L4*60*1000)+(M4*1000)+N4+(J4*1000))</f>
        <v>97606</v>
      </c>
      <c r="BD4" s="19"/>
      <c r="BE4" s="4"/>
      <c r="BF4" s="4"/>
      <c r="BG4" s="4"/>
      <c r="BH4" s="4"/>
      <c r="BI4" s="4"/>
      <c r="BJ4" s="4"/>
      <c r="BK4" s="4"/>
      <c r="BL4" s="4"/>
      <c r="BM4" s="4"/>
      <c r="BN4" s="4"/>
      <c r="BO4" s="4"/>
      <c r="BP4" s="4"/>
      <c r="BQ4" s="4"/>
      <c r="BR4" s="4"/>
      <c r="BS4" s="4"/>
      <c r="BT4" s="4"/>
      <c r="BU4" s="4"/>
      <c r="BV4" s="4"/>
      <c r="BW4" s="4"/>
      <c r="BX4" s="4"/>
    </row>
    <row r="5">
      <c r="A5" s="4"/>
      <c r="B5" s="90"/>
      <c r="C5" s="90"/>
      <c r="D5" s="4"/>
      <c r="E5" s="43"/>
      <c r="F5" s="43"/>
      <c r="G5" s="43"/>
      <c r="H5" s="43"/>
      <c r="I5" s="43"/>
      <c r="J5" s="43"/>
      <c r="K5" s="43"/>
      <c r="L5" s="43"/>
      <c r="M5" s="43"/>
      <c r="N5" s="43"/>
      <c r="O5" s="43"/>
      <c r="P5" s="43"/>
      <c r="Q5" s="43"/>
      <c r="R5" s="43"/>
      <c r="S5" s="43"/>
      <c r="T5" s="43"/>
      <c r="U5" s="43"/>
      <c r="V5" s="43"/>
      <c r="W5" s="43"/>
      <c r="X5" s="43"/>
      <c r="Y5" s="43"/>
      <c r="Z5" s="43"/>
      <c r="AA5" s="4"/>
      <c r="AB5" s="23"/>
      <c r="AC5" s="23"/>
      <c r="AD5" s="23"/>
      <c r="AE5" s="23"/>
      <c r="AF5" s="23"/>
      <c r="AI5" s="23"/>
      <c r="AJ5" s="23"/>
      <c r="AK5" s="23"/>
      <c r="AL5" s="23"/>
      <c r="AM5" s="23"/>
      <c r="AN5" s="23"/>
      <c r="AO5" s="23"/>
      <c r="AP5" s="23"/>
      <c r="AQ5" s="25"/>
      <c r="AR5" s="19"/>
      <c r="AS5" s="19"/>
      <c r="AT5" s="4"/>
      <c r="AU5" s="19"/>
      <c r="AV5" s="19"/>
      <c r="AW5" s="19"/>
      <c r="AX5" s="19"/>
      <c r="AY5" s="19"/>
      <c r="AZ5" s="19"/>
      <c r="BA5" s="19"/>
      <c r="BB5" s="19"/>
      <c r="BC5" s="19"/>
      <c r="BD5" s="19"/>
      <c r="BE5" s="19"/>
      <c r="BF5" s="4"/>
      <c r="BG5" s="4"/>
      <c r="BH5" s="4"/>
      <c r="BI5" s="4"/>
      <c r="BJ5" s="4"/>
      <c r="BK5" s="4"/>
      <c r="BL5" s="4"/>
      <c r="BM5" s="4"/>
      <c r="BN5" s="4"/>
      <c r="BO5" s="4"/>
      <c r="BP5" s="4"/>
      <c r="BQ5" s="4"/>
      <c r="BR5" s="4"/>
      <c r="BS5" s="4"/>
      <c r="BT5" s="4"/>
      <c r="BU5" s="4"/>
      <c r="BV5" s="4"/>
      <c r="BW5" s="4"/>
      <c r="BX5" s="4"/>
    </row>
    <row r="6">
      <c r="A6" s="4"/>
      <c r="B6" s="9" t="s">
        <v>33</v>
      </c>
      <c r="C6" s="12"/>
      <c r="D6" s="12"/>
      <c r="E6" s="12"/>
      <c r="F6" s="12"/>
      <c r="G6" s="12"/>
      <c r="H6" s="12"/>
      <c r="I6" s="12"/>
      <c r="J6" s="12"/>
      <c r="K6" s="12"/>
      <c r="L6" s="12"/>
      <c r="M6" s="12"/>
      <c r="N6" s="12"/>
      <c r="O6" s="12"/>
      <c r="P6" s="12"/>
      <c r="Q6" s="12"/>
      <c r="R6" s="12"/>
      <c r="S6" s="12"/>
      <c r="T6" s="12"/>
      <c r="U6" s="12"/>
      <c r="V6" s="12"/>
      <c r="W6" s="12"/>
      <c r="X6" s="12"/>
      <c r="Y6" s="12"/>
      <c r="Z6" s="16"/>
      <c r="AA6" s="4"/>
      <c r="AB6" s="23"/>
      <c r="AC6" s="23"/>
      <c r="AD6" s="23"/>
      <c r="AE6" s="23"/>
      <c r="AF6" s="23"/>
      <c r="AI6" s="23"/>
      <c r="AJ6" s="23"/>
      <c r="AK6" s="23"/>
      <c r="AL6" s="94" t="s">
        <v>3</v>
      </c>
      <c r="AM6" s="94" t="s">
        <v>4</v>
      </c>
      <c r="AN6" s="94" t="s">
        <v>5</v>
      </c>
      <c r="AO6" s="94" t="s">
        <v>24</v>
      </c>
      <c r="AP6" s="23"/>
      <c r="AQ6" s="25"/>
      <c r="AR6" s="19"/>
      <c r="AS6" s="19"/>
      <c r="AT6" s="4"/>
      <c r="AU6" s="19"/>
      <c r="AV6" s="19"/>
      <c r="AW6" s="19"/>
      <c r="AX6" s="19"/>
      <c r="AY6" s="19"/>
      <c r="AZ6" s="19"/>
      <c r="BA6" s="19"/>
      <c r="BB6" s="19"/>
      <c r="BC6" s="19"/>
      <c r="BD6" s="19"/>
      <c r="BE6" s="19"/>
      <c r="BF6" s="4"/>
      <c r="BG6" s="4"/>
      <c r="BH6" s="4"/>
      <c r="BI6" s="4"/>
      <c r="BJ6" s="4"/>
      <c r="BK6" s="4"/>
      <c r="BL6" s="4"/>
      <c r="BM6" s="4"/>
      <c r="BN6" s="4"/>
      <c r="BO6" s="4"/>
      <c r="BP6" s="4"/>
      <c r="BQ6" s="4"/>
      <c r="BR6" s="4"/>
      <c r="BS6" s="4"/>
      <c r="BT6" s="4"/>
      <c r="BU6" s="4"/>
      <c r="BV6" s="4"/>
      <c r="BW6" s="4"/>
      <c r="BX6" s="4"/>
    </row>
    <row r="7">
      <c r="A7" s="4"/>
      <c r="B7" s="95" t="s">
        <v>3</v>
      </c>
      <c r="C7" s="96" t="s">
        <v>18</v>
      </c>
      <c r="D7" s="97" t="s">
        <v>4</v>
      </c>
      <c r="E7" s="98" t="s">
        <v>5</v>
      </c>
      <c r="F7" s="99" t="s">
        <v>34</v>
      </c>
      <c r="G7" s="43"/>
      <c r="H7" s="100" t="s">
        <v>6</v>
      </c>
      <c r="I7" s="46"/>
      <c r="J7" s="46"/>
      <c r="K7" s="46"/>
      <c r="L7" s="46"/>
      <c r="M7" s="46"/>
      <c r="N7" s="47"/>
      <c r="O7" s="43"/>
      <c r="P7" s="43" t="s">
        <v>7</v>
      </c>
      <c r="Q7" s="101" t="s">
        <v>3</v>
      </c>
      <c r="R7" s="102" t="s">
        <v>18</v>
      </c>
      <c r="S7" s="103" t="s">
        <v>4</v>
      </c>
      <c r="T7" s="104" t="s">
        <v>5</v>
      </c>
      <c r="U7" s="100" t="s">
        <v>7</v>
      </c>
      <c r="V7" s="46"/>
      <c r="W7" s="46"/>
      <c r="X7" s="46"/>
      <c r="Y7" s="46"/>
      <c r="Z7" s="47"/>
      <c r="AA7" s="4"/>
      <c r="AB7" s="23"/>
      <c r="AC7" s="23"/>
      <c r="AD7" s="23"/>
      <c r="AE7" s="23"/>
      <c r="AF7" s="23"/>
      <c r="AG7" s="23"/>
      <c r="AH7" s="23"/>
      <c r="AI7" s="94"/>
      <c r="AJ7" s="94"/>
      <c r="AK7" s="94" t="s">
        <v>35</v>
      </c>
      <c r="AL7" s="105" t="str">
        <f t="array" ref="AL7">IFERROR(INDEX($B$17:$B$116,MATCH(1,$AK$17:$AK$116,0)),"")</f>
        <v>A</v>
      </c>
      <c r="AM7" s="105" t="str">
        <f t="array" ref="AM7">IFERROR(INDEX($D$17:$D$116,MATCH(1,$AK$17:$AK$116,0)),"")</f>
        <v>OKOK</v>
      </c>
      <c r="AN7" s="105" t="str">
        <f t="array" ref="AN7">IFERROR(INDEX($E$17:$E$116,MATCH(1,$AK$17:$AK$116,0)),"")</f>
        <v>NSR250</v>
      </c>
      <c r="AO7" s="105" t="str">
        <f t="array" ref="AO7">IFERROR(INDEX($BC$17:$BC$116,MATCH(1,$AK$17:$AK$116,0)),"")</f>
        <v>1:37:606</v>
      </c>
      <c r="AP7" s="23"/>
      <c r="AQ7" s="25"/>
      <c r="AR7" s="19"/>
      <c r="AS7" s="19"/>
      <c r="AT7" s="106" t="s">
        <v>36</v>
      </c>
      <c r="AU7" s="19"/>
      <c r="AV7" s="19"/>
      <c r="AW7" s="19"/>
      <c r="AX7" s="19"/>
      <c r="AY7" s="19"/>
      <c r="AZ7" s="19"/>
      <c r="BA7" s="19"/>
      <c r="BB7" s="19"/>
      <c r="BC7" s="19" t="s">
        <v>37</v>
      </c>
      <c r="BD7" s="19" t="s">
        <v>9</v>
      </c>
      <c r="BE7" s="19" t="s">
        <v>38</v>
      </c>
      <c r="BF7" s="106" t="s">
        <v>39</v>
      </c>
      <c r="BG7" s="106" t="s">
        <v>40</v>
      </c>
      <c r="BH7" s="106" t="s">
        <v>41</v>
      </c>
      <c r="BI7" s="106" t="s">
        <v>42</v>
      </c>
      <c r="BJ7" s="106"/>
      <c r="BK7" s="106"/>
      <c r="BL7" s="106" t="s">
        <v>43</v>
      </c>
      <c r="BM7" s="106"/>
      <c r="BN7" s="4"/>
      <c r="BO7" s="4"/>
      <c r="BP7" s="4"/>
      <c r="BQ7" s="4"/>
      <c r="BR7" s="4"/>
      <c r="BS7" s="4"/>
      <c r="BT7" s="4"/>
      <c r="BU7" s="4"/>
      <c r="BV7" s="4"/>
      <c r="BW7" s="4"/>
      <c r="BX7" s="4"/>
    </row>
    <row r="8">
      <c r="A8" s="4"/>
      <c r="B8" s="49"/>
      <c r="C8" s="50"/>
      <c r="D8" s="51"/>
      <c r="E8" s="53"/>
      <c r="F8" s="107"/>
      <c r="G8" s="56"/>
      <c r="H8" s="57" t="s">
        <v>24</v>
      </c>
      <c r="I8" s="59" t="s">
        <v>24</v>
      </c>
      <c r="J8" s="61" t="s">
        <v>25</v>
      </c>
      <c r="K8" s="61" t="s">
        <v>26</v>
      </c>
      <c r="L8" s="108" t="s">
        <v>27</v>
      </c>
      <c r="M8" s="108" t="s">
        <v>28</v>
      </c>
      <c r="N8" s="109" t="s">
        <v>29</v>
      </c>
      <c r="O8" s="110"/>
      <c r="P8" s="111" t="s">
        <v>24</v>
      </c>
      <c r="Q8" s="49"/>
      <c r="R8" s="50"/>
      <c r="S8" s="51"/>
      <c r="T8" s="112"/>
      <c r="U8" s="113" t="s">
        <v>24</v>
      </c>
      <c r="V8" s="61" t="s">
        <v>25</v>
      </c>
      <c r="W8" s="61" t="s">
        <v>26</v>
      </c>
      <c r="X8" s="108" t="s">
        <v>27</v>
      </c>
      <c r="Y8" s="108" t="s">
        <v>28</v>
      </c>
      <c r="Z8" s="109" t="s">
        <v>29</v>
      </c>
      <c r="AA8" s="4"/>
      <c r="AB8" s="23"/>
      <c r="AC8" s="23"/>
      <c r="AD8" s="23"/>
      <c r="AE8" s="23"/>
      <c r="AF8" s="23"/>
      <c r="AG8" s="94" t="s">
        <v>44</v>
      </c>
      <c r="AI8" s="94" t="s">
        <v>45</v>
      </c>
      <c r="AJ8" s="94">
        <v>1.0</v>
      </c>
      <c r="AK8" s="94" t="str">
        <f t="shared" ref="AK8:AK13" si="2">$AI$9&amp;"-"&amp;AJ8</f>
        <v>A-1</v>
      </c>
      <c r="AL8" s="105" t="str">
        <f t="shared" ref="AL8:AL13" si="3">IFERROR(INDEX($B$17:$B$116,MATCH($AK8,$AI$17:$AI$116,0)),"")</f>
        <v>A</v>
      </c>
      <c r="AM8" s="105" t="str">
        <f t="shared" ref="AM8:AM13" si="4">IFERROR(INDEX($D$17:$D$116,MATCH($AK8,$AI$17:$AI$116,0)),"")</f>
        <v>OKOK</v>
      </c>
      <c r="AN8" s="105" t="str">
        <f t="shared" ref="AN8:AN13" si="5">IFERROR(INDEX($E$17:$E$116,MATCH($AK8,$AI$17:$AI$116,0)),"")</f>
        <v>NSR250</v>
      </c>
      <c r="AO8" s="105" t="str">
        <f t="shared" ref="AO8:AO13" si="6">IFERROR(INDEX($BC$17:$BC$116,MATCH($AK8,$AI$17:$AI$116,0)),"")</f>
        <v>1:37:606</v>
      </c>
      <c r="AP8" s="23"/>
      <c r="AQ8" s="25"/>
      <c r="AR8" s="19"/>
      <c r="AS8" s="19"/>
      <c r="AU8" s="19"/>
      <c r="AV8" s="19"/>
      <c r="AW8" s="19"/>
      <c r="AX8" s="19"/>
      <c r="AY8" s="19"/>
      <c r="AZ8" s="19"/>
      <c r="BA8" s="19"/>
      <c r="BB8" s="19"/>
      <c r="BJ8" s="106"/>
      <c r="BK8" s="106"/>
      <c r="BM8" s="106"/>
      <c r="BN8" s="4"/>
      <c r="BO8" s="4"/>
      <c r="BP8" s="4"/>
      <c r="BQ8" s="4"/>
      <c r="BR8" s="4"/>
      <c r="BS8" s="4"/>
      <c r="BT8" s="4"/>
      <c r="BU8" s="4"/>
      <c r="BV8" s="4"/>
      <c r="BW8" s="4"/>
      <c r="BX8" s="4"/>
    </row>
    <row r="9">
      <c r="A9" s="4"/>
      <c r="B9" s="68" t="str">
        <f t="shared" ref="B9:Z9" si="1">IFERROR(INDEX(B$17:B$116,MATCH($BL$9,$BL$17:$BL$116,0),0),"")</f>
        <v>A</v>
      </c>
      <c r="C9" s="69">
        <f t="shared" si="1"/>
        <v>54</v>
      </c>
      <c r="D9" s="69" t="str">
        <f t="shared" si="1"/>
        <v>OKOK</v>
      </c>
      <c r="E9" s="114" t="str">
        <f t="shared" si="1"/>
        <v>NSR250</v>
      </c>
      <c r="F9" s="115" t="str">
        <f t="shared" si="1"/>
        <v>赤白</v>
      </c>
      <c r="G9" s="115" t="str">
        <f t="shared" si="1"/>
        <v>1:37:606</v>
      </c>
      <c r="H9" s="116" t="str">
        <f t="shared" si="1"/>
        <v>1:37:606</v>
      </c>
      <c r="I9" s="117">
        <f t="shared" si="1"/>
        <v>137606</v>
      </c>
      <c r="J9" s="69" t="str">
        <f t="shared" si="1"/>
        <v/>
      </c>
      <c r="K9" s="117" t="str">
        <f t="shared" si="1"/>
        <v>-</v>
      </c>
      <c r="L9" s="70" t="str">
        <f t="shared" si="1"/>
        <v>1</v>
      </c>
      <c r="M9" s="119" t="str">
        <f t="shared" si="1"/>
        <v>37</v>
      </c>
      <c r="N9" s="121" t="str">
        <f t="shared" si="1"/>
        <v>606</v>
      </c>
      <c r="O9" s="123" t="str">
        <f t="shared" si="1"/>
        <v>1:37:784</v>
      </c>
      <c r="P9" s="124" t="str">
        <f t="shared" si="1"/>
        <v>1:37:784</v>
      </c>
      <c r="Q9" s="68" t="str">
        <f t="shared" si="1"/>
        <v>A</v>
      </c>
      <c r="R9" s="69">
        <f t="shared" si="1"/>
        <v>54</v>
      </c>
      <c r="S9" s="69" t="str">
        <f t="shared" si="1"/>
        <v>OKOK</v>
      </c>
      <c r="T9" s="117" t="str">
        <f t="shared" si="1"/>
        <v>NSR250</v>
      </c>
      <c r="U9" s="80">
        <f t="shared" si="1"/>
        <v>137784</v>
      </c>
      <c r="V9" s="69" t="str">
        <f t="shared" si="1"/>
        <v/>
      </c>
      <c r="W9" s="80" t="str">
        <f t="shared" si="1"/>
        <v>-</v>
      </c>
      <c r="X9" s="70" t="str">
        <f t="shared" si="1"/>
        <v>1</v>
      </c>
      <c r="Y9" s="70" t="str">
        <f t="shared" si="1"/>
        <v>37</v>
      </c>
      <c r="Z9" s="71" t="str">
        <f t="shared" si="1"/>
        <v>784</v>
      </c>
      <c r="AA9" s="4"/>
      <c r="AB9" s="23"/>
      <c r="AC9" s="23"/>
      <c r="AD9" s="23"/>
      <c r="AE9" s="23"/>
      <c r="AF9" s="23"/>
      <c r="AG9" s="23">
        <f>MAX(AG17:AG117)</f>
        <v>160000</v>
      </c>
      <c r="AH9" s="23">
        <f t="array" ref="AH9">INDEX(AE17:AE35,MATCH(AG9,AD17:AD35,0))</f>
        <v>170000</v>
      </c>
      <c r="AI9" s="94" t="str">
        <f t="array" ref="AI9">INDEX(AC17:AC35,MATCH(MAX(AG17:AG116),AD17:AD35,0))</f>
        <v>A</v>
      </c>
      <c r="AJ9" s="94">
        <v>2.0</v>
      </c>
      <c r="AK9" s="94" t="str">
        <f t="shared" si="2"/>
        <v>A-2</v>
      </c>
      <c r="AL9" s="105" t="str">
        <f t="shared" si="3"/>
        <v>A</v>
      </c>
      <c r="AM9" s="105" t="str">
        <f t="shared" si="4"/>
        <v>ray</v>
      </c>
      <c r="AN9" s="105" t="str">
        <f t="shared" si="5"/>
        <v>YZ250X</v>
      </c>
      <c r="AO9" s="105" t="str">
        <f t="shared" si="6"/>
        <v>1:40:220</v>
      </c>
      <c r="AP9" s="23"/>
      <c r="AQ9" s="25"/>
      <c r="AR9" s="130"/>
      <c r="AS9" s="130"/>
      <c r="AT9" s="90">
        <f t="array" ref="AT9">IFERROR(INDEX(AT$17:AT$116,MATCH($BL$9,$BL$17:$BL$116,0),0),"")</f>
        <v>54</v>
      </c>
      <c r="AU9" s="130"/>
      <c r="AV9" s="130"/>
      <c r="AW9" s="130"/>
      <c r="AX9" s="130"/>
      <c r="AY9" s="130"/>
      <c r="AZ9" s="130"/>
      <c r="BA9" s="130"/>
      <c r="BB9" s="130"/>
      <c r="BC9" s="130" t="str">
        <f t="shared" ref="BC9:BI9" si="7">IFERROR(INDEX(BC$17:BC$116,MATCH($BL$9,$BL$17:$BL$116,0),0),"")</f>
        <v>1:37:606</v>
      </c>
      <c r="BD9" s="131">
        <f t="shared" si="7"/>
        <v>1</v>
      </c>
      <c r="BE9" s="131">
        <f t="shared" si="7"/>
        <v>1</v>
      </c>
      <c r="BF9" s="4">
        <f t="shared" si="7"/>
        <v>97606</v>
      </c>
      <c r="BG9" s="132">
        <f t="shared" si="7"/>
        <v>97784</v>
      </c>
      <c r="BH9" s="4">
        <f t="shared" si="7"/>
        <v>97606</v>
      </c>
      <c r="BI9" s="4">
        <f t="shared" si="7"/>
        <v>9760654</v>
      </c>
      <c r="BJ9" s="4"/>
      <c r="BK9" s="4"/>
      <c r="BL9" s="4">
        <v>1.0</v>
      </c>
      <c r="BM9" s="4"/>
      <c r="BN9" s="4"/>
      <c r="BO9" s="4"/>
      <c r="BP9" s="4"/>
      <c r="BQ9" s="4"/>
      <c r="BR9" s="4"/>
      <c r="BS9" s="4"/>
      <c r="BT9" s="4"/>
      <c r="BU9" s="4"/>
      <c r="BV9" s="4"/>
      <c r="BW9" s="4"/>
      <c r="BX9" s="4"/>
    </row>
    <row r="10">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23"/>
      <c r="AC10" s="23"/>
      <c r="AD10" s="23"/>
      <c r="AE10" s="23"/>
      <c r="AF10" s="23"/>
      <c r="AG10" s="23"/>
      <c r="AH10" s="23"/>
      <c r="AI10" s="94"/>
      <c r="AJ10" s="94">
        <v>3.0</v>
      </c>
      <c r="AK10" s="94" t="str">
        <f t="shared" si="2"/>
        <v>A-3</v>
      </c>
      <c r="AL10" s="105" t="str">
        <f t="shared" si="3"/>
        <v>A</v>
      </c>
      <c r="AM10" s="105" t="str">
        <f t="shared" si="4"/>
        <v>しゃんばり</v>
      </c>
      <c r="AN10" s="105" t="str">
        <f t="shared" si="5"/>
        <v>VTR</v>
      </c>
      <c r="AO10" s="105" t="str">
        <f t="shared" si="6"/>
        <v>9:99:999</v>
      </c>
      <c r="AP10" s="23"/>
      <c r="AQ10" s="25"/>
      <c r="AR10" s="4"/>
      <c r="AS10" s="4"/>
      <c r="AT10" s="4"/>
      <c r="AU10" s="4"/>
      <c r="AV10" s="4"/>
      <c r="AW10" s="4"/>
      <c r="AX10" s="4"/>
      <c r="AY10" s="4"/>
      <c r="AZ10" s="4"/>
      <c r="BA10" s="4"/>
      <c r="BB10" s="4"/>
      <c r="BC10" s="4"/>
      <c r="BD10" s="4"/>
      <c r="BE10" s="4"/>
      <c r="BF10" s="4"/>
      <c r="BG10" s="4"/>
      <c r="BH10" s="4"/>
      <c r="BI10" s="90"/>
      <c r="BJ10" s="4"/>
      <c r="BK10" s="4"/>
      <c r="BL10" s="4"/>
      <c r="BM10" s="4"/>
      <c r="BN10" s="4"/>
      <c r="BO10" s="4"/>
      <c r="BP10" s="4"/>
      <c r="BQ10" s="4"/>
      <c r="BR10" s="4"/>
      <c r="BS10" s="4"/>
      <c r="BT10" s="4"/>
      <c r="BU10" s="4"/>
      <c r="BV10" s="4"/>
      <c r="BW10" s="4"/>
      <c r="BX10" s="4"/>
    </row>
    <row r="11" ht="33.0" customHeight="1">
      <c r="A11" s="4"/>
      <c r="B11" s="133" t="s">
        <v>52</v>
      </c>
      <c r="C11" s="12"/>
      <c r="D11" s="12"/>
      <c r="E11" s="12"/>
      <c r="F11" s="12"/>
      <c r="G11" s="12"/>
      <c r="H11" s="12"/>
      <c r="I11" s="12"/>
      <c r="J11" s="12"/>
      <c r="K11" s="12"/>
      <c r="L11" s="12"/>
      <c r="M11" s="12"/>
      <c r="N11" s="12"/>
      <c r="O11" s="12"/>
      <c r="P11" s="12"/>
      <c r="Q11" s="12"/>
      <c r="R11" s="12"/>
      <c r="S11" s="12"/>
      <c r="T11" s="12"/>
      <c r="U11" s="12"/>
      <c r="V11" s="12"/>
      <c r="W11" s="12"/>
      <c r="X11" s="12"/>
      <c r="Y11" s="12"/>
      <c r="Z11" s="16"/>
      <c r="AA11" s="4"/>
      <c r="AB11" s="23"/>
      <c r="AC11" s="23"/>
      <c r="AD11" s="23"/>
      <c r="AE11" s="23"/>
      <c r="AF11" s="23"/>
      <c r="AI11" s="134"/>
      <c r="AJ11" s="134">
        <v>4.0</v>
      </c>
      <c r="AK11" s="94" t="str">
        <f t="shared" si="2"/>
        <v>A-4</v>
      </c>
      <c r="AL11" s="105" t="str">
        <f t="shared" si="3"/>
        <v/>
      </c>
      <c r="AM11" s="105" t="str">
        <f t="shared" si="4"/>
        <v/>
      </c>
      <c r="AN11" s="105" t="str">
        <f t="shared" si="5"/>
        <v/>
      </c>
      <c r="AO11" s="105" t="str">
        <f t="shared" si="6"/>
        <v/>
      </c>
      <c r="AP11" s="23"/>
      <c r="AQ11" s="25"/>
      <c r="AR11" s="4"/>
      <c r="AS11" s="4"/>
      <c r="AT11" s="4"/>
      <c r="AU11" s="4"/>
      <c r="AV11" s="4"/>
      <c r="AW11" s="4"/>
      <c r="AX11" s="4"/>
      <c r="AY11" s="4"/>
      <c r="AZ11" s="4"/>
      <c r="BA11" s="4"/>
      <c r="BB11" s="4"/>
      <c r="BC11" s="4"/>
      <c r="BD11" s="4"/>
      <c r="BE11" s="4"/>
      <c r="BF11" s="4"/>
      <c r="BG11" s="4"/>
      <c r="BH11" s="4"/>
      <c r="BI11" s="4"/>
      <c r="BJ11" s="90"/>
      <c r="BK11" s="4"/>
      <c r="BL11" s="4"/>
      <c r="BM11" s="4"/>
      <c r="BN11" s="4"/>
      <c r="BO11" s="4"/>
      <c r="BP11" s="4"/>
      <c r="BQ11" s="4"/>
      <c r="BR11" s="4"/>
      <c r="BS11" s="4"/>
      <c r="BT11" s="4"/>
      <c r="BU11" s="4"/>
      <c r="BV11" s="4"/>
      <c r="BW11" s="4"/>
      <c r="BX11" s="4"/>
    </row>
    <row r="12">
      <c r="A12" s="4"/>
      <c r="B12" s="135" t="s">
        <v>53</v>
      </c>
      <c r="C12" s="46"/>
      <c r="D12" s="46"/>
      <c r="E12" s="47"/>
      <c r="F12" s="136"/>
      <c r="G12" s="136"/>
      <c r="H12" s="137"/>
      <c r="I12" s="137" t="s">
        <v>54</v>
      </c>
      <c r="J12" s="46"/>
      <c r="K12" s="46"/>
      <c r="L12" s="46"/>
      <c r="M12" s="46"/>
      <c r="N12" s="46"/>
      <c r="O12" s="138"/>
      <c r="P12" s="138"/>
      <c r="Q12" s="135" t="s">
        <v>53</v>
      </c>
      <c r="R12" s="46"/>
      <c r="S12" s="46"/>
      <c r="T12" s="47"/>
      <c r="U12" s="138" t="s">
        <v>55</v>
      </c>
      <c r="V12" s="46"/>
      <c r="W12" s="46"/>
      <c r="X12" s="46"/>
      <c r="Y12" s="46"/>
      <c r="Z12" s="47"/>
      <c r="AA12" s="4"/>
      <c r="AB12" s="23"/>
      <c r="AC12" s="23"/>
      <c r="AD12" s="23"/>
      <c r="AE12" s="23"/>
      <c r="AF12" s="23"/>
      <c r="AG12" s="94" t="s">
        <v>56</v>
      </c>
      <c r="AI12" s="94"/>
      <c r="AJ12" s="94">
        <v>5.0</v>
      </c>
      <c r="AK12" s="94" t="str">
        <f t="shared" si="2"/>
        <v>A-5</v>
      </c>
      <c r="AL12" s="105" t="str">
        <f t="shared" si="3"/>
        <v/>
      </c>
      <c r="AM12" s="105" t="str">
        <f t="shared" si="4"/>
        <v/>
      </c>
      <c r="AN12" s="105" t="str">
        <f t="shared" si="5"/>
        <v/>
      </c>
      <c r="AO12" s="105" t="str">
        <f t="shared" si="6"/>
        <v/>
      </c>
      <c r="AP12" s="23"/>
      <c r="AQ12" s="25"/>
      <c r="AR12" s="4"/>
      <c r="AS12" s="4"/>
      <c r="AT12" s="4"/>
      <c r="AU12" s="4"/>
      <c r="AV12" s="4"/>
      <c r="AW12" s="4"/>
      <c r="AX12" s="4"/>
      <c r="AY12" s="4"/>
      <c r="AZ12" s="4"/>
      <c r="BA12" s="4"/>
      <c r="BB12" s="4"/>
      <c r="BC12" s="4"/>
      <c r="BD12" s="4"/>
      <c r="BE12" s="4"/>
      <c r="BF12" s="4"/>
      <c r="BG12" s="4"/>
      <c r="BH12" s="4"/>
      <c r="BI12" s="4"/>
      <c r="BJ12" s="90"/>
      <c r="BK12" s="4"/>
      <c r="BL12" s="4"/>
      <c r="BM12" s="4"/>
      <c r="BN12" s="4"/>
      <c r="BO12" s="4"/>
      <c r="BP12" s="4"/>
      <c r="BQ12" s="4"/>
      <c r="BR12" s="4"/>
      <c r="BS12" s="4"/>
      <c r="BT12" s="4"/>
      <c r="BU12" s="4"/>
      <c r="BV12" s="4"/>
      <c r="BW12" s="4"/>
      <c r="BX12" s="4"/>
    </row>
    <row r="13">
      <c r="A13" s="4"/>
      <c r="B13" s="139"/>
      <c r="C13" s="140"/>
      <c r="D13" s="140"/>
      <c r="E13" s="141"/>
      <c r="F13" s="142"/>
      <c r="G13" s="142"/>
      <c r="H13" s="143"/>
      <c r="I13" s="27"/>
      <c r="O13" s="144"/>
      <c r="P13" s="144"/>
      <c r="Q13" s="139"/>
      <c r="R13" s="140"/>
      <c r="S13" s="140"/>
      <c r="T13" s="141"/>
      <c r="Z13" s="34"/>
      <c r="AA13" s="4"/>
      <c r="AB13" s="23"/>
      <c r="AC13" s="23"/>
      <c r="AD13" s="94"/>
      <c r="AE13" s="23"/>
      <c r="AF13" s="23"/>
      <c r="AG13" s="23"/>
      <c r="AH13" s="23"/>
      <c r="AI13" s="36"/>
      <c r="AJ13" s="94">
        <v>6.0</v>
      </c>
      <c r="AK13" s="94" t="str">
        <f t="shared" si="2"/>
        <v>A-6</v>
      </c>
      <c r="AL13" s="105" t="str">
        <f t="shared" si="3"/>
        <v/>
      </c>
      <c r="AM13" s="105" t="str">
        <f t="shared" si="4"/>
        <v/>
      </c>
      <c r="AN13" s="105" t="str">
        <f t="shared" si="5"/>
        <v/>
      </c>
      <c r="AO13" s="105" t="str">
        <f t="shared" si="6"/>
        <v/>
      </c>
      <c r="AP13" s="23"/>
      <c r="AQ13" s="25"/>
      <c r="AT13" s="106"/>
      <c r="AW13" s="19"/>
      <c r="AX13" s="19"/>
      <c r="AY13" s="19"/>
      <c r="AZ13" s="19"/>
      <c r="BA13" s="19"/>
      <c r="BB13" s="19"/>
      <c r="BC13" s="19"/>
      <c r="BD13" s="19"/>
      <c r="BE13" s="19"/>
      <c r="BF13" s="106"/>
      <c r="BG13" s="106"/>
      <c r="BH13" s="19"/>
      <c r="BI13" s="19"/>
      <c r="BJ13" s="19"/>
      <c r="BK13" s="19"/>
      <c r="BL13" s="146"/>
      <c r="BM13" s="19"/>
      <c r="BN13" s="19"/>
      <c r="BO13" s="19"/>
      <c r="BP13" s="19"/>
      <c r="BQ13" s="19"/>
      <c r="BR13" s="19"/>
      <c r="BS13" s="19"/>
      <c r="BT13" s="4"/>
      <c r="BU13" s="4"/>
      <c r="BV13" s="4"/>
      <c r="BW13" s="4"/>
      <c r="BX13" s="4"/>
    </row>
    <row r="14">
      <c r="A14" s="4"/>
      <c r="B14" s="147" t="s">
        <v>3</v>
      </c>
      <c r="C14" s="149" t="s">
        <v>18</v>
      </c>
      <c r="D14" s="150" t="s">
        <v>4</v>
      </c>
      <c r="E14" s="151" t="s">
        <v>5</v>
      </c>
      <c r="F14" s="152" t="s">
        <v>34</v>
      </c>
      <c r="G14" s="153"/>
      <c r="H14" s="154" t="s">
        <v>6</v>
      </c>
      <c r="I14" s="2"/>
      <c r="J14" s="2"/>
      <c r="K14" s="2"/>
      <c r="L14" s="2"/>
      <c r="M14" s="2"/>
      <c r="N14" s="3"/>
      <c r="O14" s="155"/>
      <c r="P14" s="155" t="s">
        <v>7</v>
      </c>
      <c r="Q14" s="147" t="s">
        <v>3</v>
      </c>
      <c r="R14" s="149" t="s">
        <v>18</v>
      </c>
      <c r="S14" s="157" t="s">
        <v>4</v>
      </c>
      <c r="T14" s="158" t="s">
        <v>5</v>
      </c>
      <c r="U14" s="155" t="s">
        <v>7</v>
      </c>
      <c r="V14" s="2"/>
      <c r="W14" s="2"/>
      <c r="X14" s="2"/>
      <c r="Y14" s="2"/>
      <c r="Z14" s="159"/>
      <c r="AA14" s="4"/>
      <c r="AB14" s="23"/>
      <c r="AC14" s="23"/>
      <c r="AD14" s="94"/>
      <c r="AE14" s="23"/>
      <c r="AF14" s="23"/>
      <c r="AG14" s="23">
        <f>MAX(AH17:AH116)</f>
        <v>162054</v>
      </c>
      <c r="AH14" s="23"/>
      <c r="AI14" s="36"/>
      <c r="AJ14" s="36"/>
      <c r="AK14" s="36" t="s">
        <v>56</v>
      </c>
      <c r="AL14" s="105" t="str">
        <f t="array" ref="AL14">IFERROR(INDEX($B$17:$B$116,MATCH($AG$14,$AH$17:$AH$116,0)),"")</f>
        <v>A</v>
      </c>
      <c r="AM14" s="105" t="str">
        <f t="array" ref="AM14">IFERROR(INDEX($D$17:$D$116,MATCH($AG$14,$AH$17:$AH$116,0)),"")</f>
        <v>OKOK</v>
      </c>
      <c r="AN14" s="105" t="str">
        <f t="array" ref="AN14">IFERROR(INDEX($E$17:$E$116,MATCH($AG$14,$AH$17:$AH$116,0)),"")</f>
        <v>NSR250</v>
      </c>
      <c r="AO14" s="105" t="str">
        <f t="array" ref="AO14">IFERROR(INDEX($BC$17:$BC$116,MATCH($AG$14,$AH$17:$AH$116,0)),"")</f>
        <v>1:37:606</v>
      </c>
      <c r="AP14" s="23"/>
      <c r="AQ14" s="25"/>
      <c r="AT14" s="106" t="s">
        <v>36</v>
      </c>
      <c r="AW14" s="19" t="s">
        <v>70</v>
      </c>
      <c r="AX14" s="19" t="s">
        <v>71</v>
      </c>
      <c r="AY14" s="19" t="s">
        <v>72</v>
      </c>
      <c r="AZ14" s="19" t="s">
        <v>73</v>
      </c>
      <c r="BA14" s="19" t="s">
        <v>74</v>
      </c>
      <c r="BB14" s="19" t="s">
        <v>75</v>
      </c>
      <c r="BC14" s="19" t="s">
        <v>37</v>
      </c>
      <c r="BD14" s="19" t="s">
        <v>9</v>
      </c>
      <c r="BE14" s="19" t="s">
        <v>38</v>
      </c>
      <c r="BF14" s="106" t="s">
        <v>39</v>
      </c>
      <c r="BG14" s="106" t="s">
        <v>40</v>
      </c>
      <c r="BH14" s="19" t="s">
        <v>76</v>
      </c>
      <c r="BI14" s="19" t="s">
        <v>77</v>
      </c>
      <c r="BJ14" s="19" t="s">
        <v>78</v>
      </c>
      <c r="BK14" s="19" t="s">
        <v>79</v>
      </c>
      <c r="BL14" s="146" t="s">
        <v>80</v>
      </c>
      <c r="BM14" s="19" t="s">
        <v>81</v>
      </c>
      <c r="BN14" s="19" t="s">
        <v>44</v>
      </c>
      <c r="BO14" s="19" t="s">
        <v>82</v>
      </c>
      <c r="BP14" s="19" t="s">
        <v>83</v>
      </c>
      <c r="BQ14" s="19" t="s">
        <v>84</v>
      </c>
      <c r="BR14" s="19" t="s">
        <v>85</v>
      </c>
      <c r="BS14" s="19" t="s">
        <v>86</v>
      </c>
      <c r="BT14" s="4"/>
      <c r="BU14" s="4"/>
      <c r="BV14" s="4"/>
      <c r="BW14" s="4"/>
      <c r="BX14" s="4"/>
    </row>
    <row r="15">
      <c r="A15" s="4"/>
      <c r="B15" s="27"/>
      <c r="C15" s="164"/>
      <c r="D15" s="165"/>
      <c r="E15" s="166"/>
      <c r="F15" s="167"/>
      <c r="G15" s="168"/>
      <c r="H15" s="169"/>
      <c r="I15" s="170" t="s">
        <v>87</v>
      </c>
      <c r="J15" s="171"/>
      <c r="K15" s="172"/>
      <c r="L15" s="174" t="s">
        <v>88</v>
      </c>
      <c r="M15" s="171"/>
      <c r="N15" s="171"/>
      <c r="O15" s="175"/>
      <c r="P15" s="155"/>
      <c r="Q15" s="27"/>
      <c r="R15" s="164"/>
      <c r="S15" s="165"/>
      <c r="T15" s="166"/>
      <c r="U15" s="170" t="s">
        <v>87</v>
      </c>
      <c r="V15" s="171"/>
      <c r="W15" s="172"/>
      <c r="X15" s="174" t="s">
        <v>88</v>
      </c>
      <c r="Y15" s="171"/>
      <c r="Z15" s="176"/>
      <c r="AA15" s="4"/>
      <c r="AB15" s="23"/>
      <c r="AC15" s="23"/>
      <c r="AD15" s="23"/>
      <c r="AE15" s="23"/>
      <c r="AF15" s="23"/>
      <c r="AG15" s="23"/>
      <c r="AH15" s="23"/>
      <c r="AI15" s="23"/>
      <c r="AJ15" s="23"/>
      <c r="AK15" s="23"/>
      <c r="AL15" s="23"/>
      <c r="AM15" s="23"/>
      <c r="AN15" s="23"/>
      <c r="AO15" s="23"/>
      <c r="AP15" s="23"/>
      <c r="AQ15" s="25"/>
      <c r="AR15" s="177" t="s">
        <v>89</v>
      </c>
      <c r="AS15" s="122"/>
      <c r="AU15" s="178" t="s">
        <v>51</v>
      </c>
      <c r="AV15" s="178" t="s">
        <v>51</v>
      </c>
      <c r="BT15" s="4"/>
      <c r="BU15" s="4"/>
      <c r="BV15" s="4"/>
      <c r="BW15" s="4"/>
      <c r="BX15" s="4"/>
    </row>
    <row r="16">
      <c r="A16" s="4"/>
      <c r="B16" s="139"/>
      <c r="C16" s="179"/>
      <c r="D16" s="180"/>
      <c r="E16" s="181"/>
      <c r="F16" s="182"/>
      <c r="G16" s="183" t="s">
        <v>15</v>
      </c>
      <c r="H16" s="184" t="s">
        <v>24</v>
      </c>
      <c r="I16" s="185" t="s">
        <v>24</v>
      </c>
      <c r="J16" s="186" t="s">
        <v>25</v>
      </c>
      <c r="K16" s="188" t="s">
        <v>26</v>
      </c>
      <c r="L16" s="62" t="s">
        <v>27</v>
      </c>
      <c r="M16" s="64" t="s">
        <v>28</v>
      </c>
      <c r="N16" s="64" t="s">
        <v>29</v>
      </c>
      <c r="O16" s="189" t="s">
        <v>15</v>
      </c>
      <c r="P16" s="190" t="s">
        <v>24</v>
      </c>
      <c r="Q16" s="139"/>
      <c r="R16" s="179"/>
      <c r="S16" s="180"/>
      <c r="T16" s="181"/>
      <c r="U16" s="185" t="s">
        <v>24</v>
      </c>
      <c r="V16" s="186" t="s">
        <v>25</v>
      </c>
      <c r="W16" s="188" t="s">
        <v>26</v>
      </c>
      <c r="X16" s="62" t="s">
        <v>27</v>
      </c>
      <c r="Y16" s="64" t="s">
        <v>28</v>
      </c>
      <c r="Z16" s="65" t="s">
        <v>29</v>
      </c>
      <c r="AA16" s="4"/>
      <c r="AE16" s="94"/>
      <c r="AF16" s="94"/>
      <c r="AG16" s="94" t="s">
        <v>90</v>
      </c>
      <c r="AH16" s="94" t="s">
        <v>91</v>
      </c>
      <c r="AI16" s="94" t="s">
        <v>44</v>
      </c>
      <c r="AJ16" s="94"/>
      <c r="AK16" s="94" t="s">
        <v>43</v>
      </c>
      <c r="AL16" s="23"/>
      <c r="AM16" s="23"/>
      <c r="AN16" s="23"/>
      <c r="AO16" s="23"/>
      <c r="AP16" s="23"/>
      <c r="AQ16" s="25"/>
      <c r="AR16" s="192" t="s">
        <v>3</v>
      </c>
      <c r="AS16" s="192" t="s">
        <v>92</v>
      </c>
      <c r="AU16" s="178" t="s">
        <v>66</v>
      </c>
      <c r="AV16" s="178" t="s">
        <v>67</v>
      </c>
      <c r="BT16" s="4"/>
      <c r="BU16" s="4"/>
      <c r="BV16" s="4"/>
      <c r="BW16" s="4"/>
      <c r="BX16" s="4"/>
    </row>
    <row r="17">
      <c r="A17" s="90"/>
      <c r="B17" s="196" t="str">
        <f t="array" ref="B17">IFERROR(INDEX('DB(読み込みシート※編集厳禁)'!$A$3:$AH$501,MATCH($C17,'DB(読み込みシート※編集厳禁)'!$B$3:$B$501,0),MATCH(B$14,'DB(読み込みシート※編集厳禁)'!$A$2:$AH$2,0)),"")</f>
        <v>D</v>
      </c>
      <c r="C17" s="198">
        <v>1.0</v>
      </c>
      <c r="D17" s="201" t="str">
        <f t="array" ref="D17">IFERROR(INDEX('DB(読み込みシート※編集厳禁)'!$A$3:$AH$501,MATCH($C17,'DB(読み込みシート※編集厳禁)'!$B$3:$B$501,0),MATCH(D$14,'DB(読み込みシート※編集厳禁)'!$A$2:$AH$2,0)),"")</f>
        <v>すちんぐれ</v>
      </c>
      <c r="E17" s="203" t="str">
        <f t="array" ref="E17">IFERROR(INDEX('DB(読み込みシート※編集厳禁)'!$A$3:$AH$501,MATCH($C17,'DB(読み込みシート※編集厳禁)'!$B$3:$B$501,0),MATCH(E$14,'DB(読み込みシート※編集厳禁)'!$A$2:$AH$2,0)),"")</f>
        <v>VTR</v>
      </c>
      <c r="F17" s="204" t="str">
        <f t="array" ref="F17">IFERROR(INDEX('DB(読み込みシート※編集厳禁)'!$A$3:$AH$501,MATCH($C17,'DB(読み込みシート※編集厳禁)'!$B$3:$B$501,0),MATCH(F$14,'DB(読み込みシート※編集厳禁)'!$A$2:$AH$2,0)),"")</f>
        <v>黒</v>
      </c>
      <c r="G17" s="205" t="str">
        <f t="shared" ref="G17:G116" si="8">IF($D17="","",IF(K17="MC","9:99:999",IF(AND(L17="",M17="",N17=""),"DNS",IF(L17&gt;=1,TEXT(L17,"0"),"0")&amp;":"&amp;TEXT(IF(M17&gt;=10,M17,"0"&amp;M17),"00")&amp;":"&amp;TEXT(IF(N17&lt;10,"00"&amp;N17,IF(N17&lt;100,"0"&amp;N17,N17)),"000"))))</f>
        <v>1:57:901</v>
      </c>
      <c r="H17" s="206" t="str">
        <f t="shared" ref="H17:H116" si="9">IF(K17="MC","9:99:999",IF(IF(M17+J17&gt;59,L17+1,L17)&lt;1,0,IF(M17+J17&gt;59,L17+1,L17))&amp;":"&amp;IF(IF(M17+J17&gt;59,M17+J17-60,M17+J17)&lt;10,0&amp;IF(M17+J17&gt;59,M17+J17-60,M17+J17),IF(M17+J17&gt;59,60-M17+J17,M17+J17))&amp;":"&amp;IF(N17="","000",IF(N17&lt;10,"00"&amp;N17,IF(N17&lt;100,"0"&amp;N17,N17))))</f>
        <v>1:57:901</v>
      </c>
      <c r="I17" s="207">
        <v>157901.0</v>
      </c>
      <c r="J17" s="208"/>
      <c r="K17" s="209" t="s">
        <v>32</v>
      </c>
      <c r="L17" s="210" t="str">
        <f t="shared" ref="L17:L116" si="10">MID(I17,1,1)</f>
        <v>1</v>
      </c>
      <c r="M17" s="211" t="str">
        <f t="shared" ref="M17:M116" si="11">IF(LENB(I17)=1,0,IF(LENB(I17)=2,MID(I17,2,1)*10,MID(I17,2,2)))</f>
        <v>57</v>
      </c>
      <c r="N17" s="212" t="str">
        <f t="shared" ref="N17:N116" si="12">IF(LENB(I17)=4,MID(I17,4,1)*100,IF(LENB(I17)=5,MID(I17,4,2)*10,IF(LENB(I17)=6,MID(I17,4,3),MID(I17,4,3))))</f>
        <v>901</v>
      </c>
      <c r="O17" s="214" t="str">
        <f t="shared" ref="O17:O116" si="13">IF($D17="","",IF(W17="MC","9:99:999",IF(AND(X17="",Y17="",Z17=""),"DNS",IF(X17&gt;=1,X17,"0")&amp;":"&amp;TEXT(IF(Y17&gt;=10,Y17,"0"&amp;Y17),"00")&amp;":"&amp;TEXT(IF(Z17&lt;10,"00"&amp;Z17,IF(Z17&lt;100,"0"&amp;Z17,Z17)),"000"))))</f>
        <v>2:00:349</v>
      </c>
      <c r="P17" s="215" t="str">
        <f t="shared" ref="P17:P116" si="14">IF(W17="MC","9:99:999",IF(IF(Y17+V17&gt;59,X17+1,X17)&lt;1,0,IF(Y17+V17&gt;59,X17+1,X17))&amp;":"&amp;IF(IF(Y17+V17&gt;59,Y17+V17-60,Y17+V17)&lt;10,0&amp;IF(Y17+V17&gt;59,Y17+V17-60,Y17+V17),IF(Y17+V17&gt;59,60-Y17+V17,Y17+V17))&amp;":"&amp;IF(Z17="","000",IF(Z17&lt;10,"00"&amp;Z17,IF(Z17&lt;100,"0"&amp;Z17,Z17))))</f>
        <v>2:00:349</v>
      </c>
      <c r="Q17" s="196" t="str">
        <f t="array" ref="Q17">IFERROR(INDEX('DB(読み込みシート※編集厳禁)'!$A$3:$AH$501,MATCH($C17,'DB(読み込みシート※編集厳禁)'!$B$3:$B$501,0),MATCH(Q$14,'DB(読み込みシート※編集厳禁)'!$A$2:$AH$2,0)),"")</f>
        <v>D</v>
      </c>
      <c r="R17" s="198">
        <v>1.0</v>
      </c>
      <c r="S17" s="201" t="str">
        <f t="array" ref="S17">IFERROR(INDEX('DB(読み込みシート※編集厳禁)'!$A$3:$AH$501,MATCH($C17,'DB(読み込みシート※編集厳禁)'!$B$3:$B$501,0),MATCH(S$14,'DB(読み込みシート※編集厳禁)'!$A$2:$AH$2,0)),"")</f>
        <v>すちんぐれ</v>
      </c>
      <c r="T17" s="203" t="str">
        <f t="array" ref="T17">IFERROR(INDEX('DB(読み込みシート※編集厳禁)'!$A$3:$AH$501,MATCH($C17,'DB(読み込みシート※編集厳禁)'!$B$3:$B$501,0),MATCH(T$14,'DB(読み込みシート※編集厳禁)'!$A$2:$AH$2,0)),"")</f>
        <v>VTR</v>
      </c>
      <c r="U17" s="207">
        <v>200349.0</v>
      </c>
      <c r="V17" s="216"/>
      <c r="W17" s="209" t="s">
        <v>32</v>
      </c>
      <c r="X17" s="210" t="str">
        <f t="shared" ref="X17:X116" si="15">MID(U17,1,1)</f>
        <v>2</v>
      </c>
      <c r="Y17" s="211" t="str">
        <f t="shared" ref="Y17:Y116" si="16">IF(LENB(U17)=1,0,IF(LENB(U17)=2,MID(U17,2,1)*10,MID(U17,2,2)))</f>
        <v>00</v>
      </c>
      <c r="Z17" s="217" t="str">
        <f t="shared" ref="Z17:Z116" si="17">IF(LENB(U17)=4,MID(U17,4,1)*100,IF(LENB(U17)=5,MID(U17,4,2)*10,IF(LENB(U17)=6,MID(U17,4,3),MID(U17,4,3))))</f>
        <v>349</v>
      </c>
      <c r="AA17" s="4"/>
      <c r="AB17" s="94" t="s">
        <v>6</v>
      </c>
      <c r="AC17" s="94" t="s">
        <v>93</v>
      </c>
      <c r="AD17" s="94">
        <v>10000.0</v>
      </c>
      <c r="AE17" s="94">
        <v>20000.0</v>
      </c>
      <c r="AF17" s="23"/>
      <c r="AG17" s="23">
        <f t="shared" ref="AG17:AG116" si="18">IF(AND(N17="", Z17=""),"",IF(Z17&lt;&gt;"",INDEX($AD$17:$AD$35,MATCH(B17,$AC$17:$AC$35,0))+$AC$26,INDEX($AD$17:$AD$35,MATCH(B17,$AC$17:$AC$35,0))))</f>
        <v>90000</v>
      </c>
      <c r="AH17" s="23">
        <f t="shared" ref="AH17:AH116" si="19">IF(Z17&lt;&gt;"",R17+2000+AG17,IF(N17&lt;&gt;"",C17+1000+AG17,""))</f>
        <v>92001</v>
      </c>
      <c r="AI17" s="23" t="str">
        <f t="shared" ref="AI17:AI116" si="20">B17&amp;"-"&amp;BN17</f>
        <v>D-9</v>
      </c>
      <c r="AJ17" s="23"/>
      <c r="AK17" s="23" t="str">
        <f t="shared" ref="AK17:AK116" si="21">IF(MIN($BL$17:$BL$116)=BL17,BL17,"")</f>
        <v/>
      </c>
      <c r="AL17" s="23"/>
      <c r="AM17" s="23"/>
      <c r="AN17" s="23"/>
      <c r="AO17" s="23"/>
      <c r="AP17" s="23"/>
      <c r="AQ17" s="25"/>
      <c r="AR17" s="218" t="s">
        <v>94</v>
      </c>
      <c r="AS17" s="219">
        <v>1.0E11</v>
      </c>
      <c r="AT17" s="90">
        <v>1.0</v>
      </c>
      <c r="AU17" s="130" t="str">
        <f t="array" ref="AU17">IFERROR(INDEX('DB(読み込みシート※編集厳禁)'!$A$3:$AH$501,MATCH($C17,'DB(読み込みシート※編集厳禁)'!$B$3:$B$501,0),MATCH(AU$16,'DB(読み込みシート※編集厳禁)'!$A$2:$AH$2,0)),"")</f>
        <v>いいえ</v>
      </c>
      <c r="AV17" s="130" t="str">
        <f t="array" ref="AV17">IFERROR(INDEX('DB(読み込みシート※編集厳禁)'!$A$3:$AH$501,MATCH($C17,'DB(読み込みシート※編集厳禁)'!$B$3:$B$501,0),MATCH(AV$16,'DB(読み込みシート※編集厳禁)'!$A$2:$AH$2,0)),"")</f>
        <v>いいえ</v>
      </c>
      <c r="AW17" s="130" t="str">
        <f t="shared" ref="AW17:AW116" si="22">IF($D17="","",IF(K17="MC","9:99:999",IF(AND(L17="",M17="",N17=""),"DNS",IF(L17&gt;=1,L17,"0")&amp;":"&amp;TEXT(IF(M17&gt;=10,M17,"0"&amp;M17),"00")&amp;":"&amp;TEXT(IF(N17&lt;10,"00"&amp;N17,IF(N17&lt;100,"0"&amp;N17,N17)),"000"))))</f>
        <v>1:57:901</v>
      </c>
      <c r="AX17" s="130" t="str">
        <f t="shared" ref="AX17:AX116" si="23">IF($D17="","",IF(AW17="DNS","DNS",IF(K17="MC","9:99:999",IF(IF(M17+J17&gt;59,L17+1,L17)&lt;1,0,IF(M17+J17&gt;59,L17+1,L17))&amp;":"&amp;IF(IF(M17+J17&gt;59,M17+J17-60,M17+J17)&lt;10,0&amp;IF(M17+J17&gt;59,M17+J17-60,M17+J17),IF(M17+J17&gt;59,60-M17+J17,M17+J17))&amp;":"&amp;IF(N17="","000",IF(N17&lt;10,"00"&amp;N17,IF(N17&lt;100,"0"&amp;N17,N17))))))</f>
        <v>1:57:901</v>
      </c>
      <c r="AY17" s="130" t="str">
        <f t="shared" ref="AY17:AY116" si="24">IF($D17="","",IF(K17="MC","MC",IF(OR(J17=0,J17=""),"-",J17)))</f>
        <v>-</v>
      </c>
      <c r="AZ17" s="130" t="str">
        <f t="shared" ref="AZ17:AZ116" si="25">IF($D17="","",IF(W17="MC","9:99:999",IF(AND(X17="",Y17="",Z17=""),"DNS",IF(X17&gt;=1,X17,"0")&amp;":"&amp;TEXT(IF(Y17&gt;=10,Y17,"0"&amp;Y17),"00")&amp;":"&amp;TEXT(IF(Z17&lt;10,"00"&amp;Z17,IF(Z17&lt;100,"0"&amp;Z17,Z17)),"000"))))</f>
        <v>2:00:349</v>
      </c>
      <c r="BA17" s="130" t="str">
        <f t="shared" ref="BA17:BA116" si="26">IF($D17="","",IF(AZ17="DNS","DNS",IF(W17="MC","9:99:999",IF(IF(Y17+V17&gt;59,X17+1,X17)&lt;1,0,IF(Y17+V17&gt;59,X17+1,X17))&amp;":"&amp;IF(IF(Y17+V17&gt;59,Y17+V17-60,Y17+V17)&lt;10,0&amp;IF(Y17+V17&gt;59,Y17+V17-60,Y17+V17),IF(Y17+V17&gt;59,60-Y17+V17,Y17+V17))&amp;":"&amp;IF(Z17="","000",IF(Z17&lt;10,"00"&amp;Z17,IF(Z17&lt;100,"0"&amp;Z17,Z17))))))</f>
        <v>2:00:349</v>
      </c>
      <c r="BB17" s="130" t="str">
        <f t="shared" ref="BB17:BB116" si="27">IF($D17="","",IF(W17="MC","MC",IF(OR(V17=0,V17=""),"-",V17)))</f>
        <v>-</v>
      </c>
      <c r="BC17" s="130" t="str">
        <f t="shared" ref="BC17:BC116" si="28">IF($D17="","",IF(AND(AX17="DNS",BA17="DNS"),"DNS", IF(BH17="","-", IF(OR(P17="0:00:000",H17="0:00:000"),IF(BF17&lt;BG17,P17,H17),IF(BF17&lt;BG17,H17,P17)))))</f>
        <v>1:57:901</v>
      </c>
      <c r="BD17" s="131">
        <f t="shared" ref="BD17:BD110" si="29">IFERROR(IF($D17="","",IF(BH17&gt;=900000,"-",IF(K17="MC",IF(W17="MC","-", 1+((BH17-$BH$9)/$BH$9)),1+((BH17-$BH$9)/$BH$9)))),"-")</f>
        <v>1.207927791</v>
      </c>
      <c r="BE17" s="131">
        <f t="shared" ref="BE17:BE116" si="30">IFERROR(IF($D17="","",IF(BH17="","-",IF(BH17&gt;=900000,"-",IF(K17="MC",IF(W17="MC","-", 1+((BH17-$BC$4)/$BC$4)),1+((BH17-$BC$4)/$BC$4))))),"-")</f>
        <v>1.207927791</v>
      </c>
      <c r="BF17" s="220">
        <f t="shared" ref="BF17:BF116" si="31">IF($D17="","",IF(I17="",999999, IF(K17="MC",999999,(L17*60*1000)+(M17*1000)+N17+(J17*1000))))</f>
        <v>117901</v>
      </c>
      <c r="BG17" s="220">
        <f t="shared" ref="BG17:BG116" si="32">IF($D17="","",IF(U17="",999999,IF(W17="MC",999999,(X17*60*1000)+(Y17*1000)+Z17+(V17*1000))))</f>
        <v>120349</v>
      </c>
      <c r="BH17" s="4">
        <f t="shared" ref="BH17:BH116" si="33">IF($D17="","",IF(AND(BG17=0,BF17=0),"", IF(OR(BG17=0,BF17=0),LARGE(BF17:BG17,1),SMALL(BF17:BG17,1))))</f>
        <v>117901</v>
      </c>
      <c r="BI17" s="4">
        <f t="shared" ref="BI17:BI116" si="34">IF($D17="","",IF(AND(G17="DNS",O17="DNS"),10000000000+AT17, IF(BH17="","",BH17*100+AT17)))</f>
        <v>11790101</v>
      </c>
      <c r="BJ17" s="4">
        <f t="shared" ref="BJ17:BJ116" si="35">IF($D17="","",INDEX($AS$17:$AS$24,MATCH(B17,$AR$17:$AR$24,))+BI17)</f>
        <v>500011790101</v>
      </c>
      <c r="BK17" s="4">
        <f t="shared" ref="BK17:BK116" si="36">IF($D17="","",IF(BC17="-",900000000000,INT(BI17/100)))</f>
        <v>117901</v>
      </c>
      <c r="BL17" s="4">
        <f t="shared" ref="BL17:BL110" si="37">IFERROR(IF($D17="","",IF(AND(AW17="DNS",AZ17="DNS"),"-",IF(BK17&gt;=900000000000,"-",COUNTIFS($BK$17:$BK$116,"&lt;"&amp;BK17)+1))),"")</f>
        <v>35</v>
      </c>
      <c r="BM17" s="4" t="str">
        <f t="shared" ref="BM17:BM116" si="38">IF($D17="","","総合"&amp;COUNTIFS($BJ$17:$BJ$116,"&lt;"&amp;BJ17)+1)</f>
        <v>総合36</v>
      </c>
      <c r="BN17" s="4">
        <f t="shared" ref="BN17:BN110" si="39">IFERROR(IF($D17="","",IF(AND(AW17="DNS",AZ17="DNS"),"-",IF(BK17&gt;=900000000000,"-",COUNTIFS($BK$17:$BK$116,"&lt;"&amp;BK17,$B$17:$B$116,B17)+1))),"")</f>
        <v>9</v>
      </c>
      <c r="BO17" s="4" t="str">
        <f t="shared" ref="BO17:BO116" si="40">IF($D17="","",B17&amp;COUNTIFS($BJ$17:$BJ$116,"&lt;"&amp;BJ17,$B$17:$B$116,B17)+1)</f>
        <v>D9</v>
      </c>
      <c r="BP17" s="4" t="str">
        <f t="shared" ref="BP17:BP110" si="41">IF($D17="","",IFERROR(IF(AND(AW17="DNS",AZ17="DNS"),"-",IF(AU17="いいえ","-",IF(BK17&gt;=900000000000,"-",COUNTIFS($BK$17:$BK$116,"&lt;"&amp;BK17,$AU$17:$AU$116,"はい")+1))),""))</f>
        <v>-</v>
      </c>
      <c r="BQ17" s="4" t="str">
        <f t="shared" ref="BQ17:BQ116" si="42">IF($D17="","","セパハン"&amp;BP17)</f>
        <v>セパハン-</v>
      </c>
      <c r="BR17" s="4" t="str">
        <f t="shared" ref="BR17:BR110" si="43">IF($D17="","",IFERROR(IF(AND(AW17="DNS",AZ17="DNS"),"-",IF(AV17="いいえ","-",IF(BK17&gt;=900000000000,"-",COUNTIFS($BK$17:$BK$116,"&lt;"&amp;BK17,$AV$17:$AV$116,"はい")+1))),""))</f>
        <v>-</v>
      </c>
      <c r="BS17" s="4" t="str">
        <f t="shared" ref="BS17:BS116" si="44">IF($D17="","","ミニ"&amp;BR17)</f>
        <v>ミニ-</v>
      </c>
      <c r="BT17" s="4"/>
      <c r="BU17" s="4"/>
      <c r="BV17" s="4"/>
      <c r="BW17" s="4"/>
      <c r="BX17" s="4"/>
    </row>
    <row r="18">
      <c r="A18" s="4"/>
      <c r="B18" s="221" t="str">
        <f t="array" ref="B18">IFERROR(INDEX('DB(読み込みシート※編集厳禁)'!$A$3:$AH$501,MATCH($C18,'DB(読み込みシート※編集厳禁)'!$B$3:$B$501,0),MATCH(B$14,'DB(読み込みシート※編集厳禁)'!$A$2:$AH$2,0)),"")</f>
        <v>D</v>
      </c>
      <c r="C18" s="222">
        <v>2.0</v>
      </c>
      <c r="D18" s="223" t="str">
        <f t="array" ref="D18">IFERROR(INDEX('DB(読み込みシート※編集厳禁)'!$A$3:$AH$501,MATCH($C18,'DB(読み込みシート※編集厳禁)'!$B$3:$B$501,0),MATCH(D$14,'DB(読み込みシート※編集厳禁)'!$A$2:$AH$2,0)),"")</f>
        <v>ちゃっぴー</v>
      </c>
      <c r="E18" s="224" t="str">
        <f t="array" ref="E18">IFERROR(INDEX('DB(読み込みシート※編集厳禁)'!$A$3:$AH$501,MATCH($C18,'DB(読み込みシート※編集厳禁)'!$B$3:$B$501,0),MATCH(E$14,'DB(読み込みシート※編集厳禁)'!$A$2:$AH$2,0)),"")</f>
        <v>CB250R</v>
      </c>
      <c r="F18" s="204" t="str">
        <f t="array" ref="F18">IFERROR(INDEX('DB(読み込みシート※編集厳禁)'!$A$3:$AH$501,MATCH($C18,'DB(読み込みシート※編集厳禁)'!$B$3:$B$501,0),MATCH(F$14,'DB(読み込みシート※編集厳禁)'!$A$2:$AH$2,0)),"")</f>
        <v>シルバー</v>
      </c>
      <c r="G18" s="205" t="str">
        <f t="shared" si="8"/>
        <v>1:54:429</v>
      </c>
      <c r="H18" s="225" t="str">
        <f t="shared" si="9"/>
        <v>1:54:429</v>
      </c>
      <c r="I18" s="207">
        <v>154429.0</v>
      </c>
      <c r="J18" s="226"/>
      <c r="K18" s="209" t="s">
        <v>32</v>
      </c>
      <c r="L18" s="210" t="str">
        <f t="shared" si="10"/>
        <v>1</v>
      </c>
      <c r="M18" s="211" t="str">
        <f t="shared" si="11"/>
        <v>54</v>
      </c>
      <c r="N18" s="212" t="str">
        <f t="shared" si="12"/>
        <v>429</v>
      </c>
      <c r="O18" s="214" t="str">
        <f t="shared" si="13"/>
        <v>1:53:304</v>
      </c>
      <c r="P18" s="227" t="str">
        <f t="shared" si="14"/>
        <v>1:53:304</v>
      </c>
      <c r="Q18" s="221" t="str">
        <f t="array" ref="Q18">IFERROR(INDEX('DB(読み込みシート※編集厳禁)'!$A$3:$AH$501,MATCH($C18,'DB(読み込みシート※編集厳禁)'!$B$3:$B$501,0),MATCH(Q$14,'DB(読み込みシート※編集厳禁)'!$A$2:$AH$2,0)),"")</f>
        <v>D</v>
      </c>
      <c r="R18" s="222">
        <v>2.0</v>
      </c>
      <c r="S18" s="223" t="str">
        <f t="array" ref="S18">IFERROR(INDEX('DB(読み込みシート※編集厳禁)'!$A$3:$AH$501,MATCH($C18,'DB(読み込みシート※編集厳禁)'!$B$3:$B$501,0),MATCH(S$14,'DB(読み込みシート※編集厳禁)'!$A$2:$AH$2,0)),"")</f>
        <v>ちゃっぴー</v>
      </c>
      <c r="T18" s="224" t="str">
        <f t="array" ref="T18">IFERROR(INDEX('DB(読み込みシート※編集厳禁)'!$A$3:$AH$501,MATCH($C18,'DB(読み込みシート※編集厳禁)'!$B$3:$B$501,0),MATCH(T$14,'DB(読み込みシート※編集厳禁)'!$A$2:$AH$2,0)),"")</f>
        <v>CB250R</v>
      </c>
      <c r="U18" s="207">
        <v>153304.0</v>
      </c>
      <c r="V18" s="228"/>
      <c r="W18" s="209" t="s">
        <v>32</v>
      </c>
      <c r="X18" s="210" t="str">
        <f t="shared" si="15"/>
        <v>1</v>
      </c>
      <c r="Y18" s="211" t="str">
        <f t="shared" si="16"/>
        <v>53</v>
      </c>
      <c r="Z18" s="217" t="str">
        <f t="shared" si="17"/>
        <v>304</v>
      </c>
      <c r="AA18" s="4"/>
      <c r="AB18" s="94" t="s">
        <v>6</v>
      </c>
      <c r="AC18" s="94" t="s">
        <v>95</v>
      </c>
      <c r="AD18" s="94">
        <v>20000.0</v>
      </c>
      <c r="AE18" s="94">
        <v>30000.0</v>
      </c>
      <c r="AF18" s="23"/>
      <c r="AG18" s="23">
        <f t="shared" si="18"/>
        <v>90000</v>
      </c>
      <c r="AH18" s="23">
        <f t="shared" si="19"/>
        <v>92002</v>
      </c>
      <c r="AI18" s="23" t="str">
        <f t="shared" si="20"/>
        <v>D-8</v>
      </c>
      <c r="AJ18" s="23"/>
      <c r="AK18" s="23" t="str">
        <f t="shared" si="21"/>
        <v/>
      </c>
      <c r="AL18" s="23"/>
      <c r="AM18" s="23"/>
      <c r="AN18" s="23"/>
      <c r="AO18" s="23"/>
      <c r="AP18" s="23"/>
      <c r="AQ18" s="25"/>
      <c r="AR18" s="218" t="s">
        <v>96</v>
      </c>
      <c r="AS18" s="219">
        <v>2.0E11</v>
      </c>
      <c r="AT18" s="90">
        <v>2.0</v>
      </c>
      <c r="AU18" s="130" t="str">
        <f t="array" ref="AU18">IFERROR(INDEX('DB(読み込みシート※編集厳禁)'!$A$3:$AH$501,MATCH($C18,'DB(読み込みシート※編集厳禁)'!$B$3:$B$501,0),MATCH(AU$16,'DB(読み込みシート※編集厳禁)'!$A$2:$AH$2,0)),"")</f>
        <v>いいえ</v>
      </c>
      <c r="AV18" s="130" t="str">
        <f t="array" ref="AV18">IFERROR(INDEX('DB(読み込みシート※編集厳禁)'!$A$3:$AH$501,MATCH($C18,'DB(読み込みシート※編集厳禁)'!$B$3:$B$501,0),MATCH(AV$16,'DB(読み込みシート※編集厳禁)'!$A$2:$AH$2,0)),"")</f>
        <v>いいえ</v>
      </c>
      <c r="AW18" s="130" t="str">
        <f t="shared" si="22"/>
        <v>1:54:429</v>
      </c>
      <c r="AX18" s="130" t="str">
        <f t="shared" si="23"/>
        <v>1:54:429</v>
      </c>
      <c r="AY18" s="130" t="str">
        <f t="shared" si="24"/>
        <v>-</v>
      </c>
      <c r="AZ18" s="130" t="str">
        <f t="shared" si="25"/>
        <v>1:53:304</v>
      </c>
      <c r="BA18" s="130" t="str">
        <f t="shared" si="26"/>
        <v>1:53:304</v>
      </c>
      <c r="BB18" s="130" t="str">
        <f t="shared" si="27"/>
        <v>-</v>
      </c>
      <c r="BC18" s="130" t="str">
        <f t="shared" si="28"/>
        <v>1:53:304</v>
      </c>
      <c r="BD18" s="131">
        <f t="shared" si="29"/>
        <v>1.160830277</v>
      </c>
      <c r="BE18" s="131">
        <f t="shared" si="30"/>
        <v>1.160830277</v>
      </c>
      <c r="BF18" s="220">
        <f t="shared" si="31"/>
        <v>114429</v>
      </c>
      <c r="BG18" s="220">
        <f t="shared" si="32"/>
        <v>113304</v>
      </c>
      <c r="BH18" s="4">
        <f t="shared" si="33"/>
        <v>113304</v>
      </c>
      <c r="BI18" s="4">
        <f t="shared" si="34"/>
        <v>11330402</v>
      </c>
      <c r="BJ18" s="4">
        <f t="shared" si="35"/>
        <v>500011330402</v>
      </c>
      <c r="BK18" s="4">
        <f t="shared" si="36"/>
        <v>113304</v>
      </c>
      <c r="BL18" s="4">
        <f t="shared" si="37"/>
        <v>28</v>
      </c>
      <c r="BM18" s="4" t="str">
        <f t="shared" si="38"/>
        <v>総合35</v>
      </c>
      <c r="BN18" s="4">
        <f t="shared" si="39"/>
        <v>8</v>
      </c>
      <c r="BO18" s="4" t="str">
        <f t="shared" si="40"/>
        <v>D8</v>
      </c>
      <c r="BP18" s="4" t="str">
        <f t="shared" si="41"/>
        <v>-</v>
      </c>
      <c r="BQ18" s="4" t="str">
        <f t="shared" si="42"/>
        <v>セパハン-</v>
      </c>
      <c r="BR18" s="4" t="str">
        <f t="shared" si="43"/>
        <v>-</v>
      </c>
      <c r="BS18" s="4" t="str">
        <f t="shared" si="44"/>
        <v>ミニ-</v>
      </c>
      <c r="BT18" s="4"/>
      <c r="BU18" s="4"/>
      <c r="BV18" s="4"/>
      <c r="BW18" s="4"/>
      <c r="BX18" s="4"/>
    </row>
    <row r="19">
      <c r="A19" s="4"/>
      <c r="B19" s="221" t="str">
        <f t="array" ref="B19">IFERROR(INDEX('DB(読み込みシート※編集厳禁)'!$A$3:$AH$501,MATCH($C19,'DB(読み込みシート※編集厳禁)'!$B$3:$B$501,0),MATCH(B$14,'DB(読み込みシート※編集厳禁)'!$A$2:$AH$2,0)),"")</f>
        <v>D</v>
      </c>
      <c r="C19" s="222">
        <v>3.0</v>
      </c>
      <c r="D19" s="223" t="str">
        <f t="array" ref="D19">IFERROR(INDEX('DB(読み込みシート※編集厳禁)'!$A$3:$AH$501,MATCH($C19,'DB(読み込みシート※編集厳禁)'!$B$3:$B$501,0),MATCH(D$14,'DB(読み込みシート※編集厳禁)'!$A$2:$AH$2,0)),"")</f>
        <v>タンビーナ</v>
      </c>
      <c r="E19" s="224" t="str">
        <f t="array" ref="E19">IFERROR(INDEX('DB(読み込みシート※編集厳禁)'!$A$3:$AH$501,MATCH($C19,'DB(読み込みシート※編集厳禁)'!$B$3:$B$501,0),MATCH(E$14,'DB(読み込みシート※編集厳禁)'!$A$2:$AH$2,0)),"")</f>
        <v>MT-03</v>
      </c>
      <c r="F19" s="204" t="str">
        <f t="array" ref="F19">IFERROR(INDEX('DB(読み込みシート※編集厳禁)'!$A$3:$AH$501,MATCH($C19,'DB(読み込みシート※編集厳禁)'!$B$3:$B$501,0),MATCH(F$14,'DB(読み込みシート※編集厳禁)'!$A$2:$AH$2,0)),"")</f>
        <v>シルバー/青</v>
      </c>
      <c r="G19" s="205" t="str">
        <f t="shared" si="8"/>
        <v>9:99:999</v>
      </c>
      <c r="H19" s="225" t="str">
        <f t="shared" si="9"/>
        <v>9:99:999</v>
      </c>
      <c r="I19" s="207">
        <v>158397.0</v>
      </c>
      <c r="J19" s="230"/>
      <c r="K19" s="209" t="s">
        <v>26</v>
      </c>
      <c r="L19" s="210" t="str">
        <f t="shared" si="10"/>
        <v>1</v>
      </c>
      <c r="M19" s="211" t="str">
        <f t="shared" si="11"/>
        <v>58</v>
      </c>
      <c r="N19" s="212" t="str">
        <f t="shared" si="12"/>
        <v>397</v>
      </c>
      <c r="O19" s="214" t="str">
        <f t="shared" si="13"/>
        <v>2:00:283</v>
      </c>
      <c r="P19" s="227" t="str">
        <f t="shared" si="14"/>
        <v>2:00:283</v>
      </c>
      <c r="Q19" s="221" t="str">
        <f t="array" ref="Q19">IFERROR(INDEX('DB(読み込みシート※編集厳禁)'!$A$3:$AH$501,MATCH($C19,'DB(読み込みシート※編集厳禁)'!$B$3:$B$501,0),MATCH(Q$14,'DB(読み込みシート※編集厳禁)'!$A$2:$AH$2,0)),"")</f>
        <v>D</v>
      </c>
      <c r="R19" s="222">
        <v>3.0</v>
      </c>
      <c r="S19" s="223" t="str">
        <f t="array" ref="S19">IFERROR(INDEX('DB(読み込みシート※編集厳禁)'!$A$3:$AH$501,MATCH($C19,'DB(読み込みシート※編集厳禁)'!$B$3:$B$501,0),MATCH(S$14,'DB(読み込みシート※編集厳禁)'!$A$2:$AH$2,0)),"")</f>
        <v>タンビーナ</v>
      </c>
      <c r="T19" s="224" t="str">
        <f t="array" ref="T19">IFERROR(INDEX('DB(読み込みシート※編集厳禁)'!$A$3:$AH$501,MATCH($C19,'DB(読み込みシート※編集厳禁)'!$B$3:$B$501,0),MATCH(T$14,'DB(読み込みシート※編集厳禁)'!$A$2:$AH$2,0)),"")</f>
        <v>MT-03</v>
      </c>
      <c r="U19" s="207">
        <v>200283.0</v>
      </c>
      <c r="V19" s="231"/>
      <c r="W19" s="209" t="s">
        <v>32</v>
      </c>
      <c r="X19" s="210" t="str">
        <f t="shared" si="15"/>
        <v>2</v>
      </c>
      <c r="Y19" s="211" t="str">
        <f t="shared" si="16"/>
        <v>00</v>
      </c>
      <c r="Z19" s="217" t="str">
        <f t="shared" si="17"/>
        <v>283</v>
      </c>
      <c r="AA19" s="4"/>
      <c r="AB19" s="94" t="s">
        <v>6</v>
      </c>
      <c r="AC19" s="94" t="s">
        <v>97</v>
      </c>
      <c r="AD19" s="94">
        <v>30000.0</v>
      </c>
      <c r="AE19" s="94">
        <v>40000.0</v>
      </c>
      <c r="AF19" s="23"/>
      <c r="AG19" s="23">
        <f t="shared" si="18"/>
        <v>90000</v>
      </c>
      <c r="AH19" s="23">
        <f t="shared" si="19"/>
        <v>92003</v>
      </c>
      <c r="AI19" s="23" t="str">
        <f t="shared" si="20"/>
        <v>D-12</v>
      </c>
      <c r="AJ19" s="23"/>
      <c r="AK19" s="23" t="str">
        <f t="shared" si="21"/>
        <v/>
      </c>
      <c r="AL19" s="23"/>
      <c r="AM19" s="23"/>
      <c r="AN19" s="23"/>
      <c r="AO19" s="23"/>
      <c r="AP19" s="23"/>
      <c r="AQ19" s="25"/>
      <c r="AR19" s="218" t="s">
        <v>98</v>
      </c>
      <c r="AS19" s="219">
        <v>3.0E11</v>
      </c>
      <c r="AT19" s="90">
        <v>3.0</v>
      </c>
      <c r="AU19" s="130" t="str">
        <f t="array" ref="AU19">IFERROR(INDEX('DB(読み込みシート※編集厳禁)'!$A$3:$AH$501,MATCH($C19,'DB(読み込みシート※編集厳禁)'!$B$3:$B$501,0),MATCH(AU$16,'DB(読み込みシート※編集厳禁)'!$A$2:$AH$2,0)),"")</f>
        <v>いいえ</v>
      </c>
      <c r="AV19" s="130" t="str">
        <f t="array" ref="AV19">IFERROR(INDEX('DB(読み込みシート※編集厳禁)'!$A$3:$AH$501,MATCH($C19,'DB(読み込みシート※編集厳禁)'!$B$3:$B$501,0),MATCH(AV$16,'DB(読み込みシート※編集厳禁)'!$A$2:$AH$2,0)),"")</f>
        <v>いいえ</v>
      </c>
      <c r="AW19" s="130" t="str">
        <f t="shared" si="22"/>
        <v>9:99:999</v>
      </c>
      <c r="AX19" s="130" t="str">
        <f t="shared" si="23"/>
        <v>9:99:999</v>
      </c>
      <c r="AY19" s="130" t="str">
        <f t="shared" si="24"/>
        <v>MC</v>
      </c>
      <c r="AZ19" s="130" t="str">
        <f t="shared" si="25"/>
        <v>2:00:283</v>
      </c>
      <c r="BA19" s="130" t="str">
        <f t="shared" si="26"/>
        <v>2:00:283</v>
      </c>
      <c r="BB19" s="130" t="str">
        <f t="shared" si="27"/>
        <v>-</v>
      </c>
      <c r="BC19" s="130" t="str">
        <f t="shared" si="28"/>
        <v>2:00:283</v>
      </c>
      <c r="BD19" s="131">
        <f t="shared" si="29"/>
        <v>1.232332029</v>
      </c>
      <c r="BE19" s="131">
        <f t="shared" si="30"/>
        <v>1.232332029</v>
      </c>
      <c r="BF19" s="4">
        <f t="shared" si="31"/>
        <v>999999</v>
      </c>
      <c r="BG19" s="220">
        <f t="shared" si="32"/>
        <v>120283</v>
      </c>
      <c r="BH19" s="4">
        <f t="shared" si="33"/>
        <v>120283</v>
      </c>
      <c r="BI19" s="4">
        <f t="shared" si="34"/>
        <v>12028303</v>
      </c>
      <c r="BJ19" s="4">
        <f t="shared" si="35"/>
        <v>500012028303</v>
      </c>
      <c r="BK19" s="4">
        <f t="shared" si="36"/>
        <v>120283</v>
      </c>
      <c r="BL19" s="4">
        <f t="shared" si="37"/>
        <v>40</v>
      </c>
      <c r="BM19" s="4" t="str">
        <f t="shared" si="38"/>
        <v>総合39</v>
      </c>
      <c r="BN19" s="4">
        <f t="shared" si="39"/>
        <v>12</v>
      </c>
      <c r="BO19" s="4" t="str">
        <f t="shared" si="40"/>
        <v>D12</v>
      </c>
      <c r="BP19" s="4" t="str">
        <f t="shared" si="41"/>
        <v>-</v>
      </c>
      <c r="BQ19" s="4" t="str">
        <f t="shared" si="42"/>
        <v>セパハン-</v>
      </c>
      <c r="BR19" s="4" t="str">
        <f t="shared" si="43"/>
        <v>-</v>
      </c>
      <c r="BS19" s="4" t="str">
        <f t="shared" si="44"/>
        <v>ミニ-</v>
      </c>
      <c r="BT19" s="4"/>
      <c r="BU19" s="4"/>
      <c r="BV19" s="4"/>
      <c r="BW19" s="4"/>
      <c r="BX19" s="4"/>
    </row>
    <row r="20">
      <c r="A20" s="4"/>
      <c r="B20" s="221" t="str">
        <f t="array" ref="B20">IFERROR(INDEX('DB(読み込みシート※編集厳禁)'!$A$3:$AH$501,MATCH($C20,'DB(読み込みシート※編集厳禁)'!$B$3:$B$501,0),MATCH(B$14,'DB(読み込みシート※編集厳禁)'!$A$2:$AH$2,0)),"")</f>
        <v>D</v>
      </c>
      <c r="C20" s="222">
        <v>4.0</v>
      </c>
      <c r="D20" s="232" t="str">
        <f t="array" ref="D20">IFERROR(INDEX('DB(読み込みシート※編集厳禁)'!$A$3:$AH$501,MATCH($C20,'DB(読み込みシート※編集厳禁)'!$B$3:$B$501,0),MATCH(D$14,'DB(読み込みシート※編集厳禁)'!$A$2:$AH$2,0)),"")</f>
        <v>フラッキーニョ</v>
      </c>
      <c r="E20" s="233" t="str">
        <f t="array" ref="E20">IFERROR(INDEX('DB(読み込みシート※編集厳禁)'!$A$3:$AH$501,MATCH($C20,'DB(読み込みシート※編集厳禁)'!$B$3:$B$501,0),MATCH(E$14,'DB(読み込みシート※編集厳禁)'!$A$2:$AH$2,0)),"")</f>
        <v>Ninja650</v>
      </c>
      <c r="F20" s="234" t="str">
        <f t="array" ref="F20">IFERROR(INDEX('DB(読み込みシート※編集厳禁)'!$A$3:$AH$501,MATCH($C20,'DB(読み込みシート※編集厳禁)'!$B$3:$B$501,0),MATCH(F$14,'DB(読み込みシート※編集厳禁)'!$A$2:$AH$2,0)),"")</f>
        <v>白</v>
      </c>
      <c r="G20" s="205" t="str">
        <f t="shared" si="8"/>
        <v>1:58:659</v>
      </c>
      <c r="H20" s="225" t="str">
        <f t="shared" si="9"/>
        <v>1:58:659</v>
      </c>
      <c r="I20" s="207">
        <v>158659.0</v>
      </c>
      <c r="J20" s="228"/>
      <c r="K20" s="209" t="s">
        <v>32</v>
      </c>
      <c r="L20" s="210" t="str">
        <f t="shared" si="10"/>
        <v>1</v>
      </c>
      <c r="M20" s="211" t="str">
        <f t="shared" si="11"/>
        <v>58</v>
      </c>
      <c r="N20" s="212" t="str">
        <f t="shared" si="12"/>
        <v>659</v>
      </c>
      <c r="O20" s="214" t="str">
        <f t="shared" si="13"/>
        <v>9:99:999</v>
      </c>
      <c r="P20" s="227" t="str">
        <f t="shared" si="14"/>
        <v>9:99:999</v>
      </c>
      <c r="Q20" s="221" t="str">
        <f t="array" ref="Q20">IFERROR(INDEX('DB(読み込みシート※編集厳禁)'!$A$3:$AH$501,MATCH($C20,'DB(読み込みシート※編集厳禁)'!$B$3:$B$501,0),MATCH(Q$14,'DB(読み込みシート※編集厳禁)'!$A$2:$AH$2,0)),"")</f>
        <v>D</v>
      </c>
      <c r="R20" s="222">
        <v>4.0</v>
      </c>
      <c r="S20" s="232" t="str">
        <f t="array" ref="S20">IFERROR(INDEX('DB(読み込みシート※編集厳禁)'!$A$3:$AH$501,MATCH($C20,'DB(読み込みシート※編集厳禁)'!$B$3:$B$501,0),MATCH(S$14,'DB(読み込みシート※編集厳禁)'!$A$2:$AH$2,0)),"")</f>
        <v>フラッキーニョ</v>
      </c>
      <c r="T20" s="233" t="str">
        <f t="array" ref="T20">IFERROR(INDEX('DB(読み込みシート※編集厳禁)'!$A$3:$AH$501,MATCH($C20,'DB(読み込みシート※編集厳禁)'!$B$3:$B$501,0),MATCH(T$14,'DB(読み込みシート※編集厳禁)'!$A$2:$AH$2,0)),"")</f>
        <v>Ninja650</v>
      </c>
      <c r="U20" s="207">
        <v>155781.0</v>
      </c>
      <c r="V20" s="230"/>
      <c r="W20" s="209" t="s">
        <v>26</v>
      </c>
      <c r="X20" s="210" t="str">
        <f t="shared" si="15"/>
        <v>1</v>
      </c>
      <c r="Y20" s="211" t="str">
        <f t="shared" si="16"/>
        <v>55</v>
      </c>
      <c r="Z20" s="217" t="str">
        <f t="shared" si="17"/>
        <v>781</v>
      </c>
      <c r="AA20" s="4"/>
      <c r="AB20" s="94" t="s">
        <v>6</v>
      </c>
      <c r="AC20" s="94" t="s">
        <v>99</v>
      </c>
      <c r="AD20" s="94">
        <v>40000.0</v>
      </c>
      <c r="AE20" s="94">
        <v>50000.0</v>
      </c>
      <c r="AF20" s="23"/>
      <c r="AG20" s="23">
        <f t="shared" si="18"/>
        <v>90000</v>
      </c>
      <c r="AH20" s="23">
        <f t="shared" si="19"/>
        <v>92004</v>
      </c>
      <c r="AI20" s="23" t="str">
        <f t="shared" si="20"/>
        <v>D-11</v>
      </c>
      <c r="AJ20" s="23"/>
      <c r="AK20" s="23" t="str">
        <f t="shared" si="21"/>
        <v/>
      </c>
      <c r="AL20" s="23"/>
      <c r="AM20" s="23"/>
      <c r="AN20" s="23"/>
      <c r="AO20" s="23"/>
      <c r="AP20" s="23"/>
      <c r="AQ20" s="25"/>
      <c r="AR20" s="218" t="s">
        <v>100</v>
      </c>
      <c r="AS20" s="219">
        <v>4.0E11</v>
      </c>
      <c r="AT20" s="90">
        <v>4.0</v>
      </c>
      <c r="AU20" s="130" t="str">
        <f t="array" ref="AU20">IFERROR(INDEX('DB(読み込みシート※編集厳禁)'!$A$3:$AH$501,MATCH($C20,'DB(読み込みシート※編集厳禁)'!$B$3:$B$501,0),MATCH(AU$16,'DB(読み込みシート※編集厳禁)'!$A$2:$AH$2,0)),"")</f>
        <v>いいえ</v>
      </c>
      <c r="AV20" s="130" t="str">
        <f t="array" ref="AV20">IFERROR(INDEX('DB(読み込みシート※編集厳禁)'!$A$3:$AH$501,MATCH($C20,'DB(読み込みシート※編集厳禁)'!$B$3:$B$501,0),MATCH(AV$16,'DB(読み込みシート※編集厳禁)'!$A$2:$AH$2,0)),"")</f>
        <v>いいえ</v>
      </c>
      <c r="AW20" s="130" t="str">
        <f t="shared" si="22"/>
        <v>1:58:659</v>
      </c>
      <c r="AX20" s="130" t="str">
        <f t="shared" si="23"/>
        <v>1:58:659</v>
      </c>
      <c r="AY20" s="130" t="str">
        <f t="shared" si="24"/>
        <v>-</v>
      </c>
      <c r="AZ20" s="130" t="str">
        <f t="shared" si="25"/>
        <v>9:99:999</v>
      </c>
      <c r="BA20" s="130" t="str">
        <f t="shared" si="26"/>
        <v>9:99:999</v>
      </c>
      <c r="BB20" s="130" t="str">
        <f t="shared" si="27"/>
        <v>MC</v>
      </c>
      <c r="BC20" s="130" t="str">
        <f t="shared" si="28"/>
        <v>1:58:659</v>
      </c>
      <c r="BD20" s="131">
        <f t="shared" si="29"/>
        <v>1.215693707</v>
      </c>
      <c r="BE20" s="131">
        <f t="shared" si="30"/>
        <v>1.215693707</v>
      </c>
      <c r="BF20" s="220">
        <f t="shared" si="31"/>
        <v>118659</v>
      </c>
      <c r="BG20" s="4">
        <f t="shared" si="32"/>
        <v>999999</v>
      </c>
      <c r="BH20" s="4">
        <f t="shared" si="33"/>
        <v>118659</v>
      </c>
      <c r="BI20" s="4">
        <f t="shared" si="34"/>
        <v>11865904</v>
      </c>
      <c r="BJ20" s="4">
        <f t="shared" si="35"/>
        <v>500011865904</v>
      </c>
      <c r="BK20" s="4">
        <f t="shared" si="36"/>
        <v>118659</v>
      </c>
      <c r="BL20" s="4">
        <f t="shared" si="37"/>
        <v>38</v>
      </c>
      <c r="BM20" s="4" t="str">
        <f t="shared" si="38"/>
        <v>総合38</v>
      </c>
      <c r="BN20" s="4">
        <f t="shared" si="39"/>
        <v>11</v>
      </c>
      <c r="BO20" s="4" t="str">
        <f t="shared" si="40"/>
        <v>D11</v>
      </c>
      <c r="BP20" s="4" t="str">
        <f t="shared" si="41"/>
        <v>-</v>
      </c>
      <c r="BQ20" s="4" t="str">
        <f t="shared" si="42"/>
        <v>セパハン-</v>
      </c>
      <c r="BR20" s="4" t="str">
        <f t="shared" si="43"/>
        <v>-</v>
      </c>
      <c r="BS20" s="4" t="str">
        <f t="shared" si="44"/>
        <v>ミニ-</v>
      </c>
      <c r="BT20" s="4"/>
      <c r="BU20" s="4"/>
      <c r="BV20" s="4"/>
      <c r="BW20" s="4"/>
      <c r="BX20" s="4"/>
    </row>
    <row r="21">
      <c r="A21" s="4"/>
      <c r="B21" s="221" t="str">
        <f t="array" ref="B21">IFERROR(INDEX('DB(読み込みシート※編集厳禁)'!$A$3:$AH$501,MATCH($C21,'DB(読み込みシート※編集厳禁)'!$B$3:$B$501,0),MATCH(B$14,'DB(読み込みシート※編集厳禁)'!$A$2:$AH$2,0)),"")</f>
        <v>D</v>
      </c>
      <c r="C21" s="222">
        <v>5.0</v>
      </c>
      <c r="D21" s="223" t="str">
        <f t="array" ref="D21">IFERROR(INDEX('DB(読み込みシート※編集厳禁)'!$A$3:$AH$501,MATCH($C21,'DB(読み込みシート※編集厳禁)'!$B$3:$B$501,0),MATCH(D$14,'DB(読み込みシート※編集厳禁)'!$A$2:$AH$2,0)),"")</f>
        <v>ホッシャ</v>
      </c>
      <c r="E21" s="224" t="str">
        <f t="array" ref="E21">IFERROR(INDEX('DB(読み込みシート※編集厳禁)'!$A$3:$AH$501,MATCH($C21,'DB(読み込みシート※編集厳禁)'!$B$3:$B$501,0),MATCH(E$14,'DB(読み込みシート※編集厳禁)'!$A$2:$AH$2,0)),"")</f>
        <v>VTR</v>
      </c>
      <c r="F21" s="204" t="str">
        <f t="array" ref="F21">IFERROR(INDEX('DB(読み込みシート※編集厳禁)'!$A$3:$AH$501,MATCH($C21,'DB(読み込みシート※編集厳禁)'!$B$3:$B$501,0),MATCH(F$14,'DB(読み込みシート※編集厳禁)'!$A$2:$AH$2,0)),"")</f>
        <v>白</v>
      </c>
      <c r="G21" s="205" t="str">
        <f t="shared" si="8"/>
        <v>1:54:609</v>
      </c>
      <c r="H21" s="225" t="str">
        <f t="shared" si="9"/>
        <v>1:54:609</v>
      </c>
      <c r="I21" s="207">
        <v>154609.0</v>
      </c>
      <c r="J21" s="230"/>
      <c r="K21" s="209" t="s">
        <v>32</v>
      </c>
      <c r="L21" s="210" t="str">
        <f t="shared" si="10"/>
        <v>1</v>
      </c>
      <c r="M21" s="211" t="str">
        <f t="shared" si="11"/>
        <v>54</v>
      </c>
      <c r="N21" s="212" t="str">
        <f t="shared" si="12"/>
        <v>609</v>
      </c>
      <c r="O21" s="214" t="str">
        <f t="shared" si="13"/>
        <v>1:50:535</v>
      </c>
      <c r="P21" s="227" t="str">
        <f t="shared" si="14"/>
        <v>1:50:535</v>
      </c>
      <c r="Q21" s="221" t="str">
        <f t="array" ref="Q21">IFERROR(INDEX('DB(読み込みシート※編集厳禁)'!$A$3:$AH$501,MATCH($C21,'DB(読み込みシート※編集厳禁)'!$B$3:$B$501,0),MATCH(Q$14,'DB(読み込みシート※編集厳禁)'!$A$2:$AH$2,0)),"")</f>
        <v>D</v>
      </c>
      <c r="R21" s="222">
        <v>5.0</v>
      </c>
      <c r="S21" s="223" t="str">
        <f t="array" ref="S21">IFERROR(INDEX('DB(読み込みシート※編集厳禁)'!$A$3:$AH$501,MATCH($C21,'DB(読み込みシート※編集厳禁)'!$B$3:$B$501,0),MATCH(S$14,'DB(読み込みシート※編集厳禁)'!$A$2:$AH$2,0)),"")</f>
        <v>ホッシャ</v>
      </c>
      <c r="T21" s="224" t="str">
        <f t="array" ref="T21">IFERROR(INDEX('DB(読み込みシート※編集厳禁)'!$A$3:$AH$501,MATCH($C21,'DB(読み込みシート※編集厳禁)'!$B$3:$B$501,0),MATCH(T$14,'DB(読み込みシート※編集厳禁)'!$A$2:$AH$2,0)),"")</f>
        <v>VTR</v>
      </c>
      <c r="U21" s="207">
        <v>150535.0</v>
      </c>
      <c r="V21" s="228"/>
      <c r="W21" s="209" t="s">
        <v>32</v>
      </c>
      <c r="X21" s="210" t="str">
        <f t="shared" si="15"/>
        <v>1</v>
      </c>
      <c r="Y21" s="211" t="str">
        <f t="shared" si="16"/>
        <v>50</v>
      </c>
      <c r="Z21" s="217" t="str">
        <f t="shared" si="17"/>
        <v>535</v>
      </c>
      <c r="AA21" s="4"/>
      <c r="AB21" s="94" t="s">
        <v>6</v>
      </c>
      <c r="AC21" s="94" t="s">
        <v>100</v>
      </c>
      <c r="AD21" s="94">
        <v>50000.0</v>
      </c>
      <c r="AE21" s="94">
        <v>60000.0</v>
      </c>
      <c r="AF21" s="23"/>
      <c r="AG21" s="23">
        <f t="shared" si="18"/>
        <v>90000</v>
      </c>
      <c r="AH21" s="23">
        <f t="shared" si="19"/>
        <v>92005</v>
      </c>
      <c r="AI21" s="23" t="str">
        <f t="shared" si="20"/>
        <v>D-4</v>
      </c>
      <c r="AJ21" s="23"/>
      <c r="AK21" s="23" t="str">
        <f t="shared" si="21"/>
        <v/>
      </c>
      <c r="AL21" s="23"/>
      <c r="AM21" s="23"/>
      <c r="AN21" s="23"/>
      <c r="AO21" s="23"/>
      <c r="AP21" s="23"/>
      <c r="AQ21" s="25"/>
      <c r="AR21" s="218" t="s">
        <v>93</v>
      </c>
      <c r="AS21" s="219">
        <v>5.0E11</v>
      </c>
      <c r="AT21" s="90">
        <v>5.0</v>
      </c>
      <c r="AU21" s="130" t="str">
        <f t="array" ref="AU21">IFERROR(INDEX('DB(読み込みシート※編集厳禁)'!$A$3:$AH$501,MATCH($C21,'DB(読み込みシート※編集厳禁)'!$B$3:$B$501,0),MATCH(AU$16,'DB(読み込みシート※編集厳禁)'!$A$2:$AH$2,0)),"")</f>
        <v>いいえ</v>
      </c>
      <c r="AV21" s="130" t="str">
        <f t="array" ref="AV21">IFERROR(INDEX('DB(読み込みシート※編集厳禁)'!$A$3:$AH$501,MATCH($C21,'DB(読み込みシート※編集厳禁)'!$B$3:$B$501,0),MATCH(AV$16,'DB(読み込みシート※編集厳禁)'!$A$2:$AH$2,0)),"")</f>
        <v>いいえ</v>
      </c>
      <c r="AW21" s="130" t="str">
        <f t="shared" si="22"/>
        <v>1:54:609</v>
      </c>
      <c r="AX21" s="130" t="str">
        <f t="shared" si="23"/>
        <v>1:54:609</v>
      </c>
      <c r="AY21" s="130" t="str">
        <f t="shared" si="24"/>
        <v>-</v>
      </c>
      <c r="AZ21" s="130" t="str">
        <f t="shared" si="25"/>
        <v>1:50:535</v>
      </c>
      <c r="BA21" s="130" t="str">
        <f t="shared" si="26"/>
        <v>1:50:535</v>
      </c>
      <c r="BB21" s="130" t="str">
        <f t="shared" si="27"/>
        <v>-</v>
      </c>
      <c r="BC21" s="130" t="str">
        <f t="shared" si="28"/>
        <v>1:50:535</v>
      </c>
      <c r="BD21" s="131">
        <f t="shared" si="29"/>
        <v>1.132461119</v>
      </c>
      <c r="BE21" s="131">
        <f t="shared" si="30"/>
        <v>1.132461119</v>
      </c>
      <c r="BF21" s="220">
        <f t="shared" si="31"/>
        <v>114609</v>
      </c>
      <c r="BG21" s="220">
        <f t="shared" si="32"/>
        <v>110535</v>
      </c>
      <c r="BH21" s="4">
        <f t="shared" si="33"/>
        <v>110535</v>
      </c>
      <c r="BI21" s="4">
        <f t="shared" si="34"/>
        <v>11053505</v>
      </c>
      <c r="BJ21" s="4">
        <f t="shared" si="35"/>
        <v>500011053505</v>
      </c>
      <c r="BK21" s="4">
        <f t="shared" si="36"/>
        <v>110535</v>
      </c>
      <c r="BL21" s="4">
        <f t="shared" si="37"/>
        <v>21</v>
      </c>
      <c r="BM21" s="4" t="str">
        <f t="shared" si="38"/>
        <v>総合31</v>
      </c>
      <c r="BN21" s="4">
        <f t="shared" si="39"/>
        <v>4</v>
      </c>
      <c r="BO21" s="4" t="str">
        <f t="shared" si="40"/>
        <v>D4</v>
      </c>
      <c r="BP21" s="4" t="str">
        <f t="shared" si="41"/>
        <v>-</v>
      </c>
      <c r="BQ21" s="4" t="str">
        <f t="shared" si="42"/>
        <v>セパハン-</v>
      </c>
      <c r="BR21" s="4" t="str">
        <f t="shared" si="43"/>
        <v>-</v>
      </c>
      <c r="BS21" s="4" t="str">
        <f t="shared" si="44"/>
        <v>ミニ-</v>
      </c>
      <c r="BT21" s="4"/>
      <c r="BU21" s="4"/>
      <c r="BV21" s="4"/>
      <c r="BW21" s="4"/>
      <c r="BX21" s="4"/>
    </row>
    <row r="22">
      <c r="A22" s="4"/>
      <c r="B22" s="221" t="str">
        <f t="array" ref="B22">IFERROR(INDEX('DB(読み込みシート※編集厳禁)'!$A$3:$AH$501,MATCH($C22,'DB(読み込みシート※編集厳禁)'!$B$3:$B$501,0),MATCH(B$14,'DB(読み込みシート※編集厳禁)'!$A$2:$AH$2,0)),"")</f>
        <v>D</v>
      </c>
      <c r="C22" s="222">
        <v>6.0</v>
      </c>
      <c r="D22" s="232" t="str">
        <f t="array" ref="D22">IFERROR(INDEX('DB(読み込みシート※編集厳禁)'!$A$3:$AH$501,MATCH($C22,'DB(読み込みシート※編集厳禁)'!$B$3:$B$501,0),MATCH(D$14,'DB(読み込みシート※編集厳禁)'!$A$2:$AH$2,0)),"")</f>
        <v>ひさぽん</v>
      </c>
      <c r="E22" s="233" t="str">
        <f t="array" ref="E22">IFERROR(INDEX('DB(読み込みシート※編集厳禁)'!$A$3:$AH$501,MATCH($C22,'DB(読み込みシート※編集厳禁)'!$B$3:$B$501,0),MATCH(E$14,'DB(読み込みシート※編集厳禁)'!$A$2:$AH$2,0)),"")</f>
        <v>NSR50改</v>
      </c>
      <c r="F22" s="234" t="str">
        <f t="array" ref="F22">IFERROR(INDEX('DB(読み込みシート※編集厳禁)'!$A$3:$AH$501,MATCH($C22,'DB(読み込みシート※編集厳禁)'!$B$3:$B$501,0),MATCH(F$14,'DB(読み込みシート※編集厳禁)'!$A$2:$AH$2,0)),"")</f>
        <v>ブルーグレイ</v>
      </c>
      <c r="G22" s="205" t="str">
        <f t="shared" si="8"/>
        <v>9:99:999</v>
      </c>
      <c r="H22" s="225" t="str">
        <f t="shared" si="9"/>
        <v>9:99:999</v>
      </c>
      <c r="I22" s="207">
        <v>201824.0</v>
      </c>
      <c r="J22" s="230"/>
      <c r="K22" s="209" t="s">
        <v>26</v>
      </c>
      <c r="L22" s="210" t="str">
        <f t="shared" si="10"/>
        <v>2</v>
      </c>
      <c r="M22" s="211" t="str">
        <f t="shared" si="11"/>
        <v>01</v>
      </c>
      <c r="N22" s="212" t="str">
        <f t="shared" si="12"/>
        <v>824</v>
      </c>
      <c r="O22" s="214" t="str">
        <f t="shared" si="13"/>
        <v>1:52:505</v>
      </c>
      <c r="P22" s="227" t="str">
        <f t="shared" si="14"/>
        <v>1:52:505</v>
      </c>
      <c r="Q22" s="221" t="str">
        <f t="array" ref="Q22">IFERROR(INDEX('DB(読み込みシート※編集厳禁)'!$A$3:$AH$501,MATCH($C22,'DB(読み込みシート※編集厳禁)'!$B$3:$B$501,0),MATCH(Q$14,'DB(読み込みシート※編集厳禁)'!$A$2:$AH$2,0)),"")</f>
        <v>D</v>
      </c>
      <c r="R22" s="222">
        <v>6.0</v>
      </c>
      <c r="S22" s="232" t="str">
        <f t="array" ref="S22">IFERROR(INDEX('DB(読み込みシート※編集厳禁)'!$A$3:$AH$501,MATCH($C22,'DB(読み込みシート※編集厳禁)'!$B$3:$B$501,0),MATCH(S$14,'DB(読み込みシート※編集厳禁)'!$A$2:$AH$2,0)),"")</f>
        <v>ひさぽん</v>
      </c>
      <c r="T22" s="233" t="str">
        <f t="array" ref="T22">IFERROR(INDEX('DB(読み込みシート※編集厳禁)'!$A$3:$AH$501,MATCH($C22,'DB(読み込みシート※編集厳禁)'!$B$3:$B$501,0),MATCH(T$14,'DB(読み込みシート※編集厳禁)'!$A$2:$AH$2,0)),"")</f>
        <v>NSR50改</v>
      </c>
      <c r="U22" s="207">
        <v>152505.0</v>
      </c>
      <c r="V22" s="230"/>
      <c r="W22" s="209" t="s">
        <v>32</v>
      </c>
      <c r="X22" s="210" t="str">
        <f t="shared" si="15"/>
        <v>1</v>
      </c>
      <c r="Y22" s="211" t="str">
        <f t="shared" si="16"/>
        <v>52</v>
      </c>
      <c r="Z22" s="217" t="str">
        <f t="shared" si="17"/>
        <v>505</v>
      </c>
      <c r="AA22" s="4"/>
      <c r="AB22" s="94" t="s">
        <v>6</v>
      </c>
      <c r="AC22" s="94" t="s">
        <v>98</v>
      </c>
      <c r="AD22" s="94">
        <v>60000.0</v>
      </c>
      <c r="AE22" s="94">
        <v>70000.0</v>
      </c>
      <c r="AF22" s="23"/>
      <c r="AG22" s="23">
        <f t="shared" si="18"/>
        <v>90000</v>
      </c>
      <c r="AH22" s="23">
        <f t="shared" si="19"/>
        <v>92006</v>
      </c>
      <c r="AI22" s="23" t="str">
        <f t="shared" si="20"/>
        <v>D-7</v>
      </c>
      <c r="AJ22" s="23"/>
      <c r="AK22" s="23" t="str">
        <f t="shared" si="21"/>
        <v/>
      </c>
      <c r="AL22" s="23"/>
      <c r="AM22" s="23"/>
      <c r="AN22" s="23"/>
      <c r="AO22" s="23"/>
      <c r="AP22" s="23"/>
      <c r="AQ22" s="25"/>
      <c r="AR22" s="218" t="s">
        <v>95</v>
      </c>
      <c r="AS22" s="219">
        <v>6.0E11</v>
      </c>
      <c r="AT22" s="90">
        <v>6.0</v>
      </c>
      <c r="AU22" s="130" t="str">
        <f t="array" ref="AU22">IFERROR(INDEX('DB(読み込みシート※編集厳禁)'!$A$3:$AH$501,MATCH($C22,'DB(読み込みシート※編集厳禁)'!$B$3:$B$501,0),MATCH(AU$16,'DB(読み込みシート※編集厳禁)'!$A$2:$AH$2,0)),"")</f>
        <v>いいえ</v>
      </c>
      <c r="AV22" s="130" t="str">
        <f t="array" ref="AV22">IFERROR(INDEX('DB(読み込みシート※編集厳禁)'!$A$3:$AH$501,MATCH($C22,'DB(読み込みシート※編集厳禁)'!$B$3:$B$501,0),MATCH(AV$16,'DB(読み込みシート※編集厳禁)'!$A$2:$AH$2,0)),"")</f>
        <v>いいえ</v>
      </c>
      <c r="AW22" s="130" t="str">
        <f t="shared" si="22"/>
        <v>9:99:999</v>
      </c>
      <c r="AX22" s="130" t="str">
        <f t="shared" si="23"/>
        <v>9:99:999</v>
      </c>
      <c r="AY22" s="130" t="str">
        <f t="shared" si="24"/>
        <v>MC</v>
      </c>
      <c r="AZ22" s="130" t="str">
        <f t="shared" si="25"/>
        <v>1:52:505</v>
      </c>
      <c r="BA22" s="130" t="str">
        <f t="shared" si="26"/>
        <v>1:52:505</v>
      </c>
      <c r="BB22" s="130" t="str">
        <f t="shared" si="27"/>
        <v>-</v>
      </c>
      <c r="BC22" s="130" t="str">
        <f t="shared" si="28"/>
        <v>1:52:505</v>
      </c>
      <c r="BD22" s="131">
        <f t="shared" si="29"/>
        <v>1.152644305</v>
      </c>
      <c r="BE22" s="131">
        <f t="shared" si="30"/>
        <v>1.152644305</v>
      </c>
      <c r="BF22" s="4">
        <f t="shared" si="31"/>
        <v>999999</v>
      </c>
      <c r="BG22" s="220">
        <f t="shared" si="32"/>
        <v>112505</v>
      </c>
      <c r="BH22" s="4">
        <f t="shared" si="33"/>
        <v>112505</v>
      </c>
      <c r="BI22" s="4">
        <f t="shared" si="34"/>
        <v>11250506</v>
      </c>
      <c r="BJ22" s="4">
        <f t="shared" si="35"/>
        <v>500011250506</v>
      </c>
      <c r="BK22" s="4">
        <f t="shared" si="36"/>
        <v>112505</v>
      </c>
      <c r="BL22" s="4">
        <f t="shared" si="37"/>
        <v>26</v>
      </c>
      <c r="BM22" s="4" t="str">
        <f t="shared" si="38"/>
        <v>総合34</v>
      </c>
      <c r="BN22" s="4">
        <f t="shared" si="39"/>
        <v>7</v>
      </c>
      <c r="BO22" s="4" t="str">
        <f t="shared" si="40"/>
        <v>D7</v>
      </c>
      <c r="BP22" s="4" t="str">
        <f t="shared" si="41"/>
        <v>-</v>
      </c>
      <c r="BQ22" s="4" t="str">
        <f t="shared" si="42"/>
        <v>セパハン-</v>
      </c>
      <c r="BR22" s="4" t="str">
        <f t="shared" si="43"/>
        <v>-</v>
      </c>
      <c r="BS22" s="4" t="str">
        <f t="shared" si="44"/>
        <v>ミニ-</v>
      </c>
      <c r="BT22" s="4"/>
      <c r="BU22" s="4"/>
      <c r="BV22" s="4"/>
      <c r="BW22" s="4"/>
      <c r="BX22" s="4"/>
    </row>
    <row r="23">
      <c r="A23" s="4"/>
      <c r="B23" s="221" t="str">
        <f t="array" ref="B23">IFERROR(INDEX('DB(読み込みシート※編集厳禁)'!$A$3:$AH$501,MATCH($C23,'DB(読み込みシート※編集厳禁)'!$B$3:$B$501,0),MATCH(B$14,'DB(読み込みシート※編集厳禁)'!$A$2:$AH$2,0)),"")</f>
        <v>D</v>
      </c>
      <c r="C23" s="222">
        <v>7.0</v>
      </c>
      <c r="D23" s="223" t="str">
        <f t="array" ref="D23">IFERROR(INDEX('DB(読み込みシート※編集厳禁)'!$A$3:$AH$501,MATCH($C23,'DB(読み込みシート※編集厳禁)'!$B$3:$B$501,0),MATCH(D$14,'DB(読み込みシート※編集厳禁)'!$A$2:$AH$2,0)),"")</f>
        <v>ふじもん</v>
      </c>
      <c r="E23" s="224" t="str">
        <f t="array" ref="E23">IFERROR(INDEX('DB(読み込みシート※編集厳禁)'!$A$3:$AH$501,MATCH($C23,'DB(読み込みシート※編集厳禁)'!$B$3:$B$501,0),MATCH(E$14,'DB(読み込みシート※編集厳禁)'!$A$2:$AH$2,0)),"")</f>
        <v>MR150</v>
      </c>
      <c r="F23" s="204" t="str">
        <f t="array" ref="F23">IFERROR(INDEX('DB(読み込みシート※編集厳禁)'!$A$3:$AH$501,MATCH($C23,'DB(読み込みシート※編集厳禁)'!$B$3:$B$501,0),MATCH(F$14,'DB(読み込みシート※編集厳禁)'!$A$2:$AH$2,0)),"")</f>
        <v>白</v>
      </c>
      <c r="G23" s="205" t="str">
        <f t="shared" si="8"/>
        <v>1:50:557</v>
      </c>
      <c r="H23" s="225" t="str">
        <f t="shared" si="9"/>
        <v>1:50:557</v>
      </c>
      <c r="I23" s="207">
        <v>150557.0</v>
      </c>
      <c r="J23" s="228"/>
      <c r="K23" s="209" t="s">
        <v>32</v>
      </c>
      <c r="L23" s="210" t="str">
        <f t="shared" si="10"/>
        <v>1</v>
      </c>
      <c r="M23" s="211" t="str">
        <f t="shared" si="11"/>
        <v>50</v>
      </c>
      <c r="N23" s="212" t="str">
        <f t="shared" si="12"/>
        <v>557</v>
      </c>
      <c r="O23" s="214" t="str">
        <f t="shared" si="13"/>
        <v>1:48:489</v>
      </c>
      <c r="P23" s="227" t="str">
        <f t="shared" si="14"/>
        <v>1:48:489</v>
      </c>
      <c r="Q23" s="221" t="str">
        <f t="array" ref="Q23">IFERROR(INDEX('DB(読み込みシート※編集厳禁)'!$A$3:$AH$501,MATCH($C23,'DB(読み込みシート※編集厳禁)'!$B$3:$B$501,0),MATCH(Q$14,'DB(読み込みシート※編集厳禁)'!$A$2:$AH$2,0)),"")</f>
        <v>D</v>
      </c>
      <c r="R23" s="222">
        <v>7.0</v>
      </c>
      <c r="S23" s="223" t="str">
        <f t="array" ref="S23">IFERROR(INDEX('DB(読み込みシート※編集厳禁)'!$A$3:$AH$501,MATCH($C23,'DB(読み込みシート※編集厳禁)'!$B$3:$B$501,0),MATCH(S$14,'DB(読み込みシート※編集厳禁)'!$A$2:$AH$2,0)),"")</f>
        <v>ふじもん</v>
      </c>
      <c r="T23" s="224" t="str">
        <f t="array" ref="T23">IFERROR(INDEX('DB(読み込みシート※編集厳禁)'!$A$3:$AH$501,MATCH($C23,'DB(読み込みシート※編集厳禁)'!$B$3:$B$501,0),MATCH(T$14,'DB(読み込みシート※編集厳禁)'!$A$2:$AH$2,0)),"")</f>
        <v>MR150</v>
      </c>
      <c r="U23" s="207">
        <v>148489.0</v>
      </c>
      <c r="V23" s="230"/>
      <c r="W23" s="209" t="s">
        <v>32</v>
      </c>
      <c r="X23" s="210" t="str">
        <f t="shared" si="15"/>
        <v>1</v>
      </c>
      <c r="Y23" s="211" t="str">
        <f t="shared" si="16"/>
        <v>48</v>
      </c>
      <c r="Z23" s="217" t="str">
        <f t="shared" si="17"/>
        <v>489</v>
      </c>
      <c r="AA23" s="4"/>
      <c r="AB23" s="94" t="s">
        <v>6</v>
      </c>
      <c r="AC23" s="94" t="s">
        <v>96</v>
      </c>
      <c r="AD23" s="94">
        <v>70000.0</v>
      </c>
      <c r="AE23" s="94">
        <v>80000.0</v>
      </c>
      <c r="AF23" s="23"/>
      <c r="AG23" s="23">
        <f t="shared" si="18"/>
        <v>90000</v>
      </c>
      <c r="AH23" s="23">
        <f t="shared" si="19"/>
        <v>92007</v>
      </c>
      <c r="AI23" s="23" t="str">
        <f t="shared" si="20"/>
        <v>D-2</v>
      </c>
      <c r="AJ23" s="23"/>
      <c r="AK23" s="23" t="str">
        <f t="shared" si="21"/>
        <v/>
      </c>
      <c r="AL23" s="23"/>
      <c r="AM23" s="23"/>
      <c r="AN23" s="23"/>
      <c r="AO23" s="23"/>
      <c r="AP23" s="23"/>
      <c r="AQ23" s="25"/>
      <c r="AR23" s="218" t="s">
        <v>97</v>
      </c>
      <c r="AS23" s="219">
        <v>7.0E11</v>
      </c>
      <c r="AT23" s="90">
        <v>7.0</v>
      </c>
      <c r="AU23" s="130" t="str">
        <f t="array" ref="AU23">IFERROR(INDEX('DB(読み込みシート※編集厳禁)'!$A$3:$AH$501,MATCH($C23,'DB(読み込みシート※編集厳禁)'!$B$3:$B$501,0),MATCH(AU$16,'DB(読み込みシート※編集厳禁)'!$A$2:$AH$2,0)),"")</f>
        <v>はい</v>
      </c>
      <c r="AV23" s="130" t="str">
        <f t="array" ref="AV23">IFERROR(INDEX('DB(読み込みシート※編集厳禁)'!$A$3:$AH$501,MATCH($C23,'DB(読み込みシート※編集厳禁)'!$B$3:$B$501,0),MATCH(AV$16,'DB(読み込みシート※編集厳禁)'!$A$2:$AH$2,0)),"")</f>
        <v>いいえ</v>
      </c>
      <c r="AW23" s="130" t="str">
        <f t="shared" si="22"/>
        <v>1:50:557</v>
      </c>
      <c r="AX23" s="130" t="str">
        <f t="shared" si="23"/>
        <v>1:50:557</v>
      </c>
      <c r="AY23" s="130" t="str">
        <f t="shared" si="24"/>
        <v>-</v>
      </c>
      <c r="AZ23" s="130" t="str">
        <f t="shared" si="25"/>
        <v>1:48:489</v>
      </c>
      <c r="BA23" s="130" t="str">
        <f t="shared" si="26"/>
        <v>1:48:489</v>
      </c>
      <c r="BB23" s="130" t="str">
        <f t="shared" si="27"/>
        <v>-</v>
      </c>
      <c r="BC23" s="130" t="str">
        <f t="shared" si="28"/>
        <v>1:48:489</v>
      </c>
      <c r="BD23" s="131">
        <f t="shared" si="29"/>
        <v>1.111499293</v>
      </c>
      <c r="BE23" s="131">
        <f t="shared" si="30"/>
        <v>1.111499293</v>
      </c>
      <c r="BF23" s="220">
        <f t="shared" si="31"/>
        <v>110557</v>
      </c>
      <c r="BG23" s="220">
        <f t="shared" si="32"/>
        <v>108489</v>
      </c>
      <c r="BH23" s="4">
        <f t="shared" si="33"/>
        <v>108489</v>
      </c>
      <c r="BI23" s="4">
        <f t="shared" si="34"/>
        <v>10848907</v>
      </c>
      <c r="BJ23" s="4">
        <f t="shared" si="35"/>
        <v>500010848907</v>
      </c>
      <c r="BK23" s="4">
        <f t="shared" si="36"/>
        <v>108489</v>
      </c>
      <c r="BL23" s="4">
        <f t="shared" si="37"/>
        <v>15</v>
      </c>
      <c r="BM23" s="4" t="str">
        <f t="shared" si="38"/>
        <v>総合29</v>
      </c>
      <c r="BN23" s="4">
        <f t="shared" si="39"/>
        <v>2</v>
      </c>
      <c r="BO23" s="4" t="str">
        <f t="shared" si="40"/>
        <v>D2</v>
      </c>
      <c r="BP23" s="4">
        <f t="shared" si="41"/>
        <v>1</v>
      </c>
      <c r="BQ23" s="4" t="str">
        <f t="shared" si="42"/>
        <v>セパハン1</v>
      </c>
      <c r="BR23" s="4" t="str">
        <f t="shared" si="43"/>
        <v>-</v>
      </c>
      <c r="BS23" s="4" t="str">
        <f t="shared" si="44"/>
        <v>ミニ-</v>
      </c>
      <c r="BT23" s="4"/>
      <c r="BU23" s="4"/>
      <c r="BV23" s="4"/>
      <c r="BW23" s="4"/>
      <c r="BX23" s="4"/>
    </row>
    <row r="24">
      <c r="A24" s="4"/>
      <c r="B24" s="221" t="str">
        <f t="array" ref="B24">IFERROR(INDEX('DB(読み込みシート※編集厳禁)'!$A$3:$AH$501,MATCH($C24,'DB(読み込みシート※編集厳禁)'!$B$3:$B$501,0),MATCH(B$14,'DB(読み込みシート※編集厳禁)'!$A$2:$AH$2,0)),"")</f>
        <v>D</v>
      </c>
      <c r="C24" s="222">
        <v>8.0</v>
      </c>
      <c r="D24" s="232" t="str">
        <f t="array" ref="D24">IFERROR(INDEX('DB(読み込みシート※編集厳禁)'!$A$3:$AH$501,MATCH($C24,'DB(読み込みシート※編集厳禁)'!$B$3:$B$501,0),MATCH(D$14,'DB(読み込みシート※編集厳禁)'!$A$2:$AH$2,0)),"")</f>
        <v>たま</v>
      </c>
      <c r="E24" s="233" t="str">
        <f t="array" ref="E24">IFERROR(INDEX('DB(読み込みシート※編集厳禁)'!$A$3:$AH$501,MATCH($C24,'DB(読み込みシート※編集厳禁)'!$B$3:$B$501,0),MATCH(E$14,'DB(読み込みシート※編集厳禁)'!$A$2:$AH$2,0)),"")</f>
        <v>GSX-S1000</v>
      </c>
      <c r="F24" s="234" t="str">
        <f t="array" ref="F24">IFERROR(INDEX('DB(読み込みシート※編集厳禁)'!$A$3:$AH$501,MATCH($C24,'DB(読み込みシート※編集厳禁)'!$B$3:$B$501,0),MATCH(F$14,'DB(読み込みシート※編集厳禁)'!$A$2:$AH$2,0)),"")</f>
        <v>青</v>
      </c>
      <c r="G24" s="205" t="str">
        <f t="shared" si="8"/>
        <v>9:99:999</v>
      </c>
      <c r="H24" s="225" t="str">
        <f t="shared" si="9"/>
        <v>9:99:999</v>
      </c>
      <c r="I24" s="207">
        <v>206482.0</v>
      </c>
      <c r="J24" s="228"/>
      <c r="K24" s="209" t="s">
        <v>26</v>
      </c>
      <c r="L24" s="210" t="str">
        <f t="shared" si="10"/>
        <v>2</v>
      </c>
      <c r="M24" s="211" t="str">
        <f t="shared" si="11"/>
        <v>06</v>
      </c>
      <c r="N24" s="212" t="str">
        <f t="shared" si="12"/>
        <v>482</v>
      </c>
      <c r="O24" s="214" t="str">
        <f t="shared" si="13"/>
        <v>1:57:988</v>
      </c>
      <c r="P24" s="227" t="str">
        <f t="shared" si="14"/>
        <v>1:57:988</v>
      </c>
      <c r="Q24" s="221" t="str">
        <f t="array" ref="Q24">IFERROR(INDEX('DB(読み込みシート※編集厳禁)'!$A$3:$AH$501,MATCH($C24,'DB(読み込みシート※編集厳禁)'!$B$3:$B$501,0),MATCH(Q$14,'DB(読み込みシート※編集厳禁)'!$A$2:$AH$2,0)),"")</f>
        <v>D</v>
      </c>
      <c r="R24" s="222">
        <v>8.0</v>
      </c>
      <c r="S24" s="232" t="str">
        <f t="array" ref="S24">IFERROR(INDEX('DB(読み込みシート※編集厳禁)'!$A$3:$AH$501,MATCH($C24,'DB(読み込みシート※編集厳禁)'!$B$3:$B$501,0),MATCH(S$14,'DB(読み込みシート※編集厳禁)'!$A$2:$AH$2,0)),"")</f>
        <v>たま</v>
      </c>
      <c r="T24" s="233" t="str">
        <f t="array" ref="T24">IFERROR(INDEX('DB(読み込みシート※編集厳禁)'!$A$3:$AH$501,MATCH($C24,'DB(読み込みシート※編集厳禁)'!$B$3:$B$501,0),MATCH(T$14,'DB(読み込みシート※編集厳禁)'!$A$2:$AH$2,0)),"")</f>
        <v>GSX-S1000</v>
      </c>
      <c r="U24" s="207">
        <v>157988.0</v>
      </c>
      <c r="V24" s="228"/>
      <c r="W24" s="209" t="s">
        <v>32</v>
      </c>
      <c r="X24" s="210" t="str">
        <f t="shared" si="15"/>
        <v>1</v>
      </c>
      <c r="Y24" s="211" t="str">
        <f t="shared" si="16"/>
        <v>57</v>
      </c>
      <c r="Z24" s="217" t="str">
        <f t="shared" si="17"/>
        <v>988</v>
      </c>
      <c r="AA24" s="4"/>
      <c r="AB24" s="94" t="s">
        <v>6</v>
      </c>
      <c r="AC24" s="94" t="s">
        <v>94</v>
      </c>
      <c r="AD24" s="94">
        <v>80000.0</v>
      </c>
      <c r="AE24" s="94">
        <v>90000.0</v>
      </c>
      <c r="AF24" s="23"/>
      <c r="AG24" s="23">
        <f t="shared" si="18"/>
        <v>90000</v>
      </c>
      <c r="AH24" s="23">
        <f t="shared" si="19"/>
        <v>92008</v>
      </c>
      <c r="AI24" s="23" t="str">
        <f t="shared" si="20"/>
        <v>D-10</v>
      </c>
      <c r="AJ24" s="23"/>
      <c r="AK24" s="23" t="str">
        <f t="shared" si="21"/>
        <v/>
      </c>
      <c r="AL24" s="23"/>
      <c r="AM24" s="23"/>
      <c r="AN24" s="23"/>
      <c r="AO24" s="23"/>
      <c r="AP24" s="23"/>
      <c r="AQ24" s="25"/>
      <c r="AR24" s="218" t="s">
        <v>99</v>
      </c>
      <c r="AS24" s="219">
        <v>8.0E11</v>
      </c>
      <c r="AT24" s="90">
        <v>8.0</v>
      </c>
      <c r="AU24" s="130" t="str">
        <f t="array" ref="AU24">IFERROR(INDEX('DB(読み込みシート※編集厳禁)'!$A$3:$AH$501,MATCH($C24,'DB(読み込みシート※編集厳禁)'!$B$3:$B$501,0),MATCH(AU$16,'DB(読み込みシート※編集厳禁)'!$A$2:$AH$2,0)),"")</f>
        <v>いいえ</v>
      </c>
      <c r="AV24" s="130" t="str">
        <f t="array" ref="AV24">IFERROR(INDEX('DB(読み込みシート※編集厳禁)'!$A$3:$AH$501,MATCH($C24,'DB(読み込みシート※編集厳禁)'!$B$3:$B$501,0),MATCH(AV$16,'DB(読み込みシート※編集厳禁)'!$A$2:$AH$2,0)),"")</f>
        <v>いいえ</v>
      </c>
      <c r="AW24" s="130" t="str">
        <f t="shared" si="22"/>
        <v>9:99:999</v>
      </c>
      <c r="AX24" s="130" t="str">
        <f t="shared" si="23"/>
        <v>9:99:999</v>
      </c>
      <c r="AY24" s="130" t="str">
        <f t="shared" si="24"/>
        <v>MC</v>
      </c>
      <c r="AZ24" s="130" t="str">
        <f t="shared" si="25"/>
        <v>1:57:988</v>
      </c>
      <c r="BA24" s="130" t="str">
        <f t="shared" si="26"/>
        <v>1:57:988</v>
      </c>
      <c r="BB24" s="130" t="str">
        <f t="shared" si="27"/>
        <v>-</v>
      </c>
      <c r="BC24" s="130" t="str">
        <f t="shared" si="28"/>
        <v>1:57:988</v>
      </c>
      <c r="BD24" s="131">
        <f t="shared" si="29"/>
        <v>1.20881913</v>
      </c>
      <c r="BE24" s="131">
        <f t="shared" si="30"/>
        <v>1.20881913</v>
      </c>
      <c r="BF24" s="4">
        <f t="shared" si="31"/>
        <v>999999</v>
      </c>
      <c r="BG24" s="220">
        <f t="shared" si="32"/>
        <v>117988</v>
      </c>
      <c r="BH24" s="4">
        <f t="shared" si="33"/>
        <v>117988</v>
      </c>
      <c r="BI24" s="4">
        <f t="shared" si="34"/>
        <v>11798808</v>
      </c>
      <c r="BJ24" s="4">
        <f t="shared" si="35"/>
        <v>500011798808</v>
      </c>
      <c r="BK24" s="4">
        <f t="shared" si="36"/>
        <v>117988</v>
      </c>
      <c r="BL24" s="4">
        <f t="shared" si="37"/>
        <v>36</v>
      </c>
      <c r="BM24" s="4" t="str">
        <f t="shared" si="38"/>
        <v>総合37</v>
      </c>
      <c r="BN24" s="4">
        <f t="shared" si="39"/>
        <v>10</v>
      </c>
      <c r="BO24" s="4" t="str">
        <f t="shared" si="40"/>
        <v>D10</v>
      </c>
      <c r="BP24" s="4" t="str">
        <f t="shared" si="41"/>
        <v>-</v>
      </c>
      <c r="BQ24" s="4" t="str">
        <f t="shared" si="42"/>
        <v>セパハン-</v>
      </c>
      <c r="BR24" s="4" t="str">
        <f t="shared" si="43"/>
        <v>-</v>
      </c>
      <c r="BS24" s="4" t="str">
        <f t="shared" si="44"/>
        <v>ミニ-</v>
      </c>
      <c r="BT24" s="4"/>
      <c r="BU24" s="4"/>
      <c r="BV24" s="4"/>
      <c r="BW24" s="4"/>
      <c r="BX24" s="4"/>
    </row>
    <row r="25">
      <c r="A25" s="4"/>
      <c r="B25" s="221" t="str">
        <f t="array" ref="B25">IFERROR(INDEX('DB(読み込みシート※編集厳禁)'!$A$3:$AH$501,MATCH($C25,'DB(読み込みシート※編集厳禁)'!$B$3:$B$501,0),MATCH(B$14,'DB(読み込みシート※編集厳禁)'!$A$2:$AH$2,0)),"")</f>
        <v>D</v>
      </c>
      <c r="C25" s="222">
        <v>9.0</v>
      </c>
      <c r="D25" s="223" t="str">
        <f t="array" ref="D25">IFERROR(INDEX('DB(読み込みシート※編集厳禁)'!$A$3:$AH$501,MATCH($C25,'DB(読み込みシート※編集厳禁)'!$B$3:$B$501,0),MATCH(D$14,'DB(読み込みシート※編集厳禁)'!$A$2:$AH$2,0)),"")</f>
        <v>ひーちゃん</v>
      </c>
      <c r="E25" s="224" t="str">
        <f t="array" ref="E25">IFERROR(INDEX('DB(読み込みシート※編集厳禁)'!$A$3:$AH$501,MATCH($C25,'DB(読み込みシート※編集厳禁)'!$B$3:$B$501,0),MATCH(E$14,'DB(読み込みシート※編集厳禁)'!$A$2:$AH$2,0)),"")</f>
        <v>NSR50改</v>
      </c>
      <c r="F25" s="204" t="str">
        <f t="array" ref="F25">IFERROR(INDEX('DB(読み込みシート※編集厳禁)'!$A$3:$AH$501,MATCH($C25,'DB(読み込みシート※編集厳禁)'!$B$3:$B$501,0),MATCH(F$14,'DB(読み込みシート※編集厳禁)'!$A$2:$AH$2,0)),"")</f>
        <v>青</v>
      </c>
      <c r="G25" s="205" t="str">
        <f t="shared" si="8"/>
        <v>9:99:999</v>
      </c>
      <c r="H25" s="225" t="str">
        <f t="shared" si="9"/>
        <v>9:99:999</v>
      </c>
      <c r="I25" s="207">
        <v>153481.0</v>
      </c>
      <c r="J25" s="230"/>
      <c r="K25" s="209" t="s">
        <v>26</v>
      </c>
      <c r="L25" s="210" t="str">
        <f t="shared" si="10"/>
        <v>1</v>
      </c>
      <c r="M25" s="211" t="str">
        <f t="shared" si="11"/>
        <v>53</v>
      </c>
      <c r="N25" s="212" t="str">
        <f t="shared" si="12"/>
        <v>481</v>
      </c>
      <c r="O25" s="214" t="str">
        <f t="shared" si="13"/>
        <v>1:50:783</v>
      </c>
      <c r="P25" s="227" t="str">
        <f t="shared" si="14"/>
        <v>1:50:783</v>
      </c>
      <c r="Q25" s="221" t="str">
        <f t="array" ref="Q25">IFERROR(INDEX('DB(読み込みシート※編集厳禁)'!$A$3:$AH$501,MATCH($C25,'DB(読み込みシート※編集厳禁)'!$B$3:$B$501,0),MATCH(Q$14,'DB(読み込みシート※編集厳禁)'!$A$2:$AH$2,0)),"")</f>
        <v>D</v>
      </c>
      <c r="R25" s="222">
        <v>9.0</v>
      </c>
      <c r="S25" s="223" t="str">
        <f t="array" ref="S25">IFERROR(INDEX('DB(読み込みシート※編集厳禁)'!$A$3:$AH$501,MATCH($C25,'DB(読み込みシート※編集厳禁)'!$B$3:$B$501,0),MATCH(S$14,'DB(読み込みシート※編集厳禁)'!$A$2:$AH$2,0)),"")</f>
        <v>ひーちゃん</v>
      </c>
      <c r="T25" s="224" t="str">
        <f t="array" ref="T25">IFERROR(INDEX('DB(読み込みシート※編集厳禁)'!$A$3:$AH$501,MATCH($C25,'DB(読み込みシート※編集厳禁)'!$B$3:$B$501,0),MATCH(T$14,'DB(読み込みシート※編集厳禁)'!$A$2:$AH$2,0)),"")</f>
        <v>NSR50改</v>
      </c>
      <c r="U25" s="207">
        <v>150783.0</v>
      </c>
      <c r="V25" s="228"/>
      <c r="W25" s="209" t="s">
        <v>32</v>
      </c>
      <c r="X25" s="210" t="str">
        <f t="shared" si="15"/>
        <v>1</v>
      </c>
      <c r="Y25" s="211" t="str">
        <f t="shared" si="16"/>
        <v>50</v>
      </c>
      <c r="Z25" s="217" t="str">
        <f t="shared" si="17"/>
        <v>783</v>
      </c>
      <c r="AA25" s="4"/>
      <c r="AF25" s="23"/>
      <c r="AG25" s="23">
        <f t="shared" si="18"/>
        <v>90000</v>
      </c>
      <c r="AH25" s="23">
        <f t="shared" si="19"/>
        <v>92009</v>
      </c>
      <c r="AI25" s="23" t="str">
        <f t="shared" si="20"/>
        <v>D-5</v>
      </c>
      <c r="AJ25" s="23"/>
      <c r="AK25" s="23" t="str">
        <f t="shared" si="21"/>
        <v/>
      </c>
      <c r="AL25" s="23"/>
      <c r="AM25" s="23"/>
      <c r="AN25" s="23"/>
      <c r="AO25" s="23"/>
      <c r="AP25" s="23"/>
      <c r="AQ25" s="25"/>
      <c r="AR25" s="130"/>
      <c r="AS25" s="130"/>
      <c r="AT25" s="90">
        <v>9.0</v>
      </c>
      <c r="AU25" s="130" t="str">
        <f t="array" ref="AU25">IFERROR(INDEX('DB(読み込みシート※編集厳禁)'!$A$3:$AH$501,MATCH($C25,'DB(読み込みシート※編集厳禁)'!$B$3:$B$501,0),MATCH(AU$16,'DB(読み込みシート※編集厳禁)'!$A$2:$AH$2,0)),"")</f>
        <v>いいえ</v>
      </c>
      <c r="AV25" s="130" t="str">
        <f t="array" ref="AV25">IFERROR(INDEX('DB(読み込みシート※編集厳禁)'!$A$3:$AH$501,MATCH($C25,'DB(読み込みシート※編集厳禁)'!$B$3:$B$501,0),MATCH(AV$16,'DB(読み込みシート※編集厳禁)'!$A$2:$AH$2,0)),"")</f>
        <v>いいえ</v>
      </c>
      <c r="AW25" s="130" t="str">
        <f t="shared" si="22"/>
        <v>9:99:999</v>
      </c>
      <c r="AX25" s="130" t="str">
        <f t="shared" si="23"/>
        <v>9:99:999</v>
      </c>
      <c r="AY25" s="130" t="str">
        <f t="shared" si="24"/>
        <v>MC</v>
      </c>
      <c r="AZ25" s="130" t="str">
        <f t="shared" si="25"/>
        <v>1:50:783</v>
      </c>
      <c r="BA25" s="130" t="str">
        <f t="shared" si="26"/>
        <v>1:50:783</v>
      </c>
      <c r="BB25" s="130" t="str">
        <f t="shared" si="27"/>
        <v>-</v>
      </c>
      <c r="BC25" s="130" t="str">
        <f t="shared" si="28"/>
        <v>1:50:783</v>
      </c>
      <c r="BD25" s="131">
        <f t="shared" si="29"/>
        <v>1.135001947</v>
      </c>
      <c r="BE25" s="131">
        <f t="shared" si="30"/>
        <v>1.135001947</v>
      </c>
      <c r="BF25" s="4">
        <f t="shared" si="31"/>
        <v>999999</v>
      </c>
      <c r="BG25" s="220">
        <f t="shared" si="32"/>
        <v>110783</v>
      </c>
      <c r="BH25" s="4">
        <f t="shared" si="33"/>
        <v>110783</v>
      </c>
      <c r="BI25" s="4">
        <f t="shared" si="34"/>
        <v>11078309</v>
      </c>
      <c r="BJ25" s="4">
        <f t="shared" si="35"/>
        <v>500011078309</v>
      </c>
      <c r="BK25" s="4">
        <f t="shared" si="36"/>
        <v>110783</v>
      </c>
      <c r="BL25" s="4">
        <f t="shared" si="37"/>
        <v>22</v>
      </c>
      <c r="BM25" s="4" t="str">
        <f t="shared" si="38"/>
        <v>総合32</v>
      </c>
      <c r="BN25" s="4">
        <f t="shared" si="39"/>
        <v>5</v>
      </c>
      <c r="BO25" s="4" t="str">
        <f t="shared" si="40"/>
        <v>D5</v>
      </c>
      <c r="BP25" s="4" t="str">
        <f t="shared" si="41"/>
        <v>-</v>
      </c>
      <c r="BQ25" s="4" t="str">
        <f t="shared" si="42"/>
        <v>セパハン-</v>
      </c>
      <c r="BR25" s="4" t="str">
        <f t="shared" si="43"/>
        <v>-</v>
      </c>
      <c r="BS25" s="4" t="str">
        <f t="shared" si="44"/>
        <v>ミニ-</v>
      </c>
      <c r="BT25" s="4"/>
      <c r="BU25" s="4"/>
      <c r="BV25" s="4"/>
      <c r="BW25" s="4"/>
      <c r="BX25" s="4"/>
    </row>
    <row r="26">
      <c r="A26" s="4"/>
      <c r="B26" s="221" t="str">
        <f t="array" ref="B26">IFERROR(INDEX('DB(読み込みシート※編集厳禁)'!$A$3:$AH$501,MATCH($C26,'DB(読み込みシート※編集厳禁)'!$B$3:$B$501,0),MATCH(B$14,'DB(読み込みシート※編集厳禁)'!$A$2:$AH$2,0)),"")</f>
        <v>D</v>
      </c>
      <c r="C26" s="222">
        <v>10.0</v>
      </c>
      <c r="D26" s="223" t="str">
        <f t="array" ref="D26">IFERROR(INDEX('DB(読み込みシート※編集厳禁)'!$A$3:$AH$501,MATCH($C26,'DB(読み込みシート※編集厳禁)'!$B$3:$B$501,0),MATCH(D$14,'DB(読み込みシート※編集厳禁)'!$A$2:$AH$2,0)),"")</f>
        <v>SIGE2878</v>
      </c>
      <c r="E26" s="224" t="str">
        <f t="array" ref="E26">IFERROR(INDEX('DB(読み込みシート※編集厳禁)'!$A$3:$AH$501,MATCH($C26,'DB(読み込みシート※編集厳禁)'!$B$3:$B$501,0),MATCH(E$14,'DB(読み込みシート※編集厳禁)'!$A$2:$AH$2,0)),"")</f>
        <v>CRM250R</v>
      </c>
      <c r="F26" s="204" t="str">
        <f t="array" ref="F26">IFERROR(INDEX('DB(読み込みシート※編集厳禁)'!$A$3:$AH$501,MATCH($C26,'DB(読み込みシート※編集厳禁)'!$B$3:$B$501,0),MATCH(F$14,'DB(読み込みシート※編集厳禁)'!$A$2:$AH$2,0)),"")</f>
        <v>赤/紫</v>
      </c>
      <c r="G26" s="205" t="str">
        <f t="shared" si="8"/>
        <v>1:50:854</v>
      </c>
      <c r="H26" s="225" t="str">
        <f t="shared" si="9"/>
        <v>1:50:854</v>
      </c>
      <c r="I26" s="207">
        <v>150854.0</v>
      </c>
      <c r="J26" s="231"/>
      <c r="K26" s="209" t="s">
        <v>32</v>
      </c>
      <c r="L26" s="210" t="str">
        <f t="shared" si="10"/>
        <v>1</v>
      </c>
      <c r="M26" s="211" t="str">
        <f t="shared" si="11"/>
        <v>50</v>
      </c>
      <c r="N26" s="212" t="str">
        <f t="shared" si="12"/>
        <v>854</v>
      </c>
      <c r="O26" s="214" t="str">
        <f t="shared" si="13"/>
        <v>1:48:771</v>
      </c>
      <c r="P26" s="227" t="str">
        <f t="shared" si="14"/>
        <v>1:48:771</v>
      </c>
      <c r="Q26" s="221" t="str">
        <f t="array" ref="Q26">IFERROR(INDEX('DB(読み込みシート※編集厳禁)'!$A$3:$AH$501,MATCH($C26,'DB(読み込みシート※編集厳禁)'!$B$3:$B$501,0),MATCH(Q$14,'DB(読み込みシート※編集厳禁)'!$A$2:$AH$2,0)),"")</f>
        <v>D</v>
      </c>
      <c r="R26" s="222">
        <v>10.0</v>
      </c>
      <c r="S26" s="223" t="str">
        <f t="array" ref="S26">IFERROR(INDEX('DB(読み込みシート※編集厳禁)'!$A$3:$AH$501,MATCH($C26,'DB(読み込みシート※編集厳禁)'!$B$3:$B$501,0),MATCH(S$14,'DB(読み込みシート※編集厳禁)'!$A$2:$AH$2,0)),"")</f>
        <v>SIGE2878</v>
      </c>
      <c r="T26" s="224" t="str">
        <f t="array" ref="T26">IFERROR(INDEX('DB(読み込みシート※編集厳禁)'!$A$3:$AH$501,MATCH($C26,'DB(読み込みシート※編集厳禁)'!$B$3:$B$501,0),MATCH(T$14,'DB(読み込みシート※編集厳禁)'!$A$2:$AH$2,0)),"")</f>
        <v>CRM250R</v>
      </c>
      <c r="U26" s="207">
        <v>148771.0</v>
      </c>
      <c r="V26" s="228"/>
      <c r="W26" s="209" t="s">
        <v>32</v>
      </c>
      <c r="X26" s="210" t="str">
        <f t="shared" si="15"/>
        <v>1</v>
      </c>
      <c r="Y26" s="211" t="str">
        <f t="shared" si="16"/>
        <v>48</v>
      </c>
      <c r="Z26" s="217" t="str">
        <f t="shared" si="17"/>
        <v>771</v>
      </c>
      <c r="AA26" s="4"/>
      <c r="AB26" s="36" t="s">
        <v>108</v>
      </c>
      <c r="AC26" s="105">
        <f>MAX(AD17:AD24)</f>
        <v>80000</v>
      </c>
      <c r="AF26" s="23"/>
      <c r="AG26" s="23">
        <f t="shared" si="18"/>
        <v>90000</v>
      </c>
      <c r="AH26" s="23">
        <f t="shared" si="19"/>
        <v>92010</v>
      </c>
      <c r="AI26" s="23" t="str">
        <f t="shared" si="20"/>
        <v>D-3</v>
      </c>
      <c r="AJ26" s="23"/>
      <c r="AK26" s="23" t="str">
        <f t="shared" si="21"/>
        <v/>
      </c>
      <c r="AL26" s="23"/>
      <c r="AM26" s="23"/>
      <c r="AN26" s="23"/>
      <c r="AO26" s="23"/>
      <c r="AP26" s="23"/>
      <c r="AQ26" s="25"/>
      <c r="AR26" s="130"/>
      <c r="AS26" s="130"/>
      <c r="AT26" s="90">
        <v>10.0</v>
      </c>
      <c r="AU26" s="130" t="str">
        <f t="array" ref="AU26">IFERROR(INDEX('DB(読み込みシート※編集厳禁)'!$A$3:$AH$501,MATCH($C26,'DB(読み込みシート※編集厳禁)'!$B$3:$B$501,0),MATCH(AU$16,'DB(読み込みシート※編集厳禁)'!$A$2:$AH$2,0)),"")</f>
        <v>いいえ</v>
      </c>
      <c r="AV26" s="130" t="str">
        <f t="array" ref="AV26">IFERROR(INDEX('DB(読み込みシート※編集厳禁)'!$A$3:$AH$501,MATCH($C26,'DB(読み込みシート※編集厳禁)'!$B$3:$B$501,0),MATCH(AV$16,'DB(読み込みシート※編集厳禁)'!$A$2:$AH$2,0)),"")</f>
        <v>いいえ</v>
      </c>
      <c r="AW26" s="130" t="str">
        <f t="shared" si="22"/>
        <v>1:50:854</v>
      </c>
      <c r="AX26" s="130" t="str">
        <f t="shared" si="23"/>
        <v>1:50:854</v>
      </c>
      <c r="AY26" s="130" t="str">
        <f t="shared" si="24"/>
        <v>-</v>
      </c>
      <c r="AZ26" s="130" t="str">
        <f t="shared" si="25"/>
        <v>1:48:771</v>
      </c>
      <c r="BA26" s="130" t="str">
        <f t="shared" si="26"/>
        <v>1:48:771</v>
      </c>
      <c r="BB26" s="130" t="str">
        <f t="shared" si="27"/>
        <v>-</v>
      </c>
      <c r="BC26" s="130" t="str">
        <f t="shared" si="28"/>
        <v>1:48:771</v>
      </c>
      <c r="BD26" s="131">
        <f t="shared" si="29"/>
        <v>1.11438846</v>
      </c>
      <c r="BE26" s="131">
        <f t="shared" si="30"/>
        <v>1.11438846</v>
      </c>
      <c r="BF26" s="220">
        <f t="shared" si="31"/>
        <v>110854</v>
      </c>
      <c r="BG26" s="220">
        <f t="shared" si="32"/>
        <v>108771</v>
      </c>
      <c r="BH26" s="4">
        <f t="shared" si="33"/>
        <v>108771</v>
      </c>
      <c r="BI26" s="4">
        <f t="shared" si="34"/>
        <v>10877110</v>
      </c>
      <c r="BJ26" s="4">
        <f t="shared" si="35"/>
        <v>500010877110</v>
      </c>
      <c r="BK26" s="4">
        <f t="shared" si="36"/>
        <v>108771</v>
      </c>
      <c r="BL26" s="4">
        <f t="shared" si="37"/>
        <v>16</v>
      </c>
      <c r="BM26" s="4" t="str">
        <f t="shared" si="38"/>
        <v>総合30</v>
      </c>
      <c r="BN26" s="4">
        <f t="shared" si="39"/>
        <v>3</v>
      </c>
      <c r="BO26" s="4" t="str">
        <f t="shared" si="40"/>
        <v>D3</v>
      </c>
      <c r="BP26" s="4" t="str">
        <f t="shared" si="41"/>
        <v>-</v>
      </c>
      <c r="BQ26" s="4" t="str">
        <f t="shared" si="42"/>
        <v>セパハン-</v>
      </c>
      <c r="BR26" s="4" t="str">
        <f t="shared" si="43"/>
        <v>-</v>
      </c>
      <c r="BS26" s="4" t="str">
        <f t="shared" si="44"/>
        <v>ミニ-</v>
      </c>
      <c r="BT26" s="4"/>
      <c r="BU26" s="4"/>
      <c r="BV26" s="4"/>
      <c r="BW26" s="4"/>
      <c r="BX26" s="4"/>
    </row>
    <row r="27">
      <c r="A27" s="4"/>
      <c r="B27" s="221" t="str">
        <f t="array" ref="B27">IFERROR(INDEX('DB(読み込みシート※編集厳禁)'!$A$3:$AH$501,MATCH($C27,'DB(読み込みシート※編集厳禁)'!$B$3:$B$501,0),MATCH(B$14,'DB(読み込みシート※編集厳禁)'!$A$2:$AH$2,0)),"")</f>
        <v>D</v>
      </c>
      <c r="C27" s="222">
        <v>11.0</v>
      </c>
      <c r="D27" s="223" t="str">
        <f t="array" ref="D27">IFERROR(INDEX('DB(読み込みシート※編集厳禁)'!$A$3:$AH$501,MATCH($C27,'DB(読み込みシート※編集厳禁)'!$B$3:$B$501,0),MATCH(D$14,'DB(読み込みシート※編集厳禁)'!$A$2:$AH$2,0)),"")</f>
        <v>ニダボちゃん</v>
      </c>
      <c r="E27" s="224" t="str">
        <f t="array" ref="E27">IFERROR(INDEX('DB(読み込みシート※編集厳禁)'!$A$3:$AH$501,MATCH($C27,'DB(読み込みシート※編集厳禁)'!$B$3:$B$501,0),MATCH(E$14,'DB(読み込みシート※編集厳禁)'!$A$2:$AH$2,0)),"")</f>
        <v>CBR250RR</v>
      </c>
      <c r="F27" s="240" t="str">
        <f t="array" ref="F27">IFERROR(INDEX('DB(読み込みシート※編集厳禁)'!$A$3:$AH$501,MATCH($C27,'DB(読み込みシート※編集厳禁)'!$B$3:$B$501,0),MATCH(F$14,'DB(読み込みシート※編集厳禁)'!$A$2:$AH$2,0)),"")</f>
        <v>赤</v>
      </c>
      <c r="G27" s="205" t="str">
        <f t="shared" si="8"/>
        <v>2:03:159</v>
      </c>
      <c r="H27" s="225" t="str">
        <f t="shared" si="9"/>
        <v>2:03:159</v>
      </c>
      <c r="I27" s="207">
        <v>203159.0</v>
      </c>
      <c r="J27" s="228"/>
      <c r="K27" s="209" t="s">
        <v>32</v>
      </c>
      <c r="L27" s="210" t="str">
        <f t="shared" si="10"/>
        <v>2</v>
      </c>
      <c r="M27" s="211" t="str">
        <f t="shared" si="11"/>
        <v>03</v>
      </c>
      <c r="N27" s="212" t="str">
        <f t="shared" si="12"/>
        <v>159</v>
      </c>
      <c r="O27" s="214" t="str">
        <f t="shared" si="13"/>
        <v>2:01:746</v>
      </c>
      <c r="P27" s="246" t="str">
        <f t="shared" si="14"/>
        <v>2:02:746</v>
      </c>
      <c r="Q27" s="221" t="str">
        <f t="array" ref="Q27">IFERROR(INDEX('DB(読み込みシート※編集厳禁)'!$A$3:$AH$501,MATCH($C27,'DB(読み込みシート※編集厳禁)'!$B$3:$B$501,0),MATCH(Q$14,'DB(読み込みシート※編集厳禁)'!$A$2:$AH$2,0)),"")</f>
        <v>D</v>
      </c>
      <c r="R27" s="222">
        <v>11.0</v>
      </c>
      <c r="S27" s="223" t="str">
        <f t="array" ref="S27">IFERROR(INDEX('DB(読み込みシート※編集厳禁)'!$A$3:$AH$501,MATCH($C27,'DB(読み込みシート※編集厳禁)'!$B$3:$B$501,0),MATCH(S$14,'DB(読み込みシート※編集厳禁)'!$A$2:$AH$2,0)),"")</f>
        <v>ニダボちゃん</v>
      </c>
      <c r="T27" s="224" t="str">
        <f t="array" ref="T27">IFERROR(INDEX('DB(読み込みシート※編集厳禁)'!$A$3:$AH$501,MATCH($C27,'DB(読み込みシート※編集厳禁)'!$B$3:$B$501,0),MATCH(T$14,'DB(読み込みシート※編集厳禁)'!$A$2:$AH$2,0)),"")</f>
        <v>CBR250RR</v>
      </c>
      <c r="U27" s="207">
        <v>201746.0</v>
      </c>
      <c r="V27" s="230">
        <v>1.0</v>
      </c>
      <c r="W27" s="209" t="s">
        <v>32</v>
      </c>
      <c r="X27" s="210" t="str">
        <f t="shared" si="15"/>
        <v>2</v>
      </c>
      <c r="Y27" s="211" t="str">
        <f t="shared" si="16"/>
        <v>01</v>
      </c>
      <c r="Z27" s="217" t="str">
        <f t="shared" si="17"/>
        <v>746</v>
      </c>
      <c r="AA27" s="4"/>
      <c r="AF27" s="23"/>
      <c r="AG27" s="23">
        <f t="shared" si="18"/>
        <v>90000</v>
      </c>
      <c r="AH27" s="23">
        <f t="shared" si="19"/>
        <v>92011</v>
      </c>
      <c r="AI27" s="23" t="str">
        <f t="shared" si="20"/>
        <v>D-13</v>
      </c>
      <c r="AJ27" s="23"/>
      <c r="AK27" s="23" t="str">
        <f t="shared" si="21"/>
        <v/>
      </c>
      <c r="AL27" s="23"/>
      <c r="AM27" s="23"/>
      <c r="AN27" s="23"/>
      <c r="AO27" s="23"/>
      <c r="AP27" s="23"/>
      <c r="AQ27" s="25"/>
      <c r="AR27" s="130"/>
      <c r="AS27" s="130"/>
      <c r="AT27" s="90">
        <v>11.0</v>
      </c>
      <c r="AU27" s="130" t="str">
        <f t="array" ref="AU27">IFERROR(INDEX('DB(読み込みシート※編集厳禁)'!$A$3:$AH$501,MATCH($C27,'DB(読み込みシート※編集厳禁)'!$B$3:$B$501,0),MATCH(AU$16,'DB(読み込みシート※編集厳禁)'!$A$2:$AH$2,0)),"")</f>
        <v>はい</v>
      </c>
      <c r="AV27" s="130" t="str">
        <f t="array" ref="AV27">IFERROR(INDEX('DB(読み込みシート※編集厳禁)'!$A$3:$AH$501,MATCH($C27,'DB(読み込みシート※編集厳禁)'!$B$3:$B$501,0),MATCH(AV$16,'DB(読み込みシート※編集厳禁)'!$A$2:$AH$2,0)),"")</f>
        <v>いいえ</v>
      </c>
      <c r="AW27" s="130" t="str">
        <f t="shared" si="22"/>
        <v>2:03:159</v>
      </c>
      <c r="AX27" s="130" t="str">
        <f t="shared" si="23"/>
        <v>2:03:159</v>
      </c>
      <c r="AY27" s="130" t="str">
        <f t="shared" si="24"/>
        <v>-</v>
      </c>
      <c r="AZ27" s="130" t="str">
        <f t="shared" si="25"/>
        <v>2:01:746</v>
      </c>
      <c r="BA27" s="130" t="str">
        <f t="shared" si="26"/>
        <v>2:02:746</v>
      </c>
      <c r="BB27" s="130">
        <f t="shared" si="27"/>
        <v>1</v>
      </c>
      <c r="BC27" s="130" t="str">
        <f t="shared" si="28"/>
        <v>2:02:746</v>
      </c>
      <c r="BD27" s="131">
        <f t="shared" si="29"/>
        <v>1.257566133</v>
      </c>
      <c r="BE27" s="131">
        <f t="shared" si="30"/>
        <v>1.257566133</v>
      </c>
      <c r="BF27" s="220">
        <f t="shared" si="31"/>
        <v>123159</v>
      </c>
      <c r="BG27" s="220">
        <f t="shared" si="32"/>
        <v>122746</v>
      </c>
      <c r="BH27" s="4">
        <f t="shared" si="33"/>
        <v>122746</v>
      </c>
      <c r="BI27" s="4">
        <f t="shared" si="34"/>
        <v>12274611</v>
      </c>
      <c r="BJ27" s="4">
        <f t="shared" si="35"/>
        <v>500012274611</v>
      </c>
      <c r="BK27" s="4">
        <f t="shared" si="36"/>
        <v>122746</v>
      </c>
      <c r="BL27" s="4">
        <f t="shared" si="37"/>
        <v>43</v>
      </c>
      <c r="BM27" s="4" t="str">
        <f t="shared" si="38"/>
        <v>総合40</v>
      </c>
      <c r="BN27" s="4">
        <f t="shared" si="39"/>
        <v>13</v>
      </c>
      <c r="BO27" s="4" t="str">
        <f t="shared" si="40"/>
        <v>D13</v>
      </c>
      <c r="BP27" s="4">
        <f t="shared" si="41"/>
        <v>4</v>
      </c>
      <c r="BQ27" s="4" t="str">
        <f t="shared" si="42"/>
        <v>セパハン4</v>
      </c>
      <c r="BR27" s="4" t="str">
        <f t="shared" si="43"/>
        <v>-</v>
      </c>
      <c r="BS27" s="4" t="str">
        <f t="shared" si="44"/>
        <v>ミニ-</v>
      </c>
      <c r="BT27" s="4"/>
      <c r="BU27" s="4"/>
      <c r="BV27" s="4"/>
      <c r="BW27" s="4"/>
      <c r="BX27" s="4"/>
    </row>
    <row r="28">
      <c r="A28" s="4"/>
      <c r="B28" s="221" t="str">
        <f t="array" ref="B28">IFERROR(INDEX('DB(読み込みシート※編集厳禁)'!$A$3:$AH$501,MATCH($C28,'DB(読み込みシート※編集厳禁)'!$B$3:$B$501,0),MATCH(B$14,'DB(読み込みシート※編集厳禁)'!$A$2:$AH$2,0)),"")</f>
        <v>D</v>
      </c>
      <c r="C28" s="222">
        <v>12.0</v>
      </c>
      <c r="D28" s="223" t="str">
        <f t="array" ref="D28">IFERROR(INDEX('DB(読み込みシート※編集厳禁)'!$A$3:$AH$501,MATCH($C28,'DB(読み込みシート※編集厳禁)'!$B$3:$B$501,0),MATCH(D$14,'DB(読み込みシート※編集厳禁)'!$A$2:$AH$2,0)),"")</f>
        <v>ぶんちゃん</v>
      </c>
      <c r="E28" s="224" t="str">
        <f t="array" ref="E28">IFERROR(INDEX('DB(読み込みシート※編集厳禁)'!$A$3:$AH$501,MATCH($C28,'DB(読み込みシート※編集厳禁)'!$B$3:$B$501,0),MATCH(E$14,'DB(読み込みシート※編集厳禁)'!$A$2:$AH$2,0)),"")</f>
        <v>GSX-R1000</v>
      </c>
      <c r="F28" s="240" t="str">
        <f t="array" ref="F28">IFERROR(INDEX('DB(読み込みシート※編集厳禁)'!$A$3:$AH$501,MATCH($C28,'DB(読み込みシート※編集厳禁)'!$B$3:$B$501,0),MATCH(F$14,'DB(読み込みシート※編集厳禁)'!$A$2:$AH$2,0)),"")</f>
        <v>グレー</v>
      </c>
      <c r="G28" s="205" t="str">
        <f t="shared" si="8"/>
        <v>9:99:999</v>
      </c>
      <c r="H28" s="225" t="str">
        <f t="shared" si="9"/>
        <v>9:99:999</v>
      </c>
      <c r="I28" s="207">
        <v>207711.0</v>
      </c>
      <c r="J28" s="228"/>
      <c r="K28" s="209" t="s">
        <v>26</v>
      </c>
      <c r="L28" s="210" t="str">
        <f t="shared" si="10"/>
        <v>2</v>
      </c>
      <c r="M28" s="211" t="str">
        <f t="shared" si="11"/>
        <v>07</v>
      </c>
      <c r="N28" s="212" t="str">
        <f t="shared" si="12"/>
        <v>711</v>
      </c>
      <c r="O28" s="214" t="str">
        <f t="shared" si="13"/>
        <v>1:50:255</v>
      </c>
      <c r="P28" s="246" t="str">
        <f t="shared" si="14"/>
        <v>1:51:255</v>
      </c>
      <c r="Q28" s="221" t="str">
        <f t="array" ref="Q28">IFERROR(INDEX('DB(読み込みシート※編集厳禁)'!$A$3:$AH$501,MATCH($C28,'DB(読み込みシート※編集厳禁)'!$B$3:$B$501,0),MATCH(Q$14,'DB(読み込みシート※編集厳禁)'!$A$2:$AH$2,0)),"")</f>
        <v>D</v>
      </c>
      <c r="R28" s="222">
        <v>12.0</v>
      </c>
      <c r="S28" s="223" t="str">
        <f t="array" ref="S28">IFERROR(INDEX('DB(読み込みシート※編集厳禁)'!$A$3:$AH$501,MATCH($C28,'DB(読み込みシート※編集厳禁)'!$B$3:$B$501,0),MATCH(S$14,'DB(読み込みシート※編集厳禁)'!$A$2:$AH$2,0)),"")</f>
        <v>ぶんちゃん</v>
      </c>
      <c r="T28" s="224" t="str">
        <f t="array" ref="T28">IFERROR(INDEX('DB(読み込みシート※編集厳禁)'!$A$3:$AH$501,MATCH($C28,'DB(読み込みシート※編集厳禁)'!$B$3:$B$501,0),MATCH(T$14,'DB(読み込みシート※編集厳禁)'!$A$2:$AH$2,0)),"")</f>
        <v>GSX-R1000</v>
      </c>
      <c r="U28" s="207">
        <v>150255.0</v>
      </c>
      <c r="V28" s="226">
        <v>1.0</v>
      </c>
      <c r="W28" s="209" t="s">
        <v>32</v>
      </c>
      <c r="X28" s="210" t="str">
        <f t="shared" si="15"/>
        <v>1</v>
      </c>
      <c r="Y28" s="211" t="str">
        <f t="shared" si="16"/>
        <v>50</v>
      </c>
      <c r="Z28" s="217" t="str">
        <f t="shared" si="17"/>
        <v>255</v>
      </c>
      <c r="AA28" s="4"/>
      <c r="AB28" s="94" t="s">
        <v>7</v>
      </c>
      <c r="AC28" s="94" t="s">
        <v>93</v>
      </c>
      <c r="AD28" s="94">
        <f t="shared" ref="AD28:AE28" si="45">AD17+$AC$26</f>
        <v>90000</v>
      </c>
      <c r="AE28" s="94">
        <f t="shared" si="45"/>
        <v>100000</v>
      </c>
      <c r="AF28" s="23"/>
      <c r="AG28" s="23">
        <f t="shared" si="18"/>
        <v>90000</v>
      </c>
      <c r="AH28" s="23">
        <f t="shared" si="19"/>
        <v>92012</v>
      </c>
      <c r="AI28" s="23" t="str">
        <f t="shared" si="20"/>
        <v>D-6</v>
      </c>
      <c r="AJ28" s="23"/>
      <c r="AK28" s="23" t="str">
        <f t="shared" si="21"/>
        <v/>
      </c>
      <c r="AL28" s="23"/>
      <c r="AM28" s="23"/>
      <c r="AN28" s="23"/>
      <c r="AO28" s="23"/>
      <c r="AP28" s="23"/>
      <c r="AQ28" s="25"/>
      <c r="AR28" s="130"/>
      <c r="AS28" s="130"/>
      <c r="AT28" s="90">
        <v>12.0</v>
      </c>
      <c r="AU28" s="130" t="str">
        <f t="array" ref="AU28">IFERROR(INDEX('DB(読み込みシート※編集厳禁)'!$A$3:$AH$501,MATCH($C28,'DB(読み込みシート※編集厳禁)'!$B$3:$B$501,0),MATCH(AU$16,'DB(読み込みシート※編集厳禁)'!$A$2:$AH$2,0)),"")</f>
        <v>いいえ</v>
      </c>
      <c r="AV28" s="130" t="str">
        <f t="array" ref="AV28">IFERROR(INDEX('DB(読み込みシート※編集厳禁)'!$A$3:$AH$501,MATCH($C28,'DB(読み込みシート※編集厳禁)'!$B$3:$B$501,0),MATCH(AV$16,'DB(読み込みシート※編集厳禁)'!$A$2:$AH$2,0)),"")</f>
        <v>いいえ</v>
      </c>
      <c r="AW28" s="130" t="str">
        <f t="shared" si="22"/>
        <v>9:99:999</v>
      </c>
      <c r="AX28" s="130" t="str">
        <f t="shared" si="23"/>
        <v>9:99:999</v>
      </c>
      <c r="AY28" s="130" t="str">
        <f t="shared" si="24"/>
        <v>MC</v>
      </c>
      <c r="AZ28" s="130" t="str">
        <f t="shared" si="25"/>
        <v>1:50:255</v>
      </c>
      <c r="BA28" s="130" t="str">
        <f t="shared" si="26"/>
        <v>1:51:255</v>
      </c>
      <c r="BB28" s="130">
        <f t="shared" si="27"/>
        <v>1</v>
      </c>
      <c r="BC28" s="130" t="str">
        <f t="shared" si="28"/>
        <v>1:51:255</v>
      </c>
      <c r="BD28" s="131">
        <f t="shared" si="29"/>
        <v>1.139837715</v>
      </c>
      <c r="BE28" s="131">
        <f t="shared" si="30"/>
        <v>1.139837715</v>
      </c>
      <c r="BF28" s="4">
        <f t="shared" si="31"/>
        <v>999999</v>
      </c>
      <c r="BG28" s="220">
        <f t="shared" si="32"/>
        <v>111255</v>
      </c>
      <c r="BH28" s="4">
        <f t="shared" si="33"/>
        <v>111255</v>
      </c>
      <c r="BI28" s="4">
        <f t="shared" si="34"/>
        <v>11125512</v>
      </c>
      <c r="BJ28" s="4">
        <f t="shared" si="35"/>
        <v>500011125512</v>
      </c>
      <c r="BK28" s="4">
        <f t="shared" si="36"/>
        <v>111255</v>
      </c>
      <c r="BL28" s="4">
        <f t="shared" si="37"/>
        <v>24</v>
      </c>
      <c r="BM28" s="4" t="str">
        <f t="shared" si="38"/>
        <v>総合33</v>
      </c>
      <c r="BN28" s="4">
        <f t="shared" si="39"/>
        <v>6</v>
      </c>
      <c r="BO28" s="4" t="str">
        <f t="shared" si="40"/>
        <v>D6</v>
      </c>
      <c r="BP28" s="4" t="str">
        <f t="shared" si="41"/>
        <v>-</v>
      </c>
      <c r="BQ28" s="4" t="str">
        <f t="shared" si="42"/>
        <v>セパハン-</v>
      </c>
      <c r="BR28" s="4" t="str">
        <f t="shared" si="43"/>
        <v>-</v>
      </c>
      <c r="BS28" s="4" t="str">
        <f t="shared" si="44"/>
        <v>ミニ-</v>
      </c>
      <c r="BT28" s="4"/>
      <c r="BU28" s="4"/>
      <c r="BV28" s="4"/>
      <c r="BW28" s="4"/>
      <c r="BX28" s="4"/>
    </row>
    <row r="29">
      <c r="A29" s="4"/>
      <c r="B29" s="221" t="str">
        <f t="array" ref="B29">IFERROR(INDEX('DB(読み込みシート※編集厳禁)'!$A$3:$AH$501,MATCH($C29,'DB(読み込みシート※編集厳禁)'!$B$3:$B$501,0),MATCH(B$14,'DB(読み込みシート※編集厳禁)'!$A$2:$AH$2,0)),"")</f>
        <v>D</v>
      </c>
      <c r="C29" s="222">
        <v>13.0</v>
      </c>
      <c r="D29" s="223" t="str">
        <f t="array" ref="D29">IFERROR(INDEX('DB(読み込みシート※編集厳禁)'!$A$3:$AH$501,MATCH($C29,'DB(読み込みシート※編集厳禁)'!$B$3:$B$501,0),MATCH(D$14,'DB(読み込みシート※編集厳禁)'!$A$2:$AH$2,0)),"")</f>
        <v>川崎幸治</v>
      </c>
      <c r="E29" s="224" t="str">
        <f t="array" ref="E29">IFERROR(INDEX('DB(読み込みシート※編集厳禁)'!$A$3:$AH$501,MATCH($C29,'DB(読み込みシート※編集厳禁)'!$B$3:$B$501,0),MATCH(E$14,'DB(読み込みシート※編集厳禁)'!$A$2:$AH$2,0)),"")</f>
        <v>トリッカー</v>
      </c>
      <c r="F29" s="240" t="str">
        <f t="array" ref="F29">IFERROR(INDEX('DB(読み込みシート※編集厳禁)'!$A$3:$AH$501,MATCH($C29,'DB(読み込みシート※編集厳禁)'!$B$3:$B$501,0),MATCH(F$14,'DB(読み込みシート※編集厳禁)'!$A$2:$AH$2,0)),"")</f>
        <v>オレンジ</v>
      </c>
      <c r="G29" s="205" t="str">
        <f t="shared" si="8"/>
        <v>1:47:950</v>
      </c>
      <c r="H29" s="225" t="str">
        <f t="shared" si="9"/>
        <v>1:50:950</v>
      </c>
      <c r="I29" s="207">
        <v>147950.0</v>
      </c>
      <c r="J29" s="230">
        <v>3.0</v>
      </c>
      <c r="K29" s="209" t="s">
        <v>32</v>
      </c>
      <c r="L29" s="210" t="str">
        <f t="shared" si="10"/>
        <v>1</v>
      </c>
      <c r="M29" s="211" t="str">
        <f t="shared" si="11"/>
        <v>47</v>
      </c>
      <c r="N29" s="212" t="str">
        <f t="shared" si="12"/>
        <v>950</v>
      </c>
      <c r="O29" s="214" t="str">
        <f t="shared" si="13"/>
        <v>1:47:289</v>
      </c>
      <c r="P29" s="246" t="str">
        <f t="shared" si="14"/>
        <v>1:47:289</v>
      </c>
      <c r="Q29" s="221" t="str">
        <f t="array" ref="Q29">IFERROR(INDEX('DB(読み込みシート※編集厳禁)'!$A$3:$AH$501,MATCH($C29,'DB(読み込みシート※編集厳禁)'!$B$3:$B$501,0),MATCH(Q$14,'DB(読み込みシート※編集厳禁)'!$A$2:$AH$2,0)),"")</f>
        <v>D</v>
      </c>
      <c r="R29" s="222">
        <v>13.0</v>
      </c>
      <c r="S29" s="223" t="str">
        <f t="array" ref="S29">IFERROR(INDEX('DB(読み込みシート※編集厳禁)'!$A$3:$AH$501,MATCH($C29,'DB(読み込みシート※編集厳禁)'!$B$3:$B$501,0),MATCH(S$14,'DB(読み込みシート※編集厳禁)'!$A$2:$AH$2,0)),"")</f>
        <v>川崎幸治</v>
      </c>
      <c r="T29" s="224" t="str">
        <f t="array" ref="T29">IFERROR(INDEX('DB(読み込みシート※編集厳禁)'!$A$3:$AH$501,MATCH($C29,'DB(読み込みシート※編集厳禁)'!$B$3:$B$501,0),MATCH(T$14,'DB(読み込みシート※編集厳禁)'!$A$2:$AH$2,0)),"")</f>
        <v>トリッカー</v>
      </c>
      <c r="U29" s="207">
        <v>147289.0</v>
      </c>
      <c r="V29" s="231"/>
      <c r="W29" s="209" t="s">
        <v>32</v>
      </c>
      <c r="X29" s="210" t="str">
        <f t="shared" si="15"/>
        <v>1</v>
      </c>
      <c r="Y29" s="211" t="str">
        <f t="shared" si="16"/>
        <v>47</v>
      </c>
      <c r="Z29" s="217" t="str">
        <f t="shared" si="17"/>
        <v>289</v>
      </c>
      <c r="AA29" s="4"/>
      <c r="AB29" s="94" t="s">
        <v>7</v>
      </c>
      <c r="AC29" s="94" t="s">
        <v>95</v>
      </c>
      <c r="AD29" s="94">
        <f t="shared" ref="AD29:AE29" si="46">AD18+$AC$26</f>
        <v>100000</v>
      </c>
      <c r="AE29" s="94">
        <f t="shared" si="46"/>
        <v>110000</v>
      </c>
      <c r="AF29" s="23"/>
      <c r="AG29" s="23">
        <f t="shared" si="18"/>
        <v>90000</v>
      </c>
      <c r="AH29" s="23">
        <f t="shared" si="19"/>
        <v>92013</v>
      </c>
      <c r="AI29" s="23" t="str">
        <f t="shared" si="20"/>
        <v>D-1</v>
      </c>
      <c r="AJ29" s="23"/>
      <c r="AK29" s="23" t="str">
        <f t="shared" si="21"/>
        <v/>
      </c>
      <c r="AL29" s="23"/>
      <c r="AM29" s="23"/>
      <c r="AN29" s="23"/>
      <c r="AO29" s="23"/>
      <c r="AP29" s="23"/>
      <c r="AQ29" s="25"/>
      <c r="AR29" s="130"/>
      <c r="AS29" s="130"/>
      <c r="AT29" s="90">
        <v>13.0</v>
      </c>
      <c r="AU29" s="130" t="str">
        <f t="array" ref="AU29">IFERROR(INDEX('DB(読み込みシート※編集厳禁)'!$A$3:$AH$501,MATCH($C29,'DB(読み込みシート※編集厳禁)'!$B$3:$B$501,0),MATCH(AU$16,'DB(読み込みシート※編集厳禁)'!$A$2:$AH$2,0)),"")</f>
        <v>いいえ</v>
      </c>
      <c r="AV29" s="130" t="str">
        <f t="array" ref="AV29">IFERROR(INDEX('DB(読み込みシート※編集厳禁)'!$A$3:$AH$501,MATCH($C29,'DB(読み込みシート※編集厳禁)'!$B$3:$B$501,0),MATCH(AV$16,'DB(読み込みシート※編集厳禁)'!$A$2:$AH$2,0)),"")</f>
        <v>いいえ</v>
      </c>
      <c r="AW29" s="130" t="str">
        <f t="shared" si="22"/>
        <v>1:47:950</v>
      </c>
      <c r="AX29" s="130" t="str">
        <f t="shared" si="23"/>
        <v>1:50:950</v>
      </c>
      <c r="AY29" s="130">
        <f t="shared" si="24"/>
        <v>3</v>
      </c>
      <c r="AZ29" s="130" t="str">
        <f t="shared" si="25"/>
        <v>1:47:289</v>
      </c>
      <c r="BA29" s="130" t="str">
        <f t="shared" si="26"/>
        <v>1:47:289</v>
      </c>
      <c r="BB29" s="130" t="str">
        <f t="shared" si="27"/>
        <v>-</v>
      </c>
      <c r="BC29" s="130" t="str">
        <f t="shared" si="28"/>
        <v>1:47:289</v>
      </c>
      <c r="BD29" s="131">
        <f t="shared" si="29"/>
        <v>1.099204967</v>
      </c>
      <c r="BE29" s="131">
        <f t="shared" si="30"/>
        <v>1.099204967</v>
      </c>
      <c r="BF29" s="220">
        <f t="shared" si="31"/>
        <v>110950</v>
      </c>
      <c r="BG29" s="220">
        <f t="shared" si="32"/>
        <v>107289</v>
      </c>
      <c r="BH29" s="4">
        <f t="shared" si="33"/>
        <v>107289</v>
      </c>
      <c r="BI29" s="4">
        <f t="shared" si="34"/>
        <v>10728913</v>
      </c>
      <c r="BJ29" s="4">
        <f t="shared" si="35"/>
        <v>500010728913</v>
      </c>
      <c r="BK29" s="4">
        <f t="shared" si="36"/>
        <v>107289</v>
      </c>
      <c r="BL29" s="4">
        <f t="shared" si="37"/>
        <v>13</v>
      </c>
      <c r="BM29" s="4" t="str">
        <f t="shared" si="38"/>
        <v>総合28</v>
      </c>
      <c r="BN29" s="4">
        <f t="shared" si="39"/>
        <v>1</v>
      </c>
      <c r="BO29" s="4" t="str">
        <f t="shared" si="40"/>
        <v>D1</v>
      </c>
      <c r="BP29" s="4" t="str">
        <f t="shared" si="41"/>
        <v>-</v>
      </c>
      <c r="BQ29" s="4" t="str">
        <f t="shared" si="42"/>
        <v>セパハン-</v>
      </c>
      <c r="BR29" s="4" t="str">
        <f t="shared" si="43"/>
        <v>-</v>
      </c>
      <c r="BS29" s="4" t="str">
        <f t="shared" si="44"/>
        <v>ミニ-</v>
      </c>
      <c r="BT29" s="4"/>
      <c r="BU29" s="4"/>
      <c r="BV29" s="4"/>
      <c r="BW29" s="4"/>
      <c r="BX29" s="4"/>
    </row>
    <row r="30">
      <c r="A30" s="4"/>
      <c r="B30" s="221" t="str">
        <f t="array" ref="B30">IFERROR(INDEX('DB(読み込みシート※編集厳禁)'!$A$3:$AH$501,MATCH($C30,'DB(読み込みシート※編集厳禁)'!$B$3:$B$501,0),MATCH(B$14,'DB(読み込みシート※編集厳禁)'!$A$2:$AH$2,0)),"")</f>
        <v>R</v>
      </c>
      <c r="C30" s="222">
        <v>14.0</v>
      </c>
      <c r="D30" s="223" t="str">
        <f t="array" ref="D30">IFERROR(INDEX('DB(読み込みシート※編集厳禁)'!$A$3:$AH$501,MATCH($C30,'DB(読み込みシート※編集厳禁)'!$B$3:$B$501,0),MATCH(D$14,'DB(読み込みシート※編集厳禁)'!$A$2:$AH$2,0)),"")</f>
        <v>にんじゃ</v>
      </c>
      <c r="E30" s="224" t="str">
        <f t="array" ref="E30">IFERROR(INDEX('DB(読み込みシート※編集厳禁)'!$A$3:$AH$501,MATCH($C30,'DB(読み込みシート※編集厳禁)'!$B$3:$B$501,0),MATCH(E$14,'DB(読み込みシート※編集厳禁)'!$A$2:$AH$2,0)),"")</f>
        <v>GROM</v>
      </c>
      <c r="F30" s="240" t="str">
        <f t="array" ref="F30">IFERROR(INDEX('DB(読み込みシート※編集厳禁)'!$A$3:$AH$501,MATCH($C30,'DB(読み込みシート※編集厳禁)'!$B$3:$B$501,0),MATCH(F$14,'DB(読み込みシート※編集厳禁)'!$A$2:$AH$2,0)),"")</f>
        <v>シルバー</v>
      </c>
      <c r="G30" s="205" t="str">
        <f t="shared" si="8"/>
        <v>2:06:466</v>
      </c>
      <c r="H30" s="225" t="str">
        <f t="shared" si="9"/>
        <v>2:06:466</v>
      </c>
      <c r="I30" s="207">
        <v>206466.0</v>
      </c>
      <c r="J30" s="228"/>
      <c r="K30" s="209" t="s">
        <v>32</v>
      </c>
      <c r="L30" s="210" t="str">
        <f t="shared" si="10"/>
        <v>2</v>
      </c>
      <c r="M30" s="211" t="str">
        <f t="shared" si="11"/>
        <v>06</v>
      </c>
      <c r="N30" s="212" t="str">
        <f t="shared" si="12"/>
        <v>466</v>
      </c>
      <c r="O30" s="214" t="str">
        <f t="shared" si="13"/>
        <v>2:05:058</v>
      </c>
      <c r="P30" s="246" t="str">
        <f t="shared" si="14"/>
        <v>2:05:058</v>
      </c>
      <c r="Q30" s="221" t="str">
        <f t="array" ref="Q30">IFERROR(INDEX('DB(読み込みシート※編集厳禁)'!$A$3:$AH$501,MATCH($C30,'DB(読み込みシート※編集厳禁)'!$B$3:$B$501,0),MATCH(Q$14,'DB(読み込みシート※編集厳禁)'!$A$2:$AH$2,0)),"")</f>
        <v>R</v>
      </c>
      <c r="R30" s="222">
        <v>14.0</v>
      </c>
      <c r="S30" s="223" t="str">
        <f t="array" ref="S30">IFERROR(INDEX('DB(読み込みシート※編集厳禁)'!$A$3:$AH$501,MATCH($C30,'DB(読み込みシート※編集厳禁)'!$B$3:$B$501,0),MATCH(S$14,'DB(読み込みシート※編集厳禁)'!$A$2:$AH$2,0)),"")</f>
        <v>にんじゃ</v>
      </c>
      <c r="T30" s="224" t="str">
        <f t="array" ref="T30">IFERROR(INDEX('DB(読み込みシート※編集厳禁)'!$A$3:$AH$501,MATCH($C30,'DB(読み込みシート※編集厳禁)'!$B$3:$B$501,0),MATCH(T$14,'DB(読み込みシート※編集厳禁)'!$A$2:$AH$2,0)),"")</f>
        <v>GROM</v>
      </c>
      <c r="U30" s="207">
        <v>205058.0</v>
      </c>
      <c r="V30" s="228"/>
      <c r="W30" s="209" t="s">
        <v>32</v>
      </c>
      <c r="X30" s="210" t="str">
        <f t="shared" si="15"/>
        <v>2</v>
      </c>
      <c r="Y30" s="211" t="str">
        <f t="shared" si="16"/>
        <v>05</v>
      </c>
      <c r="Z30" s="217" t="str">
        <f t="shared" si="17"/>
        <v>058</v>
      </c>
      <c r="AA30" s="4"/>
      <c r="AB30" s="94" t="s">
        <v>7</v>
      </c>
      <c r="AC30" s="94" t="s">
        <v>97</v>
      </c>
      <c r="AD30" s="94">
        <f t="shared" ref="AD30:AE30" si="47">AD19+$AC$26</f>
        <v>110000</v>
      </c>
      <c r="AE30" s="94">
        <f t="shared" si="47"/>
        <v>120000</v>
      </c>
      <c r="AF30" s="23"/>
      <c r="AG30" s="23">
        <f t="shared" si="18"/>
        <v>100000</v>
      </c>
      <c r="AH30" s="23">
        <f t="shared" si="19"/>
        <v>102014</v>
      </c>
      <c r="AI30" s="23" t="str">
        <f t="shared" si="20"/>
        <v>R-3</v>
      </c>
      <c r="AJ30" s="23"/>
      <c r="AK30" s="23" t="str">
        <f t="shared" si="21"/>
        <v/>
      </c>
      <c r="AL30" s="23"/>
      <c r="AM30" s="23"/>
      <c r="AN30" s="23"/>
      <c r="AO30" s="23"/>
      <c r="AP30" s="23"/>
      <c r="AQ30" s="25"/>
      <c r="AR30" s="130"/>
      <c r="AS30" s="130"/>
      <c r="AT30" s="90">
        <v>14.0</v>
      </c>
      <c r="AU30" s="130" t="str">
        <f t="array" ref="AU30">IFERROR(INDEX('DB(読み込みシート※編集厳禁)'!$A$3:$AH$501,MATCH($C30,'DB(読み込みシート※編集厳禁)'!$B$3:$B$501,0),MATCH(AU$16,'DB(読み込みシート※編集厳禁)'!$A$2:$AH$2,0)),"")</f>
        <v>いいえ</v>
      </c>
      <c r="AV30" s="130" t="str">
        <f t="array" ref="AV30">IFERROR(INDEX('DB(読み込みシート※編集厳禁)'!$A$3:$AH$501,MATCH($C30,'DB(読み込みシート※編集厳禁)'!$B$3:$B$501,0),MATCH(AV$16,'DB(読み込みシート※編集厳禁)'!$A$2:$AH$2,0)),"")</f>
        <v>はい</v>
      </c>
      <c r="AW30" s="130" t="str">
        <f t="shared" si="22"/>
        <v>2:06:466</v>
      </c>
      <c r="AX30" s="130" t="str">
        <f t="shared" si="23"/>
        <v>2:06:466</v>
      </c>
      <c r="AY30" s="130" t="str">
        <f t="shared" si="24"/>
        <v>-</v>
      </c>
      <c r="AZ30" s="130" t="str">
        <f t="shared" si="25"/>
        <v>2:05:058</v>
      </c>
      <c r="BA30" s="130" t="str">
        <f t="shared" si="26"/>
        <v>2:05:058</v>
      </c>
      <c r="BB30" s="130" t="str">
        <f t="shared" si="27"/>
        <v>-</v>
      </c>
      <c r="BC30" s="130" t="str">
        <f t="shared" si="28"/>
        <v>2:05:058</v>
      </c>
      <c r="BD30" s="131">
        <f t="shared" si="29"/>
        <v>1.281253202</v>
      </c>
      <c r="BE30" s="131">
        <f t="shared" si="30"/>
        <v>1.281253202</v>
      </c>
      <c r="BF30" s="220">
        <f t="shared" si="31"/>
        <v>126466</v>
      </c>
      <c r="BG30" s="220">
        <f t="shared" si="32"/>
        <v>125058</v>
      </c>
      <c r="BH30" s="4">
        <f t="shared" si="33"/>
        <v>125058</v>
      </c>
      <c r="BI30" s="4">
        <f t="shared" si="34"/>
        <v>12505814</v>
      </c>
      <c r="BJ30" s="4">
        <f t="shared" si="35"/>
        <v>600012505814</v>
      </c>
      <c r="BK30" s="4">
        <f t="shared" si="36"/>
        <v>125058</v>
      </c>
      <c r="BL30" s="4">
        <f t="shared" si="37"/>
        <v>44</v>
      </c>
      <c r="BM30" s="4" t="str">
        <f t="shared" si="38"/>
        <v>総合43</v>
      </c>
      <c r="BN30" s="4">
        <f t="shared" si="39"/>
        <v>3</v>
      </c>
      <c r="BO30" s="4" t="str">
        <f t="shared" si="40"/>
        <v>R3</v>
      </c>
      <c r="BP30" s="4" t="str">
        <f t="shared" si="41"/>
        <v>-</v>
      </c>
      <c r="BQ30" s="4" t="str">
        <f t="shared" si="42"/>
        <v>セパハン-</v>
      </c>
      <c r="BR30" s="4">
        <f t="shared" si="43"/>
        <v>3</v>
      </c>
      <c r="BS30" s="4" t="str">
        <f t="shared" si="44"/>
        <v>ミニ3</v>
      </c>
      <c r="BT30" s="4"/>
      <c r="BU30" s="4"/>
      <c r="BV30" s="4"/>
      <c r="BW30" s="4"/>
      <c r="BX30" s="4"/>
    </row>
    <row r="31">
      <c r="A31" s="4"/>
      <c r="B31" s="221" t="str">
        <f t="array" ref="B31">IFERROR(INDEX('DB(読み込みシート※編集厳禁)'!$A$3:$AH$501,MATCH($C31,'DB(読み込みシート※編集厳禁)'!$B$3:$B$501,0),MATCH(B$14,'DB(読み込みシート※編集厳禁)'!$A$2:$AH$2,0)),"")</f>
        <v>R</v>
      </c>
      <c r="C31" s="222">
        <v>15.0</v>
      </c>
      <c r="D31" s="223" t="str">
        <f t="array" ref="D31">IFERROR(INDEX('DB(読み込みシート※編集厳禁)'!$A$3:$AH$501,MATCH($C31,'DB(読み込みシート※編集厳禁)'!$B$3:$B$501,0),MATCH(D$14,'DB(読み込みシート※編集厳禁)'!$A$2:$AH$2,0)),"")</f>
        <v>nagai7111</v>
      </c>
      <c r="E31" s="224" t="str">
        <f t="array" ref="E31">IFERROR(INDEX('DB(読み込みシート※編集厳禁)'!$A$3:$AH$501,MATCH($C31,'DB(読み込みシート※編集厳禁)'!$B$3:$B$501,0),MATCH(E$14,'DB(読み込みシート※編集厳禁)'!$A$2:$AH$2,0)),"")</f>
        <v>VTR</v>
      </c>
      <c r="F31" s="240" t="str">
        <f t="array" ref="F31">IFERROR(INDEX('DB(読み込みシート※編集厳禁)'!$A$3:$AH$501,MATCH($C31,'DB(読み込みシート※編集厳禁)'!$B$3:$B$501,0),MATCH(F$14,'DB(読み込みシート※編集厳禁)'!$A$2:$AH$2,0)),"")</f>
        <v>青</v>
      </c>
      <c r="G31" s="205" t="str">
        <f t="shared" si="8"/>
        <v>2:00:606</v>
      </c>
      <c r="H31" s="225" t="str">
        <f t="shared" si="9"/>
        <v>2:00:606</v>
      </c>
      <c r="I31" s="207">
        <v>200606.0</v>
      </c>
      <c r="J31" s="228"/>
      <c r="K31" s="209" t="s">
        <v>32</v>
      </c>
      <c r="L31" s="210" t="str">
        <f t="shared" si="10"/>
        <v>2</v>
      </c>
      <c r="M31" s="211" t="str">
        <f t="shared" si="11"/>
        <v>00</v>
      </c>
      <c r="N31" s="212" t="str">
        <f t="shared" si="12"/>
        <v>606</v>
      </c>
      <c r="O31" s="214" t="str">
        <f t="shared" si="13"/>
        <v>1:58:070</v>
      </c>
      <c r="P31" s="246" t="str">
        <f t="shared" si="14"/>
        <v>1:58:070</v>
      </c>
      <c r="Q31" s="221" t="str">
        <f t="array" ref="Q31">IFERROR(INDEX('DB(読み込みシート※編集厳禁)'!$A$3:$AH$501,MATCH($C31,'DB(読み込みシート※編集厳禁)'!$B$3:$B$501,0),MATCH(Q$14,'DB(読み込みシート※編集厳禁)'!$A$2:$AH$2,0)),"")</f>
        <v>R</v>
      </c>
      <c r="R31" s="222">
        <v>15.0</v>
      </c>
      <c r="S31" s="223" t="str">
        <f t="array" ref="S31">IFERROR(INDEX('DB(読み込みシート※編集厳禁)'!$A$3:$AH$501,MATCH($C31,'DB(読み込みシート※編集厳禁)'!$B$3:$B$501,0),MATCH(S$14,'DB(読み込みシート※編集厳禁)'!$A$2:$AH$2,0)),"")</f>
        <v>nagai7111</v>
      </c>
      <c r="T31" s="224" t="str">
        <f t="array" ref="T31">IFERROR(INDEX('DB(読み込みシート※編集厳禁)'!$A$3:$AH$501,MATCH($C31,'DB(読み込みシート※編集厳禁)'!$B$3:$B$501,0),MATCH(T$14,'DB(読み込みシート※編集厳禁)'!$A$2:$AH$2,0)),"")</f>
        <v>VTR</v>
      </c>
      <c r="U31" s="207">
        <v>158070.0</v>
      </c>
      <c r="V31" s="231"/>
      <c r="W31" s="209" t="s">
        <v>32</v>
      </c>
      <c r="X31" s="210" t="str">
        <f t="shared" si="15"/>
        <v>1</v>
      </c>
      <c r="Y31" s="211" t="str">
        <f t="shared" si="16"/>
        <v>58</v>
      </c>
      <c r="Z31" s="217" t="str">
        <f t="shared" si="17"/>
        <v>070</v>
      </c>
      <c r="AA31" s="4"/>
      <c r="AB31" s="94" t="s">
        <v>7</v>
      </c>
      <c r="AC31" s="94" t="s">
        <v>99</v>
      </c>
      <c r="AD31" s="94">
        <f t="shared" ref="AD31:AE31" si="48">AD20+$AC$26</f>
        <v>120000</v>
      </c>
      <c r="AE31" s="94">
        <f t="shared" si="48"/>
        <v>130000</v>
      </c>
      <c r="AF31" s="23"/>
      <c r="AG31" s="23">
        <f t="shared" si="18"/>
        <v>100000</v>
      </c>
      <c r="AH31" s="23">
        <f t="shared" si="19"/>
        <v>102015</v>
      </c>
      <c r="AI31" s="23" t="str">
        <f t="shared" si="20"/>
        <v>R-2</v>
      </c>
      <c r="AJ31" s="23"/>
      <c r="AK31" s="23" t="str">
        <f t="shared" si="21"/>
        <v/>
      </c>
      <c r="AL31" s="23"/>
      <c r="AM31" s="23"/>
      <c r="AN31" s="23"/>
      <c r="AO31" s="23"/>
      <c r="AP31" s="23"/>
      <c r="AQ31" s="25"/>
      <c r="AR31" s="130"/>
      <c r="AS31" s="130"/>
      <c r="AT31" s="90">
        <v>15.0</v>
      </c>
      <c r="AU31" s="130" t="str">
        <f t="array" ref="AU31">IFERROR(INDEX('DB(読み込みシート※編集厳禁)'!$A$3:$AH$501,MATCH($C31,'DB(読み込みシート※編集厳禁)'!$B$3:$B$501,0),MATCH(AU$16,'DB(読み込みシート※編集厳禁)'!$A$2:$AH$2,0)),"")</f>
        <v>いいえ</v>
      </c>
      <c r="AV31" s="130" t="str">
        <f t="array" ref="AV31">IFERROR(INDEX('DB(読み込みシート※編集厳禁)'!$A$3:$AH$501,MATCH($C31,'DB(読み込みシート※編集厳禁)'!$B$3:$B$501,0),MATCH(AV$16,'DB(読み込みシート※編集厳禁)'!$A$2:$AH$2,0)),"")</f>
        <v>いいえ</v>
      </c>
      <c r="AW31" s="130" t="str">
        <f t="shared" si="22"/>
        <v>2:00:606</v>
      </c>
      <c r="AX31" s="130" t="str">
        <f t="shared" si="23"/>
        <v>2:00:606</v>
      </c>
      <c r="AY31" s="130" t="str">
        <f t="shared" si="24"/>
        <v>-</v>
      </c>
      <c r="AZ31" s="130" t="str">
        <f t="shared" si="25"/>
        <v>1:58:070</v>
      </c>
      <c r="BA31" s="130" t="str">
        <f t="shared" si="26"/>
        <v>1:58:070</v>
      </c>
      <c r="BB31" s="130" t="str">
        <f t="shared" si="27"/>
        <v>-</v>
      </c>
      <c r="BC31" s="130" t="str">
        <f t="shared" si="28"/>
        <v>1:58:070</v>
      </c>
      <c r="BD31" s="131">
        <f t="shared" si="29"/>
        <v>1.209659242</v>
      </c>
      <c r="BE31" s="131">
        <f t="shared" si="30"/>
        <v>1.209659242</v>
      </c>
      <c r="BF31" s="220">
        <f t="shared" si="31"/>
        <v>120606</v>
      </c>
      <c r="BG31" s="220">
        <f t="shared" si="32"/>
        <v>118070</v>
      </c>
      <c r="BH31" s="4">
        <f t="shared" si="33"/>
        <v>118070</v>
      </c>
      <c r="BI31" s="4">
        <f t="shared" si="34"/>
        <v>11807015</v>
      </c>
      <c r="BJ31" s="4">
        <f t="shared" si="35"/>
        <v>600011807015</v>
      </c>
      <c r="BK31" s="4">
        <f t="shared" si="36"/>
        <v>118070</v>
      </c>
      <c r="BL31" s="4">
        <f t="shared" si="37"/>
        <v>37</v>
      </c>
      <c r="BM31" s="4" t="str">
        <f t="shared" si="38"/>
        <v>総合42</v>
      </c>
      <c r="BN31" s="4">
        <f t="shared" si="39"/>
        <v>2</v>
      </c>
      <c r="BO31" s="4" t="str">
        <f t="shared" si="40"/>
        <v>R2</v>
      </c>
      <c r="BP31" s="4" t="str">
        <f t="shared" si="41"/>
        <v>-</v>
      </c>
      <c r="BQ31" s="4" t="str">
        <f t="shared" si="42"/>
        <v>セパハン-</v>
      </c>
      <c r="BR31" s="4" t="str">
        <f t="shared" si="43"/>
        <v>-</v>
      </c>
      <c r="BS31" s="4" t="str">
        <f t="shared" si="44"/>
        <v>ミニ-</v>
      </c>
      <c r="BT31" s="4"/>
      <c r="BU31" s="4"/>
      <c r="BV31" s="4"/>
      <c r="BW31" s="4"/>
      <c r="BX31" s="4"/>
    </row>
    <row r="32">
      <c r="A32" s="4"/>
      <c r="B32" s="221" t="str">
        <f t="array" ref="B32">IFERROR(INDEX('DB(読み込みシート※編集厳禁)'!$A$3:$AH$501,MATCH($C32,'DB(読み込みシート※編集厳禁)'!$B$3:$B$501,0),MATCH(B$14,'DB(読み込みシート※編集厳禁)'!$A$2:$AH$2,0)),"")</f>
        <v>R</v>
      </c>
      <c r="C32" s="222">
        <v>16.0</v>
      </c>
      <c r="D32" s="223" t="str">
        <f t="array" ref="D32">IFERROR(INDEX('DB(読み込みシート※編集厳禁)'!$A$3:$AH$501,MATCH($C32,'DB(読み込みシート※編集厳禁)'!$B$3:$B$501,0),MATCH(D$14,'DB(読み込みシート※編集厳禁)'!$A$2:$AH$2,0)),"")</f>
        <v>ホッシー</v>
      </c>
      <c r="E32" s="224" t="str">
        <f t="array" ref="E32">IFERROR(INDEX('DB(読み込みシート※編集厳禁)'!$A$3:$AH$501,MATCH($C32,'DB(読み込みシート※編集厳禁)'!$B$3:$B$501,0),MATCH(E$14,'DB(読み込みシート※編集厳禁)'!$A$2:$AH$2,0)),"")</f>
        <v>Ninja250</v>
      </c>
      <c r="F32" s="240" t="str">
        <f t="array" ref="F32">IFERROR(INDEX('DB(読み込みシート※編集厳禁)'!$A$3:$AH$501,MATCH($C32,'DB(読み込みシート※編集厳禁)'!$B$3:$B$501,0),MATCH(F$14,'DB(読み込みシート※編集厳禁)'!$A$2:$AH$2,0)),"")</f>
        <v>青/黒</v>
      </c>
      <c r="G32" s="205" t="str">
        <f t="shared" si="8"/>
        <v>2:00:341</v>
      </c>
      <c r="H32" s="225" t="str">
        <f t="shared" si="9"/>
        <v>2:01:341</v>
      </c>
      <c r="I32" s="207">
        <v>200341.0</v>
      </c>
      <c r="J32" s="230">
        <v>1.0</v>
      </c>
      <c r="K32" s="209" t="s">
        <v>32</v>
      </c>
      <c r="L32" s="210" t="str">
        <f t="shared" si="10"/>
        <v>2</v>
      </c>
      <c r="M32" s="211" t="str">
        <f t="shared" si="11"/>
        <v>00</v>
      </c>
      <c r="N32" s="212" t="str">
        <f t="shared" si="12"/>
        <v>341</v>
      </c>
      <c r="O32" s="214" t="str">
        <f t="shared" si="13"/>
        <v>1:57:711</v>
      </c>
      <c r="P32" s="246" t="str">
        <f t="shared" si="14"/>
        <v>1:57:711</v>
      </c>
      <c r="Q32" s="221" t="str">
        <f t="array" ref="Q32">IFERROR(INDEX('DB(読み込みシート※編集厳禁)'!$A$3:$AH$501,MATCH($C32,'DB(読み込みシート※編集厳禁)'!$B$3:$B$501,0),MATCH(Q$14,'DB(読み込みシート※編集厳禁)'!$A$2:$AH$2,0)),"")</f>
        <v>R</v>
      </c>
      <c r="R32" s="222">
        <v>16.0</v>
      </c>
      <c r="S32" s="223" t="str">
        <f t="array" ref="S32">IFERROR(INDEX('DB(読み込みシート※編集厳禁)'!$A$3:$AH$501,MATCH($C32,'DB(読み込みシート※編集厳禁)'!$B$3:$B$501,0),MATCH(S$14,'DB(読み込みシート※編集厳禁)'!$A$2:$AH$2,0)),"")</f>
        <v>ホッシー</v>
      </c>
      <c r="T32" s="224" t="str">
        <f t="array" ref="T32">IFERROR(INDEX('DB(読み込みシート※編集厳禁)'!$A$3:$AH$501,MATCH($C32,'DB(読み込みシート※編集厳禁)'!$B$3:$B$501,0),MATCH(T$14,'DB(読み込みシート※編集厳禁)'!$A$2:$AH$2,0)),"")</f>
        <v>Ninja250</v>
      </c>
      <c r="U32" s="207">
        <v>157711.0</v>
      </c>
      <c r="V32" s="228"/>
      <c r="W32" s="209" t="s">
        <v>32</v>
      </c>
      <c r="X32" s="210" t="str">
        <f t="shared" si="15"/>
        <v>1</v>
      </c>
      <c r="Y32" s="211" t="str">
        <f t="shared" si="16"/>
        <v>57</v>
      </c>
      <c r="Z32" s="217" t="str">
        <f t="shared" si="17"/>
        <v>711</v>
      </c>
      <c r="AA32" s="4"/>
      <c r="AB32" s="94" t="s">
        <v>7</v>
      </c>
      <c r="AC32" s="94" t="s">
        <v>100</v>
      </c>
      <c r="AD32" s="94">
        <f t="shared" ref="AD32:AE32" si="49">AD21+$AC$26</f>
        <v>130000</v>
      </c>
      <c r="AE32" s="94">
        <f t="shared" si="49"/>
        <v>140000</v>
      </c>
      <c r="AF32" s="23"/>
      <c r="AG32" s="23">
        <f t="shared" si="18"/>
        <v>100000</v>
      </c>
      <c r="AH32" s="23">
        <f t="shared" si="19"/>
        <v>102016</v>
      </c>
      <c r="AI32" s="23" t="str">
        <f t="shared" si="20"/>
        <v>R-1</v>
      </c>
      <c r="AJ32" s="23"/>
      <c r="AK32" s="23" t="str">
        <f t="shared" si="21"/>
        <v/>
      </c>
      <c r="AL32" s="23"/>
      <c r="AM32" s="23"/>
      <c r="AN32" s="23"/>
      <c r="AO32" s="23"/>
      <c r="AP32" s="23"/>
      <c r="AQ32" s="25"/>
      <c r="AR32" s="130"/>
      <c r="AS32" s="130"/>
      <c r="AT32" s="90">
        <v>16.0</v>
      </c>
      <c r="AU32" s="130" t="str">
        <f t="array" ref="AU32">IFERROR(INDEX('DB(読み込みシート※編集厳禁)'!$A$3:$AH$501,MATCH($C32,'DB(読み込みシート※編集厳禁)'!$B$3:$B$501,0),MATCH(AU$16,'DB(読み込みシート※編集厳禁)'!$A$2:$AH$2,0)),"")</f>
        <v>はい</v>
      </c>
      <c r="AV32" s="130" t="str">
        <f t="array" ref="AV32">IFERROR(INDEX('DB(読み込みシート※編集厳禁)'!$A$3:$AH$501,MATCH($C32,'DB(読み込みシート※編集厳禁)'!$B$3:$B$501,0),MATCH(AV$16,'DB(読み込みシート※編集厳禁)'!$A$2:$AH$2,0)),"")</f>
        <v>いいえ</v>
      </c>
      <c r="AW32" s="130" t="str">
        <f t="shared" si="22"/>
        <v>2:00:341</v>
      </c>
      <c r="AX32" s="130" t="str">
        <f t="shared" si="23"/>
        <v>2:01:341</v>
      </c>
      <c r="AY32" s="130">
        <f t="shared" si="24"/>
        <v>1</v>
      </c>
      <c r="AZ32" s="130" t="str">
        <f t="shared" si="25"/>
        <v>1:57:711</v>
      </c>
      <c r="BA32" s="130" t="str">
        <f t="shared" si="26"/>
        <v>1:57:711</v>
      </c>
      <c r="BB32" s="130" t="str">
        <f t="shared" si="27"/>
        <v>-</v>
      </c>
      <c r="BC32" s="130" t="str">
        <f t="shared" si="28"/>
        <v>1:57:711</v>
      </c>
      <c r="BD32" s="131">
        <f t="shared" si="29"/>
        <v>1.20598119</v>
      </c>
      <c r="BE32" s="131">
        <f t="shared" si="30"/>
        <v>1.20598119</v>
      </c>
      <c r="BF32" s="220">
        <f t="shared" si="31"/>
        <v>121341</v>
      </c>
      <c r="BG32" s="220">
        <f t="shared" si="32"/>
        <v>117711</v>
      </c>
      <c r="BH32" s="4">
        <f t="shared" si="33"/>
        <v>117711</v>
      </c>
      <c r="BI32" s="4">
        <f t="shared" si="34"/>
        <v>11771116</v>
      </c>
      <c r="BJ32" s="4">
        <f t="shared" si="35"/>
        <v>600011771116</v>
      </c>
      <c r="BK32" s="4">
        <f t="shared" si="36"/>
        <v>117711</v>
      </c>
      <c r="BL32" s="4">
        <f t="shared" si="37"/>
        <v>34</v>
      </c>
      <c r="BM32" s="4" t="str">
        <f t="shared" si="38"/>
        <v>総合41</v>
      </c>
      <c r="BN32" s="4">
        <f t="shared" si="39"/>
        <v>1</v>
      </c>
      <c r="BO32" s="4" t="str">
        <f t="shared" si="40"/>
        <v>R1</v>
      </c>
      <c r="BP32" s="4">
        <f t="shared" si="41"/>
        <v>3</v>
      </c>
      <c r="BQ32" s="4" t="str">
        <f t="shared" si="42"/>
        <v>セパハン3</v>
      </c>
      <c r="BR32" s="4" t="str">
        <f t="shared" si="43"/>
        <v>-</v>
      </c>
      <c r="BS32" s="4" t="str">
        <f t="shared" si="44"/>
        <v>ミニ-</v>
      </c>
      <c r="BT32" s="4"/>
      <c r="BU32" s="4"/>
      <c r="BV32" s="4"/>
      <c r="BW32" s="4"/>
      <c r="BX32" s="4"/>
    </row>
    <row r="33">
      <c r="A33" s="4"/>
      <c r="B33" s="221" t="str">
        <f t="array" ref="B33">IFERROR(INDEX('DB(読み込みシート※編集厳禁)'!$A$3:$AH$501,MATCH($C33,'DB(読み込みシート※編集厳禁)'!$B$3:$B$501,0),MATCH(B$14,'DB(読み込みシート※編集厳禁)'!$A$2:$AH$2,0)),"")</f>
        <v>N</v>
      </c>
      <c r="C33" s="222">
        <v>17.0</v>
      </c>
      <c r="D33" s="223" t="str">
        <f t="array" ref="D33">IFERROR(INDEX('DB(読み込みシート※編集厳禁)'!$A$3:$AH$501,MATCH($C33,'DB(読み込みシート※編集厳禁)'!$B$3:$B$501,0),MATCH(D$14,'DB(読み込みシート※編集厳禁)'!$A$2:$AH$2,0)),"")</f>
        <v>オカピー</v>
      </c>
      <c r="E33" s="224" t="str">
        <f t="array" ref="E33">IFERROR(INDEX('DB(読み込みシート※編集厳禁)'!$A$3:$AH$501,MATCH($C33,'DB(読み込みシート※編集厳禁)'!$B$3:$B$501,0),MATCH(E$14,'DB(読み込みシート※編集厳禁)'!$A$2:$AH$2,0)),"")</f>
        <v>VTR</v>
      </c>
      <c r="F33" s="240" t="str">
        <f t="array" ref="F33">IFERROR(INDEX('DB(読み込みシート※編集厳禁)'!$A$3:$AH$501,MATCH($C33,'DB(読み込みシート※編集厳禁)'!$B$3:$B$501,0),MATCH(F$14,'DB(読み込みシート※編集厳禁)'!$A$2:$AH$2,0)),"")</f>
        <v>グレー</v>
      </c>
      <c r="G33" s="205" t="str">
        <f t="shared" si="8"/>
        <v>2:05:240</v>
      </c>
      <c r="H33" s="225" t="str">
        <f t="shared" si="9"/>
        <v>2:05:240</v>
      </c>
      <c r="I33" s="207">
        <v>205240.0</v>
      </c>
      <c r="J33" s="228"/>
      <c r="K33" s="209" t="s">
        <v>32</v>
      </c>
      <c r="L33" s="210" t="str">
        <f t="shared" si="10"/>
        <v>2</v>
      </c>
      <c r="M33" s="211" t="str">
        <f t="shared" si="11"/>
        <v>05</v>
      </c>
      <c r="N33" s="212" t="str">
        <f t="shared" si="12"/>
        <v>240</v>
      </c>
      <c r="O33" s="214" t="str">
        <f t="shared" si="13"/>
        <v>2:01:614</v>
      </c>
      <c r="P33" s="246" t="str">
        <f t="shared" si="14"/>
        <v>2:02:614</v>
      </c>
      <c r="Q33" s="221" t="str">
        <f t="array" ref="Q33">IFERROR(INDEX('DB(読み込みシート※編集厳禁)'!$A$3:$AH$501,MATCH($C33,'DB(読み込みシート※編集厳禁)'!$B$3:$B$501,0),MATCH(Q$14,'DB(読み込みシート※編集厳禁)'!$A$2:$AH$2,0)),"")</f>
        <v>N</v>
      </c>
      <c r="R33" s="222">
        <v>17.0</v>
      </c>
      <c r="S33" s="223" t="str">
        <f t="array" ref="S33">IFERROR(INDEX('DB(読み込みシート※編集厳禁)'!$A$3:$AH$501,MATCH($C33,'DB(読み込みシート※編集厳禁)'!$B$3:$B$501,0),MATCH(S$14,'DB(読み込みシート※編集厳禁)'!$A$2:$AH$2,0)),"")</f>
        <v>オカピー</v>
      </c>
      <c r="T33" s="224" t="str">
        <f t="array" ref="T33">IFERROR(INDEX('DB(読み込みシート※編集厳禁)'!$A$3:$AH$501,MATCH($C33,'DB(読み込みシート※編集厳禁)'!$B$3:$B$501,0),MATCH(T$14,'DB(読み込みシート※編集厳禁)'!$A$2:$AH$2,0)),"")</f>
        <v>VTR</v>
      </c>
      <c r="U33" s="207">
        <v>201614.0</v>
      </c>
      <c r="V33" s="230">
        <v>1.0</v>
      </c>
      <c r="W33" s="209" t="s">
        <v>32</v>
      </c>
      <c r="X33" s="210" t="str">
        <f t="shared" si="15"/>
        <v>2</v>
      </c>
      <c r="Y33" s="211" t="str">
        <f t="shared" si="16"/>
        <v>01</v>
      </c>
      <c r="Z33" s="217" t="str">
        <f t="shared" si="17"/>
        <v>614</v>
      </c>
      <c r="AA33" s="4"/>
      <c r="AB33" s="94" t="s">
        <v>7</v>
      </c>
      <c r="AC33" s="94" t="s">
        <v>98</v>
      </c>
      <c r="AD33" s="94">
        <f t="shared" ref="AD33:AE33" si="50">AD22+$AC$26</f>
        <v>140000</v>
      </c>
      <c r="AE33" s="94">
        <f t="shared" si="50"/>
        <v>150000</v>
      </c>
      <c r="AF33" s="23"/>
      <c r="AG33" s="23">
        <f t="shared" si="18"/>
        <v>110000</v>
      </c>
      <c r="AH33" s="23">
        <f t="shared" si="19"/>
        <v>112017</v>
      </c>
      <c r="AI33" s="23" t="str">
        <f t="shared" si="20"/>
        <v>N-5</v>
      </c>
      <c r="AJ33" s="23"/>
      <c r="AK33" s="23" t="str">
        <f t="shared" si="21"/>
        <v/>
      </c>
      <c r="AL33" s="23"/>
      <c r="AM33" s="23"/>
      <c r="AN33" s="23"/>
      <c r="AO33" s="23"/>
      <c r="AP33" s="23"/>
      <c r="AQ33" s="25"/>
      <c r="AR33" s="130"/>
      <c r="AS33" s="130"/>
      <c r="AT33" s="90">
        <v>17.0</v>
      </c>
      <c r="AU33" s="130" t="str">
        <f t="array" ref="AU33">IFERROR(INDEX('DB(読み込みシート※編集厳禁)'!$A$3:$AH$501,MATCH($C33,'DB(読み込みシート※編集厳禁)'!$B$3:$B$501,0),MATCH(AU$16,'DB(読み込みシート※編集厳禁)'!$A$2:$AH$2,0)),"")</f>
        <v>いいえ</v>
      </c>
      <c r="AV33" s="130" t="str">
        <f t="array" ref="AV33">IFERROR(INDEX('DB(読み込みシート※編集厳禁)'!$A$3:$AH$501,MATCH($C33,'DB(読み込みシート※編集厳禁)'!$B$3:$B$501,0),MATCH(AV$16,'DB(読み込みシート※編集厳禁)'!$A$2:$AH$2,0)),"")</f>
        <v>いいえ</v>
      </c>
      <c r="AW33" s="130" t="str">
        <f t="shared" si="22"/>
        <v>2:05:240</v>
      </c>
      <c r="AX33" s="130" t="str">
        <f t="shared" si="23"/>
        <v>2:05:240</v>
      </c>
      <c r="AY33" s="130" t="str">
        <f t="shared" si="24"/>
        <v>-</v>
      </c>
      <c r="AZ33" s="130" t="str">
        <f t="shared" si="25"/>
        <v>2:01:614</v>
      </c>
      <c r="BA33" s="130" t="str">
        <f t="shared" si="26"/>
        <v>2:02:614</v>
      </c>
      <c r="BB33" s="130">
        <f t="shared" si="27"/>
        <v>1</v>
      </c>
      <c r="BC33" s="130" t="str">
        <f t="shared" si="28"/>
        <v>2:02:614</v>
      </c>
      <c r="BD33" s="131">
        <f t="shared" si="29"/>
        <v>1.256213757</v>
      </c>
      <c r="BE33" s="131">
        <f t="shared" si="30"/>
        <v>1.256213757</v>
      </c>
      <c r="BF33" s="220">
        <f t="shared" si="31"/>
        <v>125240</v>
      </c>
      <c r="BG33" s="220">
        <f t="shared" si="32"/>
        <v>122614</v>
      </c>
      <c r="BH33" s="4">
        <f t="shared" si="33"/>
        <v>122614</v>
      </c>
      <c r="BI33" s="4">
        <f t="shared" si="34"/>
        <v>12261417</v>
      </c>
      <c r="BJ33" s="4">
        <f t="shared" si="35"/>
        <v>700012261417</v>
      </c>
      <c r="BK33" s="4">
        <f t="shared" si="36"/>
        <v>122614</v>
      </c>
      <c r="BL33" s="4">
        <f t="shared" si="37"/>
        <v>42</v>
      </c>
      <c r="BM33" s="4" t="str">
        <f t="shared" si="38"/>
        <v>総合48</v>
      </c>
      <c r="BN33" s="4">
        <f t="shared" si="39"/>
        <v>5</v>
      </c>
      <c r="BO33" s="4" t="str">
        <f t="shared" si="40"/>
        <v>N5</v>
      </c>
      <c r="BP33" s="4" t="str">
        <f t="shared" si="41"/>
        <v>-</v>
      </c>
      <c r="BQ33" s="4" t="str">
        <f t="shared" si="42"/>
        <v>セパハン-</v>
      </c>
      <c r="BR33" s="4" t="str">
        <f t="shared" si="43"/>
        <v>-</v>
      </c>
      <c r="BS33" s="4" t="str">
        <f t="shared" si="44"/>
        <v>ミニ-</v>
      </c>
      <c r="BT33" s="4"/>
      <c r="BU33" s="4"/>
      <c r="BV33" s="4"/>
      <c r="BW33" s="4"/>
      <c r="BX33" s="4"/>
    </row>
    <row r="34">
      <c r="A34" s="4"/>
      <c r="B34" s="221" t="str">
        <f t="array" ref="B34">IFERROR(INDEX('DB(読み込みシート※編集厳禁)'!$A$3:$AH$501,MATCH($C34,'DB(読み込みシート※編集厳禁)'!$B$3:$B$501,0),MATCH(B$14,'DB(読み込みシート※編集厳禁)'!$A$2:$AH$2,0)),"")</f>
        <v>N</v>
      </c>
      <c r="C34" s="222">
        <v>18.0</v>
      </c>
      <c r="D34" s="281" t="str">
        <f t="array" ref="D34">IFERROR(INDEX('DB(読み込みシート※編集厳禁)'!$A$3:$AH$501,MATCH($C34,'DB(読み込みシート※編集厳禁)'!$B$3:$B$501,0),MATCH(D$14,'DB(読み込みシート※編集厳禁)'!$A$2:$AH$2,0)),"")</f>
        <v>みつい</v>
      </c>
      <c r="E34" s="282" t="str">
        <f t="array" ref="E34">IFERROR(INDEX('DB(読み込みシート※編集厳禁)'!$A$3:$AH$501,MATCH($C34,'DB(読み込みシート※編集厳禁)'!$B$3:$B$501,0),MATCH(E$14,'DB(読み込みシート※編集厳禁)'!$A$2:$AH$2,0)),"")</f>
        <v>GSX250R</v>
      </c>
      <c r="F34" s="283" t="str">
        <f t="array" ref="F34">IFERROR(INDEX('DB(読み込みシート※編集厳禁)'!$A$3:$AH$501,MATCH($C34,'DB(読み込みシート※編集厳禁)'!$B$3:$B$501,0),MATCH(F$14,'DB(読み込みシート※編集厳禁)'!$A$2:$AH$2,0)),"")</f>
        <v>白/黒</v>
      </c>
      <c r="G34" s="205" t="str">
        <f t="shared" si="8"/>
        <v>1:57:304</v>
      </c>
      <c r="H34" s="225" t="str">
        <f t="shared" si="9"/>
        <v>1:57:304</v>
      </c>
      <c r="I34" s="207">
        <v>157304.0</v>
      </c>
      <c r="J34" s="284"/>
      <c r="K34" s="209" t="s">
        <v>32</v>
      </c>
      <c r="L34" s="210" t="str">
        <f t="shared" si="10"/>
        <v>1</v>
      </c>
      <c r="M34" s="211" t="str">
        <f t="shared" si="11"/>
        <v>57</v>
      </c>
      <c r="N34" s="212" t="str">
        <f t="shared" si="12"/>
        <v>304</v>
      </c>
      <c r="O34" s="214" t="str">
        <f t="shared" si="13"/>
        <v>1:57:244</v>
      </c>
      <c r="P34" s="246" t="str">
        <f t="shared" si="14"/>
        <v>1:58:244</v>
      </c>
      <c r="Q34" s="221" t="str">
        <f t="array" ref="Q34">IFERROR(INDEX('DB(読み込みシート※編集厳禁)'!$A$3:$AH$501,MATCH($C34,'DB(読み込みシート※編集厳禁)'!$B$3:$B$501,0),MATCH(Q$14,'DB(読み込みシート※編集厳禁)'!$A$2:$AH$2,0)),"")</f>
        <v>N</v>
      </c>
      <c r="R34" s="222">
        <v>18.0</v>
      </c>
      <c r="S34" s="281" t="str">
        <f t="array" ref="S34">IFERROR(INDEX('DB(読み込みシート※編集厳禁)'!$A$3:$AH$501,MATCH($C34,'DB(読み込みシート※編集厳禁)'!$B$3:$B$501,0),MATCH(S$14,'DB(読み込みシート※編集厳禁)'!$A$2:$AH$2,0)),"")</f>
        <v>みつい</v>
      </c>
      <c r="T34" s="282" t="str">
        <f t="array" ref="T34">IFERROR(INDEX('DB(読み込みシート※編集厳禁)'!$A$3:$AH$501,MATCH($C34,'DB(読み込みシート※編集厳禁)'!$B$3:$B$501,0),MATCH(T$14,'DB(読み込みシート※編集厳禁)'!$A$2:$AH$2,0)),"")</f>
        <v>GSX250R</v>
      </c>
      <c r="U34" s="207">
        <v>157244.0</v>
      </c>
      <c r="V34" s="284">
        <v>1.0</v>
      </c>
      <c r="W34" s="209" t="s">
        <v>32</v>
      </c>
      <c r="X34" s="210" t="str">
        <f t="shared" si="15"/>
        <v>1</v>
      </c>
      <c r="Y34" s="211" t="str">
        <f t="shared" si="16"/>
        <v>57</v>
      </c>
      <c r="Z34" s="217" t="str">
        <f t="shared" si="17"/>
        <v>244</v>
      </c>
      <c r="AA34" s="4"/>
      <c r="AB34" s="94" t="s">
        <v>7</v>
      </c>
      <c r="AC34" s="94" t="s">
        <v>96</v>
      </c>
      <c r="AD34" s="94">
        <f t="shared" ref="AD34:AE34" si="51">AD23+$AC$26</f>
        <v>150000</v>
      </c>
      <c r="AE34" s="94">
        <f t="shared" si="51"/>
        <v>160000</v>
      </c>
      <c r="AF34" s="23"/>
      <c r="AG34" s="23">
        <f t="shared" si="18"/>
        <v>110000</v>
      </c>
      <c r="AH34" s="23">
        <f t="shared" si="19"/>
        <v>112018</v>
      </c>
      <c r="AI34" s="23" t="str">
        <f t="shared" si="20"/>
        <v>N-3</v>
      </c>
      <c r="AJ34" s="23"/>
      <c r="AK34" s="23" t="str">
        <f t="shared" si="21"/>
        <v/>
      </c>
      <c r="AL34" s="23"/>
      <c r="AM34" s="23"/>
      <c r="AN34" s="23"/>
      <c r="AO34" s="23"/>
      <c r="AP34" s="23"/>
      <c r="AQ34" s="25"/>
      <c r="AR34" s="130"/>
      <c r="AS34" s="130"/>
      <c r="AT34" s="90">
        <v>18.0</v>
      </c>
      <c r="AU34" s="130" t="str">
        <f t="array" ref="AU34">IFERROR(INDEX('DB(読み込みシート※編集厳禁)'!$A$3:$AH$501,MATCH($C34,'DB(読み込みシート※編集厳禁)'!$B$3:$B$501,0),MATCH(AU$16,'DB(読み込みシート※編集厳禁)'!$A$2:$AH$2,0)),"")</f>
        <v>いいえ</v>
      </c>
      <c r="AV34" s="130" t="str">
        <f t="array" ref="AV34">IFERROR(INDEX('DB(読み込みシート※編集厳禁)'!$A$3:$AH$501,MATCH($C34,'DB(読み込みシート※編集厳禁)'!$B$3:$B$501,0),MATCH(AV$16,'DB(読み込みシート※編集厳禁)'!$A$2:$AH$2,0)),"")</f>
        <v>いいえ</v>
      </c>
      <c r="AW34" s="130" t="str">
        <f t="shared" si="22"/>
        <v>1:57:304</v>
      </c>
      <c r="AX34" s="130" t="str">
        <f t="shared" si="23"/>
        <v>1:57:304</v>
      </c>
      <c r="AY34" s="130" t="str">
        <f t="shared" si="24"/>
        <v>-</v>
      </c>
      <c r="AZ34" s="130" t="str">
        <f t="shared" si="25"/>
        <v>1:57:244</v>
      </c>
      <c r="BA34" s="130" t="str">
        <f t="shared" si="26"/>
        <v>1:58:244</v>
      </c>
      <c r="BB34" s="130">
        <f t="shared" si="27"/>
        <v>1</v>
      </c>
      <c r="BC34" s="130" t="str">
        <f t="shared" si="28"/>
        <v>1:57:304</v>
      </c>
      <c r="BD34" s="131">
        <f t="shared" si="29"/>
        <v>1.201811364</v>
      </c>
      <c r="BE34" s="131">
        <f t="shared" si="30"/>
        <v>1.201811364</v>
      </c>
      <c r="BF34" s="220">
        <f t="shared" si="31"/>
        <v>117304</v>
      </c>
      <c r="BG34" s="220">
        <f t="shared" si="32"/>
        <v>118244</v>
      </c>
      <c r="BH34" s="4">
        <f t="shared" si="33"/>
        <v>117304</v>
      </c>
      <c r="BI34" s="4">
        <f t="shared" si="34"/>
        <v>11730418</v>
      </c>
      <c r="BJ34" s="4">
        <f t="shared" si="35"/>
        <v>700011730418</v>
      </c>
      <c r="BK34" s="4">
        <f t="shared" si="36"/>
        <v>117304</v>
      </c>
      <c r="BL34" s="4">
        <f t="shared" si="37"/>
        <v>33</v>
      </c>
      <c r="BM34" s="4" t="str">
        <f t="shared" si="38"/>
        <v>総合46</v>
      </c>
      <c r="BN34" s="4">
        <f t="shared" si="39"/>
        <v>3</v>
      </c>
      <c r="BO34" s="4" t="str">
        <f t="shared" si="40"/>
        <v>N3</v>
      </c>
      <c r="BP34" s="4" t="str">
        <f t="shared" si="41"/>
        <v>-</v>
      </c>
      <c r="BQ34" s="4" t="str">
        <f t="shared" si="42"/>
        <v>セパハン-</v>
      </c>
      <c r="BR34" s="4" t="str">
        <f t="shared" si="43"/>
        <v>-</v>
      </c>
      <c r="BS34" s="4" t="str">
        <f t="shared" si="44"/>
        <v>ミニ-</v>
      </c>
      <c r="BT34" s="4"/>
      <c r="BU34" s="4"/>
      <c r="BV34" s="4"/>
      <c r="BW34" s="4"/>
      <c r="BX34" s="4"/>
    </row>
    <row r="35">
      <c r="A35" s="4"/>
      <c r="B35" s="221" t="str">
        <f t="array" ref="B35">IFERROR(INDEX('DB(読み込みシート※編集厳禁)'!$A$3:$AH$501,MATCH($C35,'DB(読み込みシート※編集厳禁)'!$B$3:$B$501,0),MATCH(B$14,'DB(読み込みシート※編集厳禁)'!$A$2:$AH$2,0)),"")</f>
        <v>N</v>
      </c>
      <c r="C35" s="222">
        <v>19.0</v>
      </c>
      <c r="D35" s="281" t="str">
        <f t="array" ref="D35">IFERROR(INDEX('DB(読み込みシート※編集厳禁)'!$A$3:$AH$501,MATCH($C35,'DB(読み込みシート※編集厳禁)'!$B$3:$B$501,0),MATCH(D$14,'DB(読み込みシート※編集厳禁)'!$A$2:$AH$2,0)),"")</f>
        <v>グチ</v>
      </c>
      <c r="E35" s="282" t="str">
        <f t="array" ref="E35">IFERROR(INDEX('DB(読み込みシート※編集厳禁)'!$A$3:$AH$501,MATCH($C35,'DB(読み込みシート※編集厳禁)'!$B$3:$B$501,0),MATCH(E$14,'DB(読み込みシート※編集厳禁)'!$A$2:$AH$2,0)),"")</f>
        <v>R1250GS</v>
      </c>
      <c r="F35" s="283" t="str">
        <f t="array" ref="F35">IFERROR(INDEX('DB(読み込みシート※編集厳禁)'!$A$3:$AH$501,MATCH($C35,'DB(読み込みシート※編集厳禁)'!$B$3:$B$501,0),MATCH(F$14,'DB(読み込みシート※編集厳禁)'!$A$2:$AH$2,0)),"")</f>
        <v>グレー</v>
      </c>
      <c r="G35" s="205" t="str">
        <f t="shared" si="8"/>
        <v>2:20:385</v>
      </c>
      <c r="H35" s="225" t="str">
        <f t="shared" si="9"/>
        <v>2:26:385</v>
      </c>
      <c r="I35" s="207">
        <v>220385.0</v>
      </c>
      <c r="J35" s="284">
        <v>6.0</v>
      </c>
      <c r="K35" s="209" t="s">
        <v>32</v>
      </c>
      <c r="L35" s="210" t="str">
        <f t="shared" si="10"/>
        <v>2</v>
      </c>
      <c r="M35" s="211" t="str">
        <f t="shared" si="11"/>
        <v>20</v>
      </c>
      <c r="N35" s="212" t="str">
        <f t="shared" si="12"/>
        <v>385</v>
      </c>
      <c r="O35" s="214" t="str">
        <f t="shared" si="13"/>
        <v>2:16:797</v>
      </c>
      <c r="P35" s="246" t="str">
        <f t="shared" si="14"/>
        <v>2:16:797</v>
      </c>
      <c r="Q35" s="221" t="str">
        <f t="array" ref="Q35">IFERROR(INDEX('DB(読み込みシート※編集厳禁)'!$A$3:$AH$501,MATCH($C35,'DB(読み込みシート※編集厳禁)'!$B$3:$B$501,0),MATCH(Q$14,'DB(読み込みシート※編集厳禁)'!$A$2:$AH$2,0)),"")</f>
        <v>N</v>
      </c>
      <c r="R35" s="222">
        <v>19.0</v>
      </c>
      <c r="S35" s="281" t="str">
        <f t="array" ref="S35">IFERROR(INDEX('DB(読み込みシート※編集厳禁)'!$A$3:$AH$501,MATCH($C35,'DB(読み込みシート※編集厳禁)'!$B$3:$B$501,0),MATCH(S$14,'DB(読み込みシート※編集厳禁)'!$A$2:$AH$2,0)),"")</f>
        <v>グチ</v>
      </c>
      <c r="T35" s="282" t="str">
        <f t="array" ref="T35">IFERROR(INDEX('DB(読み込みシート※編集厳禁)'!$A$3:$AH$501,MATCH($C35,'DB(読み込みシート※編集厳禁)'!$B$3:$B$501,0),MATCH(T$14,'DB(読み込みシート※編集厳禁)'!$A$2:$AH$2,0)),"")</f>
        <v>R1250GS</v>
      </c>
      <c r="U35" s="207">
        <v>216797.0</v>
      </c>
      <c r="V35" s="284"/>
      <c r="W35" s="209" t="s">
        <v>32</v>
      </c>
      <c r="X35" s="210" t="str">
        <f t="shared" si="15"/>
        <v>2</v>
      </c>
      <c r="Y35" s="211" t="str">
        <f t="shared" si="16"/>
        <v>16</v>
      </c>
      <c r="Z35" s="217" t="str">
        <f t="shared" si="17"/>
        <v>797</v>
      </c>
      <c r="AA35" s="4"/>
      <c r="AB35" s="94" t="s">
        <v>7</v>
      </c>
      <c r="AC35" s="94" t="s">
        <v>94</v>
      </c>
      <c r="AD35" s="94">
        <f t="shared" ref="AD35:AE35" si="52">AD24+$AC$26</f>
        <v>160000</v>
      </c>
      <c r="AE35" s="94">
        <f t="shared" si="52"/>
        <v>170000</v>
      </c>
      <c r="AF35" s="23"/>
      <c r="AG35" s="23">
        <f t="shared" si="18"/>
        <v>110000</v>
      </c>
      <c r="AH35" s="23">
        <f t="shared" si="19"/>
        <v>112019</v>
      </c>
      <c r="AI35" s="23" t="str">
        <f t="shared" si="20"/>
        <v>N-7</v>
      </c>
      <c r="AJ35" s="23"/>
      <c r="AK35" s="23" t="str">
        <f t="shared" si="21"/>
        <v/>
      </c>
      <c r="AL35" s="23"/>
      <c r="AM35" s="23"/>
      <c r="AN35" s="23"/>
      <c r="AO35" s="23"/>
      <c r="AP35" s="23"/>
      <c r="AQ35" s="25"/>
      <c r="AR35" s="130"/>
      <c r="AS35" s="130"/>
      <c r="AT35" s="90">
        <v>19.0</v>
      </c>
      <c r="AU35" s="130" t="str">
        <f t="array" ref="AU35">IFERROR(INDEX('DB(読み込みシート※編集厳禁)'!$A$3:$AH$501,MATCH($C35,'DB(読み込みシート※編集厳禁)'!$B$3:$B$501,0),MATCH(AU$16,'DB(読み込みシート※編集厳禁)'!$A$2:$AH$2,0)),"")</f>
        <v>いいえ</v>
      </c>
      <c r="AV35" s="130" t="str">
        <f t="array" ref="AV35">IFERROR(INDEX('DB(読み込みシート※編集厳禁)'!$A$3:$AH$501,MATCH($C35,'DB(読み込みシート※編集厳禁)'!$B$3:$B$501,0),MATCH(AV$16,'DB(読み込みシート※編集厳禁)'!$A$2:$AH$2,0)),"")</f>
        <v>いいえ</v>
      </c>
      <c r="AW35" s="130" t="str">
        <f t="shared" si="22"/>
        <v>2:20:385</v>
      </c>
      <c r="AX35" s="130" t="str">
        <f t="shared" si="23"/>
        <v>2:26:385</v>
      </c>
      <c r="AY35" s="130">
        <f t="shared" si="24"/>
        <v>6</v>
      </c>
      <c r="AZ35" s="130" t="str">
        <f t="shared" si="25"/>
        <v>2:16:797</v>
      </c>
      <c r="BA35" s="130" t="str">
        <f t="shared" si="26"/>
        <v>2:16:797</v>
      </c>
      <c r="BB35" s="130" t="str">
        <f t="shared" si="27"/>
        <v>-</v>
      </c>
      <c r="BC35" s="130" t="str">
        <f t="shared" si="28"/>
        <v>2:16:797</v>
      </c>
      <c r="BD35" s="131">
        <f t="shared" si="29"/>
        <v>1.401522447</v>
      </c>
      <c r="BE35" s="131">
        <f t="shared" si="30"/>
        <v>1.401522447</v>
      </c>
      <c r="BF35" s="220">
        <f t="shared" si="31"/>
        <v>146385</v>
      </c>
      <c r="BG35" s="220">
        <f t="shared" si="32"/>
        <v>136797</v>
      </c>
      <c r="BH35" s="4">
        <f t="shared" si="33"/>
        <v>136797</v>
      </c>
      <c r="BI35" s="4">
        <f t="shared" si="34"/>
        <v>13679719</v>
      </c>
      <c r="BJ35" s="4">
        <f t="shared" si="35"/>
        <v>700013679719</v>
      </c>
      <c r="BK35" s="4">
        <f t="shared" si="36"/>
        <v>136797</v>
      </c>
      <c r="BL35" s="4">
        <f t="shared" si="37"/>
        <v>46</v>
      </c>
      <c r="BM35" s="4" t="str">
        <f t="shared" si="38"/>
        <v>総合50</v>
      </c>
      <c r="BN35" s="4">
        <f t="shared" si="39"/>
        <v>7</v>
      </c>
      <c r="BO35" s="4" t="str">
        <f t="shared" si="40"/>
        <v>N7</v>
      </c>
      <c r="BP35" s="4" t="str">
        <f t="shared" si="41"/>
        <v>-</v>
      </c>
      <c r="BQ35" s="4" t="str">
        <f t="shared" si="42"/>
        <v>セパハン-</v>
      </c>
      <c r="BR35" s="4" t="str">
        <f t="shared" si="43"/>
        <v>-</v>
      </c>
      <c r="BS35" s="4" t="str">
        <f t="shared" si="44"/>
        <v>ミニ-</v>
      </c>
      <c r="BT35" s="4"/>
      <c r="BU35" s="4"/>
      <c r="BV35" s="4"/>
      <c r="BW35" s="4"/>
      <c r="BX35" s="4"/>
    </row>
    <row r="36">
      <c r="A36" s="4"/>
      <c r="B36" s="221" t="str">
        <f t="array" ref="B36">IFERROR(INDEX('DB(読み込みシート※編集厳禁)'!$A$3:$AH$501,MATCH($C36,'DB(読み込みシート※編集厳禁)'!$B$3:$B$501,0),MATCH(B$14,'DB(読み込みシート※編集厳禁)'!$A$2:$AH$2,0)),"")</f>
        <v>N</v>
      </c>
      <c r="C36" s="222">
        <v>20.0</v>
      </c>
      <c r="D36" s="281" t="str">
        <f t="array" ref="D36">IFERROR(INDEX('DB(読み込みシート※編集厳禁)'!$A$3:$AH$501,MATCH($C36,'DB(読み込みシート※編集厳禁)'!$B$3:$B$501,0),MATCH(D$14,'DB(読み込みシート※編集厳禁)'!$A$2:$AH$2,0)),"")</f>
        <v>S hin</v>
      </c>
      <c r="E36" s="282" t="str">
        <f t="array" ref="E36">IFERROR(INDEX('DB(読み込みシート※編集厳禁)'!$A$3:$AH$501,MATCH($C36,'DB(読み込みシート※編集厳禁)'!$B$3:$B$501,0),MATCH(E$14,'DB(読み込みシート※編集厳禁)'!$A$2:$AH$2,0)),"")</f>
        <v>GROM</v>
      </c>
      <c r="F36" s="283" t="str">
        <f t="array" ref="F36">IFERROR(INDEX('DB(読み込みシート※編集厳禁)'!$A$3:$AH$501,MATCH($C36,'DB(読み込みシート※編集厳禁)'!$B$3:$B$501,0),MATCH(F$14,'DB(読み込みシート※編集厳禁)'!$A$2:$AH$2,0)),"")</f>
        <v>白</v>
      </c>
      <c r="G36" s="205" t="str">
        <f t="shared" si="8"/>
        <v>1:58:934</v>
      </c>
      <c r="H36" s="225" t="str">
        <f t="shared" si="9"/>
        <v>1:58:934</v>
      </c>
      <c r="I36" s="207">
        <v>158934.0</v>
      </c>
      <c r="J36" s="284"/>
      <c r="K36" s="209" t="s">
        <v>32</v>
      </c>
      <c r="L36" s="210" t="str">
        <f t="shared" si="10"/>
        <v>1</v>
      </c>
      <c r="M36" s="211" t="str">
        <f t="shared" si="11"/>
        <v>58</v>
      </c>
      <c r="N36" s="212" t="str">
        <f t="shared" si="12"/>
        <v>934</v>
      </c>
      <c r="O36" s="214" t="str">
        <f t="shared" si="13"/>
        <v>1:55:826</v>
      </c>
      <c r="P36" s="246" t="str">
        <f t="shared" si="14"/>
        <v>1:56:826</v>
      </c>
      <c r="Q36" s="221" t="str">
        <f t="array" ref="Q36">IFERROR(INDEX('DB(読み込みシート※編集厳禁)'!$A$3:$AH$501,MATCH($C36,'DB(読み込みシート※編集厳禁)'!$B$3:$B$501,0),MATCH(Q$14,'DB(読み込みシート※編集厳禁)'!$A$2:$AH$2,0)),"")</f>
        <v>N</v>
      </c>
      <c r="R36" s="222">
        <v>20.0</v>
      </c>
      <c r="S36" s="281" t="str">
        <f t="array" ref="S36">IFERROR(INDEX('DB(読み込みシート※編集厳禁)'!$A$3:$AH$501,MATCH($C36,'DB(読み込みシート※編集厳禁)'!$B$3:$B$501,0),MATCH(S$14,'DB(読み込みシート※編集厳禁)'!$A$2:$AH$2,0)),"")</f>
        <v>S hin</v>
      </c>
      <c r="T36" s="282" t="str">
        <f t="array" ref="T36">IFERROR(INDEX('DB(読み込みシート※編集厳禁)'!$A$3:$AH$501,MATCH($C36,'DB(読み込みシート※編集厳禁)'!$B$3:$B$501,0),MATCH(T$14,'DB(読み込みシート※編集厳禁)'!$A$2:$AH$2,0)),"")</f>
        <v>GROM</v>
      </c>
      <c r="U36" s="207">
        <v>155826.0</v>
      </c>
      <c r="V36" s="284">
        <v>1.0</v>
      </c>
      <c r="W36" s="209" t="s">
        <v>32</v>
      </c>
      <c r="X36" s="210" t="str">
        <f t="shared" si="15"/>
        <v>1</v>
      </c>
      <c r="Y36" s="211" t="str">
        <f t="shared" si="16"/>
        <v>55</v>
      </c>
      <c r="Z36" s="217" t="str">
        <f t="shared" si="17"/>
        <v>826</v>
      </c>
      <c r="AA36" s="4"/>
      <c r="AB36" s="23"/>
      <c r="AC36" s="23"/>
      <c r="AD36" s="23"/>
      <c r="AE36" s="23"/>
      <c r="AF36" s="23"/>
      <c r="AG36" s="23">
        <f t="shared" si="18"/>
        <v>110000</v>
      </c>
      <c r="AH36" s="23">
        <f t="shared" si="19"/>
        <v>112020</v>
      </c>
      <c r="AI36" s="23" t="str">
        <f t="shared" si="20"/>
        <v>N-2</v>
      </c>
      <c r="AJ36" s="23"/>
      <c r="AK36" s="23" t="str">
        <f t="shared" si="21"/>
        <v/>
      </c>
      <c r="AL36" s="23"/>
      <c r="AM36" s="23"/>
      <c r="AN36" s="23"/>
      <c r="AO36" s="23"/>
      <c r="AP36" s="23"/>
      <c r="AQ36" s="25"/>
      <c r="AR36" s="130"/>
      <c r="AS36" s="130"/>
      <c r="AT36" s="90">
        <v>20.0</v>
      </c>
      <c r="AU36" s="130" t="str">
        <f t="array" ref="AU36">IFERROR(INDEX('DB(読み込みシート※編集厳禁)'!$A$3:$AH$501,MATCH($C36,'DB(読み込みシート※編集厳禁)'!$B$3:$B$501,0),MATCH(AU$16,'DB(読み込みシート※編集厳禁)'!$A$2:$AH$2,0)),"")</f>
        <v>いいえ</v>
      </c>
      <c r="AV36" s="130" t="str">
        <f t="array" ref="AV36">IFERROR(INDEX('DB(読み込みシート※編集厳禁)'!$A$3:$AH$501,MATCH($C36,'DB(読み込みシート※編集厳禁)'!$B$3:$B$501,0),MATCH(AV$16,'DB(読み込みシート※編集厳禁)'!$A$2:$AH$2,0)),"")</f>
        <v>はい</v>
      </c>
      <c r="AW36" s="130" t="str">
        <f t="shared" si="22"/>
        <v>1:58:934</v>
      </c>
      <c r="AX36" s="130" t="str">
        <f t="shared" si="23"/>
        <v>1:58:934</v>
      </c>
      <c r="AY36" s="130" t="str">
        <f t="shared" si="24"/>
        <v>-</v>
      </c>
      <c r="AZ36" s="130" t="str">
        <f t="shared" si="25"/>
        <v>1:55:826</v>
      </c>
      <c r="BA36" s="130" t="str">
        <f t="shared" si="26"/>
        <v>1:56:826</v>
      </c>
      <c r="BB36" s="130">
        <f t="shared" si="27"/>
        <v>1</v>
      </c>
      <c r="BC36" s="130" t="str">
        <f t="shared" si="28"/>
        <v>1:56:826</v>
      </c>
      <c r="BD36" s="131">
        <f t="shared" si="29"/>
        <v>1.196914124</v>
      </c>
      <c r="BE36" s="131">
        <f t="shared" si="30"/>
        <v>1.196914124</v>
      </c>
      <c r="BF36" s="220">
        <f t="shared" si="31"/>
        <v>118934</v>
      </c>
      <c r="BG36" s="220">
        <f t="shared" si="32"/>
        <v>116826</v>
      </c>
      <c r="BH36" s="4">
        <f t="shared" si="33"/>
        <v>116826</v>
      </c>
      <c r="BI36" s="4">
        <f t="shared" si="34"/>
        <v>11682620</v>
      </c>
      <c r="BJ36" s="4">
        <f t="shared" si="35"/>
        <v>700011682620</v>
      </c>
      <c r="BK36" s="4">
        <f t="shared" si="36"/>
        <v>116826</v>
      </c>
      <c r="BL36" s="4">
        <f t="shared" si="37"/>
        <v>32</v>
      </c>
      <c r="BM36" s="4" t="str">
        <f t="shared" si="38"/>
        <v>総合45</v>
      </c>
      <c r="BN36" s="4">
        <f t="shared" si="39"/>
        <v>2</v>
      </c>
      <c r="BO36" s="4" t="str">
        <f t="shared" si="40"/>
        <v>N2</v>
      </c>
      <c r="BP36" s="4" t="str">
        <f t="shared" si="41"/>
        <v>-</v>
      </c>
      <c r="BQ36" s="4" t="str">
        <f t="shared" si="42"/>
        <v>セパハン-</v>
      </c>
      <c r="BR36" s="4">
        <f t="shared" si="43"/>
        <v>2</v>
      </c>
      <c r="BS36" s="4" t="str">
        <f t="shared" si="44"/>
        <v>ミニ2</v>
      </c>
      <c r="BT36" s="4"/>
      <c r="BU36" s="4"/>
      <c r="BV36" s="4"/>
      <c r="BW36" s="4"/>
      <c r="BX36" s="4"/>
    </row>
    <row r="37">
      <c r="A37" s="4"/>
      <c r="B37" s="221" t="str">
        <f t="array" ref="B37">IFERROR(INDEX('DB(読み込みシート※編集厳禁)'!$A$3:$AH$501,MATCH($C37,'DB(読み込みシート※編集厳禁)'!$B$3:$B$501,0),MATCH(B$14,'DB(読み込みシート※編集厳禁)'!$A$2:$AH$2,0)),"")</f>
        <v>N</v>
      </c>
      <c r="C37" s="222">
        <v>21.0</v>
      </c>
      <c r="D37" s="281" t="str">
        <f t="array" ref="D37">IFERROR(INDEX('DB(読み込みシート※編集厳禁)'!$A$3:$AH$501,MATCH($C37,'DB(読み込みシート※編集厳禁)'!$B$3:$B$501,0),MATCH(D$14,'DB(読み込みシート※編集厳禁)'!$A$2:$AH$2,0)),"")</f>
        <v>EK9</v>
      </c>
      <c r="E37" s="282" t="str">
        <f t="array" ref="E37">IFERROR(INDEX('DB(読み込みシート※編集厳禁)'!$A$3:$AH$501,MATCH($C37,'DB(読み込みシート※編集厳禁)'!$B$3:$B$501,0),MATCH(E$14,'DB(読み込みシート※編集厳禁)'!$A$2:$AH$2,0)),"")</f>
        <v>NSR250</v>
      </c>
      <c r="F37" s="283" t="str">
        <f t="array" ref="F37">IFERROR(INDEX('DB(読み込みシート※編集厳禁)'!$A$3:$AH$501,MATCH($C37,'DB(読み込みシート※編集厳禁)'!$B$3:$B$501,0),MATCH(F$14,'DB(読み込みシート※編集厳禁)'!$A$2:$AH$2,0)),"")</f>
        <v>赤/白</v>
      </c>
      <c r="G37" s="205" t="str">
        <f t="shared" si="8"/>
        <v>2:40:692</v>
      </c>
      <c r="H37" s="225" t="str">
        <f t="shared" si="9"/>
        <v>2:40:692</v>
      </c>
      <c r="I37" s="207">
        <v>240692.0</v>
      </c>
      <c r="J37" s="284"/>
      <c r="K37" s="209" t="s">
        <v>32</v>
      </c>
      <c r="L37" s="210" t="str">
        <f t="shared" si="10"/>
        <v>2</v>
      </c>
      <c r="M37" s="211" t="str">
        <f t="shared" si="11"/>
        <v>40</v>
      </c>
      <c r="N37" s="212" t="str">
        <f t="shared" si="12"/>
        <v>692</v>
      </c>
      <c r="O37" s="214" t="str">
        <f t="shared" si="13"/>
        <v>2:30:194</v>
      </c>
      <c r="P37" s="246" t="str">
        <f t="shared" si="14"/>
        <v>2:30:194</v>
      </c>
      <c r="Q37" s="221" t="str">
        <f t="array" ref="Q37">IFERROR(INDEX('DB(読み込みシート※編集厳禁)'!$A$3:$AH$501,MATCH($C37,'DB(読み込みシート※編集厳禁)'!$B$3:$B$501,0),MATCH(Q$14,'DB(読み込みシート※編集厳禁)'!$A$2:$AH$2,0)),"")</f>
        <v>N</v>
      </c>
      <c r="R37" s="222">
        <v>21.0</v>
      </c>
      <c r="S37" s="281" t="str">
        <f t="array" ref="S37">IFERROR(INDEX('DB(読み込みシート※編集厳禁)'!$A$3:$AH$501,MATCH($C37,'DB(読み込みシート※編集厳禁)'!$B$3:$B$501,0),MATCH(S$14,'DB(読み込みシート※編集厳禁)'!$A$2:$AH$2,0)),"")</f>
        <v>EK9</v>
      </c>
      <c r="T37" s="282" t="str">
        <f t="array" ref="T37">IFERROR(INDEX('DB(読み込みシート※編集厳禁)'!$A$3:$AH$501,MATCH($C37,'DB(読み込みシート※編集厳禁)'!$B$3:$B$501,0),MATCH(T$14,'DB(読み込みシート※編集厳禁)'!$A$2:$AH$2,0)),"")</f>
        <v>NSR250</v>
      </c>
      <c r="U37" s="207">
        <v>230194.0</v>
      </c>
      <c r="V37" s="284"/>
      <c r="W37" s="209" t="s">
        <v>32</v>
      </c>
      <c r="X37" s="210" t="str">
        <f t="shared" si="15"/>
        <v>2</v>
      </c>
      <c r="Y37" s="211" t="str">
        <f t="shared" si="16"/>
        <v>30</v>
      </c>
      <c r="Z37" s="217" t="str">
        <f t="shared" si="17"/>
        <v>194</v>
      </c>
      <c r="AA37" s="4"/>
      <c r="AB37" s="23"/>
      <c r="AC37" s="23"/>
      <c r="AD37" s="23"/>
      <c r="AE37" s="23"/>
      <c r="AF37" s="23"/>
      <c r="AG37" s="23">
        <f t="shared" si="18"/>
        <v>110000</v>
      </c>
      <c r="AH37" s="23">
        <f t="shared" si="19"/>
        <v>112021</v>
      </c>
      <c r="AI37" s="23" t="str">
        <f t="shared" si="20"/>
        <v>N-10</v>
      </c>
      <c r="AJ37" s="23"/>
      <c r="AK37" s="23" t="str">
        <f t="shared" si="21"/>
        <v/>
      </c>
      <c r="AL37" s="23"/>
      <c r="AM37" s="23"/>
      <c r="AN37" s="23"/>
      <c r="AO37" s="23"/>
      <c r="AP37" s="23"/>
      <c r="AQ37" s="25"/>
      <c r="AR37" s="130"/>
      <c r="AS37" s="130"/>
      <c r="AT37" s="90">
        <v>21.0</v>
      </c>
      <c r="AU37" s="130" t="str">
        <f t="array" ref="AU37">IFERROR(INDEX('DB(読み込みシート※編集厳禁)'!$A$3:$AH$501,MATCH($C37,'DB(読み込みシート※編集厳禁)'!$B$3:$B$501,0),MATCH(AU$16,'DB(読み込みシート※編集厳禁)'!$A$2:$AH$2,0)),"")</f>
        <v>はい</v>
      </c>
      <c r="AV37" s="130" t="str">
        <f t="array" ref="AV37">IFERROR(INDEX('DB(読み込みシート※編集厳禁)'!$A$3:$AH$501,MATCH($C37,'DB(読み込みシート※編集厳禁)'!$B$3:$B$501,0),MATCH(AV$16,'DB(読み込みシート※編集厳禁)'!$A$2:$AH$2,0)),"")</f>
        <v>いいえ</v>
      </c>
      <c r="AW37" s="130" t="str">
        <f t="shared" si="22"/>
        <v>2:40:692</v>
      </c>
      <c r="AX37" s="130" t="str">
        <f t="shared" si="23"/>
        <v>2:40:692</v>
      </c>
      <c r="AY37" s="130" t="str">
        <f t="shared" si="24"/>
        <v>-</v>
      </c>
      <c r="AZ37" s="130" t="str">
        <f t="shared" si="25"/>
        <v>2:30:194</v>
      </c>
      <c r="BA37" s="130" t="str">
        <f t="shared" si="26"/>
        <v>2:30:194</v>
      </c>
      <c r="BB37" s="130" t="str">
        <f t="shared" si="27"/>
        <v>-</v>
      </c>
      <c r="BC37" s="130" t="str">
        <f t="shared" si="28"/>
        <v>2:30:194</v>
      </c>
      <c r="BD37" s="131">
        <f t="shared" si="29"/>
        <v>1.538778354</v>
      </c>
      <c r="BE37" s="131">
        <f t="shared" si="30"/>
        <v>1.538778354</v>
      </c>
      <c r="BF37" s="220">
        <f t="shared" si="31"/>
        <v>160692</v>
      </c>
      <c r="BG37" s="220">
        <f t="shared" si="32"/>
        <v>150194</v>
      </c>
      <c r="BH37" s="4">
        <f t="shared" si="33"/>
        <v>150194</v>
      </c>
      <c r="BI37" s="4">
        <f t="shared" si="34"/>
        <v>15019421</v>
      </c>
      <c r="BJ37" s="4">
        <f t="shared" si="35"/>
        <v>700015019421</v>
      </c>
      <c r="BK37" s="4">
        <f t="shared" si="36"/>
        <v>150194</v>
      </c>
      <c r="BL37" s="4">
        <f t="shared" si="37"/>
        <v>49</v>
      </c>
      <c r="BM37" s="4" t="str">
        <f t="shared" si="38"/>
        <v>総合53</v>
      </c>
      <c r="BN37" s="4">
        <f t="shared" si="39"/>
        <v>10</v>
      </c>
      <c r="BO37" s="4" t="str">
        <f t="shared" si="40"/>
        <v>N10</v>
      </c>
      <c r="BP37" s="4">
        <f t="shared" si="41"/>
        <v>5</v>
      </c>
      <c r="BQ37" s="4" t="str">
        <f t="shared" si="42"/>
        <v>セパハン5</v>
      </c>
      <c r="BR37" s="4" t="str">
        <f t="shared" si="43"/>
        <v>-</v>
      </c>
      <c r="BS37" s="4" t="str">
        <f t="shared" si="44"/>
        <v>ミニ-</v>
      </c>
      <c r="BT37" s="4"/>
      <c r="BU37" s="4"/>
      <c r="BV37" s="4"/>
      <c r="BW37" s="4"/>
      <c r="BX37" s="4"/>
    </row>
    <row r="38">
      <c r="A38" s="4"/>
      <c r="B38" s="221" t="str">
        <f t="array" ref="B38">IFERROR(INDEX('DB(読み込みシート※編集厳禁)'!$A$3:$AH$501,MATCH($C38,'DB(読み込みシート※編集厳禁)'!$B$3:$B$501,0),MATCH(B$14,'DB(読み込みシート※編集厳禁)'!$A$2:$AH$2,0)),"")</f>
        <v>N</v>
      </c>
      <c r="C38" s="222">
        <v>22.0</v>
      </c>
      <c r="D38" s="281" t="str">
        <f t="array" ref="D38">IFERROR(INDEX('DB(読み込みシート※編集厳禁)'!$A$3:$AH$501,MATCH($C38,'DB(読み込みシート※編集厳禁)'!$B$3:$B$501,0),MATCH(D$14,'DB(読み込みシート※編集厳禁)'!$A$2:$AH$2,0)),"")</f>
        <v>まる</v>
      </c>
      <c r="E38" s="282" t="str">
        <f t="array" ref="E38">IFERROR(INDEX('DB(読み込みシート※編集厳禁)'!$A$3:$AH$501,MATCH($C38,'DB(読み込みシート※編集厳禁)'!$B$3:$B$501,0),MATCH(E$14,'DB(読み込みシート※編集厳禁)'!$A$2:$AH$2,0)),"")</f>
        <v>MT-09</v>
      </c>
      <c r="F38" s="283" t="str">
        <f t="array" ref="F38">IFERROR(INDEX('DB(読み込みシート※編集厳禁)'!$A$3:$AH$501,MATCH($C38,'DB(読み込みシート※編集厳禁)'!$B$3:$B$501,0),MATCH(F$14,'DB(読み込みシート※編集厳禁)'!$A$2:$AH$2,0)),"")</f>
        <v>シルバー</v>
      </c>
      <c r="G38" s="205" t="str">
        <f t="shared" si="8"/>
        <v>2:03:425</v>
      </c>
      <c r="H38" s="225" t="str">
        <f t="shared" si="9"/>
        <v>2:03:425</v>
      </c>
      <c r="I38" s="207">
        <v>203425.0</v>
      </c>
      <c r="J38" s="284"/>
      <c r="K38" s="209" t="s">
        <v>32</v>
      </c>
      <c r="L38" s="210" t="str">
        <f t="shared" si="10"/>
        <v>2</v>
      </c>
      <c r="M38" s="211" t="str">
        <f t="shared" si="11"/>
        <v>03</v>
      </c>
      <c r="N38" s="212" t="str">
        <f t="shared" si="12"/>
        <v>425</v>
      </c>
      <c r="O38" s="214" t="str">
        <f t="shared" si="13"/>
        <v>2:00:176</v>
      </c>
      <c r="P38" s="246" t="str">
        <f t="shared" si="14"/>
        <v>2:00:176</v>
      </c>
      <c r="Q38" s="221" t="str">
        <f t="array" ref="Q38">IFERROR(INDEX('DB(読み込みシート※編集厳禁)'!$A$3:$AH$501,MATCH($C38,'DB(読み込みシート※編集厳禁)'!$B$3:$B$501,0),MATCH(Q$14,'DB(読み込みシート※編集厳禁)'!$A$2:$AH$2,0)),"")</f>
        <v>N</v>
      </c>
      <c r="R38" s="222">
        <v>22.0</v>
      </c>
      <c r="S38" s="281" t="str">
        <f t="array" ref="S38">IFERROR(INDEX('DB(読み込みシート※編集厳禁)'!$A$3:$AH$501,MATCH($C38,'DB(読み込みシート※編集厳禁)'!$B$3:$B$501,0),MATCH(S$14,'DB(読み込みシート※編集厳禁)'!$A$2:$AH$2,0)),"")</f>
        <v>まる</v>
      </c>
      <c r="T38" s="282" t="str">
        <f t="array" ref="T38">IFERROR(INDEX('DB(読み込みシート※編集厳禁)'!$A$3:$AH$501,MATCH($C38,'DB(読み込みシート※編集厳禁)'!$B$3:$B$501,0),MATCH(T$14,'DB(読み込みシート※編集厳禁)'!$A$2:$AH$2,0)),"")</f>
        <v>MT-09</v>
      </c>
      <c r="U38" s="207">
        <v>200176.0</v>
      </c>
      <c r="V38" s="284"/>
      <c r="W38" s="209" t="s">
        <v>32</v>
      </c>
      <c r="X38" s="210" t="str">
        <f t="shared" si="15"/>
        <v>2</v>
      </c>
      <c r="Y38" s="211" t="str">
        <f t="shared" si="16"/>
        <v>00</v>
      </c>
      <c r="Z38" s="217" t="str">
        <f t="shared" si="17"/>
        <v>176</v>
      </c>
      <c r="AA38" s="4"/>
      <c r="AB38" s="23"/>
      <c r="AC38" s="23"/>
      <c r="AD38" s="23"/>
      <c r="AE38" s="23"/>
      <c r="AF38" s="23"/>
      <c r="AG38" s="23">
        <f t="shared" si="18"/>
        <v>110000</v>
      </c>
      <c r="AH38" s="23">
        <f t="shared" si="19"/>
        <v>112022</v>
      </c>
      <c r="AI38" s="23" t="str">
        <f t="shared" si="20"/>
        <v>N-4</v>
      </c>
      <c r="AJ38" s="23"/>
      <c r="AK38" s="23" t="str">
        <f t="shared" si="21"/>
        <v/>
      </c>
      <c r="AL38" s="23"/>
      <c r="AM38" s="23"/>
      <c r="AN38" s="23"/>
      <c r="AO38" s="23"/>
      <c r="AP38" s="23"/>
      <c r="AQ38" s="25"/>
      <c r="AR38" s="130"/>
      <c r="AS38" s="130"/>
      <c r="AT38" s="90">
        <v>22.0</v>
      </c>
      <c r="AU38" s="130" t="str">
        <f t="array" ref="AU38">IFERROR(INDEX('DB(読み込みシート※編集厳禁)'!$A$3:$AH$501,MATCH($C38,'DB(読み込みシート※編集厳禁)'!$B$3:$B$501,0),MATCH(AU$16,'DB(読み込みシート※編集厳禁)'!$A$2:$AH$2,0)),"")</f>
        <v>いいえ</v>
      </c>
      <c r="AV38" s="130" t="str">
        <f t="array" ref="AV38">IFERROR(INDEX('DB(読み込みシート※編集厳禁)'!$A$3:$AH$501,MATCH($C38,'DB(読み込みシート※編集厳禁)'!$B$3:$B$501,0),MATCH(AV$16,'DB(読み込みシート※編集厳禁)'!$A$2:$AH$2,0)),"")</f>
        <v>いいえ</v>
      </c>
      <c r="AW38" s="130" t="str">
        <f t="shared" si="22"/>
        <v>2:03:425</v>
      </c>
      <c r="AX38" s="130" t="str">
        <f t="shared" si="23"/>
        <v>2:03:425</v>
      </c>
      <c r="AY38" s="130" t="str">
        <f t="shared" si="24"/>
        <v>-</v>
      </c>
      <c r="AZ38" s="130" t="str">
        <f t="shared" si="25"/>
        <v>2:00:176</v>
      </c>
      <c r="BA38" s="130" t="str">
        <f t="shared" si="26"/>
        <v>2:00:176</v>
      </c>
      <c r="BB38" s="130" t="str">
        <f t="shared" si="27"/>
        <v>-</v>
      </c>
      <c r="BC38" s="130" t="str">
        <f t="shared" si="28"/>
        <v>2:00:176</v>
      </c>
      <c r="BD38" s="131">
        <f t="shared" si="29"/>
        <v>1.231235785</v>
      </c>
      <c r="BE38" s="131">
        <f t="shared" si="30"/>
        <v>1.231235785</v>
      </c>
      <c r="BF38" s="220">
        <f t="shared" si="31"/>
        <v>123425</v>
      </c>
      <c r="BG38" s="220">
        <f t="shared" si="32"/>
        <v>120176</v>
      </c>
      <c r="BH38" s="4">
        <f t="shared" si="33"/>
        <v>120176</v>
      </c>
      <c r="BI38" s="4">
        <f t="shared" si="34"/>
        <v>12017622</v>
      </c>
      <c r="BJ38" s="4">
        <f t="shared" si="35"/>
        <v>700012017622</v>
      </c>
      <c r="BK38" s="4">
        <f t="shared" si="36"/>
        <v>120176</v>
      </c>
      <c r="BL38" s="4">
        <f t="shared" si="37"/>
        <v>39</v>
      </c>
      <c r="BM38" s="4" t="str">
        <f t="shared" si="38"/>
        <v>総合47</v>
      </c>
      <c r="BN38" s="4">
        <f t="shared" si="39"/>
        <v>4</v>
      </c>
      <c r="BO38" s="4" t="str">
        <f t="shared" si="40"/>
        <v>N4</v>
      </c>
      <c r="BP38" s="4" t="str">
        <f t="shared" si="41"/>
        <v>-</v>
      </c>
      <c r="BQ38" s="4" t="str">
        <f t="shared" si="42"/>
        <v>セパハン-</v>
      </c>
      <c r="BR38" s="4" t="str">
        <f t="shared" si="43"/>
        <v>-</v>
      </c>
      <c r="BS38" s="4" t="str">
        <f t="shared" si="44"/>
        <v>ミニ-</v>
      </c>
      <c r="BT38" s="4"/>
      <c r="BU38" s="4"/>
      <c r="BV38" s="4"/>
      <c r="BW38" s="4"/>
      <c r="BX38" s="4"/>
    </row>
    <row r="39">
      <c r="A39" s="4"/>
      <c r="B39" s="221" t="str">
        <f t="array" ref="B39">IFERROR(INDEX('DB(読み込みシート※編集厳禁)'!$A$3:$AH$501,MATCH($C39,'DB(読み込みシート※編集厳禁)'!$B$3:$B$501,0),MATCH(B$14,'DB(読み込みシート※編集厳禁)'!$A$2:$AH$2,0)),"")</f>
        <v>N</v>
      </c>
      <c r="C39" s="222">
        <v>23.0</v>
      </c>
      <c r="D39" s="285" t="str">
        <f t="array" ref="D39">IFERROR(INDEX('DB(読み込みシート※編集厳禁)'!$A$3:$AH$501,MATCH($C39,'DB(読み込みシート※編集厳禁)'!$B$3:$B$501,0),MATCH(D$14,'DB(読み込みシート※編集厳禁)'!$A$2:$AH$2,0)),"")</f>
        <v>むねー</v>
      </c>
      <c r="E39" s="286" t="str">
        <f t="array" ref="E39">IFERROR(INDEX('DB(読み込みシート※編集厳禁)'!$A$3:$AH$501,MATCH($C39,'DB(読み込みシート※編集厳禁)'!$B$3:$B$501,0),MATCH(E$14,'DB(読み込みシート※編集厳禁)'!$A$2:$AH$2,0)),"")</f>
        <v>GROM</v>
      </c>
      <c r="F39" s="283" t="str">
        <f t="array" ref="F39">IFERROR(INDEX('DB(読み込みシート※編集厳禁)'!$A$3:$AH$501,MATCH($C39,'DB(読み込みシート※編集厳禁)'!$B$3:$B$501,0),MATCH(F$14,'DB(読み込みシート※編集厳禁)'!$A$2:$AH$2,0)),"")</f>
        <v>白</v>
      </c>
      <c r="G39" s="205" t="str">
        <f t="shared" si="8"/>
        <v>9:99:999</v>
      </c>
      <c r="H39" s="225" t="str">
        <f t="shared" si="9"/>
        <v>9:99:999</v>
      </c>
      <c r="I39" s="207">
        <v>229487.0</v>
      </c>
      <c r="J39" s="284"/>
      <c r="K39" s="209" t="s">
        <v>26</v>
      </c>
      <c r="L39" s="210" t="str">
        <f t="shared" si="10"/>
        <v>2</v>
      </c>
      <c r="M39" s="211" t="str">
        <f t="shared" si="11"/>
        <v>29</v>
      </c>
      <c r="N39" s="212" t="str">
        <f t="shared" si="12"/>
        <v>487</v>
      </c>
      <c r="O39" s="214" t="str">
        <f t="shared" si="13"/>
        <v>2:19:060</v>
      </c>
      <c r="P39" s="246" t="str">
        <f t="shared" si="14"/>
        <v>2:19:060</v>
      </c>
      <c r="Q39" s="221" t="str">
        <f t="array" ref="Q39">IFERROR(INDEX('DB(読み込みシート※編集厳禁)'!$A$3:$AH$501,MATCH($C39,'DB(読み込みシート※編集厳禁)'!$B$3:$B$501,0),MATCH(Q$14,'DB(読み込みシート※編集厳禁)'!$A$2:$AH$2,0)),"")</f>
        <v>N</v>
      </c>
      <c r="R39" s="222">
        <v>23.0</v>
      </c>
      <c r="S39" s="285" t="str">
        <f t="array" ref="S39">IFERROR(INDEX('DB(読み込みシート※編集厳禁)'!$A$3:$AH$501,MATCH($C39,'DB(読み込みシート※編集厳禁)'!$B$3:$B$501,0),MATCH(S$14,'DB(読み込みシート※編集厳禁)'!$A$2:$AH$2,0)),"")</f>
        <v>むねー</v>
      </c>
      <c r="T39" s="286" t="str">
        <f t="array" ref="T39">IFERROR(INDEX('DB(読み込みシート※編集厳禁)'!$A$3:$AH$501,MATCH($C39,'DB(読み込みシート※編集厳禁)'!$B$3:$B$501,0),MATCH(T$14,'DB(読み込みシート※編集厳禁)'!$A$2:$AH$2,0)),"")</f>
        <v>GROM</v>
      </c>
      <c r="U39" s="207">
        <v>219060.0</v>
      </c>
      <c r="V39" s="284"/>
      <c r="W39" s="209" t="s">
        <v>32</v>
      </c>
      <c r="X39" s="210" t="str">
        <f t="shared" si="15"/>
        <v>2</v>
      </c>
      <c r="Y39" s="211" t="str">
        <f t="shared" si="16"/>
        <v>19</v>
      </c>
      <c r="Z39" s="217" t="str">
        <f t="shared" si="17"/>
        <v>060</v>
      </c>
      <c r="AA39" s="4"/>
      <c r="AB39" s="23"/>
      <c r="AC39" s="23"/>
      <c r="AD39" s="23"/>
      <c r="AE39" s="23"/>
      <c r="AF39" s="23"/>
      <c r="AG39" s="23">
        <f t="shared" si="18"/>
        <v>110000</v>
      </c>
      <c r="AH39" s="23">
        <f t="shared" si="19"/>
        <v>112023</v>
      </c>
      <c r="AI39" s="23" t="str">
        <f t="shared" si="20"/>
        <v>N-8</v>
      </c>
      <c r="AJ39" s="23"/>
      <c r="AK39" s="23" t="str">
        <f t="shared" si="21"/>
        <v/>
      </c>
      <c r="AL39" s="23"/>
      <c r="AM39" s="23"/>
      <c r="AN39" s="23"/>
      <c r="AO39" s="23"/>
      <c r="AP39" s="23"/>
      <c r="AQ39" s="25"/>
      <c r="AR39" s="130"/>
      <c r="AS39" s="130"/>
      <c r="AT39" s="90">
        <v>23.0</v>
      </c>
      <c r="AU39" s="130" t="str">
        <f t="array" ref="AU39">IFERROR(INDEX('DB(読み込みシート※編集厳禁)'!$A$3:$AH$501,MATCH($C39,'DB(読み込みシート※編集厳禁)'!$B$3:$B$501,0),MATCH(AU$16,'DB(読み込みシート※編集厳禁)'!$A$2:$AH$2,0)),"")</f>
        <v>いいえ</v>
      </c>
      <c r="AV39" s="130" t="str">
        <f t="array" ref="AV39">IFERROR(INDEX('DB(読み込みシート※編集厳禁)'!$A$3:$AH$501,MATCH($C39,'DB(読み込みシート※編集厳禁)'!$B$3:$B$501,0),MATCH(AV$16,'DB(読み込みシート※編集厳禁)'!$A$2:$AH$2,0)),"")</f>
        <v>はい</v>
      </c>
      <c r="AW39" s="130" t="str">
        <f t="shared" si="22"/>
        <v>9:99:999</v>
      </c>
      <c r="AX39" s="130" t="str">
        <f t="shared" si="23"/>
        <v>9:99:999</v>
      </c>
      <c r="AY39" s="130" t="str">
        <f t="shared" si="24"/>
        <v>MC</v>
      </c>
      <c r="AZ39" s="130" t="str">
        <f t="shared" si="25"/>
        <v>2:19:060</v>
      </c>
      <c r="BA39" s="130" t="str">
        <f t="shared" si="26"/>
        <v>2:19:060</v>
      </c>
      <c r="BB39" s="130" t="str">
        <f t="shared" si="27"/>
        <v>-</v>
      </c>
      <c r="BC39" s="130" t="str">
        <f t="shared" si="28"/>
        <v>2:19:060</v>
      </c>
      <c r="BD39" s="131">
        <f t="shared" si="29"/>
        <v>1.424707497</v>
      </c>
      <c r="BE39" s="131">
        <f t="shared" si="30"/>
        <v>1.424707497</v>
      </c>
      <c r="BF39" s="4">
        <f t="shared" si="31"/>
        <v>999999</v>
      </c>
      <c r="BG39" s="220">
        <f t="shared" si="32"/>
        <v>139060</v>
      </c>
      <c r="BH39" s="4">
        <f t="shared" si="33"/>
        <v>139060</v>
      </c>
      <c r="BI39" s="4">
        <f t="shared" si="34"/>
        <v>13906023</v>
      </c>
      <c r="BJ39" s="4">
        <f t="shared" si="35"/>
        <v>700013906023</v>
      </c>
      <c r="BK39" s="4">
        <f t="shared" si="36"/>
        <v>139060</v>
      </c>
      <c r="BL39" s="4">
        <f t="shared" si="37"/>
        <v>47</v>
      </c>
      <c r="BM39" s="4" t="str">
        <f t="shared" si="38"/>
        <v>総合51</v>
      </c>
      <c r="BN39" s="4">
        <f t="shared" si="39"/>
        <v>8</v>
      </c>
      <c r="BO39" s="4" t="str">
        <f t="shared" si="40"/>
        <v>N8</v>
      </c>
      <c r="BP39" s="4" t="str">
        <f t="shared" si="41"/>
        <v>-</v>
      </c>
      <c r="BQ39" s="4" t="str">
        <f t="shared" si="42"/>
        <v>セパハン-</v>
      </c>
      <c r="BR39" s="4">
        <f t="shared" si="43"/>
        <v>4</v>
      </c>
      <c r="BS39" s="4" t="str">
        <f t="shared" si="44"/>
        <v>ミニ4</v>
      </c>
      <c r="BT39" s="4"/>
      <c r="BU39" s="4"/>
      <c r="BV39" s="4"/>
      <c r="BW39" s="4"/>
      <c r="BX39" s="4"/>
    </row>
    <row r="40">
      <c r="A40" s="4"/>
      <c r="B40" s="221" t="str">
        <f t="array" ref="B40">IFERROR(INDEX('DB(読み込みシート※編集厳禁)'!$A$3:$AH$501,MATCH($C40,'DB(読み込みシート※編集厳禁)'!$B$3:$B$501,0),MATCH(B$14,'DB(読み込みシート※編集厳禁)'!$A$2:$AH$2,0)),"")</f>
        <v>N</v>
      </c>
      <c r="C40" s="222">
        <v>24.0</v>
      </c>
      <c r="D40" s="285" t="str">
        <f t="array" ref="D40">IFERROR(INDEX('DB(読み込みシート※編集厳禁)'!$A$3:$AH$501,MATCH($C40,'DB(読み込みシート※編集厳禁)'!$B$3:$B$501,0),MATCH(D$14,'DB(読み込みシート※編集厳禁)'!$A$2:$AH$2,0)),"")</f>
        <v>こぱー</v>
      </c>
      <c r="E40" s="286" t="str">
        <f t="array" ref="E40">IFERROR(INDEX('DB(読み込みシート※編集厳禁)'!$A$3:$AH$501,MATCH($C40,'DB(読み込みシート※編集厳禁)'!$B$3:$B$501,0),MATCH(E$14,'DB(読み込みシート※編集厳禁)'!$A$2:$AH$2,0)),"")</f>
        <v>CB250R </v>
      </c>
      <c r="F40" s="283" t="str">
        <f t="array" ref="F40">IFERROR(INDEX('DB(読み込みシート※編集厳禁)'!$A$3:$AH$501,MATCH($C40,'DB(読み込みシート※編集厳禁)'!$B$3:$B$501,0),MATCH(F$14,'DB(読み込みシート※編集厳禁)'!$A$2:$AH$2,0)),"")</f>
        <v>赤</v>
      </c>
      <c r="G40" s="205" t="str">
        <f t="shared" si="8"/>
        <v>9:99:999</v>
      </c>
      <c r="H40" s="225" t="str">
        <f t="shared" si="9"/>
        <v>9:99:999</v>
      </c>
      <c r="I40" s="207">
        <v>221937.0</v>
      </c>
      <c r="J40" s="284"/>
      <c r="K40" s="209" t="s">
        <v>26</v>
      </c>
      <c r="L40" s="210" t="str">
        <f t="shared" si="10"/>
        <v>2</v>
      </c>
      <c r="M40" s="211" t="str">
        <f t="shared" si="11"/>
        <v>21</v>
      </c>
      <c r="N40" s="212" t="str">
        <f t="shared" si="12"/>
        <v>937</v>
      </c>
      <c r="O40" s="214" t="str">
        <f t="shared" si="13"/>
        <v>2:09:893</v>
      </c>
      <c r="P40" s="246" t="str">
        <f t="shared" si="14"/>
        <v>2:09:893</v>
      </c>
      <c r="Q40" s="221" t="str">
        <f t="array" ref="Q40">IFERROR(INDEX('DB(読み込みシート※編集厳禁)'!$A$3:$AH$501,MATCH($C40,'DB(読み込みシート※編集厳禁)'!$B$3:$B$501,0),MATCH(Q$14,'DB(読み込みシート※編集厳禁)'!$A$2:$AH$2,0)),"")</f>
        <v>N</v>
      </c>
      <c r="R40" s="222">
        <v>24.0</v>
      </c>
      <c r="S40" s="285" t="str">
        <f t="array" ref="S40">IFERROR(INDEX('DB(読み込みシート※編集厳禁)'!$A$3:$AH$501,MATCH($C40,'DB(読み込みシート※編集厳禁)'!$B$3:$B$501,0),MATCH(S$14,'DB(読み込みシート※編集厳禁)'!$A$2:$AH$2,0)),"")</f>
        <v>こぱー</v>
      </c>
      <c r="T40" s="286" t="str">
        <f t="array" ref="T40">IFERROR(INDEX('DB(読み込みシート※編集厳禁)'!$A$3:$AH$501,MATCH($C40,'DB(読み込みシート※編集厳禁)'!$B$3:$B$501,0),MATCH(T$14,'DB(読み込みシート※編集厳禁)'!$A$2:$AH$2,0)),"")</f>
        <v>CB250R </v>
      </c>
      <c r="U40" s="207">
        <v>209893.0</v>
      </c>
      <c r="V40" s="284"/>
      <c r="W40" s="209" t="s">
        <v>32</v>
      </c>
      <c r="X40" s="210" t="str">
        <f t="shared" si="15"/>
        <v>2</v>
      </c>
      <c r="Y40" s="211" t="str">
        <f t="shared" si="16"/>
        <v>09</v>
      </c>
      <c r="Z40" s="217" t="str">
        <f t="shared" si="17"/>
        <v>893</v>
      </c>
      <c r="AA40" s="4"/>
      <c r="AB40" s="23"/>
      <c r="AC40" s="23"/>
      <c r="AD40" s="23"/>
      <c r="AE40" s="23"/>
      <c r="AF40" s="23"/>
      <c r="AG40" s="23">
        <f t="shared" si="18"/>
        <v>110000</v>
      </c>
      <c r="AH40" s="23">
        <f t="shared" si="19"/>
        <v>112024</v>
      </c>
      <c r="AI40" s="23" t="str">
        <f t="shared" si="20"/>
        <v>N-6</v>
      </c>
      <c r="AJ40" s="23"/>
      <c r="AK40" s="23" t="str">
        <f t="shared" si="21"/>
        <v/>
      </c>
      <c r="AL40" s="23"/>
      <c r="AM40" s="23"/>
      <c r="AN40" s="23"/>
      <c r="AO40" s="23"/>
      <c r="AP40" s="23"/>
      <c r="AQ40" s="25"/>
      <c r="AR40" s="130"/>
      <c r="AS40" s="130"/>
      <c r="AT40" s="90">
        <v>24.0</v>
      </c>
      <c r="AU40" s="130" t="str">
        <f t="array" ref="AU40">IFERROR(INDEX('DB(読み込みシート※編集厳禁)'!$A$3:$AH$501,MATCH($C40,'DB(読み込みシート※編集厳禁)'!$B$3:$B$501,0),MATCH(AU$16,'DB(読み込みシート※編集厳禁)'!$A$2:$AH$2,0)),"")</f>
        <v>いいえ</v>
      </c>
      <c r="AV40" s="130" t="str">
        <f t="array" ref="AV40">IFERROR(INDEX('DB(読み込みシート※編集厳禁)'!$A$3:$AH$501,MATCH($C40,'DB(読み込みシート※編集厳禁)'!$B$3:$B$501,0),MATCH(AV$16,'DB(読み込みシート※編集厳禁)'!$A$2:$AH$2,0)),"")</f>
        <v>いいえ</v>
      </c>
      <c r="AW40" s="130" t="str">
        <f t="shared" si="22"/>
        <v>9:99:999</v>
      </c>
      <c r="AX40" s="130" t="str">
        <f t="shared" si="23"/>
        <v>9:99:999</v>
      </c>
      <c r="AY40" s="130" t="str">
        <f t="shared" si="24"/>
        <v>MC</v>
      </c>
      <c r="AZ40" s="130" t="str">
        <f t="shared" si="25"/>
        <v>2:09:893</v>
      </c>
      <c r="BA40" s="130" t="str">
        <f t="shared" si="26"/>
        <v>2:09:893</v>
      </c>
      <c r="BB40" s="130" t="str">
        <f t="shared" si="27"/>
        <v>-</v>
      </c>
      <c r="BC40" s="130" t="str">
        <f t="shared" si="28"/>
        <v>2:09:893</v>
      </c>
      <c r="BD40" s="131">
        <f t="shared" si="29"/>
        <v>1.330789091</v>
      </c>
      <c r="BE40" s="131">
        <f t="shared" si="30"/>
        <v>1.330789091</v>
      </c>
      <c r="BF40" s="4">
        <f t="shared" si="31"/>
        <v>999999</v>
      </c>
      <c r="BG40" s="220">
        <f t="shared" si="32"/>
        <v>129893</v>
      </c>
      <c r="BH40" s="4">
        <f t="shared" si="33"/>
        <v>129893</v>
      </c>
      <c r="BI40" s="4">
        <f t="shared" si="34"/>
        <v>12989324</v>
      </c>
      <c r="BJ40" s="4">
        <f t="shared" si="35"/>
        <v>700012989324</v>
      </c>
      <c r="BK40" s="4">
        <f t="shared" si="36"/>
        <v>129893</v>
      </c>
      <c r="BL40" s="4">
        <f t="shared" si="37"/>
        <v>45</v>
      </c>
      <c r="BM40" s="4" t="str">
        <f t="shared" si="38"/>
        <v>総合49</v>
      </c>
      <c r="BN40" s="4">
        <f t="shared" si="39"/>
        <v>6</v>
      </c>
      <c r="BO40" s="4" t="str">
        <f t="shared" si="40"/>
        <v>N6</v>
      </c>
      <c r="BP40" s="4" t="str">
        <f t="shared" si="41"/>
        <v>-</v>
      </c>
      <c r="BQ40" s="4" t="str">
        <f t="shared" si="42"/>
        <v>セパハン-</v>
      </c>
      <c r="BR40" s="4" t="str">
        <f t="shared" si="43"/>
        <v>-</v>
      </c>
      <c r="BS40" s="4" t="str">
        <f t="shared" si="44"/>
        <v>ミニ-</v>
      </c>
      <c r="BT40" s="4"/>
      <c r="BU40" s="4"/>
      <c r="BV40" s="4"/>
      <c r="BW40" s="4"/>
      <c r="BX40" s="4"/>
    </row>
    <row r="41">
      <c r="A41" s="4"/>
      <c r="B41" s="221" t="str">
        <f t="array" ref="B41">IFERROR(INDEX('DB(読み込みシート※編集厳禁)'!$A$3:$AH$501,MATCH($C41,'DB(読み込みシート※編集厳禁)'!$B$3:$B$501,0),MATCH(B$14,'DB(読み込みシート※編集厳禁)'!$A$2:$AH$2,0)),"")</f>
        <v>N</v>
      </c>
      <c r="C41" s="222">
        <v>25.0</v>
      </c>
      <c r="D41" s="287" t="str">
        <f t="array" ref="D41">IFERROR(INDEX('DB(読み込みシート※編集厳禁)'!$A$3:$AH$501,MATCH($C41,'DB(読み込みシート※編集厳禁)'!$B$3:$B$501,0),MATCH(D$14,'DB(読み込みシート※編集厳禁)'!$A$2:$AH$2,0)),"")</f>
        <v>さかもっちゃん</v>
      </c>
      <c r="E41" s="288" t="str">
        <f t="array" ref="E41">IFERROR(INDEX('DB(読み込みシート※編集厳禁)'!$A$3:$AH$501,MATCH($C41,'DB(読み込みシート※編集厳禁)'!$B$3:$B$501,0),MATCH(E$14,'DB(読み込みシート※編集厳禁)'!$A$2:$AH$2,0)),"")</f>
        <v>690 DUKE</v>
      </c>
      <c r="F41" s="289" t="str">
        <f t="array" ref="F41">IFERROR(INDEX('DB(読み込みシート※編集厳禁)'!$A$3:$AH$501,MATCH($C41,'DB(読み込みシート※編集厳禁)'!$B$3:$B$501,0),MATCH(F$14,'DB(読み込みシート※編集厳禁)'!$A$2:$AH$2,0)),"")</f>
        <v>白/オレンジ</v>
      </c>
      <c r="G41" s="205" t="str">
        <f t="shared" si="8"/>
        <v>2:48:703</v>
      </c>
      <c r="H41" s="225" t="str">
        <f t="shared" si="9"/>
        <v>2:48:703</v>
      </c>
      <c r="I41" s="207">
        <v>248703.0</v>
      </c>
      <c r="J41" s="284"/>
      <c r="K41" s="209" t="s">
        <v>32</v>
      </c>
      <c r="L41" s="210" t="str">
        <f t="shared" si="10"/>
        <v>2</v>
      </c>
      <c r="M41" s="211" t="str">
        <f t="shared" si="11"/>
        <v>48</v>
      </c>
      <c r="N41" s="212" t="str">
        <f t="shared" si="12"/>
        <v>703</v>
      </c>
      <c r="O41" s="214" t="str">
        <f t="shared" si="13"/>
        <v>2:41:056</v>
      </c>
      <c r="P41" s="246" t="str">
        <f t="shared" si="14"/>
        <v>2:41:056</v>
      </c>
      <c r="Q41" s="221" t="str">
        <f t="array" ref="Q41">IFERROR(INDEX('DB(読み込みシート※編集厳禁)'!$A$3:$AH$501,MATCH($C41,'DB(読み込みシート※編集厳禁)'!$B$3:$B$501,0),MATCH(Q$14,'DB(読み込みシート※編集厳禁)'!$A$2:$AH$2,0)),"")</f>
        <v>N</v>
      </c>
      <c r="R41" s="222">
        <v>25.0</v>
      </c>
      <c r="S41" s="287" t="str">
        <f t="array" ref="S41">IFERROR(INDEX('DB(読み込みシート※編集厳禁)'!$A$3:$AH$501,MATCH($C41,'DB(読み込みシート※編集厳禁)'!$B$3:$B$501,0),MATCH(S$14,'DB(読み込みシート※編集厳禁)'!$A$2:$AH$2,0)),"")</f>
        <v>さかもっちゃん</v>
      </c>
      <c r="T41" s="288" t="str">
        <f t="array" ref="T41">IFERROR(INDEX('DB(読み込みシート※編集厳禁)'!$A$3:$AH$501,MATCH($C41,'DB(読み込みシート※編集厳禁)'!$B$3:$B$501,0),MATCH(T$14,'DB(読み込みシート※編集厳禁)'!$A$2:$AH$2,0)),"")</f>
        <v>690 DUKE</v>
      </c>
      <c r="U41" s="207">
        <v>241056.0</v>
      </c>
      <c r="V41" s="284"/>
      <c r="W41" s="209" t="s">
        <v>32</v>
      </c>
      <c r="X41" s="210" t="str">
        <f t="shared" si="15"/>
        <v>2</v>
      </c>
      <c r="Y41" s="211" t="str">
        <f t="shared" si="16"/>
        <v>41</v>
      </c>
      <c r="Z41" s="217" t="str">
        <f t="shared" si="17"/>
        <v>056</v>
      </c>
      <c r="AA41" s="4"/>
      <c r="AB41" s="23"/>
      <c r="AC41" s="23"/>
      <c r="AD41" s="23"/>
      <c r="AE41" s="23"/>
      <c r="AF41" s="23"/>
      <c r="AG41" s="23">
        <f t="shared" si="18"/>
        <v>110000</v>
      </c>
      <c r="AH41" s="23">
        <f t="shared" si="19"/>
        <v>112025</v>
      </c>
      <c r="AI41" s="23" t="str">
        <f t="shared" si="20"/>
        <v>N-11</v>
      </c>
      <c r="AJ41" s="23"/>
      <c r="AK41" s="23" t="str">
        <f t="shared" si="21"/>
        <v/>
      </c>
      <c r="AL41" s="23"/>
      <c r="AM41" s="23"/>
      <c r="AN41" s="23"/>
      <c r="AO41" s="23"/>
      <c r="AP41" s="23"/>
      <c r="AQ41" s="25"/>
      <c r="AR41" s="130"/>
      <c r="AS41" s="130"/>
      <c r="AT41" s="90">
        <v>25.0</v>
      </c>
      <c r="AU41" s="130" t="str">
        <f t="array" ref="AU41">IFERROR(INDEX('DB(読み込みシート※編集厳禁)'!$A$3:$AH$501,MATCH($C41,'DB(読み込みシート※編集厳禁)'!$B$3:$B$501,0),MATCH(AU$16,'DB(読み込みシート※編集厳禁)'!$A$2:$AH$2,0)),"")</f>
        <v>いいえ</v>
      </c>
      <c r="AV41" s="130" t="str">
        <f t="array" ref="AV41">IFERROR(INDEX('DB(読み込みシート※編集厳禁)'!$A$3:$AH$501,MATCH($C41,'DB(読み込みシート※編集厳禁)'!$B$3:$B$501,0),MATCH(AV$16,'DB(読み込みシート※編集厳禁)'!$A$2:$AH$2,0)),"")</f>
        <v>いいえ</v>
      </c>
      <c r="AW41" s="130" t="str">
        <f t="shared" si="22"/>
        <v>2:48:703</v>
      </c>
      <c r="AX41" s="130" t="str">
        <f t="shared" si="23"/>
        <v>2:48:703</v>
      </c>
      <c r="AY41" s="130" t="str">
        <f t="shared" si="24"/>
        <v>-</v>
      </c>
      <c r="AZ41" s="130" t="str">
        <f t="shared" si="25"/>
        <v>2:41:056</v>
      </c>
      <c r="BA41" s="130" t="str">
        <f t="shared" si="26"/>
        <v>2:41:056</v>
      </c>
      <c r="BB41" s="130" t="str">
        <f t="shared" si="27"/>
        <v>-</v>
      </c>
      <c r="BC41" s="130" t="str">
        <f t="shared" si="28"/>
        <v>2:41:056</v>
      </c>
      <c r="BD41" s="131">
        <f t="shared" si="29"/>
        <v>1.650062496</v>
      </c>
      <c r="BE41" s="131">
        <f t="shared" si="30"/>
        <v>1.650062496</v>
      </c>
      <c r="BF41" s="220">
        <f t="shared" si="31"/>
        <v>168703</v>
      </c>
      <c r="BG41" s="220">
        <f t="shared" si="32"/>
        <v>161056</v>
      </c>
      <c r="BH41" s="4">
        <f t="shared" si="33"/>
        <v>161056</v>
      </c>
      <c r="BI41" s="4">
        <f t="shared" si="34"/>
        <v>16105625</v>
      </c>
      <c r="BJ41" s="4">
        <f t="shared" si="35"/>
        <v>700016105625</v>
      </c>
      <c r="BK41" s="4">
        <f t="shared" si="36"/>
        <v>161056</v>
      </c>
      <c r="BL41" s="4">
        <f t="shared" si="37"/>
        <v>50</v>
      </c>
      <c r="BM41" s="4" t="str">
        <f t="shared" si="38"/>
        <v>総合54</v>
      </c>
      <c r="BN41" s="4">
        <f t="shared" si="39"/>
        <v>11</v>
      </c>
      <c r="BO41" s="4" t="str">
        <f t="shared" si="40"/>
        <v>N11</v>
      </c>
      <c r="BP41" s="4" t="str">
        <f t="shared" si="41"/>
        <v>-</v>
      </c>
      <c r="BQ41" s="4" t="str">
        <f t="shared" si="42"/>
        <v>セパハン-</v>
      </c>
      <c r="BR41" s="4" t="str">
        <f t="shared" si="43"/>
        <v>-</v>
      </c>
      <c r="BS41" s="4" t="str">
        <f t="shared" si="44"/>
        <v>ミニ-</v>
      </c>
      <c r="BT41" s="4"/>
      <c r="BU41" s="4"/>
      <c r="BV41" s="4"/>
      <c r="BW41" s="4"/>
      <c r="BX41" s="4"/>
    </row>
    <row r="42">
      <c r="A42" s="4"/>
      <c r="B42" s="221" t="str">
        <f t="array" ref="B42">IFERROR(INDEX('DB(読み込みシート※編集厳禁)'!$A$3:$AH$501,MATCH($C42,'DB(読み込みシート※編集厳禁)'!$B$3:$B$501,0),MATCH(B$14,'DB(読み込みシート※編集厳禁)'!$A$2:$AH$2,0)),"")</f>
        <v>N</v>
      </c>
      <c r="C42" s="222">
        <v>26.0</v>
      </c>
      <c r="D42" s="287" t="str">
        <f t="array" ref="D42">IFERROR(INDEX('DB(読み込みシート※編集厳禁)'!$A$3:$AH$501,MATCH($C42,'DB(読み込みシート※編集厳禁)'!$B$3:$B$501,0),MATCH(D$14,'DB(読み込みシート※編集厳禁)'!$A$2:$AH$2,0)),"")</f>
        <v>まさじぃ</v>
      </c>
      <c r="E42" s="288" t="str">
        <f t="array" ref="E42">IFERROR(INDEX('DB(読み込みシート※編集厳禁)'!$A$3:$AH$501,MATCH($C42,'DB(読み込みシート※編集厳禁)'!$B$3:$B$501,0),MATCH(E$14,'DB(読み込みシート※編集厳禁)'!$A$2:$AH$2,0)),"")</f>
        <v>GSX-S1000</v>
      </c>
      <c r="F42" s="289" t="str">
        <f t="array" ref="F42">IFERROR(INDEX('DB(読み込みシート※編集厳禁)'!$A$3:$AH$501,MATCH($C42,'DB(読み込みシート※編集厳禁)'!$B$3:$B$501,0),MATCH(F$14,'DB(読み込みシート※編集厳禁)'!$A$2:$AH$2,0)),"")</f>
        <v>黒/青</v>
      </c>
      <c r="G42" s="205" t="str">
        <f t="shared" si="8"/>
        <v>9:99:999</v>
      </c>
      <c r="H42" s="225" t="str">
        <f t="shared" si="9"/>
        <v>9:99:999</v>
      </c>
      <c r="I42" s="207">
        <v>201085.0</v>
      </c>
      <c r="J42" s="284"/>
      <c r="K42" s="209" t="s">
        <v>26</v>
      </c>
      <c r="L42" s="210" t="str">
        <f t="shared" si="10"/>
        <v>2</v>
      </c>
      <c r="M42" s="211" t="str">
        <f t="shared" si="11"/>
        <v>01</v>
      </c>
      <c r="N42" s="212" t="str">
        <f t="shared" si="12"/>
        <v>085</v>
      </c>
      <c r="O42" s="214" t="str">
        <f t="shared" si="13"/>
        <v>2:17:950</v>
      </c>
      <c r="P42" s="246" t="str">
        <f t="shared" si="14"/>
        <v>2:19:950</v>
      </c>
      <c r="Q42" s="221" t="str">
        <f t="array" ref="Q42">IFERROR(INDEX('DB(読み込みシート※編集厳禁)'!$A$3:$AH$501,MATCH($C42,'DB(読み込みシート※編集厳禁)'!$B$3:$B$501,0),MATCH(Q$14,'DB(読み込みシート※編集厳禁)'!$A$2:$AH$2,0)),"")</f>
        <v>N</v>
      </c>
      <c r="R42" s="222">
        <v>26.0</v>
      </c>
      <c r="S42" s="287" t="str">
        <f t="array" ref="S42">IFERROR(INDEX('DB(読み込みシート※編集厳禁)'!$A$3:$AH$501,MATCH($C42,'DB(読み込みシート※編集厳禁)'!$B$3:$B$501,0),MATCH(S$14,'DB(読み込みシート※編集厳禁)'!$A$2:$AH$2,0)),"")</f>
        <v>まさじぃ</v>
      </c>
      <c r="T42" s="288" t="str">
        <f t="array" ref="T42">IFERROR(INDEX('DB(読み込みシート※編集厳禁)'!$A$3:$AH$501,MATCH($C42,'DB(読み込みシート※編集厳禁)'!$B$3:$B$501,0),MATCH(T$14,'DB(読み込みシート※編集厳禁)'!$A$2:$AH$2,0)),"")</f>
        <v>GSX-S1000</v>
      </c>
      <c r="U42" s="207">
        <v>217950.0</v>
      </c>
      <c r="V42" s="284">
        <v>2.0</v>
      </c>
      <c r="W42" s="209" t="s">
        <v>32</v>
      </c>
      <c r="X42" s="210" t="str">
        <f t="shared" si="15"/>
        <v>2</v>
      </c>
      <c r="Y42" s="211" t="str">
        <f t="shared" si="16"/>
        <v>17</v>
      </c>
      <c r="Z42" s="217" t="str">
        <f t="shared" si="17"/>
        <v>950</v>
      </c>
      <c r="AA42" s="4"/>
      <c r="AB42" s="23"/>
      <c r="AC42" s="23"/>
      <c r="AD42" s="23"/>
      <c r="AE42" s="23"/>
      <c r="AF42" s="23"/>
      <c r="AG42" s="23">
        <f t="shared" si="18"/>
        <v>110000</v>
      </c>
      <c r="AH42" s="23">
        <f t="shared" si="19"/>
        <v>112026</v>
      </c>
      <c r="AI42" s="23" t="str">
        <f t="shared" si="20"/>
        <v>N-9</v>
      </c>
      <c r="AJ42" s="23"/>
      <c r="AK42" s="23" t="str">
        <f t="shared" si="21"/>
        <v/>
      </c>
      <c r="AL42" s="23"/>
      <c r="AM42" s="23"/>
      <c r="AN42" s="23"/>
      <c r="AO42" s="23"/>
      <c r="AP42" s="23"/>
      <c r="AQ42" s="25"/>
      <c r="AR42" s="130"/>
      <c r="AS42" s="130"/>
      <c r="AT42" s="90">
        <v>26.0</v>
      </c>
      <c r="AU42" s="130" t="str">
        <f t="array" ref="AU42">IFERROR(INDEX('DB(読み込みシート※編集厳禁)'!$A$3:$AH$501,MATCH($C42,'DB(読み込みシート※編集厳禁)'!$B$3:$B$501,0),MATCH(AU$16,'DB(読み込みシート※編集厳禁)'!$A$2:$AH$2,0)),"")</f>
        <v>いいえ</v>
      </c>
      <c r="AV42" s="130" t="str">
        <f t="array" ref="AV42">IFERROR(INDEX('DB(読み込みシート※編集厳禁)'!$A$3:$AH$501,MATCH($C42,'DB(読み込みシート※編集厳禁)'!$B$3:$B$501,0),MATCH(AV$16,'DB(読み込みシート※編集厳禁)'!$A$2:$AH$2,0)),"")</f>
        <v>いいえ</v>
      </c>
      <c r="AW42" s="130" t="str">
        <f t="shared" si="22"/>
        <v>9:99:999</v>
      </c>
      <c r="AX42" s="130" t="str">
        <f t="shared" si="23"/>
        <v>9:99:999</v>
      </c>
      <c r="AY42" s="130" t="str">
        <f t="shared" si="24"/>
        <v>MC</v>
      </c>
      <c r="AZ42" s="130" t="str">
        <f t="shared" si="25"/>
        <v>2:17:950</v>
      </c>
      <c r="BA42" s="130" t="str">
        <f t="shared" si="26"/>
        <v>2:19:950</v>
      </c>
      <c r="BB42" s="130">
        <f t="shared" si="27"/>
        <v>2</v>
      </c>
      <c r="BC42" s="130" t="str">
        <f t="shared" si="28"/>
        <v>2:19:950</v>
      </c>
      <c r="BD42" s="131">
        <f t="shared" si="29"/>
        <v>1.433825789</v>
      </c>
      <c r="BE42" s="131">
        <f t="shared" si="30"/>
        <v>1.433825789</v>
      </c>
      <c r="BF42" s="4">
        <f t="shared" si="31"/>
        <v>999999</v>
      </c>
      <c r="BG42" s="220">
        <f t="shared" si="32"/>
        <v>139950</v>
      </c>
      <c r="BH42" s="4">
        <f t="shared" si="33"/>
        <v>139950</v>
      </c>
      <c r="BI42" s="4">
        <f t="shared" si="34"/>
        <v>13995026</v>
      </c>
      <c r="BJ42" s="4">
        <f t="shared" si="35"/>
        <v>700013995026</v>
      </c>
      <c r="BK42" s="4">
        <f t="shared" si="36"/>
        <v>139950</v>
      </c>
      <c r="BL42" s="4">
        <f t="shared" si="37"/>
        <v>48</v>
      </c>
      <c r="BM42" s="4" t="str">
        <f t="shared" si="38"/>
        <v>総合52</v>
      </c>
      <c r="BN42" s="4">
        <f t="shared" si="39"/>
        <v>9</v>
      </c>
      <c r="BO42" s="4" t="str">
        <f t="shared" si="40"/>
        <v>N9</v>
      </c>
      <c r="BP42" s="4" t="str">
        <f t="shared" si="41"/>
        <v>-</v>
      </c>
      <c r="BQ42" s="4" t="str">
        <f t="shared" si="42"/>
        <v>セパハン-</v>
      </c>
      <c r="BR42" s="4" t="str">
        <f t="shared" si="43"/>
        <v>-</v>
      </c>
      <c r="BS42" s="4" t="str">
        <f t="shared" si="44"/>
        <v>ミニ-</v>
      </c>
      <c r="BT42" s="4"/>
      <c r="BU42" s="4"/>
      <c r="BV42" s="4"/>
      <c r="BW42" s="4"/>
      <c r="BX42" s="4"/>
    </row>
    <row r="43">
      <c r="A43" s="4"/>
      <c r="B43" s="221" t="str">
        <f t="array" ref="B43">IFERROR(INDEX('DB(読み込みシート※編集厳禁)'!$A$3:$AH$501,MATCH($C43,'DB(読み込みシート※編集厳禁)'!$B$3:$B$501,0),MATCH(B$14,'DB(読み込みシート※編集厳禁)'!$A$2:$AH$2,0)),"")</f>
        <v>N</v>
      </c>
      <c r="C43" s="222">
        <v>27.0</v>
      </c>
      <c r="D43" s="287" t="str">
        <f t="array" ref="D43">IFERROR(INDEX('DB(読み込みシート※編集厳禁)'!$A$3:$AH$501,MATCH($C43,'DB(読み込みシート※編集厳禁)'!$B$3:$B$501,0),MATCH(D$14,'DB(読み込みシート※編集厳禁)'!$A$2:$AH$2,0)),"")</f>
        <v>はるか</v>
      </c>
      <c r="E43" s="288" t="str">
        <f t="array" ref="E43">IFERROR(INDEX('DB(読み込みシート※編集厳禁)'!$A$3:$AH$501,MATCH($C43,'DB(読み込みシート※編集厳禁)'!$B$3:$B$501,0),MATCH(E$14,'DB(読み込みシート※編集厳禁)'!$A$2:$AH$2,0)),"")</f>
        <v>GROM</v>
      </c>
      <c r="F43" s="289" t="str">
        <f t="array" ref="F43">IFERROR(INDEX('DB(読み込みシート※編集厳禁)'!$A$3:$AH$501,MATCH($C43,'DB(読み込みシート※編集厳禁)'!$B$3:$B$501,0),MATCH(F$14,'DB(読み込みシート※編集厳禁)'!$A$2:$AH$2,0)),"")</f>
        <v>黄色</v>
      </c>
      <c r="G43" s="205" t="str">
        <f t="shared" si="8"/>
        <v>1:52:831</v>
      </c>
      <c r="H43" s="225" t="str">
        <f t="shared" si="9"/>
        <v>1:52:831</v>
      </c>
      <c r="I43" s="207">
        <v>152831.0</v>
      </c>
      <c r="J43" s="284"/>
      <c r="K43" s="209" t="s">
        <v>32</v>
      </c>
      <c r="L43" s="210" t="str">
        <f t="shared" si="10"/>
        <v>1</v>
      </c>
      <c r="M43" s="211" t="str">
        <f t="shared" si="11"/>
        <v>52</v>
      </c>
      <c r="N43" s="212" t="str">
        <f t="shared" si="12"/>
        <v>831</v>
      </c>
      <c r="O43" s="214" t="str">
        <f t="shared" si="13"/>
        <v>9:99:999</v>
      </c>
      <c r="P43" s="246" t="str">
        <f t="shared" si="14"/>
        <v>9:99:999</v>
      </c>
      <c r="Q43" s="221" t="str">
        <f t="array" ref="Q43">IFERROR(INDEX('DB(読み込みシート※編集厳禁)'!$A$3:$AH$501,MATCH($C43,'DB(読み込みシート※編集厳禁)'!$B$3:$B$501,0),MATCH(Q$14,'DB(読み込みシート※編集厳禁)'!$A$2:$AH$2,0)),"")</f>
        <v>N</v>
      </c>
      <c r="R43" s="222">
        <v>27.0</v>
      </c>
      <c r="S43" s="287" t="str">
        <f t="array" ref="S43">IFERROR(INDEX('DB(読み込みシート※編集厳禁)'!$A$3:$AH$501,MATCH($C43,'DB(読み込みシート※編集厳禁)'!$B$3:$B$501,0),MATCH(S$14,'DB(読み込みシート※編集厳禁)'!$A$2:$AH$2,0)),"")</f>
        <v>はるか</v>
      </c>
      <c r="T43" s="288" t="str">
        <f t="array" ref="T43">IFERROR(INDEX('DB(読み込みシート※編集厳禁)'!$A$3:$AH$501,MATCH($C43,'DB(読み込みシート※編集厳禁)'!$B$3:$B$501,0),MATCH(T$14,'DB(読み込みシート※編集厳禁)'!$A$2:$AH$2,0)),"")</f>
        <v>GROM</v>
      </c>
      <c r="U43" s="207">
        <v>155640.0</v>
      </c>
      <c r="V43" s="284"/>
      <c r="W43" s="209" t="s">
        <v>26</v>
      </c>
      <c r="X43" s="210" t="str">
        <f t="shared" si="15"/>
        <v>1</v>
      </c>
      <c r="Y43" s="211" t="str">
        <f t="shared" si="16"/>
        <v>55</v>
      </c>
      <c r="Z43" s="217" t="str">
        <f t="shared" si="17"/>
        <v>640</v>
      </c>
      <c r="AA43" s="4"/>
      <c r="AB43" s="23"/>
      <c r="AC43" s="23"/>
      <c r="AD43" s="23"/>
      <c r="AE43" s="23"/>
      <c r="AF43" s="23"/>
      <c r="AG43" s="23">
        <f t="shared" si="18"/>
        <v>110000</v>
      </c>
      <c r="AH43" s="23">
        <f t="shared" si="19"/>
        <v>112027</v>
      </c>
      <c r="AI43" s="23" t="str">
        <f t="shared" si="20"/>
        <v>N-1</v>
      </c>
      <c r="AJ43" s="23"/>
      <c r="AK43" s="23" t="str">
        <f t="shared" si="21"/>
        <v/>
      </c>
      <c r="AL43" s="23"/>
      <c r="AM43" s="23"/>
      <c r="AN43" s="23"/>
      <c r="AO43" s="23"/>
      <c r="AP43" s="23"/>
      <c r="AQ43" s="25"/>
      <c r="AR43" s="130"/>
      <c r="AS43" s="130"/>
      <c r="AT43" s="90">
        <v>27.0</v>
      </c>
      <c r="AU43" s="130" t="str">
        <f t="array" ref="AU43">IFERROR(INDEX('DB(読み込みシート※編集厳禁)'!$A$3:$AH$501,MATCH($C43,'DB(読み込みシート※編集厳禁)'!$B$3:$B$501,0),MATCH(AU$16,'DB(読み込みシート※編集厳禁)'!$A$2:$AH$2,0)),"")</f>
        <v>いいえ</v>
      </c>
      <c r="AV43" s="130" t="str">
        <f t="array" ref="AV43">IFERROR(INDEX('DB(読み込みシート※編集厳禁)'!$A$3:$AH$501,MATCH($C43,'DB(読み込みシート※編集厳禁)'!$B$3:$B$501,0),MATCH(AV$16,'DB(読み込みシート※編集厳禁)'!$A$2:$AH$2,0)),"")</f>
        <v>はい</v>
      </c>
      <c r="AW43" s="130" t="str">
        <f t="shared" si="22"/>
        <v>1:52:831</v>
      </c>
      <c r="AX43" s="130" t="str">
        <f t="shared" si="23"/>
        <v>1:52:831</v>
      </c>
      <c r="AY43" s="130" t="str">
        <f t="shared" si="24"/>
        <v>-</v>
      </c>
      <c r="AZ43" s="130" t="str">
        <f t="shared" si="25"/>
        <v>9:99:999</v>
      </c>
      <c r="BA43" s="130" t="str">
        <f t="shared" si="26"/>
        <v>9:99:999</v>
      </c>
      <c r="BB43" s="130" t="str">
        <f t="shared" si="27"/>
        <v>MC</v>
      </c>
      <c r="BC43" s="130" t="str">
        <f t="shared" si="28"/>
        <v>1:52:831</v>
      </c>
      <c r="BD43" s="131">
        <f t="shared" si="29"/>
        <v>1.155984263</v>
      </c>
      <c r="BE43" s="131">
        <f t="shared" si="30"/>
        <v>1.155984263</v>
      </c>
      <c r="BF43" s="220">
        <f t="shared" si="31"/>
        <v>112831</v>
      </c>
      <c r="BG43" s="4">
        <f t="shared" si="32"/>
        <v>999999</v>
      </c>
      <c r="BH43" s="4">
        <f t="shared" si="33"/>
        <v>112831</v>
      </c>
      <c r="BI43" s="4">
        <f t="shared" si="34"/>
        <v>11283127</v>
      </c>
      <c r="BJ43" s="4">
        <f t="shared" si="35"/>
        <v>700011283127</v>
      </c>
      <c r="BK43" s="4">
        <f t="shared" si="36"/>
        <v>112831</v>
      </c>
      <c r="BL43" s="4">
        <f t="shared" si="37"/>
        <v>27</v>
      </c>
      <c r="BM43" s="4" t="str">
        <f t="shared" si="38"/>
        <v>総合44</v>
      </c>
      <c r="BN43" s="4">
        <f t="shared" si="39"/>
        <v>1</v>
      </c>
      <c r="BO43" s="4" t="str">
        <f t="shared" si="40"/>
        <v>N1</v>
      </c>
      <c r="BP43" s="4" t="str">
        <f t="shared" si="41"/>
        <v>-</v>
      </c>
      <c r="BQ43" s="4" t="str">
        <f t="shared" si="42"/>
        <v>セパハン-</v>
      </c>
      <c r="BR43" s="4">
        <f t="shared" si="43"/>
        <v>1</v>
      </c>
      <c r="BS43" s="4" t="str">
        <f t="shared" si="44"/>
        <v>ミニ1</v>
      </c>
      <c r="BT43" s="4"/>
      <c r="BU43" s="4"/>
      <c r="BV43" s="4"/>
      <c r="BW43" s="4"/>
      <c r="BX43" s="4"/>
    </row>
    <row r="44">
      <c r="A44" s="4"/>
      <c r="B44" s="221" t="str">
        <f t="array" ref="B44">IFERROR(INDEX('DB(読み込みシート※編集厳禁)'!$A$3:$AH$501,MATCH($C44,'DB(読み込みシート※編集厳禁)'!$B$3:$B$501,0),MATCH(B$14,'DB(読み込みシート※編集厳禁)'!$A$2:$AH$2,0)),"")</f>
        <v>C2</v>
      </c>
      <c r="C44" s="222">
        <v>28.0</v>
      </c>
      <c r="D44" s="287" t="str">
        <f t="array" ref="D44">IFERROR(INDEX('DB(読み込みシート※編集厳禁)'!$A$3:$AH$501,MATCH($C44,'DB(読み込みシート※編集厳禁)'!$B$3:$B$501,0),MATCH(D$14,'DB(読み込みシート※編集厳禁)'!$A$2:$AH$2,0)),"")</f>
        <v>かおる</v>
      </c>
      <c r="E44" s="288" t="str">
        <f t="array" ref="E44">IFERROR(INDEX('DB(読み込みシート※編集厳禁)'!$A$3:$AH$501,MATCH($C44,'DB(読み込みシート※編集厳禁)'!$B$3:$B$501,0),MATCH(E$14,'DB(読み込みシート※編集厳禁)'!$A$2:$AH$2,0)),"")</f>
        <v>VTR250</v>
      </c>
      <c r="F44" s="289" t="str">
        <f t="array" ref="F44">IFERROR(INDEX('DB(読み込みシート※編集厳禁)'!$A$3:$AH$501,MATCH($C44,'DB(読み込みシート※編集厳禁)'!$B$3:$B$501,0),MATCH(F$14,'DB(読み込みシート※編集厳禁)'!$A$2:$AH$2,0)),"")</f>
        <v>青</v>
      </c>
      <c r="G44" s="205" t="str">
        <f t="shared" si="8"/>
        <v>1:53:626</v>
      </c>
      <c r="H44" s="225" t="str">
        <f t="shared" si="9"/>
        <v>1:54:626</v>
      </c>
      <c r="I44" s="207">
        <v>153626.0</v>
      </c>
      <c r="J44" s="284">
        <v>1.0</v>
      </c>
      <c r="K44" s="209" t="s">
        <v>32</v>
      </c>
      <c r="L44" s="210" t="str">
        <f t="shared" si="10"/>
        <v>1</v>
      </c>
      <c r="M44" s="211" t="str">
        <f t="shared" si="11"/>
        <v>53</v>
      </c>
      <c r="N44" s="212" t="str">
        <f t="shared" si="12"/>
        <v>626</v>
      </c>
      <c r="O44" s="214" t="str">
        <f t="shared" si="13"/>
        <v>1:52:407</v>
      </c>
      <c r="P44" s="246" t="str">
        <f t="shared" si="14"/>
        <v>1:52:407</v>
      </c>
      <c r="Q44" s="221" t="str">
        <f t="array" ref="Q44">IFERROR(INDEX('DB(読み込みシート※編集厳禁)'!$A$3:$AH$501,MATCH($C44,'DB(読み込みシート※編集厳禁)'!$B$3:$B$501,0),MATCH(Q$14,'DB(読み込みシート※編集厳禁)'!$A$2:$AH$2,0)),"")</f>
        <v>C2</v>
      </c>
      <c r="R44" s="222">
        <v>28.0</v>
      </c>
      <c r="S44" s="287" t="str">
        <f t="array" ref="S44">IFERROR(INDEX('DB(読み込みシート※編集厳禁)'!$A$3:$AH$501,MATCH($C44,'DB(読み込みシート※編集厳禁)'!$B$3:$B$501,0),MATCH(S$14,'DB(読み込みシート※編集厳禁)'!$A$2:$AH$2,0)),"")</f>
        <v>かおる</v>
      </c>
      <c r="T44" s="288" t="str">
        <f t="array" ref="T44">IFERROR(INDEX('DB(読み込みシート※編集厳禁)'!$A$3:$AH$501,MATCH($C44,'DB(読み込みシート※編集厳禁)'!$B$3:$B$501,0),MATCH(T$14,'DB(読み込みシート※編集厳禁)'!$A$2:$AH$2,0)),"")</f>
        <v>VTR250</v>
      </c>
      <c r="U44" s="207">
        <v>152407.0</v>
      </c>
      <c r="V44" s="284"/>
      <c r="W44" s="209" t="s">
        <v>32</v>
      </c>
      <c r="X44" s="210" t="str">
        <f t="shared" si="15"/>
        <v>1</v>
      </c>
      <c r="Y44" s="211" t="str">
        <f t="shared" si="16"/>
        <v>52</v>
      </c>
      <c r="Z44" s="217" t="str">
        <f t="shared" si="17"/>
        <v>407</v>
      </c>
      <c r="AA44" s="4"/>
      <c r="AB44" s="23"/>
      <c r="AC44" s="23"/>
      <c r="AD44" s="23"/>
      <c r="AE44" s="23"/>
      <c r="AF44" s="23"/>
      <c r="AG44" s="23">
        <f t="shared" si="18"/>
        <v>130000</v>
      </c>
      <c r="AH44" s="23">
        <f t="shared" si="19"/>
        <v>132028</v>
      </c>
      <c r="AI44" s="23" t="str">
        <f t="shared" si="20"/>
        <v>C2-7</v>
      </c>
      <c r="AJ44" s="23"/>
      <c r="AK44" s="23" t="str">
        <f t="shared" si="21"/>
        <v/>
      </c>
      <c r="AL44" s="23"/>
      <c r="AM44" s="23"/>
      <c r="AN44" s="23"/>
      <c r="AO44" s="23"/>
      <c r="AP44" s="23"/>
      <c r="AQ44" s="25"/>
      <c r="AR44" s="130"/>
      <c r="AS44" s="130"/>
      <c r="AT44" s="90">
        <v>28.0</v>
      </c>
      <c r="AU44" s="130" t="str">
        <f t="array" ref="AU44">IFERROR(INDEX('DB(読み込みシート※編集厳禁)'!$A$3:$AH$501,MATCH($C44,'DB(読み込みシート※編集厳禁)'!$B$3:$B$501,0),MATCH(AU$16,'DB(読み込みシート※編集厳禁)'!$A$2:$AH$2,0)),"")</f>
        <v>いいえ</v>
      </c>
      <c r="AV44" s="130" t="str">
        <f t="array" ref="AV44">IFERROR(INDEX('DB(読み込みシート※編集厳禁)'!$A$3:$AH$501,MATCH($C44,'DB(読み込みシート※編集厳禁)'!$B$3:$B$501,0),MATCH(AV$16,'DB(読み込みシート※編集厳禁)'!$A$2:$AH$2,0)),"")</f>
        <v>いいえ</v>
      </c>
      <c r="AW44" s="130" t="str">
        <f t="shared" si="22"/>
        <v>1:53:626</v>
      </c>
      <c r="AX44" s="130" t="str">
        <f t="shared" si="23"/>
        <v>1:54:626</v>
      </c>
      <c r="AY44" s="130">
        <f t="shared" si="24"/>
        <v>1</v>
      </c>
      <c r="AZ44" s="130" t="str">
        <f t="shared" si="25"/>
        <v>1:52:407</v>
      </c>
      <c r="BA44" s="130" t="str">
        <f t="shared" si="26"/>
        <v>1:52:407</v>
      </c>
      <c r="BB44" s="130" t="str">
        <f t="shared" si="27"/>
        <v>-</v>
      </c>
      <c r="BC44" s="130" t="str">
        <f t="shared" si="28"/>
        <v>1:52:407</v>
      </c>
      <c r="BD44" s="131">
        <f t="shared" si="29"/>
        <v>1.151640268</v>
      </c>
      <c r="BE44" s="131">
        <f t="shared" si="30"/>
        <v>1.151640268</v>
      </c>
      <c r="BF44" s="220">
        <f t="shared" si="31"/>
        <v>114626</v>
      </c>
      <c r="BG44" s="220">
        <f t="shared" si="32"/>
        <v>112407</v>
      </c>
      <c r="BH44" s="4">
        <f t="shared" si="33"/>
        <v>112407</v>
      </c>
      <c r="BI44" s="4">
        <f t="shared" si="34"/>
        <v>11240728</v>
      </c>
      <c r="BJ44" s="4">
        <f t="shared" si="35"/>
        <v>400011240728</v>
      </c>
      <c r="BK44" s="4">
        <f t="shared" si="36"/>
        <v>112407</v>
      </c>
      <c r="BL44" s="4">
        <f t="shared" si="37"/>
        <v>25</v>
      </c>
      <c r="BM44" s="4" t="str">
        <f t="shared" si="38"/>
        <v>総合24</v>
      </c>
      <c r="BN44" s="4">
        <f t="shared" si="39"/>
        <v>7</v>
      </c>
      <c r="BO44" s="4" t="str">
        <f t="shared" si="40"/>
        <v>C27</v>
      </c>
      <c r="BP44" s="4" t="str">
        <f t="shared" si="41"/>
        <v>-</v>
      </c>
      <c r="BQ44" s="4" t="str">
        <f t="shared" si="42"/>
        <v>セパハン-</v>
      </c>
      <c r="BR44" s="4" t="str">
        <f t="shared" si="43"/>
        <v>-</v>
      </c>
      <c r="BS44" s="4" t="str">
        <f t="shared" si="44"/>
        <v>ミニ-</v>
      </c>
      <c r="BT44" s="4"/>
      <c r="BU44" s="4"/>
      <c r="BV44" s="4"/>
      <c r="BW44" s="4"/>
      <c r="BX44" s="4"/>
    </row>
    <row r="45">
      <c r="A45" s="4"/>
      <c r="B45" s="221" t="str">
        <f t="array" ref="B45">IFERROR(INDEX('DB(読み込みシート※編集厳禁)'!$A$3:$AH$501,MATCH($C45,'DB(読み込みシート※編集厳禁)'!$B$3:$B$501,0),MATCH(B$14,'DB(読み込みシート※編集厳禁)'!$A$2:$AH$2,0)),"")</f>
        <v>C2</v>
      </c>
      <c r="C45" s="222">
        <v>29.0</v>
      </c>
      <c r="D45" s="287" t="str">
        <f t="array" ref="D45">IFERROR(INDEX('DB(読み込みシート※編集厳禁)'!$A$3:$AH$501,MATCH($C45,'DB(読み込みシート※編集厳禁)'!$B$3:$B$501,0),MATCH(D$14,'DB(読み込みシート※編集厳禁)'!$A$2:$AH$2,0)),"")</f>
        <v>どーやP</v>
      </c>
      <c r="E45" s="288" t="str">
        <f t="array" ref="E45">IFERROR(INDEX('DB(読み込みシート※編集厳禁)'!$A$3:$AH$501,MATCH($C45,'DB(読み込みシート※編集厳禁)'!$B$3:$B$501,0),MATCH(E$14,'DB(読み込みシート※編集厳禁)'!$A$2:$AH$2,0)),"")</f>
        <v>Z400</v>
      </c>
      <c r="F45" s="289" t="str">
        <f t="array" ref="F45">IFERROR(INDEX('DB(読み込みシート※編集厳禁)'!$A$3:$AH$501,MATCH($C45,'DB(読み込みシート※編集厳禁)'!$B$3:$B$501,0),MATCH(F$14,'DB(読み込みシート※編集厳禁)'!$A$2:$AH$2,0)),"")</f>
        <v>黒</v>
      </c>
      <c r="G45" s="205" t="str">
        <f t="shared" si="8"/>
        <v>2:02:742</v>
      </c>
      <c r="H45" s="225" t="str">
        <f t="shared" si="9"/>
        <v>2:03:742</v>
      </c>
      <c r="I45" s="207">
        <v>202742.0</v>
      </c>
      <c r="J45" s="284">
        <v>1.0</v>
      </c>
      <c r="K45" s="209" t="s">
        <v>32</v>
      </c>
      <c r="L45" s="210" t="str">
        <f t="shared" si="10"/>
        <v>2</v>
      </c>
      <c r="M45" s="211" t="str">
        <f t="shared" si="11"/>
        <v>02</v>
      </c>
      <c r="N45" s="212" t="str">
        <f t="shared" si="12"/>
        <v>742</v>
      </c>
      <c r="O45" s="214" t="str">
        <f t="shared" si="13"/>
        <v>1:52:470</v>
      </c>
      <c r="P45" s="246" t="str">
        <f t="shared" si="14"/>
        <v>1:53:470</v>
      </c>
      <c r="Q45" s="221" t="str">
        <f t="array" ref="Q45">IFERROR(INDEX('DB(読み込みシート※編集厳禁)'!$A$3:$AH$501,MATCH($C45,'DB(読み込みシート※編集厳禁)'!$B$3:$B$501,0),MATCH(Q$14,'DB(読み込みシート※編集厳禁)'!$A$2:$AH$2,0)),"")</f>
        <v>C2</v>
      </c>
      <c r="R45" s="222">
        <v>29.0</v>
      </c>
      <c r="S45" s="287" t="str">
        <f t="array" ref="S45">IFERROR(INDEX('DB(読み込みシート※編集厳禁)'!$A$3:$AH$501,MATCH($C45,'DB(読み込みシート※編集厳禁)'!$B$3:$B$501,0),MATCH(S$14,'DB(読み込みシート※編集厳禁)'!$A$2:$AH$2,0)),"")</f>
        <v>どーやP</v>
      </c>
      <c r="T45" s="288" t="str">
        <f t="array" ref="T45">IFERROR(INDEX('DB(読み込みシート※編集厳禁)'!$A$3:$AH$501,MATCH($C45,'DB(読み込みシート※編集厳禁)'!$B$3:$B$501,0),MATCH(T$14,'DB(読み込みシート※編集厳禁)'!$A$2:$AH$2,0)),"")</f>
        <v>Z400</v>
      </c>
      <c r="U45" s="207">
        <v>152470.0</v>
      </c>
      <c r="V45" s="284">
        <v>1.0</v>
      </c>
      <c r="W45" s="209" t="s">
        <v>32</v>
      </c>
      <c r="X45" s="210" t="str">
        <f t="shared" si="15"/>
        <v>1</v>
      </c>
      <c r="Y45" s="211" t="str">
        <f t="shared" si="16"/>
        <v>52</v>
      </c>
      <c r="Z45" s="217" t="str">
        <f t="shared" si="17"/>
        <v>470</v>
      </c>
      <c r="AA45" s="4"/>
      <c r="AB45" s="23"/>
      <c r="AC45" s="23"/>
      <c r="AD45" s="23"/>
      <c r="AE45" s="23"/>
      <c r="AF45" s="23"/>
      <c r="AG45" s="23">
        <f t="shared" si="18"/>
        <v>130000</v>
      </c>
      <c r="AH45" s="23">
        <f t="shared" si="19"/>
        <v>132029</v>
      </c>
      <c r="AI45" s="23" t="str">
        <f t="shared" si="20"/>
        <v>C2-8</v>
      </c>
      <c r="AJ45" s="23"/>
      <c r="AK45" s="23" t="str">
        <f t="shared" si="21"/>
        <v/>
      </c>
      <c r="AL45" s="23"/>
      <c r="AM45" s="23"/>
      <c r="AN45" s="23"/>
      <c r="AO45" s="23"/>
      <c r="AP45" s="23"/>
      <c r="AQ45" s="25"/>
      <c r="AR45" s="130"/>
      <c r="AS45" s="130"/>
      <c r="AT45" s="90">
        <v>29.0</v>
      </c>
      <c r="AU45" s="130" t="str">
        <f t="array" ref="AU45">IFERROR(INDEX('DB(読み込みシート※編集厳禁)'!$A$3:$AH$501,MATCH($C45,'DB(読み込みシート※編集厳禁)'!$B$3:$B$501,0),MATCH(AU$16,'DB(読み込みシート※編集厳禁)'!$A$2:$AH$2,0)),"")</f>
        <v>いいえ</v>
      </c>
      <c r="AV45" s="130" t="str">
        <f t="array" ref="AV45">IFERROR(INDEX('DB(読み込みシート※編集厳禁)'!$A$3:$AH$501,MATCH($C45,'DB(読み込みシート※編集厳禁)'!$B$3:$B$501,0),MATCH(AV$16,'DB(読み込みシート※編集厳禁)'!$A$2:$AH$2,0)),"")</f>
        <v>いいえ</v>
      </c>
      <c r="AW45" s="130" t="str">
        <f t="shared" si="22"/>
        <v>2:02:742</v>
      </c>
      <c r="AX45" s="130" t="str">
        <f t="shared" si="23"/>
        <v>2:03:742</v>
      </c>
      <c r="AY45" s="130">
        <f t="shared" si="24"/>
        <v>1</v>
      </c>
      <c r="AZ45" s="130" t="str">
        <f t="shared" si="25"/>
        <v>1:52:470</v>
      </c>
      <c r="BA45" s="130" t="str">
        <f t="shared" si="26"/>
        <v>1:53:470</v>
      </c>
      <c r="BB45" s="130">
        <f t="shared" si="27"/>
        <v>1</v>
      </c>
      <c r="BC45" s="130" t="str">
        <f t="shared" si="28"/>
        <v>1:53:470</v>
      </c>
      <c r="BD45" s="131">
        <f t="shared" si="29"/>
        <v>1.162530992</v>
      </c>
      <c r="BE45" s="131">
        <f t="shared" si="30"/>
        <v>1.162530992</v>
      </c>
      <c r="BF45" s="220">
        <f t="shared" si="31"/>
        <v>123742</v>
      </c>
      <c r="BG45" s="220">
        <f t="shared" si="32"/>
        <v>113470</v>
      </c>
      <c r="BH45" s="4">
        <f t="shared" si="33"/>
        <v>113470</v>
      </c>
      <c r="BI45" s="4">
        <f t="shared" si="34"/>
        <v>11347029</v>
      </c>
      <c r="BJ45" s="4">
        <f t="shared" si="35"/>
        <v>400011347029</v>
      </c>
      <c r="BK45" s="4">
        <f t="shared" si="36"/>
        <v>113470</v>
      </c>
      <c r="BL45" s="4">
        <f t="shared" si="37"/>
        <v>29</v>
      </c>
      <c r="BM45" s="4" t="str">
        <f t="shared" si="38"/>
        <v>総合25</v>
      </c>
      <c r="BN45" s="4">
        <f t="shared" si="39"/>
        <v>8</v>
      </c>
      <c r="BO45" s="4" t="str">
        <f t="shared" si="40"/>
        <v>C28</v>
      </c>
      <c r="BP45" s="4" t="str">
        <f t="shared" si="41"/>
        <v>-</v>
      </c>
      <c r="BQ45" s="4" t="str">
        <f t="shared" si="42"/>
        <v>セパハン-</v>
      </c>
      <c r="BR45" s="4" t="str">
        <f t="shared" si="43"/>
        <v>-</v>
      </c>
      <c r="BS45" s="4" t="str">
        <f t="shared" si="44"/>
        <v>ミニ-</v>
      </c>
      <c r="BT45" s="4"/>
      <c r="BU45" s="4"/>
      <c r="BV45" s="4"/>
      <c r="BW45" s="4"/>
      <c r="BX45" s="4"/>
    </row>
    <row r="46">
      <c r="A46" s="4"/>
      <c r="B46" s="221" t="str">
        <f t="array" ref="B46">IFERROR(INDEX('DB(読み込みシート※編集厳禁)'!$A$3:$AH$501,MATCH($C46,'DB(読み込みシート※編集厳禁)'!$B$3:$B$501,0),MATCH(B$14,'DB(読み込みシート※編集厳禁)'!$A$2:$AH$2,0)),"")</f>
        <v>C2</v>
      </c>
      <c r="C46" s="222">
        <v>30.0</v>
      </c>
      <c r="D46" s="287" t="str">
        <f t="array" ref="D46">IFERROR(INDEX('DB(読み込みシート※編集厳禁)'!$A$3:$AH$501,MATCH($C46,'DB(読み込みシート※編集厳禁)'!$B$3:$B$501,0),MATCH(D$14,'DB(読み込みシート※編集厳禁)'!$A$2:$AH$2,0)),"")</f>
        <v>まる</v>
      </c>
      <c r="E46" s="288" t="str">
        <f t="array" ref="E46">IFERROR(INDEX('DB(読み込みシート※編集厳禁)'!$A$3:$AH$501,MATCH($C46,'DB(読み込みシート※編集厳禁)'!$B$3:$B$501,0),MATCH(E$14,'DB(読み込みシート※編集厳禁)'!$A$2:$AH$2,0)),"")</f>
        <v>VTR</v>
      </c>
      <c r="F46" s="289" t="str">
        <f t="array" ref="F46">IFERROR(INDEX('DB(読み込みシート※編集厳禁)'!$A$3:$AH$501,MATCH($C46,'DB(読み込みシート※編集厳禁)'!$B$3:$B$501,0),MATCH(F$14,'DB(読み込みシート※編集厳禁)'!$A$2:$AH$2,0)),"")</f>
        <v>白/黄</v>
      </c>
      <c r="G46" s="205" t="str">
        <f t="shared" si="8"/>
        <v>1:58:134</v>
      </c>
      <c r="H46" s="225" t="str">
        <f t="shared" si="9"/>
        <v>1:59:134</v>
      </c>
      <c r="I46" s="207">
        <v>158134.0</v>
      </c>
      <c r="J46" s="284">
        <v>1.0</v>
      </c>
      <c r="K46" s="209" t="s">
        <v>32</v>
      </c>
      <c r="L46" s="210" t="str">
        <f t="shared" si="10"/>
        <v>1</v>
      </c>
      <c r="M46" s="211" t="str">
        <f t="shared" si="11"/>
        <v>58</v>
      </c>
      <c r="N46" s="212" t="str">
        <f t="shared" si="12"/>
        <v>134</v>
      </c>
      <c r="O46" s="214" t="str">
        <f t="shared" si="13"/>
        <v>1:51:148</v>
      </c>
      <c r="P46" s="246" t="str">
        <f t="shared" si="14"/>
        <v>1:51:148</v>
      </c>
      <c r="Q46" s="221" t="str">
        <f t="array" ref="Q46">IFERROR(INDEX('DB(読み込みシート※編集厳禁)'!$A$3:$AH$501,MATCH($C46,'DB(読み込みシート※編集厳禁)'!$B$3:$B$501,0),MATCH(Q$14,'DB(読み込みシート※編集厳禁)'!$A$2:$AH$2,0)),"")</f>
        <v>C2</v>
      </c>
      <c r="R46" s="222">
        <v>30.0</v>
      </c>
      <c r="S46" s="287" t="str">
        <f t="array" ref="S46">IFERROR(INDEX('DB(読み込みシート※編集厳禁)'!$A$3:$AH$501,MATCH($C46,'DB(読み込みシート※編集厳禁)'!$B$3:$B$501,0),MATCH(S$14,'DB(読み込みシート※編集厳禁)'!$A$2:$AH$2,0)),"")</f>
        <v>まる</v>
      </c>
      <c r="T46" s="288" t="str">
        <f t="array" ref="T46">IFERROR(INDEX('DB(読み込みシート※編集厳禁)'!$A$3:$AH$501,MATCH($C46,'DB(読み込みシート※編集厳禁)'!$B$3:$B$501,0),MATCH(T$14,'DB(読み込みシート※編集厳禁)'!$A$2:$AH$2,0)),"")</f>
        <v>VTR</v>
      </c>
      <c r="U46" s="207">
        <v>151148.0</v>
      </c>
      <c r="V46" s="284"/>
      <c r="W46" s="209" t="s">
        <v>32</v>
      </c>
      <c r="X46" s="210" t="str">
        <f t="shared" si="15"/>
        <v>1</v>
      </c>
      <c r="Y46" s="211" t="str">
        <f t="shared" si="16"/>
        <v>51</v>
      </c>
      <c r="Z46" s="217" t="str">
        <f t="shared" si="17"/>
        <v>148</v>
      </c>
      <c r="AA46" s="4"/>
      <c r="AB46" s="23"/>
      <c r="AC46" s="23"/>
      <c r="AD46" s="23"/>
      <c r="AE46" s="23"/>
      <c r="AF46" s="23"/>
      <c r="AG46" s="23">
        <f t="shared" si="18"/>
        <v>130000</v>
      </c>
      <c r="AH46" s="23">
        <f t="shared" si="19"/>
        <v>132030</v>
      </c>
      <c r="AI46" s="23" t="str">
        <f t="shared" si="20"/>
        <v>C2-6</v>
      </c>
      <c r="AJ46" s="23"/>
      <c r="AK46" s="23" t="str">
        <f t="shared" si="21"/>
        <v/>
      </c>
      <c r="AL46" s="23"/>
      <c r="AM46" s="23"/>
      <c r="AN46" s="23"/>
      <c r="AO46" s="23"/>
      <c r="AP46" s="23"/>
      <c r="AQ46" s="25"/>
      <c r="AR46" s="130"/>
      <c r="AS46" s="130"/>
      <c r="AT46" s="90">
        <v>30.0</v>
      </c>
      <c r="AU46" s="130" t="str">
        <f t="array" ref="AU46">IFERROR(INDEX('DB(読み込みシート※編集厳禁)'!$A$3:$AH$501,MATCH($C46,'DB(読み込みシート※編集厳禁)'!$B$3:$B$501,0),MATCH(AU$16,'DB(読み込みシート※編集厳禁)'!$A$2:$AH$2,0)),"")</f>
        <v>いいえ</v>
      </c>
      <c r="AV46" s="130" t="str">
        <f t="array" ref="AV46">IFERROR(INDEX('DB(読み込みシート※編集厳禁)'!$A$3:$AH$501,MATCH($C46,'DB(読み込みシート※編集厳禁)'!$B$3:$B$501,0),MATCH(AV$16,'DB(読み込みシート※編集厳禁)'!$A$2:$AH$2,0)),"")</f>
        <v>いいえ</v>
      </c>
      <c r="AW46" s="130" t="str">
        <f t="shared" si="22"/>
        <v>1:58:134</v>
      </c>
      <c r="AX46" s="130" t="str">
        <f t="shared" si="23"/>
        <v>1:59:134</v>
      </c>
      <c r="AY46" s="130">
        <f t="shared" si="24"/>
        <v>1</v>
      </c>
      <c r="AZ46" s="130" t="str">
        <f t="shared" si="25"/>
        <v>1:51:148</v>
      </c>
      <c r="BA46" s="130" t="str">
        <f t="shared" si="26"/>
        <v>1:51:148</v>
      </c>
      <c r="BB46" s="130" t="str">
        <f t="shared" si="27"/>
        <v>-</v>
      </c>
      <c r="BC46" s="130" t="str">
        <f t="shared" si="28"/>
        <v>1:51:148</v>
      </c>
      <c r="BD46" s="131">
        <f t="shared" si="29"/>
        <v>1.138741471</v>
      </c>
      <c r="BE46" s="131">
        <f t="shared" si="30"/>
        <v>1.138741471</v>
      </c>
      <c r="BF46" s="220">
        <f t="shared" si="31"/>
        <v>119134</v>
      </c>
      <c r="BG46" s="220">
        <f t="shared" si="32"/>
        <v>111148</v>
      </c>
      <c r="BH46" s="4">
        <f t="shared" si="33"/>
        <v>111148</v>
      </c>
      <c r="BI46" s="4">
        <f t="shared" si="34"/>
        <v>11114830</v>
      </c>
      <c r="BJ46" s="4">
        <f t="shared" si="35"/>
        <v>400011114830</v>
      </c>
      <c r="BK46" s="4">
        <f t="shared" si="36"/>
        <v>111148</v>
      </c>
      <c r="BL46" s="4">
        <f t="shared" si="37"/>
        <v>23</v>
      </c>
      <c r="BM46" s="4" t="str">
        <f t="shared" si="38"/>
        <v>総合23</v>
      </c>
      <c r="BN46" s="4">
        <f t="shared" si="39"/>
        <v>6</v>
      </c>
      <c r="BO46" s="4" t="str">
        <f t="shared" si="40"/>
        <v>C26</v>
      </c>
      <c r="BP46" s="4" t="str">
        <f t="shared" si="41"/>
        <v>-</v>
      </c>
      <c r="BQ46" s="4" t="str">
        <f t="shared" si="42"/>
        <v>セパハン-</v>
      </c>
      <c r="BR46" s="4" t="str">
        <f t="shared" si="43"/>
        <v>-</v>
      </c>
      <c r="BS46" s="4" t="str">
        <f t="shared" si="44"/>
        <v>ミニ-</v>
      </c>
      <c r="BT46" s="4"/>
      <c r="BU46" s="4"/>
      <c r="BV46" s="4"/>
      <c r="BW46" s="4"/>
      <c r="BX46" s="4"/>
    </row>
    <row r="47">
      <c r="A47" s="4"/>
      <c r="B47" s="221" t="str">
        <f t="array" ref="B47">IFERROR(INDEX('DB(読み込みシート※編集厳禁)'!$A$3:$AH$501,MATCH($C47,'DB(読み込みシート※編集厳禁)'!$B$3:$B$501,0),MATCH(B$14,'DB(読み込みシート※編集厳禁)'!$A$2:$AH$2,0)),"")</f>
        <v>C2</v>
      </c>
      <c r="C47" s="222">
        <v>31.0</v>
      </c>
      <c r="D47" s="287" t="str">
        <f t="array" ref="D47">IFERROR(INDEX('DB(読み込みシート※編集厳禁)'!$A$3:$AH$501,MATCH($C47,'DB(読み込みシート※編集厳禁)'!$B$3:$B$501,0),MATCH(D$14,'DB(読み込みシート※編集厳禁)'!$A$2:$AH$2,0)),"")</f>
        <v>織田憲男</v>
      </c>
      <c r="E47" s="288" t="str">
        <f t="array" ref="E47">IFERROR(INDEX('DB(読み込みシート※編集厳禁)'!$A$3:$AH$501,MATCH($C47,'DB(読み込みシート※編集厳禁)'!$B$3:$B$501,0),MATCH(E$14,'DB(読み込みシート※編集厳禁)'!$A$2:$AH$2,0)),"")</f>
        <v>MT-03</v>
      </c>
      <c r="F47" s="289" t="str">
        <f t="array" ref="F47">IFERROR(INDEX('DB(読み込みシート※編集厳禁)'!$A$3:$AH$501,MATCH($C47,'DB(読み込みシート※編集厳禁)'!$B$3:$B$501,0),MATCH(F$14,'DB(読み込みシート※編集厳禁)'!$A$2:$AH$2,0)),"")</f>
        <v>黒</v>
      </c>
      <c r="G47" s="205" t="str">
        <f t="shared" si="8"/>
        <v>1:53:531</v>
      </c>
      <c r="H47" s="225" t="str">
        <f t="shared" si="9"/>
        <v>1:54:531</v>
      </c>
      <c r="I47" s="207">
        <v>153531.0</v>
      </c>
      <c r="J47" s="284">
        <v>1.0</v>
      </c>
      <c r="K47" s="209" t="s">
        <v>32</v>
      </c>
      <c r="L47" s="210" t="str">
        <f t="shared" si="10"/>
        <v>1</v>
      </c>
      <c r="M47" s="211" t="str">
        <f t="shared" si="11"/>
        <v>53</v>
      </c>
      <c r="N47" s="212" t="str">
        <f t="shared" si="12"/>
        <v>531</v>
      </c>
      <c r="O47" s="214" t="str">
        <f t="shared" si="13"/>
        <v>1:55:157</v>
      </c>
      <c r="P47" s="246" t="str">
        <f t="shared" si="14"/>
        <v>1:55:157</v>
      </c>
      <c r="Q47" s="221" t="str">
        <f t="array" ref="Q47">IFERROR(INDEX('DB(読み込みシート※編集厳禁)'!$A$3:$AH$501,MATCH($C47,'DB(読み込みシート※編集厳禁)'!$B$3:$B$501,0),MATCH(Q$14,'DB(読み込みシート※編集厳禁)'!$A$2:$AH$2,0)),"")</f>
        <v>C2</v>
      </c>
      <c r="R47" s="222">
        <v>31.0</v>
      </c>
      <c r="S47" s="287" t="str">
        <f t="array" ref="S47">IFERROR(INDEX('DB(読み込みシート※編集厳禁)'!$A$3:$AH$501,MATCH($C47,'DB(読み込みシート※編集厳禁)'!$B$3:$B$501,0),MATCH(S$14,'DB(読み込みシート※編集厳禁)'!$A$2:$AH$2,0)),"")</f>
        <v>織田憲男</v>
      </c>
      <c r="T47" s="288" t="str">
        <f t="array" ref="T47">IFERROR(INDEX('DB(読み込みシート※編集厳禁)'!$A$3:$AH$501,MATCH($C47,'DB(読み込みシート※編集厳禁)'!$B$3:$B$501,0),MATCH(T$14,'DB(読み込みシート※編集厳禁)'!$A$2:$AH$2,0)),"")</f>
        <v>MT-03</v>
      </c>
      <c r="U47" s="207">
        <v>155157.0</v>
      </c>
      <c r="V47" s="284"/>
      <c r="W47" s="209" t="s">
        <v>32</v>
      </c>
      <c r="X47" s="210" t="str">
        <f t="shared" si="15"/>
        <v>1</v>
      </c>
      <c r="Y47" s="211" t="str">
        <f t="shared" si="16"/>
        <v>55</v>
      </c>
      <c r="Z47" s="217" t="str">
        <f t="shared" si="17"/>
        <v>157</v>
      </c>
      <c r="AA47" s="4"/>
      <c r="AB47" s="23"/>
      <c r="AC47" s="23"/>
      <c r="AD47" s="23"/>
      <c r="AE47" s="23"/>
      <c r="AF47" s="23"/>
      <c r="AG47" s="23">
        <f t="shared" si="18"/>
        <v>130000</v>
      </c>
      <c r="AH47" s="23">
        <f t="shared" si="19"/>
        <v>132031</v>
      </c>
      <c r="AI47" s="23" t="str">
        <f t="shared" si="20"/>
        <v>C2-9</v>
      </c>
      <c r="AJ47" s="23"/>
      <c r="AK47" s="23" t="str">
        <f t="shared" si="21"/>
        <v/>
      </c>
      <c r="AL47" s="23"/>
      <c r="AM47" s="23"/>
      <c r="AN47" s="23"/>
      <c r="AO47" s="23"/>
      <c r="AP47" s="23"/>
      <c r="AQ47" s="25"/>
      <c r="AR47" s="130"/>
      <c r="AS47" s="130"/>
      <c r="AT47" s="90">
        <v>31.0</v>
      </c>
      <c r="AU47" s="130" t="str">
        <f t="array" ref="AU47">IFERROR(INDEX('DB(読み込みシート※編集厳禁)'!$A$3:$AH$501,MATCH($C47,'DB(読み込みシート※編集厳禁)'!$B$3:$B$501,0),MATCH(AU$16,'DB(読み込みシート※編集厳禁)'!$A$2:$AH$2,0)),"")</f>
        <v>いいえ</v>
      </c>
      <c r="AV47" s="130" t="str">
        <f t="array" ref="AV47">IFERROR(INDEX('DB(読み込みシート※編集厳禁)'!$A$3:$AH$501,MATCH($C47,'DB(読み込みシート※編集厳禁)'!$B$3:$B$501,0),MATCH(AV$16,'DB(読み込みシート※編集厳禁)'!$A$2:$AH$2,0)),"")</f>
        <v>いいえ</v>
      </c>
      <c r="AW47" s="130" t="str">
        <f t="shared" si="22"/>
        <v>1:53:531</v>
      </c>
      <c r="AX47" s="130" t="str">
        <f t="shared" si="23"/>
        <v>1:54:531</v>
      </c>
      <c r="AY47" s="130">
        <f t="shared" si="24"/>
        <v>1</v>
      </c>
      <c r="AZ47" s="130" t="str">
        <f t="shared" si="25"/>
        <v>1:55:157</v>
      </c>
      <c r="BA47" s="130" t="str">
        <f t="shared" si="26"/>
        <v>1:55:157</v>
      </c>
      <c r="BB47" s="130" t="str">
        <f t="shared" si="27"/>
        <v>-</v>
      </c>
      <c r="BC47" s="130" t="str">
        <f t="shared" si="28"/>
        <v>1:54:531</v>
      </c>
      <c r="BD47" s="131">
        <f t="shared" si="29"/>
        <v>1.173401225</v>
      </c>
      <c r="BE47" s="131">
        <f t="shared" si="30"/>
        <v>1.173401225</v>
      </c>
      <c r="BF47" s="220">
        <f t="shared" si="31"/>
        <v>114531</v>
      </c>
      <c r="BG47" s="220">
        <f t="shared" si="32"/>
        <v>115157</v>
      </c>
      <c r="BH47" s="4">
        <f t="shared" si="33"/>
        <v>114531</v>
      </c>
      <c r="BI47" s="4">
        <f t="shared" si="34"/>
        <v>11453131</v>
      </c>
      <c r="BJ47" s="4">
        <f t="shared" si="35"/>
        <v>400011453131</v>
      </c>
      <c r="BK47" s="4">
        <f t="shared" si="36"/>
        <v>114531</v>
      </c>
      <c r="BL47" s="4">
        <f t="shared" si="37"/>
        <v>30</v>
      </c>
      <c r="BM47" s="4" t="str">
        <f t="shared" si="38"/>
        <v>総合26</v>
      </c>
      <c r="BN47" s="4">
        <f t="shared" si="39"/>
        <v>9</v>
      </c>
      <c r="BO47" s="4" t="str">
        <f t="shared" si="40"/>
        <v>C29</v>
      </c>
      <c r="BP47" s="4" t="str">
        <f t="shared" si="41"/>
        <v>-</v>
      </c>
      <c r="BQ47" s="4" t="str">
        <f t="shared" si="42"/>
        <v>セパハン-</v>
      </c>
      <c r="BR47" s="4" t="str">
        <f t="shared" si="43"/>
        <v>-</v>
      </c>
      <c r="BS47" s="4" t="str">
        <f t="shared" si="44"/>
        <v>ミニ-</v>
      </c>
      <c r="BT47" s="4"/>
      <c r="BU47" s="4"/>
      <c r="BV47" s="4"/>
      <c r="BW47" s="4"/>
      <c r="BX47" s="4"/>
    </row>
    <row r="48">
      <c r="A48" s="4"/>
      <c r="B48" s="221" t="str">
        <f t="array" ref="B48">IFERROR(INDEX('DB(読み込みシート※編集厳禁)'!$A$3:$AH$501,MATCH($C48,'DB(読み込みシート※編集厳禁)'!$B$3:$B$501,0),MATCH(B$14,'DB(読み込みシート※編集厳禁)'!$A$2:$AH$2,0)),"")</f>
        <v>C2</v>
      </c>
      <c r="C48" s="222">
        <v>32.0</v>
      </c>
      <c r="D48" s="287" t="str">
        <f t="array" ref="D48">IFERROR(INDEX('DB(読み込みシート※編集厳禁)'!$A$3:$AH$501,MATCH($C48,'DB(読み込みシート※編集厳禁)'!$B$3:$B$501,0),MATCH(D$14,'DB(読み込みシート※編集厳禁)'!$A$2:$AH$2,0)),"")</f>
        <v>ひろ</v>
      </c>
      <c r="E48" s="288" t="str">
        <f t="array" ref="E48">IFERROR(INDEX('DB(読み込みシート※編集厳禁)'!$A$3:$AH$501,MATCH($C48,'DB(読み込みシート※編集厳禁)'!$B$3:$B$501,0),MATCH(E$14,'DB(読み込みシート※編集厳禁)'!$A$2:$AH$2,0)),"")</f>
        <v>NSR250R</v>
      </c>
      <c r="F48" s="289" t="str">
        <f t="array" ref="F48">IFERROR(INDEX('DB(読み込みシート※編集厳禁)'!$A$3:$AH$501,MATCH($C48,'DB(読み込みシート※編集厳禁)'!$B$3:$B$501,0),MATCH(F$14,'DB(読み込みシート※編集厳禁)'!$A$2:$AH$2,0)),"")</f>
        <v>黒/赤</v>
      </c>
      <c r="G48" s="205" t="str">
        <f t="shared" si="8"/>
        <v>1:52:265</v>
      </c>
      <c r="H48" s="225" t="str">
        <f t="shared" si="9"/>
        <v>1:52:265</v>
      </c>
      <c r="I48" s="207">
        <v>152265.0</v>
      </c>
      <c r="J48" s="284"/>
      <c r="K48" s="209" t="s">
        <v>32</v>
      </c>
      <c r="L48" s="210" t="str">
        <f t="shared" si="10"/>
        <v>1</v>
      </c>
      <c r="M48" s="211" t="str">
        <f t="shared" si="11"/>
        <v>52</v>
      </c>
      <c r="N48" s="212" t="str">
        <f t="shared" si="12"/>
        <v>265</v>
      </c>
      <c r="O48" s="214" t="str">
        <f t="shared" si="13"/>
        <v>1:49:637</v>
      </c>
      <c r="P48" s="246" t="str">
        <f t="shared" si="14"/>
        <v>1:49:637</v>
      </c>
      <c r="Q48" s="221" t="str">
        <f t="array" ref="Q48">IFERROR(INDEX('DB(読み込みシート※編集厳禁)'!$A$3:$AH$501,MATCH($C48,'DB(読み込みシート※編集厳禁)'!$B$3:$B$501,0),MATCH(Q$14,'DB(読み込みシート※編集厳禁)'!$A$2:$AH$2,0)),"")</f>
        <v>C2</v>
      </c>
      <c r="R48" s="222">
        <v>32.0</v>
      </c>
      <c r="S48" s="287" t="str">
        <f t="array" ref="S48">IFERROR(INDEX('DB(読み込みシート※編集厳禁)'!$A$3:$AH$501,MATCH($C48,'DB(読み込みシート※編集厳禁)'!$B$3:$B$501,0),MATCH(S$14,'DB(読み込みシート※編集厳禁)'!$A$2:$AH$2,0)),"")</f>
        <v>ひろ</v>
      </c>
      <c r="T48" s="288" t="str">
        <f t="array" ref="T48">IFERROR(INDEX('DB(読み込みシート※編集厳禁)'!$A$3:$AH$501,MATCH($C48,'DB(読み込みシート※編集厳禁)'!$B$3:$B$501,0),MATCH(T$14,'DB(読み込みシート※編集厳禁)'!$A$2:$AH$2,0)),"")</f>
        <v>NSR250R</v>
      </c>
      <c r="U48" s="207">
        <v>149637.0</v>
      </c>
      <c r="V48" s="284"/>
      <c r="W48" s="209" t="s">
        <v>32</v>
      </c>
      <c r="X48" s="210" t="str">
        <f t="shared" si="15"/>
        <v>1</v>
      </c>
      <c r="Y48" s="211" t="str">
        <f t="shared" si="16"/>
        <v>49</v>
      </c>
      <c r="Z48" s="217" t="str">
        <f t="shared" si="17"/>
        <v>637</v>
      </c>
      <c r="AA48" s="4"/>
      <c r="AB48" s="23"/>
      <c r="AC48" s="23"/>
      <c r="AD48" s="23"/>
      <c r="AE48" s="23"/>
      <c r="AF48" s="23"/>
      <c r="AG48" s="23">
        <f t="shared" si="18"/>
        <v>130000</v>
      </c>
      <c r="AH48" s="23">
        <f t="shared" si="19"/>
        <v>132032</v>
      </c>
      <c r="AI48" s="23" t="str">
        <f t="shared" si="20"/>
        <v>C2-4</v>
      </c>
      <c r="AJ48" s="23"/>
      <c r="AK48" s="23" t="str">
        <f t="shared" si="21"/>
        <v/>
      </c>
      <c r="AL48" s="23"/>
      <c r="AM48" s="23"/>
      <c r="AN48" s="23"/>
      <c r="AO48" s="23"/>
      <c r="AP48" s="23"/>
      <c r="AQ48" s="25"/>
      <c r="AR48" s="130"/>
      <c r="AS48" s="130"/>
      <c r="AT48" s="90">
        <v>32.0</v>
      </c>
      <c r="AU48" s="130" t="str">
        <f t="array" ref="AU48">IFERROR(INDEX('DB(読み込みシート※編集厳禁)'!$A$3:$AH$501,MATCH($C48,'DB(読み込みシート※編集厳禁)'!$B$3:$B$501,0),MATCH(AU$16,'DB(読み込みシート※編集厳禁)'!$A$2:$AH$2,0)),"")</f>
        <v>いいえ</v>
      </c>
      <c r="AV48" s="130" t="str">
        <f t="array" ref="AV48">IFERROR(INDEX('DB(読み込みシート※編集厳禁)'!$A$3:$AH$501,MATCH($C48,'DB(読み込みシート※編集厳禁)'!$B$3:$B$501,0),MATCH(AV$16,'DB(読み込みシート※編集厳禁)'!$A$2:$AH$2,0)),"")</f>
        <v>いいえ</v>
      </c>
      <c r="AW48" s="130" t="str">
        <f t="shared" si="22"/>
        <v>1:52:265</v>
      </c>
      <c r="AX48" s="130" t="str">
        <f t="shared" si="23"/>
        <v>1:52:265</v>
      </c>
      <c r="AY48" s="130" t="str">
        <f t="shared" si="24"/>
        <v>-</v>
      </c>
      <c r="AZ48" s="130" t="str">
        <f t="shared" si="25"/>
        <v>1:49:637</v>
      </c>
      <c r="BA48" s="130" t="str">
        <f t="shared" si="26"/>
        <v>1:49:637</v>
      </c>
      <c r="BB48" s="130" t="str">
        <f t="shared" si="27"/>
        <v>-</v>
      </c>
      <c r="BC48" s="130" t="str">
        <f t="shared" si="28"/>
        <v>1:49:637</v>
      </c>
      <c r="BD48" s="131">
        <f t="shared" si="29"/>
        <v>1.123260865</v>
      </c>
      <c r="BE48" s="131">
        <f t="shared" si="30"/>
        <v>1.123260865</v>
      </c>
      <c r="BF48" s="220">
        <f t="shared" si="31"/>
        <v>112265</v>
      </c>
      <c r="BG48" s="220">
        <f t="shared" si="32"/>
        <v>109637</v>
      </c>
      <c r="BH48" s="4">
        <f t="shared" si="33"/>
        <v>109637</v>
      </c>
      <c r="BI48" s="4">
        <f t="shared" si="34"/>
        <v>10963732</v>
      </c>
      <c r="BJ48" s="4">
        <f t="shared" si="35"/>
        <v>400010963732</v>
      </c>
      <c r="BK48" s="4">
        <f t="shared" si="36"/>
        <v>109637</v>
      </c>
      <c r="BL48" s="4">
        <f t="shared" si="37"/>
        <v>17</v>
      </c>
      <c r="BM48" s="4" t="str">
        <f t="shared" si="38"/>
        <v>総合21</v>
      </c>
      <c r="BN48" s="4">
        <f t="shared" si="39"/>
        <v>4</v>
      </c>
      <c r="BO48" s="4" t="str">
        <f t="shared" si="40"/>
        <v>C24</v>
      </c>
      <c r="BP48" s="4" t="str">
        <f t="shared" si="41"/>
        <v>-</v>
      </c>
      <c r="BQ48" s="4" t="str">
        <f t="shared" si="42"/>
        <v>セパハン-</v>
      </c>
      <c r="BR48" s="4" t="str">
        <f t="shared" si="43"/>
        <v>-</v>
      </c>
      <c r="BS48" s="4" t="str">
        <f t="shared" si="44"/>
        <v>ミニ-</v>
      </c>
      <c r="BT48" s="4"/>
      <c r="BU48" s="4"/>
      <c r="BV48" s="4"/>
      <c r="BW48" s="4"/>
      <c r="BX48" s="4"/>
    </row>
    <row r="49">
      <c r="A49" s="4"/>
      <c r="B49" s="221" t="str">
        <f t="array" ref="B49">IFERROR(INDEX('DB(読み込みシート※編集厳禁)'!$A$3:$AH$501,MATCH($C49,'DB(読み込みシート※編集厳禁)'!$B$3:$B$501,0),MATCH(B$14,'DB(読み込みシート※編集厳禁)'!$A$2:$AH$2,0)),"")</f>
        <v>C2</v>
      </c>
      <c r="C49" s="222">
        <v>33.0</v>
      </c>
      <c r="D49" s="287" t="str">
        <f t="array" ref="D49">IFERROR(INDEX('DB(読み込みシート※編集厳禁)'!$A$3:$AH$501,MATCH($C49,'DB(読み込みシート※編集厳禁)'!$B$3:$B$501,0),MATCH(D$14,'DB(読み込みシート※編集厳禁)'!$A$2:$AH$2,0)),"")</f>
        <v>浅野智博</v>
      </c>
      <c r="E49" s="288" t="str">
        <f t="array" ref="E49">IFERROR(INDEX('DB(読み込みシート※編集厳禁)'!$A$3:$AH$501,MATCH($C49,'DB(読み込みシート※編集厳禁)'!$B$3:$B$501,0),MATCH(E$14,'DB(読み込みシート※編集厳禁)'!$A$2:$AH$2,0)),"")</f>
        <v>YZ250FX</v>
      </c>
      <c r="F49" s="289" t="str">
        <f t="array" ref="F49">IFERROR(INDEX('DB(読み込みシート※編集厳禁)'!$A$3:$AH$501,MATCH($C49,'DB(読み込みシート※編集厳禁)'!$B$3:$B$501,0),MATCH(F$14,'DB(読み込みシート※編集厳禁)'!$A$2:$AH$2,0)),"")</f>
        <v>白</v>
      </c>
      <c r="G49" s="205" t="str">
        <f t="shared" si="8"/>
        <v>9:99:999</v>
      </c>
      <c r="H49" s="225" t="str">
        <f t="shared" si="9"/>
        <v>9:99:999</v>
      </c>
      <c r="I49" s="207">
        <v>152849.0</v>
      </c>
      <c r="J49" s="284"/>
      <c r="K49" s="209" t="s">
        <v>26</v>
      </c>
      <c r="L49" s="210" t="str">
        <f t="shared" si="10"/>
        <v>1</v>
      </c>
      <c r="M49" s="211" t="str">
        <f t="shared" si="11"/>
        <v>52</v>
      </c>
      <c r="N49" s="212" t="str">
        <f t="shared" si="12"/>
        <v>849</v>
      </c>
      <c r="O49" s="214" t="str">
        <f t="shared" si="13"/>
        <v>1:47:833</v>
      </c>
      <c r="P49" s="246" t="str">
        <f t="shared" si="14"/>
        <v>1:47:833</v>
      </c>
      <c r="Q49" s="221" t="str">
        <f t="array" ref="Q49">IFERROR(INDEX('DB(読み込みシート※編集厳禁)'!$A$3:$AH$501,MATCH($C49,'DB(読み込みシート※編集厳禁)'!$B$3:$B$501,0),MATCH(Q$14,'DB(読み込みシート※編集厳禁)'!$A$2:$AH$2,0)),"")</f>
        <v>C2</v>
      </c>
      <c r="R49" s="222">
        <v>33.0</v>
      </c>
      <c r="S49" s="287" t="str">
        <f t="array" ref="S49">IFERROR(INDEX('DB(読み込みシート※編集厳禁)'!$A$3:$AH$501,MATCH($C49,'DB(読み込みシート※編集厳禁)'!$B$3:$B$501,0),MATCH(S$14,'DB(読み込みシート※編集厳禁)'!$A$2:$AH$2,0)),"")</f>
        <v>浅野智博</v>
      </c>
      <c r="T49" s="288" t="str">
        <f t="array" ref="T49">IFERROR(INDEX('DB(読み込みシート※編集厳禁)'!$A$3:$AH$501,MATCH($C49,'DB(読み込みシート※編集厳禁)'!$B$3:$B$501,0),MATCH(T$14,'DB(読み込みシート※編集厳禁)'!$A$2:$AH$2,0)),"")</f>
        <v>YZ250FX</v>
      </c>
      <c r="U49" s="207">
        <v>147833.0</v>
      </c>
      <c r="V49" s="284"/>
      <c r="W49" s="209" t="s">
        <v>32</v>
      </c>
      <c r="X49" s="210" t="str">
        <f t="shared" si="15"/>
        <v>1</v>
      </c>
      <c r="Y49" s="211" t="str">
        <f t="shared" si="16"/>
        <v>47</v>
      </c>
      <c r="Z49" s="217" t="str">
        <f t="shared" si="17"/>
        <v>833</v>
      </c>
      <c r="AA49" s="4"/>
      <c r="AB49" s="23"/>
      <c r="AC49" s="23"/>
      <c r="AD49" s="23"/>
      <c r="AE49" s="23"/>
      <c r="AF49" s="23"/>
      <c r="AG49" s="23">
        <f t="shared" si="18"/>
        <v>130000</v>
      </c>
      <c r="AH49" s="23">
        <f t="shared" si="19"/>
        <v>132033</v>
      </c>
      <c r="AI49" s="23" t="str">
        <f t="shared" si="20"/>
        <v>C2-3</v>
      </c>
      <c r="AJ49" s="23"/>
      <c r="AK49" s="23" t="str">
        <f t="shared" si="21"/>
        <v/>
      </c>
      <c r="AL49" s="23"/>
      <c r="AM49" s="23"/>
      <c r="AN49" s="23"/>
      <c r="AO49" s="23"/>
      <c r="AP49" s="23"/>
      <c r="AQ49" s="25"/>
      <c r="AR49" s="130"/>
      <c r="AS49" s="130"/>
      <c r="AT49" s="90">
        <v>33.0</v>
      </c>
      <c r="AU49" s="130" t="str">
        <f t="array" ref="AU49">IFERROR(INDEX('DB(読み込みシート※編集厳禁)'!$A$3:$AH$501,MATCH($C49,'DB(読み込みシート※編集厳禁)'!$B$3:$B$501,0),MATCH(AU$16,'DB(読み込みシート※編集厳禁)'!$A$2:$AH$2,0)),"")</f>
        <v>いいえ</v>
      </c>
      <c r="AV49" s="130" t="str">
        <f t="array" ref="AV49">IFERROR(INDEX('DB(読み込みシート※編集厳禁)'!$A$3:$AH$501,MATCH($C49,'DB(読み込みシート※編集厳禁)'!$B$3:$B$501,0),MATCH(AV$16,'DB(読み込みシート※編集厳禁)'!$A$2:$AH$2,0)),"")</f>
        <v>いいえ</v>
      </c>
      <c r="AW49" s="130" t="str">
        <f t="shared" si="22"/>
        <v>9:99:999</v>
      </c>
      <c r="AX49" s="130" t="str">
        <f t="shared" si="23"/>
        <v>9:99:999</v>
      </c>
      <c r="AY49" s="130" t="str">
        <f t="shared" si="24"/>
        <v>MC</v>
      </c>
      <c r="AZ49" s="130" t="str">
        <f t="shared" si="25"/>
        <v>1:47:833</v>
      </c>
      <c r="BA49" s="130" t="str">
        <f t="shared" si="26"/>
        <v>1:47:833</v>
      </c>
      <c r="BB49" s="130" t="str">
        <f t="shared" si="27"/>
        <v>-</v>
      </c>
      <c r="BC49" s="130" t="str">
        <f t="shared" si="28"/>
        <v>1:47:833</v>
      </c>
      <c r="BD49" s="131">
        <f t="shared" si="29"/>
        <v>1.104778395</v>
      </c>
      <c r="BE49" s="131">
        <f t="shared" si="30"/>
        <v>1.104778395</v>
      </c>
      <c r="BF49" s="4">
        <f t="shared" si="31"/>
        <v>999999</v>
      </c>
      <c r="BG49" s="220">
        <f t="shared" si="32"/>
        <v>107833</v>
      </c>
      <c r="BH49" s="4">
        <f t="shared" si="33"/>
        <v>107833</v>
      </c>
      <c r="BI49" s="4">
        <f t="shared" si="34"/>
        <v>10783333</v>
      </c>
      <c r="BJ49" s="4">
        <f t="shared" si="35"/>
        <v>400010783333</v>
      </c>
      <c r="BK49" s="4">
        <f t="shared" si="36"/>
        <v>107833</v>
      </c>
      <c r="BL49" s="4">
        <f t="shared" si="37"/>
        <v>14</v>
      </c>
      <c r="BM49" s="4" t="str">
        <f t="shared" si="38"/>
        <v>総合20</v>
      </c>
      <c r="BN49" s="4">
        <f t="shared" si="39"/>
        <v>3</v>
      </c>
      <c r="BO49" s="4" t="str">
        <f t="shared" si="40"/>
        <v>C23</v>
      </c>
      <c r="BP49" s="4" t="str">
        <f t="shared" si="41"/>
        <v>-</v>
      </c>
      <c r="BQ49" s="4" t="str">
        <f t="shared" si="42"/>
        <v>セパハン-</v>
      </c>
      <c r="BR49" s="4" t="str">
        <f t="shared" si="43"/>
        <v>-</v>
      </c>
      <c r="BS49" s="4" t="str">
        <f t="shared" si="44"/>
        <v>ミニ-</v>
      </c>
      <c r="BT49" s="4"/>
      <c r="BU49" s="4"/>
      <c r="BV49" s="4"/>
      <c r="BW49" s="4"/>
      <c r="BX49" s="4"/>
    </row>
    <row r="50">
      <c r="A50" s="4"/>
      <c r="B50" s="221" t="str">
        <f t="array" ref="B50">IFERROR(INDEX('DB(読み込みシート※編集厳禁)'!$A$3:$AH$501,MATCH($C50,'DB(読み込みシート※編集厳禁)'!$B$3:$B$501,0),MATCH(B$14,'DB(読み込みシート※編集厳禁)'!$A$2:$AH$2,0)),"")</f>
        <v>C2</v>
      </c>
      <c r="C50" s="222">
        <v>34.0</v>
      </c>
      <c r="D50" s="287" t="str">
        <f t="array" ref="D50">IFERROR(INDEX('DB(読み込みシート※編集厳禁)'!$A$3:$AH$501,MATCH($C50,'DB(読み込みシート※編集厳禁)'!$B$3:$B$501,0),MATCH(D$14,'DB(読み込みシート※編集厳禁)'!$A$2:$AH$2,0)),"")</f>
        <v>もーと</v>
      </c>
      <c r="E50" s="288" t="str">
        <f t="array" ref="E50">IFERROR(INDEX('DB(読み込みシート※編集厳禁)'!$A$3:$AH$501,MATCH($C50,'DB(読み込みシート※編集厳禁)'!$B$3:$B$501,0),MATCH(E$14,'DB(読み込みシート※編集厳禁)'!$A$2:$AH$2,0)),"")</f>
        <v>KX85</v>
      </c>
      <c r="F50" s="289" t="str">
        <f t="array" ref="F50">IFERROR(INDEX('DB(読み込みシート※編集厳禁)'!$A$3:$AH$501,MATCH($C50,'DB(読み込みシート※編集厳禁)'!$B$3:$B$501,0),MATCH(F$14,'DB(読み込みシート※編集厳禁)'!$A$2:$AH$2,0)),"")</f>
        <v>黒/黄</v>
      </c>
      <c r="G50" s="205" t="str">
        <f t="shared" si="8"/>
        <v>DNS</v>
      </c>
      <c r="H50" s="225" t="str">
        <f t="shared" si="9"/>
        <v>:00:000</v>
      </c>
      <c r="I50" s="207"/>
      <c r="J50" s="284"/>
      <c r="K50" s="209" t="s">
        <v>32</v>
      </c>
      <c r="L50" s="210" t="str">
        <f t="shared" si="10"/>
        <v/>
      </c>
      <c r="M50" s="211" t="str">
        <f t="shared" si="11"/>
        <v/>
      </c>
      <c r="N50" s="212" t="str">
        <f t="shared" si="12"/>
        <v/>
      </c>
      <c r="O50" s="214" t="str">
        <f t="shared" si="13"/>
        <v>DNS</v>
      </c>
      <c r="P50" s="246" t="str">
        <f t="shared" si="14"/>
        <v>:00:000</v>
      </c>
      <c r="Q50" s="221" t="str">
        <f t="array" ref="Q50">IFERROR(INDEX('DB(読み込みシート※編集厳禁)'!$A$3:$AH$501,MATCH($C50,'DB(読み込みシート※編集厳禁)'!$B$3:$B$501,0),MATCH(Q$14,'DB(読み込みシート※編集厳禁)'!$A$2:$AH$2,0)),"")</f>
        <v>C2</v>
      </c>
      <c r="R50" s="222">
        <v>34.0</v>
      </c>
      <c r="S50" s="287" t="str">
        <f t="array" ref="S50">IFERROR(INDEX('DB(読み込みシート※編集厳禁)'!$A$3:$AH$501,MATCH($C50,'DB(読み込みシート※編集厳禁)'!$B$3:$B$501,0),MATCH(S$14,'DB(読み込みシート※編集厳禁)'!$A$2:$AH$2,0)),"")</f>
        <v>もーと</v>
      </c>
      <c r="T50" s="288" t="str">
        <f t="array" ref="T50">IFERROR(INDEX('DB(読み込みシート※編集厳禁)'!$A$3:$AH$501,MATCH($C50,'DB(読み込みシート※編集厳禁)'!$B$3:$B$501,0),MATCH(T$14,'DB(読み込みシート※編集厳禁)'!$A$2:$AH$2,0)),"")</f>
        <v>KX85</v>
      </c>
      <c r="U50" s="207"/>
      <c r="V50" s="284"/>
      <c r="W50" s="209" t="s">
        <v>32</v>
      </c>
      <c r="X50" s="210" t="str">
        <f t="shared" si="15"/>
        <v/>
      </c>
      <c r="Y50" s="211" t="str">
        <f t="shared" si="16"/>
        <v/>
      </c>
      <c r="Z50" s="217" t="str">
        <f t="shared" si="17"/>
        <v/>
      </c>
      <c r="AA50" s="4"/>
      <c r="AB50" s="23"/>
      <c r="AC50" s="23"/>
      <c r="AD50" s="23"/>
      <c r="AE50" s="23"/>
      <c r="AF50" s="23"/>
      <c r="AG50" s="23" t="str">
        <f t="shared" si="18"/>
        <v/>
      </c>
      <c r="AH50" s="23" t="str">
        <f t="shared" si="19"/>
        <v/>
      </c>
      <c r="AI50" s="23" t="str">
        <f t="shared" si="20"/>
        <v>C2--</v>
      </c>
      <c r="AJ50" s="23"/>
      <c r="AK50" s="23" t="str">
        <f t="shared" si="21"/>
        <v/>
      </c>
      <c r="AL50" s="23"/>
      <c r="AM50" s="23"/>
      <c r="AN50" s="23"/>
      <c r="AO50" s="23"/>
      <c r="AP50" s="23"/>
      <c r="AQ50" s="25"/>
      <c r="AR50" s="130"/>
      <c r="AS50" s="130"/>
      <c r="AT50" s="90">
        <v>34.0</v>
      </c>
      <c r="AU50" s="130" t="str">
        <f t="array" ref="AU50">IFERROR(INDEX('DB(読み込みシート※編集厳禁)'!$A$3:$AH$501,MATCH($C50,'DB(読み込みシート※編集厳禁)'!$B$3:$B$501,0),MATCH(AU$16,'DB(読み込みシート※編集厳禁)'!$A$2:$AH$2,0)),"")</f>
        <v>いいえ</v>
      </c>
      <c r="AV50" s="130" t="str">
        <f t="array" ref="AV50">IFERROR(INDEX('DB(読み込みシート※編集厳禁)'!$A$3:$AH$501,MATCH($C50,'DB(読み込みシート※編集厳禁)'!$B$3:$B$501,0),MATCH(AV$16,'DB(読み込みシート※編集厳禁)'!$A$2:$AH$2,0)),"")</f>
        <v>いいえ</v>
      </c>
      <c r="AW50" s="130" t="str">
        <f t="shared" si="22"/>
        <v>DNS</v>
      </c>
      <c r="AX50" s="130" t="str">
        <f t="shared" si="23"/>
        <v>DNS</v>
      </c>
      <c r="AY50" s="130" t="str">
        <f t="shared" si="24"/>
        <v>-</v>
      </c>
      <c r="AZ50" s="130" t="str">
        <f t="shared" si="25"/>
        <v>DNS</v>
      </c>
      <c r="BA50" s="130" t="str">
        <f t="shared" si="26"/>
        <v>DNS</v>
      </c>
      <c r="BB50" s="130" t="str">
        <f t="shared" si="27"/>
        <v>-</v>
      </c>
      <c r="BC50" s="130" t="str">
        <f t="shared" si="28"/>
        <v>DNS</v>
      </c>
      <c r="BD50" s="131" t="str">
        <f t="shared" si="29"/>
        <v>-</v>
      </c>
      <c r="BE50" s="131" t="str">
        <f t="shared" si="30"/>
        <v>-</v>
      </c>
      <c r="BF50" s="4">
        <f t="shared" si="31"/>
        <v>999999</v>
      </c>
      <c r="BG50" s="4">
        <f t="shared" si="32"/>
        <v>999999</v>
      </c>
      <c r="BH50" s="4">
        <f t="shared" si="33"/>
        <v>999999</v>
      </c>
      <c r="BI50" s="4">
        <f t="shared" si="34"/>
        <v>10000000034</v>
      </c>
      <c r="BJ50" s="4">
        <f t="shared" si="35"/>
        <v>410000000034</v>
      </c>
      <c r="BK50" s="4">
        <f t="shared" si="36"/>
        <v>100000000</v>
      </c>
      <c r="BL50" s="4" t="str">
        <f t="shared" si="37"/>
        <v>-</v>
      </c>
      <c r="BM50" s="4" t="str">
        <f t="shared" si="38"/>
        <v>総合27</v>
      </c>
      <c r="BN50" s="4" t="str">
        <f t="shared" si="39"/>
        <v>-</v>
      </c>
      <c r="BO50" s="4" t="str">
        <f t="shared" si="40"/>
        <v>C210</v>
      </c>
      <c r="BP50" s="4" t="str">
        <f t="shared" si="41"/>
        <v>-</v>
      </c>
      <c r="BQ50" s="4" t="str">
        <f t="shared" si="42"/>
        <v>セパハン-</v>
      </c>
      <c r="BR50" s="4" t="str">
        <f t="shared" si="43"/>
        <v>-</v>
      </c>
      <c r="BS50" s="4" t="str">
        <f t="shared" si="44"/>
        <v>ミニ-</v>
      </c>
      <c r="BT50" s="4"/>
      <c r="BU50" s="4"/>
      <c r="BV50" s="4"/>
      <c r="BW50" s="4"/>
      <c r="BX50" s="4"/>
    </row>
    <row r="51">
      <c r="A51" s="4"/>
      <c r="B51" s="221" t="str">
        <f t="array" ref="B51">IFERROR(INDEX('DB(読み込みシート※編集厳禁)'!$A$3:$AH$501,MATCH($C51,'DB(読み込みシート※編集厳禁)'!$B$3:$B$501,0),MATCH(B$14,'DB(読み込みシート※編集厳禁)'!$A$2:$AH$2,0)),"")</f>
        <v>C2</v>
      </c>
      <c r="C51" s="222">
        <v>35.0</v>
      </c>
      <c r="D51" s="287" t="str">
        <f t="array" ref="D51">IFERROR(INDEX('DB(読み込みシート※編集厳禁)'!$A$3:$AH$501,MATCH($C51,'DB(読み込みシート※編集厳禁)'!$B$3:$B$501,0),MATCH(D$14,'DB(読み込みシート※編集厳禁)'!$A$2:$AH$2,0)),"")</f>
        <v>モル</v>
      </c>
      <c r="E51" s="288" t="str">
        <f t="array" ref="E51">IFERROR(INDEX('DB(読み込みシート※編集厳禁)'!$A$3:$AH$501,MATCH($C51,'DB(読み込みシート※編集厳禁)'!$B$3:$B$501,0),MATCH(E$14,'DB(読み込みシート※編集厳禁)'!$A$2:$AH$2,0)),"")</f>
        <v>YZF-R25</v>
      </c>
      <c r="F51" s="289" t="str">
        <f t="array" ref="F51">IFERROR(INDEX('DB(読み込みシート※編集厳禁)'!$A$3:$AH$501,MATCH($C51,'DB(読み込みシート※編集厳禁)'!$B$3:$B$501,0),MATCH(F$14,'DB(読み込みシート※編集厳禁)'!$A$2:$AH$2,0)),"")</f>
        <v>青/白/黒</v>
      </c>
      <c r="G51" s="205" t="str">
        <f t="shared" si="8"/>
        <v>1:50:068</v>
      </c>
      <c r="H51" s="225" t="str">
        <f t="shared" si="9"/>
        <v>1:52:068</v>
      </c>
      <c r="I51" s="207">
        <v>150068.0</v>
      </c>
      <c r="J51" s="284">
        <v>2.0</v>
      </c>
      <c r="K51" s="209" t="s">
        <v>32</v>
      </c>
      <c r="L51" s="210" t="str">
        <f t="shared" si="10"/>
        <v>1</v>
      </c>
      <c r="M51" s="211" t="str">
        <f t="shared" si="11"/>
        <v>50</v>
      </c>
      <c r="N51" s="212" t="str">
        <f t="shared" si="12"/>
        <v>068</v>
      </c>
      <c r="O51" s="214" t="str">
        <f t="shared" si="13"/>
        <v>1:49:678</v>
      </c>
      <c r="P51" s="246" t="str">
        <f t="shared" si="14"/>
        <v>1:49:678</v>
      </c>
      <c r="Q51" s="221" t="str">
        <f t="array" ref="Q51">IFERROR(INDEX('DB(読み込みシート※編集厳禁)'!$A$3:$AH$501,MATCH($C51,'DB(読み込みシート※編集厳禁)'!$B$3:$B$501,0),MATCH(Q$14,'DB(読み込みシート※編集厳禁)'!$A$2:$AH$2,0)),"")</f>
        <v>C2</v>
      </c>
      <c r="R51" s="222">
        <v>35.0</v>
      </c>
      <c r="S51" s="287" t="str">
        <f t="array" ref="S51">IFERROR(INDEX('DB(読み込みシート※編集厳禁)'!$A$3:$AH$501,MATCH($C51,'DB(読み込みシート※編集厳禁)'!$B$3:$B$501,0),MATCH(S$14,'DB(読み込みシート※編集厳禁)'!$A$2:$AH$2,0)),"")</f>
        <v>モル</v>
      </c>
      <c r="T51" s="288" t="str">
        <f t="array" ref="T51">IFERROR(INDEX('DB(読み込みシート※編集厳禁)'!$A$3:$AH$501,MATCH($C51,'DB(読み込みシート※編集厳禁)'!$B$3:$B$501,0),MATCH(T$14,'DB(読み込みシート※編集厳禁)'!$A$2:$AH$2,0)),"")</f>
        <v>YZF-R25</v>
      </c>
      <c r="U51" s="207">
        <v>149678.0</v>
      </c>
      <c r="V51" s="284"/>
      <c r="W51" s="209" t="s">
        <v>32</v>
      </c>
      <c r="X51" s="210" t="str">
        <f t="shared" si="15"/>
        <v>1</v>
      </c>
      <c r="Y51" s="211" t="str">
        <f t="shared" si="16"/>
        <v>49</v>
      </c>
      <c r="Z51" s="217" t="str">
        <f t="shared" si="17"/>
        <v>678</v>
      </c>
      <c r="AA51" s="4"/>
      <c r="AB51" s="23"/>
      <c r="AC51" s="23"/>
      <c r="AD51" s="23"/>
      <c r="AE51" s="23"/>
      <c r="AF51" s="23"/>
      <c r="AG51" s="23">
        <f t="shared" si="18"/>
        <v>130000</v>
      </c>
      <c r="AH51" s="23">
        <f t="shared" si="19"/>
        <v>132035</v>
      </c>
      <c r="AI51" s="23" t="str">
        <f t="shared" si="20"/>
        <v>C2-5</v>
      </c>
      <c r="AJ51" s="23"/>
      <c r="AK51" s="23" t="str">
        <f t="shared" si="21"/>
        <v/>
      </c>
      <c r="AL51" s="23"/>
      <c r="AM51" s="23"/>
      <c r="AN51" s="23"/>
      <c r="AO51" s="23"/>
      <c r="AP51" s="23"/>
      <c r="AQ51" s="25"/>
      <c r="AR51" s="130"/>
      <c r="AS51" s="130"/>
      <c r="AT51" s="90">
        <v>35.0</v>
      </c>
      <c r="AU51" s="130" t="str">
        <f t="array" ref="AU51">IFERROR(INDEX('DB(読み込みシート※編集厳禁)'!$A$3:$AH$501,MATCH($C51,'DB(読み込みシート※編集厳禁)'!$B$3:$B$501,0),MATCH(AU$16,'DB(読み込みシート※編集厳禁)'!$A$2:$AH$2,0)),"")</f>
        <v>はい</v>
      </c>
      <c r="AV51" s="130" t="str">
        <f t="array" ref="AV51">IFERROR(INDEX('DB(読み込みシート※編集厳禁)'!$A$3:$AH$501,MATCH($C51,'DB(読み込みシート※編集厳禁)'!$B$3:$B$501,0),MATCH(AV$16,'DB(読み込みシート※編集厳禁)'!$A$2:$AH$2,0)),"")</f>
        <v>いいえ</v>
      </c>
      <c r="AW51" s="130" t="str">
        <f t="shared" si="22"/>
        <v>1:50:068</v>
      </c>
      <c r="AX51" s="130" t="str">
        <f t="shared" si="23"/>
        <v>1:52:068</v>
      </c>
      <c r="AY51" s="130">
        <f t="shared" si="24"/>
        <v>2</v>
      </c>
      <c r="AZ51" s="130" t="str">
        <f t="shared" si="25"/>
        <v>1:49:678</v>
      </c>
      <c r="BA51" s="130" t="str">
        <f t="shared" si="26"/>
        <v>1:49:678</v>
      </c>
      <c r="BB51" s="130" t="str">
        <f t="shared" si="27"/>
        <v>-</v>
      </c>
      <c r="BC51" s="130" t="str">
        <f t="shared" si="28"/>
        <v>1:49:678</v>
      </c>
      <c r="BD51" s="131">
        <f t="shared" si="29"/>
        <v>1.123680921</v>
      </c>
      <c r="BE51" s="131">
        <f t="shared" si="30"/>
        <v>1.123680921</v>
      </c>
      <c r="BF51" s="220">
        <f t="shared" si="31"/>
        <v>112068</v>
      </c>
      <c r="BG51" s="220">
        <f t="shared" si="32"/>
        <v>109678</v>
      </c>
      <c r="BH51" s="4">
        <f t="shared" si="33"/>
        <v>109678</v>
      </c>
      <c r="BI51" s="4">
        <f t="shared" si="34"/>
        <v>10967835</v>
      </c>
      <c r="BJ51" s="4">
        <f t="shared" si="35"/>
        <v>400010967835</v>
      </c>
      <c r="BK51" s="4">
        <f t="shared" si="36"/>
        <v>109678</v>
      </c>
      <c r="BL51" s="4">
        <f t="shared" si="37"/>
        <v>18</v>
      </c>
      <c r="BM51" s="4" t="str">
        <f t="shared" si="38"/>
        <v>総合22</v>
      </c>
      <c r="BN51" s="4">
        <f t="shared" si="39"/>
        <v>5</v>
      </c>
      <c r="BO51" s="4" t="str">
        <f t="shared" si="40"/>
        <v>C25</v>
      </c>
      <c r="BP51" s="4">
        <f t="shared" si="41"/>
        <v>2</v>
      </c>
      <c r="BQ51" s="4" t="str">
        <f t="shared" si="42"/>
        <v>セパハン2</v>
      </c>
      <c r="BR51" s="4" t="str">
        <f t="shared" si="43"/>
        <v>-</v>
      </c>
      <c r="BS51" s="4" t="str">
        <f t="shared" si="44"/>
        <v>ミニ-</v>
      </c>
      <c r="BT51" s="4"/>
      <c r="BU51" s="4"/>
      <c r="BV51" s="4"/>
      <c r="BW51" s="4"/>
      <c r="BX51" s="4"/>
    </row>
    <row r="52">
      <c r="A52" s="4"/>
      <c r="B52" s="221" t="str">
        <f t="array" ref="B52">IFERROR(INDEX('DB(読み込みシート※編集厳禁)'!$A$3:$AH$501,MATCH($C52,'DB(読み込みシート※編集厳禁)'!$B$3:$B$501,0),MATCH(B$14,'DB(読み込みシート※編集厳禁)'!$A$2:$AH$2,0)),"")</f>
        <v>C2</v>
      </c>
      <c r="C52" s="222">
        <v>36.0</v>
      </c>
      <c r="D52" s="287" t="str">
        <f t="array" ref="D52">IFERROR(INDEX('DB(読み込みシート※編集厳禁)'!$A$3:$AH$501,MATCH($C52,'DB(読み込みシート※編集厳禁)'!$B$3:$B$501,0),MATCH(D$14,'DB(読み込みシート※編集厳禁)'!$A$2:$AH$2,0)),"")</f>
        <v>かねなしんちゃん</v>
      </c>
      <c r="E52" s="288" t="str">
        <f t="array" ref="E52">IFERROR(INDEX('DB(読み込みシート※編集厳禁)'!$A$3:$AH$501,MATCH($C52,'DB(読み込みシート※編集厳禁)'!$B$3:$B$501,0),MATCH(E$14,'DB(読み込みシート※編集厳禁)'!$A$2:$AH$2,0)),"")</f>
        <v>NINJA400</v>
      </c>
      <c r="F52" s="289" t="str">
        <f t="array" ref="F52">IFERROR(INDEX('DB(読み込みシート※編集厳禁)'!$A$3:$AH$501,MATCH($C52,'DB(読み込みシート※編集厳禁)'!$B$3:$B$501,0),MATCH(F$14,'DB(読み込みシート※編集厳禁)'!$A$2:$AH$2,0)),"")</f>
        <v>白/青</v>
      </c>
      <c r="G52" s="205" t="str">
        <f t="shared" si="8"/>
        <v>1:41:725</v>
      </c>
      <c r="H52" s="225" t="str">
        <f t="shared" si="9"/>
        <v>1:41:725</v>
      </c>
      <c r="I52" s="207">
        <v>141725.0</v>
      </c>
      <c r="J52" s="284"/>
      <c r="K52" s="209" t="s">
        <v>32</v>
      </c>
      <c r="L52" s="210" t="str">
        <f t="shared" si="10"/>
        <v>1</v>
      </c>
      <c r="M52" s="211" t="str">
        <f t="shared" si="11"/>
        <v>41</v>
      </c>
      <c r="N52" s="212" t="str">
        <f t="shared" si="12"/>
        <v>725</v>
      </c>
      <c r="O52" s="214" t="str">
        <f t="shared" si="13"/>
        <v>1:41:475</v>
      </c>
      <c r="P52" s="246" t="str">
        <f t="shared" si="14"/>
        <v>1:41:475</v>
      </c>
      <c r="Q52" s="221" t="str">
        <f t="array" ref="Q52">IFERROR(INDEX('DB(読み込みシート※編集厳禁)'!$A$3:$AH$501,MATCH($C52,'DB(読み込みシート※編集厳禁)'!$B$3:$B$501,0),MATCH(Q$14,'DB(読み込みシート※編集厳禁)'!$A$2:$AH$2,0)),"")</f>
        <v>C2</v>
      </c>
      <c r="R52" s="222">
        <v>36.0</v>
      </c>
      <c r="S52" s="287" t="str">
        <f t="array" ref="S52">IFERROR(INDEX('DB(読み込みシート※編集厳禁)'!$A$3:$AH$501,MATCH($C52,'DB(読み込みシート※編集厳禁)'!$B$3:$B$501,0),MATCH(S$14,'DB(読み込みシート※編集厳禁)'!$A$2:$AH$2,0)),"")</f>
        <v>かねなしんちゃん</v>
      </c>
      <c r="T52" s="288" t="str">
        <f t="array" ref="T52">IFERROR(INDEX('DB(読み込みシート※編集厳禁)'!$A$3:$AH$501,MATCH($C52,'DB(読み込みシート※編集厳禁)'!$B$3:$B$501,0),MATCH(T$14,'DB(読み込みシート※編集厳禁)'!$A$2:$AH$2,0)),"")</f>
        <v>NINJA400</v>
      </c>
      <c r="U52" s="207">
        <v>141475.0</v>
      </c>
      <c r="V52" s="284"/>
      <c r="W52" s="209" t="s">
        <v>32</v>
      </c>
      <c r="X52" s="210" t="str">
        <f t="shared" si="15"/>
        <v>1</v>
      </c>
      <c r="Y52" s="211" t="str">
        <f t="shared" si="16"/>
        <v>41</v>
      </c>
      <c r="Z52" s="217" t="str">
        <f t="shared" si="17"/>
        <v>475</v>
      </c>
      <c r="AA52" s="4"/>
      <c r="AB52" s="23"/>
      <c r="AC52" s="23"/>
      <c r="AD52" s="23"/>
      <c r="AE52" s="23"/>
      <c r="AF52" s="23"/>
      <c r="AG52" s="23">
        <f t="shared" si="18"/>
        <v>130000</v>
      </c>
      <c r="AH52" s="23">
        <f t="shared" si="19"/>
        <v>132036</v>
      </c>
      <c r="AI52" s="23" t="str">
        <f t="shared" si="20"/>
        <v>C2-1</v>
      </c>
      <c r="AJ52" s="23"/>
      <c r="AK52" s="23" t="str">
        <f t="shared" si="21"/>
        <v/>
      </c>
      <c r="AL52" s="23"/>
      <c r="AM52" s="23"/>
      <c r="AN52" s="23"/>
      <c r="AO52" s="23"/>
      <c r="AP52" s="23"/>
      <c r="AQ52" s="25"/>
      <c r="AR52" s="130"/>
      <c r="AS52" s="130"/>
      <c r="AT52" s="90">
        <v>36.0</v>
      </c>
      <c r="AU52" s="130" t="str">
        <f t="array" ref="AU52">IFERROR(INDEX('DB(読み込みシート※編集厳禁)'!$A$3:$AH$501,MATCH($C52,'DB(読み込みシート※編集厳禁)'!$B$3:$B$501,0),MATCH(AU$16,'DB(読み込みシート※編集厳禁)'!$A$2:$AH$2,0)),"")</f>
        <v>いいえ</v>
      </c>
      <c r="AV52" s="130" t="str">
        <f t="array" ref="AV52">IFERROR(INDEX('DB(読み込みシート※編集厳禁)'!$A$3:$AH$501,MATCH($C52,'DB(読み込みシート※編集厳禁)'!$B$3:$B$501,0),MATCH(AV$16,'DB(読み込みシート※編集厳禁)'!$A$2:$AH$2,0)),"")</f>
        <v>いいえ</v>
      </c>
      <c r="AW52" s="130" t="str">
        <f t="shared" si="22"/>
        <v>1:41:725</v>
      </c>
      <c r="AX52" s="130" t="str">
        <f t="shared" si="23"/>
        <v>1:41:725</v>
      </c>
      <c r="AY52" s="130" t="str">
        <f t="shared" si="24"/>
        <v>-</v>
      </c>
      <c r="AZ52" s="130" t="str">
        <f t="shared" si="25"/>
        <v>1:41:475</v>
      </c>
      <c r="BA52" s="130" t="str">
        <f t="shared" si="26"/>
        <v>1:41:475</v>
      </c>
      <c r="BB52" s="130" t="str">
        <f t="shared" si="27"/>
        <v>-</v>
      </c>
      <c r="BC52" s="130" t="str">
        <f t="shared" si="28"/>
        <v>1:41:475</v>
      </c>
      <c r="BD52" s="131">
        <f t="shared" si="29"/>
        <v>1.039638957</v>
      </c>
      <c r="BE52" s="131">
        <f t="shared" si="30"/>
        <v>1.039638957</v>
      </c>
      <c r="BF52" s="220">
        <f t="shared" si="31"/>
        <v>101725</v>
      </c>
      <c r="BG52" s="220">
        <f t="shared" si="32"/>
        <v>101475</v>
      </c>
      <c r="BH52" s="4">
        <f t="shared" si="33"/>
        <v>101475</v>
      </c>
      <c r="BI52" s="4">
        <f t="shared" si="34"/>
        <v>10147536</v>
      </c>
      <c r="BJ52" s="4">
        <f t="shared" si="35"/>
        <v>400010147536</v>
      </c>
      <c r="BK52" s="4">
        <f t="shared" si="36"/>
        <v>101475</v>
      </c>
      <c r="BL52" s="4">
        <f t="shared" si="37"/>
        <v>4</v>
      </c>
      <c r="BM52" s="4" t="str">
        <f t="shared" si="38"/>
        <v>総合18</v>
      </c>
      <c r="BN52" s="4">
        <f t="shared" si="39"/>
        <v>1</v>
      </c>
      <c r="BO52" s="4" t="str">
        <f t="shared" si="40"/>
        <v>C21</v>
      </c>
      <c r="BP52" s="4" t="str">
        <f t="shared" si="41"/>
        <v>-</v>
      </c>
      <c r="BQ52" s="4" t="str">
        <f t="shared" si="42"/>
        <v>セパハン-</v>
      </c>
      <c r="BR52" s="4" t="str">
        <f t="shared" si="43"/>
        <v>-</v>
      </c>
      <c r="BS52" s="4" t="str">
        <f t="shared" si="44"/>
        <v>ミニ-</v>
      </c>
      <c r="BT52" s="4"/>
      <c r="BU52" s="4"/>
      <c r="BV52" s="4"/>
      <c r="BW52" s="4"/>
      <c r="BX52" s="4"/>
    </row>
    <row r="53">
      <c r="A53" s="4"/>
      <c r="B53" s="221" t="str">
        <f t="array" ref="B53">IFERROR(INDEX('DB(読み込みシート※編集厳禁)'!$A$3:$AH$501,MATCH($C53,'DB(読み込みシート※編集厳禁)'!$B$3:$B$501,0),MATCH(B$14,'DB(読み込みシート※編集厳禁)'!$A$2:$AH$2,0)),"")</f>
        <v>C2</v>
      </c>
      <c r="C53" s="222">
        <v>37.0</v>
      </c>
      <c r="D53" s="287" t="str">
        <f t="array" ref="D53">IFERROR(INDEX('DB(読み込みシート※編集厳禁)'!$A$3:$AH$501,MATCH($C53,'DB(読み込みシート※編集厳禁)'!$B$3:$B$501,0),MATCH(D$14,'DB(読み込みシート※編集厳禁)'!$A$2:$AH$2,0)),"")</f>
        <v>TAM</v>
      </c>
      <c r="E53" s="288" t="str">
        <f t="array" ref="E53">IFERROR(INDEX('DB(読み込みシート※編集厳禁)'!$A$3:$AH$501,MATCH($C53,'DB(読み込みシート※編集厳禁)'!$B$3:$B$501,0),MATCH(E$14,'DB(読み込みシート※編集厳禁)'!$A$2:$AH$2,0)),"")</f>
        <v>GROM</v>
      </c>
      <c r="F53" s="289" t="str">
        <f t="array" ref="F53">IFERROR(INDEX('DB(読み込みシート※編集厳禁)'!$A$3:$AH$501,MATCH($C53,'DB(読み込みシート※編集厳禁)'!$B$3:$B$501,0),MATCH(F$14,'DB(読み込みシート※編集厳禁)'!$A$2:$AH$2,0)),"")</f>
        <v>ゴールド</v>
      </c>
      <c r="G53" s="205" t="str">
        <f t="shared" si="8"/>
        <v>1:57:197</v>
      </c>
      <c r="H53" s="225" t="str">
        <f t="shared" si="9"/>
        <v>1:57:197</v>
      </c>
      <c r="I53" s="207">
        <v>157197.0</v>
      </c>
      <c r="J53" s="284"/>
      <c r="K53" s="209" t="s">
        <v>32</v>
      </c>
      <c r="L53" s="210" t="str">
        <f t="shared" si="10"/>
        <v>1</v>
      </c>
      <c r="M53" s="211" t="str">
        <f t="shared" si="11"/>
        <v>57</v>
      </c>
      <c r="N53" s="212" t="str">
        <f t="shared" si="12"/>
        <v>197</v>
      </c>
      <c r="O53" s="214" t="str">
        <f t="shared" si="13"/>
        <v>1:46:979</v>
      </c>
      <c r="P53" s="246" t="str">
        <f t="shared" si="14"/>
        <v>1:46:979</v>
      </c>
      <c r="Q53" s="221" t="str">
        <f t="array" ref="Q53">IFERROR(INDEX('DB(読み込みシート※編集厳禁)'!$A$3:$AH$501,MATCH($C53,'DB(読み込みシート※編集厳禁)'!$B$3:$B$501,0),MATCH(Q$14,'DB(読み込みシート※編集厳禁)'!$A$2:$AH$2,0)),"")</f>
        <v>C2</v>
      </c>
      <c r="R53" s="222">
        <v>37.0</v>
      </c>
      <c r="S53" s="287" t="str">
        <f t="array" ref="S53">IFERROR(INDEX('DB(読み込みシート※編集厳禁)'!$A$3:$AH$501,MATCH($C53,'DB(読み込みシート※編集厳禁)'!$B$3:$B$501,0),MATCH(S$14,'DB(読み込みシート※編集厳禁)'!$A$2:$AH$2,0)),"")</f>
        <v>TAM</v>
      </c>
      <c r="T53" s="288" t="str">
        <f t="array" ref="T53">IFERROR(INDEX('DB(読み込みシート※編集厳禁)'!$A$3:$AH$501,MATCH($C53,'DB(読み込みシート※編集厳禁)'!$B$3:$B$501,0),MATCH(T$14,'DB(読み込みシート※編集厳禁)'!$A$2:$AH$2,0)),"")</f>
        <v>GROM</v>
      </c>
      <c r="U53" s="207">
        <v>146979.0</v>
      </c>
      <c r="V53" s="284"/>
      <c r="W53" s="209" t="s">
        <v>32</v>
      </c>
      <c r="X53" s="210" t="str">
        <f t="shared" si="15"/>
        <v>1</v>
      </c>
      <c r="Y53" s="211" t="str">
        <f t="shared" si="16"/>
        <v>46</v>
      </c>
      <c r="Z53" s="217" t="str">
        <f t="shared" si="17"/>
        <v>979</v>
      </c>
      <c r="AA53" s="4"/>
      <c r="AB53" s="23"/>
      <c r="AC53" s="23"/>
      <c r="AD53" s="23"/>
      <c r="AE53" s="23"/>
      <c r="AF53" s="23"/>
      <c r="AG53" s="23">
        <f t="shared" si="18"/>
        <v>130000</v>
      </c>
      <c r="AH53" s="23">
        <f t="shared" si="19"/>
        <v>132037</v>
      </c>
      <c r="AI53" s="23" t="str">
        <f t="shared" si="20"/>
        <v>C2-2</v>
      </c>
      <c r="AJ53" s="23"/>
      <c r="AK53" s="23" t="str">
        <f t="shared" si="21"/>
        <v/>
      </c>
      <c r="AL53" s="23"/>
      <c r="AM53" s="23"/>
      <c r="AN53" s="23"/>
      <c r="AO53" s="23"/>
      <c r="AP53" s="23"/>
      <c r="AQ53" s="25"/>
      <c r="AR53" s="130"/>
      <c r="AS53" s="130"/>
      <c r="AT53" s="90">
        <v>37.0</v>
      </c>
      <c r="AU53" s="130" t="str">
        <f t="array" ref="AU53">IFERROR(INDEX('DB(読み込みシート※編集厳禁)'!$A$3:$AH$501,MATCH($C53,'DB(読み込みシート※編集厳禁)'!$B$3:$B$501,0),MATCH(AU$16,'DB(読み込みシート※編集厳禁)'!$A$2:$AH$2,0)),"")</f>
        <v>いいえ</v>
      </c>
      <c r="AV53" s="130" t="str">
        <f t="array" ref="AV53">IFERROR(INDEX('DB(読み込みシート※編集厳禁)'!$A$3:$AH$501,MATCH($C53,'DB(読み込みシート※編集厳禁)'!$B$3:$B$501,0),MATCH(AV$16,'DB(読み込みシート※編集厳禁)'!$A$2:$AH$2,0)),"")</f>
        <v>いいえ</v>
      </c>
      <c r="AW53" s="130" t="str">
        <f t="shared" si="22"/>
        <v>1:57:197</v>
      </c>
      <c r="AX53" s="130" t="str">
        <f t="shared" si="23"/>
        <v>1:57:197</v>
      </c>
      <c r="AY53" s="130" t="str">
        <f t="shared" si="24"/>
        <v>-</v>
      </c>
      <c r="AZ53" s="130" t="str">
        <f t="shared" si="25"/>
        <v>1:46:979</v>
      </c>
      <c r="BA53" s="130" t="str">
        <f t="shared" si="26"/>
        <v>1:46:979</v>
      </c>
      <c r="BB53" s="130" t="str">
        <f t="shared" si="27"/>
        <v>-</v>
      </c>
      <c r="BC53" s="130" t="str">
        <f t="shared" si="28"/>
        <v>1:46:979</v>
      </c>
      <c r="BD53" s="131">
        <f t="shared" si="29"/>
        <v>1.096028933</v>
      </c>
      <c r="BE53" s="131">
        <f t="shared" si="30"/>
        <v>1.096028933</v>
      </c>
      <c r="BF53" s="220">
        <f t="shared" si="31"/>
        <v>117197</v>
      </c>
      <c r="BG53" s="220">
        <f t="shared" si="32"/>
        <v>106979</v>
      </c>
      <c r="BH53" s="4">
        <f t="shared" si="33"/>
        <v>106979</v>
      </c>
      <c r="BI53" s="4">
        <f t="shared" si="34"/>
        <v>10697937</v>
      </c>
      <c r="BJ53" s="4">
        <f t="shared" si="35"/>
        <v>400010697937</v>
      </c>
      <c r="BK53" s="4">
        <f t="shared" si="36"/>
        <v>106979</v>
      </c>
      <c r="BL53" s="4">
        <f t="shared" si="37"/>
        <v>12</v>
      </c>
      <c r="BM53" s="4" t="str">
        <f t="shared" si="38"/>
        <v>総合19</v>
      </c>
      <c r="BN53" s="4">
        <f t="shared" si="39"/>
        <v>2</v>
      </c>
      <c r="BO53" s="4" t="str">
        <f t="shared" si="40"/>
        <v>C22</v>
      </c>
      <c r="BP53" s="4" t="str">
        <f t="shared" si="41"/>
        <v>-</v>
      </c>
      <c r="BQ53" s="4" t="str">
        <f t="shared" si="42"/>
        <v>セパハン-</v>
      </c>
      <c r="BR53" s="4" t="str">
        <f t="shared" si="43"/>
        <v>-</v>
      </c>
      <c r="BS53" s="4" t="str">
        <f t="shared" si="44"/>
        <v>ミニ-</v>
      </c>
      <c r="BT53" s="4"/>
      <c r="BU53" s="4"/>
      <c r="BV53" s="4"/>
      <c r="BW53" s="4"/>
      <c r="BX53" s="4"/>
    </row>
    <row r="54">
      <c r="A54" s="4"/>
      <c r="B54" s="221" t="str">
        <f t="array" ref="B54">IFERROR(INDEX('DB(読み込みシート※編集厳禁)'!$A$3:$AH$501,MATCH($C54,'DB(読み込みシート※編集厳禁)'!$B$3:$B$501,0),MATCH(B$14,'DB(読み込みシート※編集厳禁)'!$A$2:$AH$2,0)),"")</f>
        <v>C1</v>
      </c>
      <c r="C54" s="222">
        <v>38.0</v>
      </c>
      <c r="D54" s="287" t="str">
        <f t="array" ref="D54">IFERROR(INDEX('DB(読み込みシート※編集厳禁)'!$A$3:$AH$501,MATCH($C54,'DB(読み込みシート※編集厳禁)'!$B$3:$B$501,0),MATCH(D$14,'DB(読み込みシート※編集厳禁)'!$A$2:$AH$2,0)),"")</f>
        <v>岡さーもん</v>
      </c>
      <c r="E54" s="288" t="str">
        <f t="array" ref="E54">IFERROR(INDEX('DB(読み込みシート※編集厳禁)'!$A$3:$AH$501,MATCH($C54,'DB(読み込みシート※編集厳禁)'!$B$3:$B$501,0),MATCH(E$14,'DB(読み込みシート※編集厳禁)'!$A$2:$AH$2,0)),"")</f>
        <v>CBR600RR</v>
      </c>
      <c r="F54" s="289" t="str">
        <f t="array" ref="F54">IFERROR(INDEX('DB(読み込みシート※編集厳禁)'!$A$3:$AH$501,MATCH($C54,'DB(読み込みシート※編集厳禁)'!$B$3:$B$501,0),MATCH(F$14,'DB(読み込みシート※編集厳禁)'!$A$2:$AH$2,0)),"")</f>
        <v>ロスマンズ</v>
      </c>
      <c r="G54" s="205" t="str">
        <f t="shared" si="8"/>
        <v>9:99:999</v>
      </c>
      <c r="H54" s="225" t="str">
        <f t="shared" si="9"/>
        <v>9:99:999</v>
      </c>
      <c r="I54" s="207">
        <v>153852.0</v>
      </c>
      <c r="J54" s="284"/>
      <c r="K54" s="209" t="s">
        <v>26</v>
      </c>
      <c r="L54" s="210" t="str">
        <f t="shared" si="10"/>
        <v>1</v>
      </c>
      <c r="M54" s="211" t="str">
        <f t="shared" si="11"/>
        <v>53</v>
      </c>
      <c r="N54" s="212" t="str">
        <f t="shared" si="12"/>
        <v>852</v>
      </c>
      <c r="O54" s="214" t="str">
        <f t="shared" si="13"/>
        <v>1:49:711</v>
      </c>
      <c r="P54" s="246" t="str">
        <f t="shared" si="14"/>
        <v>1:49:711</v>
      </c>
      <c r="Q54" s="221" t="str">
        <f t="array" ref="Q54">IFERROR(INDEX('DB(読み込みシート※編集厳禁)'!$A$3:$AH$501,MATCH($C54,'DB(読み込みシート※編集厳禁)'!$B$3:$B$501,0),MATCH(Q$14,'DB(読み込みシート※編集厳禁)'!$A$2:$AH$2,0)),"")</f>
        <v>C1</v>
      </c>
      <c r="R54" s="222">
        <v>38.0</v>
      </c>
      <c r="S54" s="287" t="str">
        <f t="array" ref="S54">IFERROR(INDEX('DB(読み込みシート※編集厳禁)'!$A$3:$AH$501,MATCH($C54,'DB(読み込みシート※編集厳禁)'!$B$3:$B$501,0),MATCH(S$14,'DB(読み込みシート※編集厳禁)'!$A$2:$AH$2,0)),"")</f>
        <v>岡さーもん</v>
      </c>
      <c r="T54" s="288" t="str">
        <f t="array" ref="T54">IFERROR(INDEX('DB(読み込みシート※編集厳禁)'!$A$3:$AH$501,MATCH($C54,'DB(読み込みシート※編集厳禁)'!$B$3:$B$501,0),MATCH(T$14,'DB(読み込みシート※編集厳禁)'!$A$2:$AH$2,0)),"")</f>
        <v>CBR600RR</v>
      </c>
      <c r="U54" s="207">
        <v>149711.0</v>
      </c>
      <c r="V54" s="284"/>
      <c r="W54" s="209" t="s">
        <v>32</v>
      </c>
      <c r="X54" s="210" t="str">
        <f t="shared" si="15"/>
        <v>1</v>
      </c>
      <c r="Y54" s="211" t="str">
        <f t="shared" si="16"/>
        <v>49</v>
      </c>
      <c r="Z54" s="217" t="str">
        <f t="shared" si="17"/>
        <v>711</v>
      </c>
      <c r="AA54" s="4"/>
      <c r="AB54" s="23"/>
      <c r="AC54" s="23"/>
      <c r="AD54" s="23"/>
      <c r="AE54" s="23"/>
      <c r="AF54" s="23"/>
      <c r="AG54" s="23">
        <f t="shared" si="18"/>
        <v>140000</v>
      </c>
      <c r="AH54" s="23">
        <f t="shared" si="19"/>
        <v>142038</v>
      </c>
      <c r="AI54" s="23" t="str">
        <f t="shared" si="20"/>
        <v>C1-6</v>
      </c>
      <c r="AJ54" s="23"/>
      <c r="AK54" s="23" t="str">
        <f t="shared" si="21"/>
        <v/>
      </c>
      <c r="AL54" s="23"/>
      <c r="AM54" s="23"/>
      <c r="AN54" s="23"/>
      <c r="AO54" s="23"/>
      <c r="AP54" s="23"/>
      <c r="AQ54" s="25"/>
      <c r="AR54" s="130"/>
      <c r="AS54" s="130"/>
      <c r="AT54" s="90">
        <v>38.0</v>
      </c>
      <c r="AU54" s="130" t="str">
        <f t="array" ref="AU54">IFERROR(INDEX('DB(読み込みシート※編集厳禁)'!$A$3:$AH$501,MATCH($C54,'DB(読み込みシート※編集厳禁)'!$B$3:$B$501,0),MATCH(AU$16,'DB(読み込みシート※編集厳禁)'!$A$2:$AH$2,0)),"")</f>
        <v>いいえ</v>
      </c>
      <c r="AV54" s="130" t="str">
        <f t="array" ref="AV54">IFERROR(INDEX('DB(読み込みシート※編集厳禁)'!$A$3:$AH$501,MATCH($C54,'DB(読み込みシート※編集厳禁)'!$B$3:$B$501,0),MATCH(AV$16,'DB(読み込みシート※編集厳禁)'!$A$2:$AH$2,0)),"")</f>
        <v>いいえ</v>
      </c>
      <c r="AW54" s="130" t="str">
        <f t="shared" si="22"/>
        <v>9:99:999</v>
      </c>
      <c r="AX54" s="130" t="str">
        <f t="shared" si="23"/>
        <v>9:99:999</v>
      </c>
      <c r="AY54" s="130" t="str">
        <f t="shared" si="24"/>
        <v>MC</v>
      </c>
      <c r="AZ54" s="130" t="str">
        <f t="shared" si="25"/>
        <v>1:49:711</v>
      </c>
      <c r="BA54" s="130" t="str">
        <f t="shared" si="26"/>
        <v>1:49:711</v>
      </c>
      <c r="BB54" s="130" t="str">
        <f t="shared" si="27"/>
        <v>-</v>
      </c>
      <c r="BC54" s="130" t="str">
        <f t="shared" si="28"/>
        <v>1:49:711</v>
      </c>
      <c r="BD54" s="131">
        <f t="shared" si="29"/>
        <v>1.124019015</v>
      </c>
      <c r="BE54" s="131">
        <f t="shared" si="30"/>
        <v>1.124019015</v>
      </c>
      <c r="BF54" s="4">
        <f t="shared" si="31"/>
        <v>999999</v>
      </c>
      <c r="BG54" s="220">
        <f t="shared" si="32"/>
        <v>109711</v>
      </c>
      <c r="BH54" s="4">
        <f t="shared" si="33"/>
        <v>109711</v>
      </c>
      <c r="BI54" s="4">
        <f t="shared" si="34"/>
        <v>10971138</v>
      </c>
      <c r="BJ54" s="4">
        <f t="shared" si="35"/>
        <v>300010971138</v>
      </c>
      <c r="BK54" s="4">
        <f t="shared" si="36"/>
        <v>109711</v>
      </c>
      <c r="BL54" s="4">
        <f t="shared" si="37"/>
        <v>19</v>
      </c>
      <c r="BM54" s="4" t="str">
        <f t="shared" si="38"/>
        <v>総合13</v>
      </c>
      <c r="BN54" s="4">
        <f t="shared" si="39"/>
        <v>6</v>
      </c>
      <c r="BO54" s="4" t="str">
        <f t="shared" si="40"/>
        <v>C16</v>
      </c>
      <c r="BP54" s="4" t="str">
        <f t="shared" si="41"/>
        <v>-</v>
      </c>
      <c r="BQ54" s="4" t="str">
        <f t="shared" si="42"/>
        <v>セパハン-</v>
      </c>
      <c r="BR54" s="4" t="str">
        <f t="shared" si="43"/>
        <v>-</v>
      </c>
      <c r="BS54" s="4" t="str">
        <f t="shared" si="44"/>
        <v>ミニ-</v>
      </c>
      <c r="BT54" s="4"/>
      <c r="BU54" s="4"/>
      <c r="BV54" s="4"/>
      <c r="BW54" s="4"/>
      <c r="BX54" s="4"/>
    </row>
    <row r="55">
      <c r="A55" s="4"/>
      <c r="B55" s="221" t="str">
        <f t="array" ref="B55">IFERROR(INDEX('DB(読み込みシート※編集厳禁)'!$A$3:$AH$501,MATCH($C55,'DB(読み込みシート※編集厳禁)'!$B$3:$B$501,0),MATCH(B$14,'DB(読み込みシート※編集厳禁)'!$A$2:$AH$2,0)),"")</f>
        <v>C1</v>
      </c>
      <c r="C55" s="222">
        <v>39.0</v>
      </c>
      <c r="D55" s="287" t="str">
        <f t="array" ref="D55">IFERROR(INDEX('DB(読み込みシート※編集厳禁)'!$A$3:$AH$501,MATCH($C55,'DB(読み込みシート※編集厳禁)'!$B$3:$B$501,0),MATCH(D$14,'DB(読み込みシート※編集厳禁)'!$A$2:$AH$2,0)),"")</f>
        <v>もんじろう</v>
      </c>
      <c r="E55" s="288" t="str">
        <f t="array" ref="E55">IFERROR(INDEX('DB(読み込みシート※編集厳禁)'!$A$3:$AH$501,MATCH($C55,'DB(読み込みシート※編集厳禁)'!$B$3:$B$501,0),MATCH(E$14,'DB(読み込みシート※編集厳禁)'!$A$2:$AH$2,0)),"")</f>
        <v>WR450F</v>
      </c>
      <c r="F55" s="289" t="str">
        <f t="array" ref="F55">IFERROR(INDEX('DB(読み込みシート※編集厳禁)'!$A$3:$AH$501,MATCH($C55,'DB(読み込みシート※編集厳禁)'!$B$3:$B$501,0),MATCH(F$14,'DB(読み込みシート※編集厳禁)'!$A$2:$AH$2,0)),"")</f>
        <v>青/白</v>
      </c>
      <c r="G55" s="205" t="str">
        <f t="shared" si="8"/>
        <v>DNS</v>
      </c>
      <c r="H55" s="225" t="str">
        <f t="shared" si="9"/>
        <v>:00:000</v>
      </c>
      <c r="I55" s="207"/>
      <c r="J55" s="284"/>
      <c r="K55" s="209" t="s">
        <v>32</v>
      </c>
      <c r="L55" s="210" t="str">
        <f t="shared" si="10"/>
        <v/>
      </c>
      <c r="M55" s="211" t="str">
        <f t="shared" si="11"/>
        <v/>
      </c>
      <c r="N55" s="212" t="str">
        <f t="shared" si="12"/>
        <v/>
      </c>
      <c r="O55" s="214" t="str">
        <f t="shared" si="13"/>
        <v>DNS</v>
      </c>
      <c r="P55" s="246" t="str">
        <f t="shared" si="14"/>
        <v>:00:000</v>
      </c>
      <c r="Q55" s="221" t="str">
        <f t="array" ref="Q55">IFERROR(INDEX('DB(読み込みシート※編集厳禁)'!$A$3:$AH$501,MATCH($C55,'DB(読み込みシート※編集厳禁)'!$B$3:$B$501,0),MATCH(Q$14,'DB(読み込みシート※編集厳禁)'!$A$2:$AH$2,0)),"")</f>
        <v>C1</v>
      </c>
      <c r="R55" s="222">
        <v>39.0</v>
      </c>
      <c r="S55" s="287" t="str">
        <f t="array" ref="S55">IFERROR(INDEX('DB(読み込みシート※編集厳禁)'!$A$3:$AH$501,MATCH($C55,'DB(読み込みシート※編集厳禁)'!$B$3:$B$501,0),MATCH(S$14,'DB(読み込みシート※編集厳禁)'!$A$2:$AH$2,0)),"")</f>
        <v>もんじろう</v>
      </c>
      <c r="T55" s="288" t="str">
        <f t="array" ref="T55">IFERROR(INDEX('DB(読み込みシート※編集厳禁)'!$A$3:$AH$501,MATCH($C55,'DB(読み込みシート※編集厳禁)'!$B$3:$B$501,0),MATCH(T$14,'DB(読み込みシート※編集厳禁)'!$A$2:$AH$2,0)),"")</f>
        <v>WR450F</v>
      </c>
      <c r="U55" s="207"/>
      <c r="V55" s="284"/>
      <c r="W55" s="209" t="s">
        <v>32</v>
      </c>
      <c r="X55" s="210" t="str">
        <f t="shared" si="15"/>
        <v/>
      </c>
      <c r="Y55" s="211" t="str">
        <f t="shared" si="16"/>
        <v/>
      </c>
      <c r="Z55" s="217" t="str">
        <f t="shared" si="17"/>
        <v/>
      </c>
      <c r="AA55" s="4"/>
      <c r="AB55" s="23"/>
      <c r="AC55" s="23"/>
      <c r="AD55" s="23"/>
      <c r="AE55" s="23"/>
      <c r="AF55" s="23"/>
      <c r="AG55" s="23" t="str">
        <f t="shared" si="18"/>
        <v/>
      </c>
      <c r="AH55" s="23" t="str">
        <f t="shared" si="19"/>
        <v/>
      </c>
      <c r="AI55" s="23" t="str">
        <f t="shared" si="20"/>
        <v>C1--</v>
      </c>
      <c r="AJ55" s="23"/>
      <c r="AK55" s="23" t="str">
        <f t="shared" si="21"/>
        <v/>
      </c>
      <c r="AL55" s="23"/>
      <c r="AM55" s="23"/>
      <c r="AN55" s="23"/>
      <c r="AO55" s="23"/>
      <c r="AP55" s="23"/>
      <c r="AQ55" s="25"/>
      <c r="AR55" s="130"/>
      <c r="AS55" s="130"/>
      <c r="AT55" s="90">
        <v>39.0</v>
      </c>
      <c r="AU55" s="130" t="str">
        <f t="array" ref="AU55">IFERROR(INDEX('DB(読み込みシート※編集厳禁)'!$A$3:$AH$501,MATCH($C55,'DB(読み込みシート※編集厳禁)'!$B$3:$B$501,0),MATCH(AU$16,'DB(読み込みシート※編集厳禁)'!$A$2:$AH$2,0)),"")</f>
        <v>いいえ</v>
      </c>
      <c r="AV55" s="130" t="str">
        <f t="array" ref="AV55">IFERROR(INDEX('DB(読み込みシート※編集厳禁)'!$A$3:$AH$501,MATCH($C55,'DB(読み込みシート※編集厳禁)'!$B$3:$B$501,0),MATCH(AV$16,'DB(読み込みシート※編集厳禁)'!$A$2:$AH$2,0)),"")</f>
        <v>いいえ</v>
      </c>
      <c r="AW55" s="130" t="str">
        <f t="shared" si="22"/>
        <v>DNS</v>
      </c>
      <c r="AX55" s="130" t="str">
        <f t="shared" si="23"/>
        <v>DNS</v>
      </c>
      <c r="AY55" s="130" t="str">
        <f t="shared" si="24"/>
        <v>-</v>
      </c>
      <c r="AZ55" s="130" t="str">
        <f t="shared" si="25"/>
        <v>DNS</v>
      </c>
      <c r="BA55" s="130" t="str">
        <f t="shared" si="26"/>
        <v>DNS</v>
      </c>
      <c r="BB55" s="130" t="str">
        <f t="shared" si="27"/>
        <v>-</v>
      </c>
      <c r="BC55" s="130" t="str">
        <f t="shared" si="28"/>
        <v>DNS</v>
      </c>
      <c r="BD55" s="131" t="str">
        <f t="shared" si="29"/>
        <v>-</v>
      </c>
      <c r="BE55" s="131" t="str">
        <f t="shared" si="30"/>
        <v>-</v>
      </c>
      <c r="BF55" s="4">
        <f t="shared" si="31"/>
        <v>999999</v>
      </c>
      <c r="BG55" s="4">
        <f t="shared" si="32"/>
        <v>999999</v>
      </c>
      <c r="BH55" s="4">
        <f t="shared" si="33"/>
        <v>999999</v>
      </c>
      <c r="BI55" s="4">
        <f t="shared" si="34"/>
        <v>10000000039</v>
      </c>
      <c r="BJ55" s="4">
        <f t="shared" si="35"/>
        <v>310000000039</v>
      </c>
      <c r="BK55" s="4">
        <f t="shared" si="36"/>
        <v>100000000</v>
      </c>
      <c r="BL55" s="4" t="str">
        <f t="shared" si="37"/>
        <v>-</v>
      </c>
      <c r="BM55" s="4" t="str">
        <f t="shared" si="38"/>
        <v>総合16</v>
      </c>
      <c r="BN55" s="4" t="str">
        <f t="shared" si="39"/>
        <v>-</v>
      </c>
      <c r="BO55" s="4" t="str">
        <f t="shared" si="40"/>
        <v>C19</v>
      </c>
      <c r="BP55" s="4" t="str">
        <f t="shared" si="41"/>
        <v>-</v>
      </c>
      <c r="BQ55" s="4" t="str">
        <f t="shared" si="42"/>
        <v>セパハン-</v>
      </c>
      <c r="BR55" s="4" t="str">
        <f t="shared" si="43"/>
        <v>-</v>
      </c>
      <c r="BS55" s="4" t="str">
        <f t="shared" si="44"/>
        <v>ミニ-</v>
      </c>
      <c r="BT55" s="4"/>
      <c r="BU55" s="4"/>
      <c r="BV55" s="4"/>
      <c r="BW55" s="4"/>
      <c r="BX55" s="4"/>
    </row>
    <row r="56">
      <c r="A56" s="4"/>
      <c r="B56" s="221" t="str">
        <f t="array" ref="B56">IFERROR(INDEX('DB(読み込みシート※編集厳禁)'!$A$3:$AH$501,MATCH($C56,'DB(読み込みシート※編集厳禁)'!$B$3:$B$501,0),MATCH(B$14,'DB(読み込みシート※編集厳禁)'!$A$2:$AH$2,0)),"")</f>
        <v>C1</v>
      </c>
      <c r="C56" s="222">
        <v>40.0</v>
      </c>
      <c r="D56" s="287" t="str">
        <f t="array" ref="D56">IFERROR(INDEX('DB(読み込みシート※編集厳禁)'!$A$3:$AH$501,MATCH($C56,'DB(読み込みシート※編集厳禁)'!$B$3:$B$501,0),MATCH(D$14,'DB(読み込みシート※編集厳禁)'!$A$2:$AH$2,0)),"")</f>
        <v>組長</v>
      </c>
      <c r="E56" s="288" t="str">
        <f t="array" ref="E56">IFERROR(INDEX('DB(読み込みシート※編集厳禁)'!$A$3:$AH$501,MATCH($C56,'DB(読み込みシート※編集厳禁)'!$B$3:$B$501,0),MATCH(E$14,'DB(読み込みシート※編集厳禁)'!$A$2:$AH$2,0)),"")</f>
        <v>GSX-R1000</v>
      </c>
      <c r="F56" s="289" t="str">
        <f t="array" ref="F56">IFERROR(INDEX('DB(読み込みシート※編集厳禁)'!$A$3:$AH$501,MATCH($C56,'DB(読み込みシート※編集厳禁)'!$B$3:$B$501,0),MATCH(F$14,'DB(読み込みシート※編集厳禁)'!$A$2:$AH$2,0)),"")</f>
        <v>白</v>
      </c>
      <c r="G56" s="205" t="str">
        <f t="shared" si="8"/>
        <v>2:08:005</v>
      </c>
      <c r="H56" s="225" t="str">
        <f t="shared" si="9"/>
        <v>2:08:005</v>
      </c>
      <c r="I56" s="207">
        <v>208005.0</v>
      </c>
      <c r="J56" s="284"/>
      <c r="K56" s="209" t="s">
        <v>32</v>
      </c>
      <c r="L56" s="210" t="str">
        <f t="shared" si="10"/>
        <v>2</v>
      </c>
      <c r="M56" s="211" t="str">
        <f t="shared" si="11"/>
        <v>08</v>
      </c>
      <c r="N56" s="212" t="str">
        <f t="shared" si="12"/>
        <v>005</v>
      </c>
      <c r="O56" s="214" t="str">
        <f t="shared" si="13"/>
        <v>2:00:926</v>
      </c>
      <c r="P56" s="246" t="str">
        <f t="shared" si="14"/>
        <v>2:00:926</v>
      </c>
      <c r="Q56" s="221" t="str">
        <f t="array" ref="Q56">IFERROR(INDEX('DB(読み込みシート※編集厳禁)'!$A$3:$AH$501,MATCH($C56,'DB(読み込みシート※編集厳禁)'!$B$3:$B$501,0),MATCH(Q$14,'DB(読み込みシート※編集厳禁)'!$A$2:$AH$2,0)),"")</f>
        <v>C1</v>
      </c>
      <c r="R56" s="222">
        <v>40.0</v>
      </c>
      <c r="S56" s="287" t="str">
        <f t="array" ref="S56">IFERROR(INDEX('DB(読み込みシート※編集厳禁)'!$A$3:$AH$501,MATCH($C56,'DB(読み込みシート※編集厳禁)'!$B$3:$B$501,0),MATCH(S$14,'DB(読み込みシート※編集厳禁)'!$A$2:$AH$2,0)),"")</f>
        <v>組長</v>
      </c>
      <c r="T56" s="288" t="str">
        <f t="array" ref="T56">IFERROR(INDEX('DB(読み込みシート※編集厳禁)'!$A$3:$AH$501,MATCH($C56,'DB(読み込みシート※編集厳禁)'!$B$3:$B$501,0),MATCH(T$14,'DB(読み込みシート※編集厳禁)'!$A$2:$AH$2,0)),"")</f>
        <v>GSX-R1000</v>
      </c>
      <c r="U56" s="207">
        <v>200926.0</v>
      </c>
      <c r="V56" s="284"/>
      <c r="W56" s="209" t="s">
        <v>32</v>
      </c>
      <c r="X56" s="210" t="str">
        <f t="shared" si="15"/>
        <v>2</v>
      </c>
      <c r="Y56" s="211" t="str">
        <f t="shared" si="16"/>
        <v>00</v>
      </c>
      <c r="Z56" s="217" t="str">
        <f t="shared" si="17"/>
        <v>926</v>
      </c>
      <c r="AA56" s="4"/>
      <c r="AB56" s="23"/>
      <c r="AC56" s="23"/>
      <c r="AD56" s="23"/>
      <c r="AE56" s="23"/>
      <c r="AF56" s="23"/>
      <c r="AG56" s="23">
        <f t="shared" si="18"/>
        <v>140000</v>
      </c>
      <c r="AH56" s="23">
        <f t="shared" si="19"/>
        <v>142040</v>
      </c>
      <c r="AI56" s="23" t="str">
        <f t="shared" si="20"/>
        <v>C1-8</v>
      </c>
      <c r="AJ56" s="23"/>
      <c r="AK56" s="23" t="str">
        <f t="shared" si="21"/>
        <v/>
      </c>
      <c r="AL56" s="23"/>
      <c r="AM56" s="23"/>
      <c r="AN56" s="23"/>
      <c r="AO56" s="23"/>
      <c r="AP56" s="23"/>
      <c r="AQ56" s="25"/>
      <c r="AR56" s="130"/>
      <c r="AS56" s="130"/>
      <c r="AT56" s="90">
        <v>40.0</v>
      </c>
      <c r="AU56" s="130" t="str">
        <f t="array" ref="AU56">IFERROR(INDEX('DB(読み込みシート※編集厳禁)'!$A$3:$AH$501,MATCH($C56,'DB(読み込みシート※編集厳禁)'!$B$3:$B$501,0),MATCH(AU$16,'DB(読み込みシート※編集厳禁)'!$A$2:$AH$2,0)),"")</f>
        <v>いいえ</v>
      </c>
      <c r="AV56" s="130" t="str">
        <f t="array" ref="AV56">IFERROR(INDEX('DB(読み込みシート※編集厳禁)'!$A$3:$AH$501,MATCH($C56,'DB(読み込みシート※編集厳禁)'!$B$3:$B$501,0),MATCH(AV$16,'DB(読み込みシート※編集厳禁)'!$A$2:$AH$2,0)),"")</f>
        <v>いいえ</v>
      </c>
      <c r="AW56" s="130" t="str">
        <f t="shared" si="22"/>
        <v>2:08:005</v>
      </c>
      <c r="AX56" s="130" t="str">
        <f t="shared" si="23"/>
        <v>2:08:005</v>
      </c>
      <c r="AY56" s="130" t="str">
        <f t="shared" si="24"/>
        <v>-</v>
      </c>
      <c r="AZ56" s="130" t="str">
        <f t="shared" si="25"/>
        <v>2:00:926</v>
      </c>
      <c r="BA56" s="130" t="str">
        <f t="shared" si="26"/>
        <v>2:00:926</v>
      </c>
      <c r="BB56" s="130" t="str">
        <f t="shared" si="27"/>
        <v>-</v>
      </c>
      <c r="BC56" s="130" t="str">
        <f t="shared" si="28"/>
        <v>2:00:926</v>
      </c>
      <c r="BD56" s="131">
        <f t="shared" si="29"/>
        <v>1.238919739</v>
      </c>
      <c r="BE56" s="131">
        <f t="shared" si="30"/>
        <v>1.238919739</v>
      </c>
      <c r="BF56" s="220">
        <f t="shared" si="31"/>
        <v>128005</v>
      </c>
      <c r="BG56" s="220">
        <f t="shared" si="32"/>
        <v>120926</v>
      </c>
      <c r="BH56" s="4">
        <f t="shared" si="33"/>
        <v>120926</v>
      </c>
      <c r="BI56" s="4">
        <f t="shared" si="34"/>
        <v>12092640</v>
      </c>
      <c r="BJ56" s="4">
        <f t="shared" si="35"/>
        <v>300012092640</v>
      </c>
      <c r="BK56" s="4">
        <f t="shared" si="36"/>
        <v>120926</v>
      </c>
      <c r="BL56" s="4">
        <f t="shared" si="37"/>
        <v>41</v>
      </c>
      <c r="BM56" s="4" t="str">
        <f t="shared" si="38"/>
        <v>総合15</v>
      </c>
      <c r="BN56" s="4">
        <f t="shared" si="39"/>
        <v>8</v>
      </c>
      <c r="BO56" s="4" t="str">
        <f t="shared" si="40"/>
        <v>C18</v>
      </c>
      <c r="BP56" s="4" t="str">
        <f t="shared" si="41"/>
        <v>-</v>
      </c>
      <c r="BQ56" s="4" t="str">
        <f t="shared" si="42"/>
        <v>セパハン-</v>
      </c>
      <c r="BR56" s="4" t="str">
        <f t="shared" si="43"/>
        <v>-</v>
      </c>
      <c r="BS56" s="4" t="str">
        <f t="shared" si="44"/>
        <v>ミニ-</v>
      </c>
      <c r="BT56" s="4"/>
      <c r="BU56" s="4"/>
      <c r="BV56" s="4"/>
      <c r="BW56" s="4"/>
      <c r="BX56" s="4"/>
    </row>
    <row r="57">
      <c r="A57" s="4"/>
      <c r="B57" s="221" t="str">
        <f t="array" ref="B57">IFERROR(INDEX('DB(読み込みシート※編集厳禁)'!$A$3:$AH$501,MATCH($C57,'DB(読み込みシート※編集厳禁)'!$B$3:$B$501,0),MATCH(B$14,'DB(読み込みシート※編集厳禁)'!$A$2:$AH$2,0)),"")</f>
        <v>C1</v>
      </c>
      <c r="C57" s="222">
        <v>41.0</v>
      </c>
      <c r="D57" s="287" t="str">
        <f t="array" ref="D57">IFERROR(INDEX('DB(読み込みシート※編集厳禁)'!$A$3:$AH$501,MATCH($C57,'DB(読み込みシート※編集厳禁)'!$B$3:$B$501,0),MATCH(D$14,'DB(読み込みシート※編集厳禁)'!$A$2:$AH$2,0)),"")</f>
        <v>たけし</v>
      </c>
      <c r="E57" s="288" t="str">
        <f t="array" ref="E57">IFERROR(INDEX('DB(読み込みシート※編集厳禁)'!$A$3:$AH$501,MATCH($C57,'DB(読み込みシート※編集厳禁)'!$B$3:$B$501,0),MATCH(E$14,'DB(読み込みシート※編集厳禁)'!$A$2:$AH$2,0)),"")</f>
        <v>YZ250</v>
      </c>
      <c r="F57" s="289" t="str">
        <f t="array" ref="F57">IFERROR(INDEX('DB(読み込みシート※編集厳禁)'!$A$3:$AH$501,MATCH($C57,'DB(読み込みシート※編集厳禁)'!$B$3:$B$501,0),MATCH(F$14,'DB(読み込みシート※編集厳禁)'!$A$2:$AH$2,0)),"")</f>
        <v>青/ピンク</v>
      </c>
      <c r="G57" s="205" t="str">
        <f t="shared" si="8"/>
        <v>1:45:500</v>
      </c>
      <c r="H57" s="225" t="str">
        <f t="shared" si="9"/>
        <v>1:45:500</v>
      </c>
      <c r="I57" s="207">
        <v>145500.0</v>
      </c>
      <c r="J57" s="284"/>
      <c r="K57" s="209" t="s">
        <v>32</v>
      </c>
      <c r="L57" s="210" t="str">
        <f t="shared" si="10"/>
        <v>1</v>
      </c>
      <c r="M57" s="211" t="str">
        <f t="shared" si="11"/>
        <v>45</v>
      </c>
      <c r="N57" s="212" t="str">
        <f t="shared" si="12"/>
        <v>500</v>
      </c>
      <c r="O57" s="214" t="str">
        <f t="shared" si="13"/>
        <v>9:99:999</v>
      </c>
      <c r="P57" s="246" t="str">
        <f t="shared" si="14"/>
        <v>9:99:999</v>
      </c>
      <c r="Q57" s="221" t="str">
        <f t="array" ref="Q57">IFERROR(INDEX('DB(読み込みシート※編集厳禁)'!$A$3:$AH$501,MATCH($C57,'DB(読み込みシート※編集厳禁)'!$B$3:$B$501,0),MATCH(Q$14,'DB(読み込みシート※編集厳禁)'!$A$2:$AH$2,0)),"")</f>
        <v>C1</v>
      </c>
      <c r="R57" s="222">
        <v>41.0</v>
      </c>
      <c r="S57" s="287" t="str">
        <f t="array" ref="S57">IFERROR(INDEX('DB(読み込みシート※編集厳禁)'!$A$3:$AH$501,MATCH($C57,'DB(読み込みシート※編集厳禁)'!$B$3:$B$501,0),MATCH(S$14,'DB(読み込みシート※編集厳禁)'!$A$2:$AH$2,0)),"")</f>
        <v>たけし</v>
      </c>
      <c r="T57" s="288" t="str">
        <f t="array" ref="T57">IFERROR(INDEX('DB(読み込みシート※編集厳禁)'!$A$3:$AH$501,MATCH($C57,'DB(読み込みシート※編集厳禁)'!$B$3:$B$501,0),MATCH(T$14,'DB(読み込みシート※編集厳禁)'!$A$2:$AH$2,0)),"")</f>
        <v>YZ250</v>
      </c>
      <c r="U57" s="207">
        <v>158556.0</v>
      </c>
      <c r="V57" s="284"/>
      <c r="W57" s="209" t="s">
        <v>26</v>
      </c>
      <c r="X57" s="210" t="str">
        <f t="shared" si="15"/>
        <v>1</v>
      </c>
      <c r="Y57" s="211" t="str">
        <f t="shared" si="16"/>
        <v>58</v>
      </c>
      <c r="Z57" s="217" t="str">
        <f t="shared" si="17"/>
        <v>556</v>
      </c>
      <c r="AA57" s="4"/>
      <c r="AB57" s="23"/>
      <c r="AC57" s="23"/>
      <c r="AD57" s="23"/>
      <c r="AE57" s="23"/>
      <c r="AF57" s="23"/>
      <c r="AG57" s="23">
        <f t="shared" si="18"/>
        <v>140000</v>
      </c>
      <c r="AH57" s="23">
        <f t="shared" si="19"/>
        <v>142041</v>
      </c>
      <c r="AI57" s="23" t="str">
        <f t="shared" si="20"/>
        <v>C1-4</v>
      </c>
      <c r="AJ57" s="23"/>
      <c r="AK57" s="23" t="str">
        <f t="shared" si="21"/>
        <v/>
      </c>
      <c r="AL57" s="23"/>
      <c r="AM57" s="23"/>
      <c r="AN57" s="23"/>
      <c r="AO57" s="23"/>
      <c r="AP57" s="23"/>
      <c r="AQ57" s="25"/>
      <c r="AR57" s="130"/>
      <c r="AS57" s="130"/>
      <c r="AT57" s="90">
        <v>41.0</v>
      </c>
      <c r="AU57" s="130" t="str">
        <f t="array" ref="AU57">IFERROR(INDEX('DB(読み込みシート※編集厳禁)'!$A$3:$AH$501,MATCH($C57,'DB(読み込みシート※編集厳禁)'!$B$3:$B$501,0),MATCH(AU$16,'DB(読み込みシート※編集厳禁)'!$A$2:$AH$2,0)),"")</f>
        <v>いいえ</v>
      </c>
      <c r="AV57" s="130" t="str">
        <f t="array" ref="AV57">IFERROR(INDEX('DB(読み込みシート※編集厳禁)'!$A$3:$AH$501,MATCH($C57,'DB(読み込みシート※編集厳禁)'!$B$3:$B$501,0),MATCH(AV$16,'DB(読み込みシート※編集厳禁)'!$A$2:$AH$2,0)),"")</f>
        <v>いいえ</v>
      </c>
      <c r="AW57" s="130" t="str">
        <f t="shared" si="22"/>
        <v>1:45:500</v>
      </c>
      <c r="AX57" s="130" t="str">
        <f t="shared" si="23"/>
        <v>1:45:500</v>
      </c>
      <c r="AY57" s="130" t="str">
        <f t="shared" si="24"/>
        <v>-</v>
      </c>
      <c r="AZ57" s="130" t="str">
        <f t="shared" si="25"/>
        <v>9:99:999</v>
      </c>
      <c r="BA57" s="130" t="str">
        <f t="shared" si="26"/>
        <v>9:99:999</v>
      </c>
      <c r="BB57" s="130" t="str">
        <f t="shared" si="27"/>
        <v>MC</v>
      </c>
      <c r="BC57" s="130" t="str">
        <f t="shared" si="28"/>
        <v>1:45:500</v>
      </c>
      <c r="BD57" s="131">
        <f t="shared" si="29"/>
        <v>1.080876176</v>
      </c>
      <c r="BE57" s="131">
        <f t="shared" si="30"/>
        <v>1.080876176</v>
      </c>
      <c r="BF57" s="220">
        <f t="shared" si="31"/>
        <v>105500</v>
      </c>
      <c r="BG57" s="4">
        <f t="shared" si="32"/>
        <v>999999</v>
      </c>
      <c r="BH57" s="4">
        <f t="shared" si="33"/>
        <v>105500</v>
      </c>
      <c r="BI57" s="4">
        <f t="shared" si="34"/>
        <v>10550041</v>
      </c>
      <c r="BJ57" s="4">
        <f t="shared" si="35"/>
        <v>300010550041</v>
      </c>
      <c r="BK57" s="4">
        <f t="shared" si="36"/>
        <v>105500</v>
      </c>
      <c r="BL57" s="4">
        <f t="shared" si="37"/>
        <v>10</v>
      </c>
      <c r="BM57" s="4" t="str">
        <f t="shared" si="38"/>
        <v>総合11</v>
      </c>
      <c r="BN57" s="4">
        <f t="shared" si="39"/>
        <v>4</v>
      </c>
      <c r="BO57" s="4" t="str">
        <f t="shared" si="40"/>
        <v>C14</v>
      </c>
      <c r="BP57" s="4" t="str">
        <f t="shared" si="41"/>
        <v>-</v>
      </c>
      <c r="BQ57" s="4" t="str">
        <f t="shared" si="42"/>
        <v>セパハン-</v>
      </c>
      <c r="BR57" s="4" t="str">
        <f t="shared" si="43"/>
        <v>-</v>
      </c>
      <c r="BS57" s="4" t="str">
        <f t="shared" si="44"/>
        <v>ミニ-</v>
      </c>
      <c r="BT57" s="4"/>
      <c r="BU57" s="4"/>
      <c r="BV57" s="4"/>
      <c r="BW57" s="4"/>
      <c r="BX57" s="4"/>
    </row>
    <row r="58">
      <c r="A58" s="4"/>
      <c r="B58" s="221" t="str">
        <f t="array" ref="B58">IFERROR(INDEX('DB(読み込みシート※編集厳禁)'!$A$3:$AH$501,MATCH($C58,'DB(読み込みシート※編集厳禁)'!$B$3:$B$501,0),MATCH(B$14,'DB(読み込みシート※編集厳禁)'!$A$2:$AH$2,0)),"")</f>
        <v>C1</v>
      </c>
      <c r="C58" s="222">
        <v>42.0</v>
      </c>
      <c r="D58" s="287" t="str">
        <f t="array" ref="D58">IFERROR(INDEX('DB(読み込みシート※編集厳禁)'!$A$3:$AH$501,MATCH($C58,'DB(読み込みシート※編集厳禁)'!$B$3:$B$501,0),MATCH(D$14,'DB(読み込みシート※編集厳禁)'!$A$2:$AH$2,0)),"")</f>
        <v>kota</v>
      </c>
      <c r="E58" s="288" t="str">
        <f t="array" ref="E58">IFERROR(INDEX('DB(読み込みシート※編集厳禁)'!$A$3:$AH$501,MATCH($C58,'DB(読み込みシート※編集厳禁)'!$B$3:$B$501,0),MATCH(E$14,'DB(読み込みシート※編集厳禁)'!$A$2:$AH$2,0)),"")</f>
        <v>GROM</v>
      </c>
      <c r="F58" s="289" t="str">
        <f t="array" ref="F58">IFERROR(INDEX('DB(読み込みシート※編集厳禁)'!$A$3:$AH$501,MATCH($C58,'DB(読み込みシート※編集厳禁)'!$B$3:$B$501,0),MATCH(F$14,'DB(読み込みシート※編集厳禁)'!$A$2:$AH$2,0)),"")</f>
        <v>白/赤/黒</v>
      </c>
      <c r="G58" s="205" t="str">
        <f t="shared" si="8"/>
        <v>DNS</v>
      </c>
      <c r="H58" s="225" t="str">
        <f t="shared" si="9"/>
        <v>:00:000</v>
      </c>
      <c r="I58" s="207"/>
      <c r="J58" s="284"/>
      <c r="K58" s="209" t="s">
        <v>32</v>
      </c>
      <c r="L58" s="210" t="str">
        <f t="shared" si="10"/>
        <v/>
      </c>
      <c r="M58" s="211" t="str">
        <f t="shared" si="11"/>
        <v/>
      </c>
      <c r="N58" s="212" t="str">
        <f t="shared" si="12"/>
        <v/>
      </c>
      <c r="O58" s="214" t="str">
        <f t="shared" si="13"/>
        <v>DNS</v>
      </c>
      <c r="P58" s="246" t="str">
        <f t="shared" si="14"/>
        <v>:00:000</v>
      </c>
      <c r="Q58" s="221" t="str">
        <f t="array" ref="Q58">IFERROR(INDEX('DB(読み込みシート※編集厳禁)'!$A$3:$AH$501,MATCH($C58,'DB(読み込みシート※編集厳禁)'!$B$3:$B$501,0),MATCH(Q$14,'DB(読み込みシート※編集厳禁)'!$A$2:$AH$2,0)),"")</f>
        <v>C1</v>
      </c>
      <c r="R58" s="222">
        <v>42.0</v>
      </c>
      <c r="S58" s="287" t="str">
        <f t="array" ref="S58">IFERROR(INDEX('DB(読み込みシート※編集厳禁)'!$A$3:$AH$501,MATCH($C58,'DB(読み込みシート※編集厳禁)'!$B$3:$B$501,0),MATCH(S$14,'DB(読み込みシート※編集厳禁)'!$A$2:$AH$2,0)),"")</f>
        <v>kota</v>
      </c>
      <c r="T58" s="288" t="str">
        <f t="array" ref="T58">IFERROR(INDEX('DB(読み込みシート※編集厳禁)'!$A$3:$AH$501,MATCH($C58,'DB(読み込みシート※編集厳禁)'!$B$3:$B$501,0),MATCH(T$14,'DB(読み込みシート※編集厳禁)'!$A$2:$AH$2,0)),"")</f>
        <v>GROM</v>
      </c>
      <c r="U58" s="207"/>
      <c r="V58" s="284"/>
      <c r="W58" s="209" t="s">
        <v>32</v>
      </c>
      <c r="X58" s="210" t="str">
        <f t="shared" si="15"/>
        <v/>
      </c>
      <c r="Y58" s="211" t="str">
        <f t="shared" si="16"/>
        <v/>
      </c>
      <c r="Z58" s="217" t="str">
        <f t="shared" si="17"/>
        <v/>
      </c>
      <c r="AA58" s="4"/>
      <c r="AB58" s="23"/>
      <c r="AC58" s="23"/>
      <c r="AD58" s="23"/>
      <c r="AE58" s="23"/>
      <c r="AF58" s="23"/>
      <c r="AG58" s="23" t="str">
        <f t="shared" si="18"/>
        <v/>
      </c>
      <c r="AH58" s="23" t="str">
        <f t="shared" si="19"/>
        <v/>
      </c>
      <c r="AI58" s="23" t="str">
        <f t="shared" si="20"/>
        <v>C1--</v>
      </c>
      <c r="AJ58" s="23"/>
      <c r="AK58" s="23" t="str">
        <f t="shared" si="21"/>
        <v/>
      </c>
      <c r="AL58" s="23"/>
      <c r="AM58" s="23"/>
      <c r="AN58" s="23"/>
      <c r="AO58" s="23"/>
      <c r="AP58" s="23"/>
      <c r="AQ58" s="25"/>
      <c r="AR58" s="130"/>
      <c r="AS58" s="130"/>
      <c r="AT58" s="90">
        <v>42.0</v>
      </c>
      <c r="AU58" s="130" t="str">
        <f t="array" ref="AU58">IFERROR(INDEX('DB(読み込みシート※編集厳禁)'!$A$3:$AH$501,MATCH($C58,'DB(読み込みシート※編集厳禁)'!$B$3:$B$501,0),MATCH(AU$16,'DB(読み込みシート※編集厳禁)'!$A$2:$AH$2,0)),"")</f>
        <v>いいえ</v>
      </c>
      <c r="AV58" s="130" t="str">
        <f t="array" ref="AV58">IFERROR(INDEX('DB(読み込みシート※編集厳禁)'!$A$3:$AH$501,MATCH($C58,'DB(読み込みシート※編集厳禁)'!$B$3:$B$501,0),MATCH(AV$16,'DB(読み込みシート※編集厳禁)'!$A$2:$AH$2,0)),"")</f>
        <v>いいえ</v>
      </c>
      <c r="AW58" s="130" t="str">
        <f t="shared" si="22"/>
        <v>DNS</v>
      </c>
      <c r="AX58" s="130" t="str">
        <f t="shared" si="23"/>
        <v>DNS</v>
      </c>
      <c r="AY58" s="130" t="str">
        <f t="shared" si="24"/>
        <v>-</v>
      </c>
      <c r="AZ58" s="130" t="str">
        <f t="shared" si="25"/>
        <v>DNS</v>
      </c>
      <c r="BA58" s="130" t="str">
        <f t="shared" si="26"/>
        <v>DNS</v>
      </c>
      <c r="BB58" s="130" t="str">
        <f t="shared" si="27"/>
        <v>-</v>
      </c>
      <c r="BC58" s="130" t="str">
        <f t="shared" si="28"/>
        <v>DNS</v>
      </c>
      <c r="BD58" s="131" t="str">
        <f t="shared" si="29"/>
        <v>-</v>
      </c>
      <c r="BE58" s="131" t="str">
        <f t="shared" si="30"/>
        <v>-</v>
      </c>
      <c r="BF58" s="4">
        <f t="shared" si="31"/>
        <v>999999</v>
      </c>
      <c r="BG58" s="4">
        <f t="shared" si="32"/>
        <v>999999</v>
      </c>
      <c r="BH58" s="4">
        <f t="shared" si="33"/>
        <v>999999</v>
      </c>
      <c r="BI58" s="4">
        <f t="shared" si="34"/>
        <v>10000000042</v>
      </c>
      <c r="BJ58" s="4">
        <f t="shared" si="35"/>
        <v>310000000042</v>
      </c>
      <c r="BK58" s="4">
        <f t="shared" si="36"/>
        <v>100000000</v>
      </c>
      <c r="BL58" s="4" t="str">
        <f t="shared" si="37"/>
        <v>-</v>
      </c>
      <c r="BM58" s="4" t="str">
        <f t="shared" si="38"/>
        <v>総合17</v>
      </c>
      <c r="BN58" s="4" t="str">
        <f t="shared" si="39"/>
        <v>-</v>
      </c>
      <c r="BO58" s="4" t="str">
        <f t="shared" si="40"/>
        <v>C110</v>
      </c>
      <c r="BP58" s="4" t="str">
        <f t="shared" si="41"/>
        <v>-</v>
      </c>
      <c r="BQ58" s="4" t="str">
        <f t="shared" si="42"/>
        <v>セパハン-</v>
      </c>
      <c r="BR58" s="4" t="str">
        <f t="shared" si="43"/>
        <v>-</v>
      </c>
      <c r="BS58" s="4" t="str">
        <f t="shared" si="44"/>
        <v>ミニ-</v>
      </c>
      <c r="BT58" s="4"/>
      <c r="BU58" s="4"/>
      <c r="BV58" s="4"/>
      <c r="BW58" s="4"/>
      <c r="BX58" s="4"/>
    </row>
    <row r="59">
      <c r="A59" s="4"/>
      <c r="B59" s="221" t="str">
        <f t="array" ref="B59">IFERROR(INDEX('DB(読み込みシート※編集厳禁)'!$A$3:$AH$501,MATCH($C59,'DB(読み込みシート※編集厳禁)'!$B$3:$B$501,0),MATCH(B$14,'DB(読み込みシート※編集厳禁)'!$A$2:$AH$2,0)),"")</f>
        <v>C1</v>
      </c>
      <c r="C59" s="222">
        <v>43.0</v>
      </c>
      <c r="D59" s="287" t="str">
        <f t="array" ref="D59">IFERROR(INDEX('DB(読み込みシート※編集厳禁)'!$A$3:$AH$501,MATCH($C59,'DB(読み込みシート※編集厳禁)'!$B$3:$B$501,0),MATCH(D$14,'DB(読み込みシート※編集厳禁)'!$A$2:$AH$2,0)),"")</f>
        <v>とこ山とこ夫</v>
      </c>
      <c r="E59" s="288" t="str">
        <f t="array" ref="E59">IFERROR(INDEX('DB(読み込みシート※編集厳禁)'!$A$3:$AH$501,MATCH($C59,'DB(読み込みシート※編集厳禁)'!$B$3:$B$501,0),MATCH(E$14,'DB(読み込みシート※編集厳禁)'!$A$2:$AH$2,0)),"")</f>
        <v>Z400</v>
      </c>
      <c r="F59" s="289" t="str">
        <f t="array" ref="F59">IFERROR(INDEX('DB(読み込みシート※編集厳禁)'!$A$3:$AH$501,MATCH($C59,'DB(読み込みシート※編集厳禁)'!$B$3:$B$501,0),MATCH(F$14,'DB(読み込みシート※編集厳禁)'!$A$2:$AH$2,0)),"")</f>
        <v>黒</v>
      </c>
      <c r="G59" s="205" t="str">
        <f t="shared" si="8"/>
        <v>1:50:384</v>
      </c>
      <c r="H59" s="225" t="str">
        <f t="shared" si="9"/>
        <v>1:50:384</v>
      </c>
      <c r="I59" s="207">
        <v>150384.0</v>
      </c>
      <c r="J59" s="284"/>
      <c r="K59" s="209" t="s">
        <v>32</v>
      </c>
      <c r="L59" s="210" t="str">
        <f t="shared" si="10"/>
        <v>1</v>
      </c>
      <c r="M59" s="211" t="str">
        <f t="shared" si="11"/>
        <v>50</v>
      </c>
      <c r="N59" s="212" t="str">
        <f t="shared" si="12"/>
        <v>384</v>
      </c>
      <c r="O59" s="214" t="str">
        <f t="shared" si="13"/>
        <v>2:29:539</v>
      </c>
      <c r="P59" s="246" t="str">
        <f t="shared" si="14"/>
        <v>2:29:539</v>
      </c>
      <c r="Q59" s="221" t="str">
        <f t="array" ref="Q59">IFERROR(INDEX('DB(読み込みシート※編集厳禁)'!$A$3:$AH$501,MATCH($C59,'DB(読み込みシート※編集厳禁)'!$B$3:$B$501,0),MATCH(Q$14,'DB(読み込みシート※編集厳禁)'!$A$2:$AH$2,0)),"")</f>
        <v>C1</v>
      </c>
      <c r="R59" s="222">
        <v>43.0</v>
      </c>
      <c r="S59" s="287" t="str">
        <f t="array" ref="S59">IFERROR(INDEX('DB(読み込みシート※編集厳禁)'!$A$3:$AH$501,MATCH($C59,'DB(読み込みシート※編集厳禁)'!$B$3:$B$501,0),MATCH(S$14,'DB(読み込みシート※編集厳禁)'!$A$2:$AH$2,0)),"")</f>
        <v>とこ山とこ夫</v>
      </c>
      <c r="T59" s="288" t="str">
        <f t="array" ref="T59">IFERROR(INDEX('DB(読み込みシート※編集厳禁)'!$A$3:$AH$501,MATCH($C59,'DB(読み込みシート※編集厳禁)'!$B$3:$B$501,0),MATCH(T$14,'DB(読み込みシート※編集厳禁)'!$A$2:$AH$2,0)),"")</f>
        <v>Z400</v>
      </c>
      <c r="U59" s="207">
        <v>229539.0</v>
      </c>
      <c r="V59" s="284"/>
      <c r="W59" s="209" t="s">
        <v>32</v>
      </c>
      <c r="X59" s="210" t="str">
        <f t="shared" si="15"/>
        <v>2</v>
      </c>
      <c r="Y59" s="211" t="str">
        <f t="shared" si="16"/>
        <v>29</v>
      </c>
      <c r="Z59" s="217" t="str">
        <f t="shared" si="17"/>
        <v>539</v>
      </c>
      <c r="AA59" s="4"/>
      <c r="AB59" s="23"/>
      <c r="AC59" s="23"/>
      <c r="AD59" s="23"/>
      <c r="AE59" s="23"/>
      <c r="AF59" s="23"/>
      <c r="AG59" s="23">
        <f t="shared" si="18"/>
        <v>140000</v>
      </c>
      <c r="AH59" s="23">
        <f t="shared" si="19"/>
        <v>142043</v>
      </c>
      <c r="AI59" s="23" t="str">
        <f t="shared" si="20"/>
        <v>C1-7</v>
      </c>
      <c r="AJ59" s="23"/>
      <c r="AK59" s="23" t="str">
        <f t="shared" si="21"/>
        <v/>
      </c>
      <c r="AL59" s="23"/>
      <c r="AM59" s="23"/>
      <c r="AN59" s="23"/>
      <c r="AO59" s="23"/>
      <c r="AP59" s="23"/>
      <c r="AQ59" s="25"/>
      <c r="AR59" s="130"/>
      <c r="AS59" s="130"/>
      <c r="AT59" s="90">
        <v>43.0</v>
      </c>
      <c r="AU59" s="130" t="str">
        <f t="array" ref="AU59">IFERROR(INDEX('DB(読み込みシート※編集厳禁)'!$A$3:$AH$501,MATCH($C59,'DB(読み込みシート※編集厳禁)'!$B$3:$B$501,0),MATCH(AU$16,'DB(読み込みシート※編集厳禁)'!$A$2:$AH$2,0)),"")</f>
        <v>いいえ</v>
      </c>
      <c r="AV59" s="130" t="str">
        <f t="array" ref="AV59">IFERROR(INDEX('DB(読み込みシート※編集厳禁)'!$A$3:$AH$501,MATCH($C59,'DB(読み込みシート※編集厳禁)'!$B$3:$B$501,0),MATCH(AV$16,'DB(読み込みシート※編集厳禁)'!$A$2:$AH$2,0)),"")</f>
        <v>いいえ</v>
      </c>
      <c r="AW59" s="130" t="str">
        <f t="shared" si="22"/>
        <v>1:50:384</v>
      </c>
      <c r="AX59" s="130" t="str">
        <f t="shared" si="23"/>
        <v>1:50:384</v>
      </c>
      <c r="AY59" s="130" t="str">
        <f t="shared" si="24"/>
        <v>-</v>
      </c>
      <c r="AZ59" s="130" t="str">
        <f t="shared" si="25"/>
        <v>2:29:539</v>
      </c>
      <c r="BA59" s="130" t="str">
        <f t="shared" si="26"/>
        <v>2:29:539</v>
      </c>
      <c r="BB59" s="130" t="str">
        <f t="shared" si="27"/>
        <v>-</v>
      </c>
      <c r="BC59" s="130" t="str">
        <f t="shared" si="28"/>
        <v>1:50:384</v>
      </c>
      <c r="BD59" s="131">
        <f t="shared" si="29"/>
        <v>1.130914083</v>
      </c>
      <c r="BE59" s="131">
        <f t="shared" si="30"/>
        <v>1.130914083</v>
      </c>
      <c r="BF59" s="220">
        <f t="shared" si="31"/>
        <v>110384</v>
      </c>
      <c r="BG59" s="220">
        <f t="shared" si="32"/>
        <v>149539</v>
      </c>
      <c r="BH59" s="4">
        <f t="shared" si="33"/>
        <v>110384</v>
      </c>
      <c r="BI59" s="4">
        <f t="shared" si="34"/>
        <v>11038443</v>
      </c>
      <c r="BJ59" s="4">
        <f t="shared" si="35"/>
        <v>300011038443</v>
      </c>
      <c r="BK59" s="4">
        <f t="shared" si="36"/>
        <v>110384</v>
      </c>
      <c r="BL59" s="4">
        <f t="shared" si="37"/>
        <v>20</v>
      </c>
      <c r="BM59" s="4" t="str">
        <f t="shared" si="38"/>
        <v>総合14</v>
      </c>
      <c r="BN59" s="4">
        <f t="shared" si="39"/>
        <v>7</v>
      </c>
      <c r="BO59" s="4" t="str">
        <f t="shared" si="40"/>
        <v>C17</v>
      </c>
      <c r="BP59" s="4" t="str">
        <f t="shared" si="41"/>
        <v>-</v>
      </c>
      <c r="BQ59" s="4" t="str">
        <f t="shared" si="42"/>
        <v>セパハン-</v>
      </c>
      <c r="BR59" s="4" t="str">
        <f t="shared" si="43"/>
        <v>-</v>
      </c>
      <c r="BS59" s="4" t="str">
        <f t="shared" si="44"/>
        <v>ミニ-</v>
      </c>
      <c r="BT59" s="4"/>
      <c r="BU59" s="4"/>
      <c r="BV59" s="4"/>
      <c r="BW59" s="4"/>
      <c r="BX59" s="4"/>
    </row>
    <row r="60">
      <c r="A60" s="4"/>
      <c r="B60" s="221" t="str">
        <f t="array" ref="B60">IFERROR(INDEX('DB(読み込みシート※編集厳禁)'!$A$3:$AH$501,MATCH($C60,'DB(読み込みシート※編集厳禁)'!$B$3:$B$501,0),MATCH(B$14,'DB(読み込みシート※編集厳禁)'!$A$2:$AH$2,0)),"")</f>
        <v>C1</v>
      </c>
      <c r="C60" s="222">
        <v>44.0</v>
      </c>
      <c r="D60" s="287" t="str">
        <f t="array" ref="D60">IFERROR(INDEX('DB(読み込みシート※編集厳禁)'!$A$3:$AH$501,MATCH($C60,'DB(読み込みシート※編集厳禁)'!$B$3:$B$501,0),MATCH(D$14,'DB(読み込みシート※編集厳禁)'!$A$2:$AH$2,0)),"")</f>
        <v>TOKICO</v>
      </c>
      <c r="E60" s="288" t="str">
        <f t="array" ref="E60">IFERROR(INDEX('DB(読み込みシート※編集厳禁)'!$A$3:$AH$501,MATCH($C60,'DB(読み込みシート※編集厳禁)'!$B$3:$B$501,0),MATCH(E$14,'DB(読み込みシート※編集厳禁)'!$A$2:$AH$2,0)),"")</f>
        <v>GSX-R1000</v>
      </c>
      <c r="F60" s="289" t="str">
        <f t="array" ref="F60">IFERROR(INDEX('DB(読み込みシート※編集厳禁)'!$A$3:$AH$501,MATCH($C60,'DB(読み込みシート※編集厳禁)'!$B$3:$B$501,0),MATCH(F$14,'DB(読み込みシート※編集厳禁)'!$A$2:$AH$2,0)),"")</f>
        <v>白/青</v>
      </c>
      <c r="G60" s="205" t="str">
        <f t="shared" si="8"/>
        <v>1:51:173</v>
      </c>
      <c r="H60" s="225" t="str">
        <f t="shared" si="9"/>
        <v>1:51:173</v>
      </c>
      <c r="I60" s="207">
        <v>151173.0</v>
      </c>
      <c r="J60" s="284"/>
      <c r="K60" s="209" t="s">
        <v>32</v>
      </c>
      <c r="L60" s="210" t="str">
        <f t="shared" si="10"/>
        <v>1</v>
      </c>
      <c r="M60" s="211" t="str">
        <f t="shared" si="11"/>
        <v>51</v>
      </c>
      <c r="N60" s="212" t="str">
        <f t="shared" si="12"/>
        <v>173</v>
      </c>
      <c r="O60" s="214" t="str">
        <f t="shared" si="13"/>
        <v>1:42:366</v>
      </c>
      <c r="P60" s="246" t="str">
        <f t="shared" si="14"/>
        <v>1:42:366</v>
      </c>
      <c r="Q60" s="221" t="str">
        <f t="array" ref="Q60">IFERROR(INDEX('DB(読み込みシート※編集厳禁)'!$A$3:$AH$501,MATCH($C60,'DB(読み込みシート※編集厳禁)'!$B$3:$B$501,0),MATCH(Q$14,'DB(読み込みシート※編集厳禁)'!$A$2:$AH$2,0)),"")</f>
        <v>C1</v>
      </c>
      <c r="R60" s="222">
        <v>44.0</v>
      </c>
      <c r="S60" s="287" t="str">
        <f t="array" ref="S60">IFERROR(INDEX('DB(読み込みシート※編集厳禁)'!$A$3:$AH$501,MATCH($C60,'DB(読み込みシート※編集厳禁)'!$B$3:$B$501,0),MATCH(S$14,'DB(読み込みシート※編集厳禁)'!$A$2:$AH$2,0)),"")</f>
        <v>TOKICO</v>
      </c>
      <c r="T60" s="288" t="str">
        <f t="array" ref="T60">IFERROR(INDEX('DB(読み込みシート※編集厳禁)'!$A$3:$AH$501,MATCH($C60,'DB(読み込みシート※編集厳禁)'!$B$3:$B$501,0),MATCH(T$14,'DB(読み込みシート※編集厳禁)'!$A$2:$AH$2,0)),"")</f>
        <v>GSX-R1000</v>
      </c>
      <c r="U60" s="207">
        <v>142366.0</v>
      </c>
      <c r="V60" s="284"/>
      <c r="W60" s="209" t="s">
        <v>32</v>
      </c>
      <c r="X60" s="210" t="str">
        <f t="shared" si="15"/>
        <v>1</v>
      </c>
      <c r="Y60" s="211" t="str">
        <f t="shared" si="16"/>
        <v>42</v>
      </c>
      <c r="Z60" s="217" t="str">
        <f t="shared" si="17"/>
        <v>366</v>
      </c>
      <c r="AA60" s="4"/>
      <c r="AB60" s="23"/>
      <c r="AC60" s="23"/>
      <c r="AD60" s="23"/>
      <c r="AE60" s="23"/>
      <c r="AF60" s="23"/>
      <c r="AG60" s="23">
        <f t="shared" si="18"/>
        <v>140000</v>
      </c>
      <c r="AH60" s="23">
        <f t="shared" si="19"/>
        <v>142044</v>
      </c>
      <c r="AI60" s="23" t="str">
        <f t="shared" si="20"/>
        <v>C1-1</v>
      </c>
      <c r="AJ60" s="23"/>
      <c r="AK60" s="23" t="str">
        <f t="shared" si="21"/>
        <v/>
      </c>
      <c r="AL60" s="23"/>
      <c r="AM60" s="23"/>
      <c r="AN60" s="23"/>
      <c r="AO60" s="23"/>
      <c r="AP60" s="23"/>
      <c r="AQ60" s="25"/>
      <c r="AR60" s="130"/>
      <c r="AS60" s="130"/>
      <c r="AT60" s="90">
        <v>44.0</v>
      </c>
      <c r="AU60" s="130" t="str">
        <f t="array" ref="AU60">IFERROR(INDEX('DB(読み込みシート※編集厳禁)'!$A$3:$AH$501,MATCH($C60,'DB(読み込みシート※編集厳禁)'!$B$3:$B$501,0),MATCH(AU$16,'DB(読み込みシート※編集厳禁)'!$A$2:$AH$2,0)),"")</f>
        <v>いいえ</v>
      </c>
      <c r="AV60" s="130" t="str">
        <f t="array" ref="AV60">IFERROR(INDEX('DB(読み込みシート※編集厳禁)'!$A$3:$AH$501,MATCH($C60,'DB(読み込みシート※編集厳禁)'!$B$3:$B$501,0),MATCH(AV$16,'DB(読み込みシート※編集厳禁)'!$A$2:$AH$2,0)),"")</f>
        <v>いいえ</v>
      </c>
      <c r="AW60" s="130" t="str">
        <f t="shared" si="22"/>
        <v>1:51:173</v>
      </c>
      <c r="AX60" s="130" t="str">
        <f t="shared" si="23"/>
        <v>1:51:173</v>
      </c>
      <c r="AY60" s="130" t="str">
        <f t="shared" si="24"/>
        <v>-</v>
      </c>
      <c r="AZ60" s="130" t="str">
        <f t="shared" si="25"/>
        <v>1:42:366</v>
      </c>
      <c r="BA60" s="130" t="str">
        <f t="shared" si="26"/>
        <v>1:42:366</v>
      </c>
      <c r="BB60" s="130" t="str">
        <f t="shared" si="27"/>
        <v>-</v>
      </c>
      <c r="BC60" s="130" t="str">
        <f t="shared" si="28"/>
        <v>1:42:366</v>
      </c>
      <c r="BD60" s="131">
        <f t="shared" si="29"/>
        <v>1.048767494</v>
      </c>
      <c r="BE60" s="131">
        <f t="shared" si="30"/>
        <v>1.048767494</v>
      </c>
      <c r="BF60" s="220">
        <f t="shared" si="31"/>
        <v>111173</v>
      </c>
      <c r="BG60" s="220">
        <f t="shared" si="32"/>
        <v>102366</v>
      </c>
      <c r="BH60" s="4">
        <f t="shared" si="33"/>
        <v>102366</v>
      </c>
      <c r="BI60" s="4">
        <f t="shared" si="34"/>
        <v>10236644</v>
      </c>
      <c r="BJ60" s="4">
        <f t="shared" si="35"/>
        <v>300010236644</v>
      </c>
      <c r="BK60" s="4">
        <f t="shared" si="36"/>
        <v>102366</v>
      </c>
      <c r="BL60" s="4">
        <f t="shared" si="37"/>
        <v>5</v>
      </c>
      <c r="BM60" s="4" t="str">
        <f t="shared" si="38"/>
        <v>総合8</v>
      </c>
      <c r="BN60" s="4">
        <f t="shared" si="39"/>
        <v>1</v>
      </c>
      <c r="BO60" s="4" t="str">
        <f t="shared" si="40"/>
        <v>C11</v>
      </c>
      <c r="BP60" s="4" t="str">
        <f t="shared" si="41"/>
        <v>-</v>
      </c>
      <c r="BQ60" s="4" t="str">
        <f t="shared" si="42"/>
        <v>セパハン-</v>
      </c>
      <c r="BR60" s="4" t="str">
        <f t="shared" si="43"/>
        <v>-</v>
      </c>
      <c r="BS60" s="4" t="str">
        <f t="shared" si="44"/>
        <v>ミニ-</v>
      </c>
      <c r="BT60" s="4"/>
      <c r="BU60" s="4"/>
      <c r="BV60" s="4"/>
      <c r="BW60" s="4"/>
      <c r="BX60" s="4"/>
    </row>
    <row r="61">
      <c r="A61" s="4"/>
      <c r="B61" s="221" t="str">
        <f t="array" ref="B61">IFERROR(INDEX('DB(読み込みシート※編集厳禁)'!$A$3:$AH$501,MATCH($C61,'DB(読み込みシート※編集厳禁)'!$B$3:$B$501,0),MATCH(B$14,'DB(読み込みシート※編集厳禁)'!$A$2:$AH$2,0)),"")</f>
        <v>C1</v>
      </c>
      <c r="C61" s="222">
        <v>45.0</v>
      </c>
      <c r="D61" s="287" t="str">
        <f t="array" ref="D61">IFERROR(INDEX('DB(読み込みシート※編集厳禁)'!$A$3:$AH$501,MATCH($C61,'DB(読み込みシート※編集厳禁)'!$B$3:$B$501,0),MATCH(D$14,'DB(読み込みシート※編集厳禁)'!$A$2:$AH$2,0)),"")</f>
        <v>まろ</v>
      </c>
      <c r="E61" s="288" t="str">
        <f t="array" ref="E61">IFERROR(INDEX('DB(読み込みシート※編集厳禁)'!$A$3:$AH$501,MATCH($C61,'DB(読み込みシート※編集厳禁)'!$B$3:$B$501,0),MATCH(E$14,'DB(読み込みシート※編集厳禁)'!$A$2:$AH$2,0)),"")</f>
        <v>MSX125改</v>
      </c>
      <c r="F61" s="289" t="str">
        <f t="array" ref="F61">IFERROR(INDEX('DB(読み込みシート※編集厳禁)'!$A$3:$AH$501,MATCH($C61,'DB(読み込みシート※編集厳禁)'!$B$3:$B$501,0),MATCH(F$14,'DB(読み込みシート※編集厳禁)'!$A$2:$AH$2,0)),"")</f>
        <v>青白</v>
      </c>
      <c r="G61" s="205" t="str">
        <f t="shared" si="8"/>
        <v>1:46:217</v>
      </c>
      <c r="H61" s="225" t="str">
        <f t="shared" si="9"/>
        <v>1:46:217</v>
      </c>
      <c r="I61" s="207">
        <v>146217.0</v>
      </c>
      <c r="J61" s="284"/>
      <c r="K61" s="209" t="s">
        <v>32</v>
      </c>
      <c r="L61" s="210" t="str">
        <f t="shared" si="10"/>
        <v>1</v>
      </c>
      <c r="M61" s="211" t="str">
        <f t="shared" si="11"/>
        <v>46</v>
      </c>
      <c r="N61" s="212" t="str">
        <f t="shared" si="12"/>
        <v>217</v>
      </c>
      <c r="O61" s="214" t="str">
        <f t="shared" si="13"/>
        <v>1:46:801</v>
      </c>
      <c r="P61" s="246" t="str">
        <f t="shared" si="14"/>
        <v>1:46:801</v>
      </c>
      <c r="Q61" s="221" t="str">
        <f t="array" ref="Q61">IFERROR(INDEX('DB(読み込みシート※編集厳禁)'!$A$3:$AH$501,MATCH($C61,'DB(読み込みシート※編集厳禁)'!$B$3:$B$501,0),MATCH(Q$14,'DB(読み込みシート※編集厳禁)'!$A$2:$AH$2,0)),"")</f>
        <v>C1</v>
      </c>
      <c r="R61" s="222">
        <v>45.0</v>
      </c>
      <c r="S61" s="287" t="str">
        <f t="array" ref="S61">IFERROR(INDEX('DB(読み込みシート※編集厳禁)'!$A$3:$AH$501,MATCH($C61,'DB(読み込みシート※編集厳禁)'!$B$3:$B$501,0),MATCH(S$14,'DB(読み込みシート※編集厳禁)'!$A$2:$AH$2,0)),"")</f>
        <v>まろ</v>
      </c>
      <c r="T61" s="288" t="str">
        <f t="array" ref="T61">IFERROR(INDEX('DB(読み込みシート※編集厳禁)'!$A$3:$AH$501,MATCH($C61,'DB(読み込みシート※編集厳禁)'!$B$3:$B$501,0),MATCH(T$14,'DB(読み込みシート※編集厳禁)'!$A$2:$AH$2,0)),"")</f>
        <v>MSX125改</v>
      </c>
      <c r="U61" s="207">
        <v>146801.0</v>
      </c>
      <c r="V61" s="284"/>
      <c r="W61" s="209" t="s">
        <v>32</v>
      </c>
      <c r="X61" s="210" t="str">
        <f t="shared" si="15"/>
        <v>1</v>
      </c>
      <c r="Y61" s="211" t="str">
        <f t="shared" si="16"/>
        <v>46</v>
      </c>
      <c r="Z61" s="217" t="str">
        <f t="shared" si="17"/>
        <v>801</v>
      </c>
      <c r="AA61" s="4"/>
      <c r="AB61" s="23"/>
      <c r="AC61" s="23"/>
      <c r="AD61" s="23"/>
      <c r="AE61" s="23"/>
      <c r="AF61" s="23"/>
      <c r="AG61" s="23">
        <f t="shared" si="18"/>
        <v>140000</v>
      </c>
      <c r="AH61" s="23">
        <f t="shared" si="19"/>
        <v>142045</v>
      </c>
      <c r="AI61" s="23" t="str">
        <f t="shared" si="20"/>
        <v>C1-5</v>
      </c>
      <c r="AJ61" s="23"/>
      <c r="AK61" s="23" t="str">
        <f t="shared" si="21"/>
        <v/>
      </c>
      <c r="AL61" s="23"/>
      <c r="AM61" s="23"/>
      <c r="AN61" s="23"/>
      <c r="AO61" s="23"/>
      <c r="AP61" s="23"/>
      <c r="AQ61" s="25"/>
      <c r="AR61" s="130"/>
      <c r="AS61" s="130"/>
      <c r="AT61" s="90">
        <v>45.0</v>
      </c>
      <c r="AU61" s="130" t="str">
        <f t="array" ref="AU61">IFERROR(INDEX('DB(読み込みシート※編集厳禁)'!$A$3:$AH$501,MATCH($C61,'DB(読み込みシート※編集厳禁)'!$B$3:$B$501,0),MATCH(AU$16,'DB(読み込みシート※編集厳禁)'!$A$2:$AH$2,0)),"")</f>
        <v>いいえ</v>
      </c>
      <c r="AV61" s="130" t="str">
        <f t="array" ref="AV61">IFERROR(INDEX('DB(読み込みシート※編集厳禁)'!$A$3:$AH$501,MATCH($C61,'DB(読み込みシート※編集厳禁)'!$B$3:$B$501,0),MATCH(AV$16,'DB(読み込みシート※編集厳禁)'!$A$2:$AH$2,0)),"")</f>
        <v>いいえ</v>
      </c>
      <c r="AW61" s="130" t="str">
        <f t="shared" si="22"/>
        <v>1:46:217</v>
      </c>
      <c r="AX61" s="130" t="str">
        <f t="shared" si="23"/>
        <v>1:46:217</v>
      </c>
      <c r="AY61" s="130" t="str">
        <f t="shared" si="24"/>
        <v>-</v>
      </c>
      <c r="AZ61" s="130" t="str">
        <f t="shared" si="25"/>
        <v>1:46:801</v>
      </c>
      <c r="BA61" s="130" t="str">
        <f t="shared" si="26"/>
        <v>1:46:801</v>
      </c>
      <c r="BB61" s="130" t="str">
        <f t="shared" si="27"/>
        <v>-</v>
      </c>
      <c r="BC61" s="130" t="str">
        <f t="shared" si="28"/>
        <v>1:46:217</v>
      </c>
      <c r="BD61" s="131">
        <f t="shared" si="29"/>
        <v>1.088222036</v>
      </c>
      <c r="BE61" s="131">
        <f t="shared" si="30"/>
        <v>1.088222036</v>
      </c>
      <c r="BF61" s="220">
        <f t="shared" si="31"/>
        <v>106217</v>
      </c>
      <c r="BG61" s="220">
        <f t="shared" si="32"/>
        <v>106801</v>
      </c>
      <c r="BH61" s="4">
        <f t="shared" si="33"/>
        <v>106217</v>
      </c>
      <c r="BI61" s="4">
        <f t="shared" si="34"/>
        <v>10621745</v>
      </c>
      <c r="BJ61" s="4">
        <f t="shared" si="35"/>
        <v>300010621745</v>
      </c>
      <c r="BK61" s="4">
        <f t="shared" si="36"/>
        <v>106217</v>
      </c>
      <c r="BL61" s="4">
        <f t="shared" si="37"/>
        <v>11</v>
      </c>
      <c r="BM61" s="4" t="str">
        <f t="shared" si="38"/>
        <v>総合12</v>
      </c>
      <c r="BN61" s="4">
        <f t="shared" si="39"/>
        <v>5</v>
      </c>
      <c r="BO61" s="4" t="str">
        <f t="shared" si="40"/>
        <v>C15</v>
      </c>
      <c r="BP61" s="4" t="str">
        <f t="shared" si="41"/>
        <v>-</v>
      </c>
      <c r="BQ61" s="4" t="str">
        <f t="shared" si="42"/>
        <v>セパハン-</v>
      </c>
      <c r="BR61" s="4" t="str">
        <f t="shared" si="43"/>
        <v>-</v>
      </c>
      <c r="BS61" s="4" t="str">
        <f t="shared" si="44"/>
        <v>ミニ-</v>
      </c>
      <c r="BT61" s="4"/>
      <c r="BU61" s="4"/>
      <c r="BV61" s="4"/>
      <c r="BW61" s="4"/>
      <c r="BX61" s="4"/>
    </row>
    <row r="62">
      <c r="A62" s="4"/>
      <c r="B62" s="221" t="str">
        <f t="array" ref="B62">IFERROR(INDEX('DB(読み込みシート※編集厳禁)'!$A$3:$AH$501,MATCH($C62,'DB(読み込みシート※編集厳禁)'!$B$3:$B$501,0),MATCH(B$14,'DB(読み込みシート※編集厳禁)'!$A$2:$AH$2,0)),"")</f>
        <v>C1</v>
      </c>
      <c r="C62" s="222">
        <v>46.0</v>
      </c>
      <c r="D62" s="287" t="str">
        <f t="array" ref="D62">IFERROR(INDEX('DB(読み込みシート※編集厳禁)'!$A$3:$AH$501,MATCH($C62,'DB(読み込みシート※編集厳禁)'!$B$3:$B$501,0),MATCH(D$14,'DB(読み込みシート※編集厳禁)'!$A$2:$AH$2,0)),"")</f>
        <v>しょこら。</v>
      </c>
      <c r="E62" s="288" t="str">
        <f t="array" ref="E62">IFERROR(INDEX('DB(読み込みシート※編集厳禁)'!$A$3:$AH$501,MATCH($C62,'DB(読み込みシート※編集厳禁)'!$B$3:$B$501,0),MATCH(E$14,'DB(読み込みシート※編集厳禁)'!$A$2:$AH$2,0)),"")</f>
        <v>GSX-R600</v>
      </c>
      <c r="F62" s="289" t="str">
        <f t="array" ref="F62">IFERROR(INDEX('DB(読み込みシート※編集厳禁)'!$A$3:$AH$501,MATCH($C62,'DB(読み込みシート※編集厳禁)'!$B$3:$B$501,0),MATCH(F$14,'DB(読み込みシート※編集厳禁)'!$A$2:$AH$2,0)),"")</f>
        <v>青/白</v>
      </c>
      <c r="G62" s="205" t="str">
        <f t="shared" si="8"/>
        <v>1:44:866</v>
      </c>
      <c r="H62" s="225" t="str">
        <f t="shared" si="9"/>
        <v>1:45:866</v>
      </c>
      <c r="I62" s="207">
        <v>144866.0</v>
      </c>
      <c r="J62" s="284">
        <v>1.0</v>
      </c>
      <c r="K62" s="209" t="s">
        <v>32</v>
      </c>
      <c r="L62" s="210" t="str">
        <f t="shared" si="10"/>
        <v>1</v>
      </c>
      <c r="M62" s="211" t="str">
        <f t="shared" si="11"/>
        <v>44</v>
      </c>
      <c r="N62" s="212" t="str">
        <f t="shared" si="12"/>
        <v>866</v>
      </c>
      <c r="O62" s="214" t="str">
        <f t="shared" si="13"/>
        <v>1:44:224</v>
      </c>
      <c r="P62" s="246" t="str">
        <f t="shared" si="14"/>
        <v>1:44:224</v>
      </c>
      <c r="Q62" s="221" t="str">
        <f t="array" ref="Q62">IFERROR(INDEX('DB(読み込みシート※編集厳禁)'!$A$3:$AH$501,MATCH($C62,'DB(読み込みシート※編集厳禁)'!$B$3:$B$501,0),MATCH(Q$14,'DB(読み込みシート※編集厳禁)'!$A$2:$AH$2,0)),"")</f>
        <v>C1</v>
      </c>
      <c r="R62" s="222">
        <v>46.0</v>
      </c>
      <c r="S62" s="287" t="str">
        <f t="array" ref="S62">IFERROR(INDEX('DB(読み込みシート※編集厳禁)'!$A$3:$AH$501,MATCH($C62,'DB(読み込みシート※編集厳禁)'!$B$3:$B$501,0),MATCH(S$14,'DB(読み込みシート※編集厳禁)'!$A$2:$AH$2,0)),"")</f>
        <v>しょこら。</v>
      </c>
      <c r="T62" s="288" t="str">
        <f t="array" ref="T62">IFERROR(INDEX('DB(読み込みシート※編集厳禁)'!$A$3:$AH$501,MATCH($C62,'DB(読み込みシート※編集厳禁)'!$B$3:$B$501,0),MATCH(T$14,'DB(読み込みシート※編集厳禁)'!$A$2:$AH$2,0)),"")</f>
        <v>GSX-R600</v>
      </c>
      <c r="U62" s="207">
        <v>144224.0</v>
      </c>
      <c r="V62" s="284"/>
      <c r="W62" s="209" t="s">
        <v>32</v>
      </c>
      <c r="X62" s="210" t="str">
        <f t="shared" si="15"/>
        <v>1</v>
      </c>
      <c r="Y62" s="211" t="str">
        <f t="shared" si="16"/>
        <v>44</v>
      </c>
      <c r="Z62" s="217" t="str">
        <f t="shared" si="17"/>
        <v>224</v>
      </c>
      <c r="AA62" s="4"/>
      <c r="AB62" s="23"/>
      <c r="AC62" s="23"/>
      <c r="AD62" s="23"/>
      <c r="AE62" s="23"/>
      <c r="AF62" s="23"/>
      <c r="AG62" s="23">
        <f t="shared" si="18"/>
        <v>140000</v>
      </c>
      <c r="AH62" s="23">
        <f t="shared" si="19"/>
        <v>142046</v>
      </c>
      <c r="AI62" s="23" t="str">
        <f t="shared" si="20"/>
        <v>C1-2</v>
      </c>
      <c r="AJ62" s="23"/>
      <c r="AK62" s="23" t="str">
        <f t="shared" si="21"/>
        <v/>
      </c>
      <c r="AL62" s="23"/>
      <c r="AM62" s="23"/>
      <c r="AN62" s="23"/>
      <c r="AO62" s="23"/>
      <c r="AP62" s="23"/>
      <c r="AQ62" s="25"/>
      <c r="AR62" s="130"/>
      <c r="AS62" s="130"/>
      <c r="AT62" s="90">
        <v>46.0</v>
      </c>
      <c r="AU62" s="130" t="str">
        <f t="array" ref="AU62">IFERROR(INDEX('DB(読み込みシート※編集厳禁)'!$A$3:$AH$501,MATCH($C62,'DB(読み込みシート※編集厳禁)'!$B$3:$B$501,0),MATCH(AU$16,'DB(読み込みシート※編集厳禁)'!$A$2:$AH$2,0)),"")</f>
        <v>いいえ</v>
      </c>
      <c r="AV62" s="130" t="str">
        <f t="array" ref="AV62">IFERROR(INDEX('DB(読み込みシート※編集厳禁)'!$A$3:$AH$501,MATCH($C62,'DB(読み込みシート※編集厳禁)'!$B$3:$B$501,0),MATCH(AV$16,'DB(読み込みシート※編集厳禁)'!$A$2:$AH$2,0)),"")</f>
        <v>いいえ</v>
      </c>
      <c r="AW62" s="130" t="str">
        <f t="shared" si="22"/>
        <v>1:44:866</v>
      </c>
      <c r="AX62" s="130" t="str">
        <f t="shared" si="23"/>
        <v>1:45:866</v>
      </c>
      <c r="AY62" s="130">
        <f t="shared" si="24"/>
        <v>1</v>
      </c>
      <c r="AZ62" s="130" t="str">
        <f t="shared" si="25"/>
        <v>1:44:224</v>
      </c>
      <c r="BA62" s="130" t="str">
        <f t="shared" si="26"/>
        <v>1:44:224</v>
      </c>
      <c r="BB62" s="130" t="str">
        <f t="shared" si="27"/>
        <v>-</v>
      </c>
      <c r="BC62" s="130" t="str">
        <f t="shared" si="28"/>
        <v>1:44:224</v>
      </c>
      <c r="BD62" s="131">
        <f t="shared" si="29"/>
        <v>1.067803209</v>
      </c>
      <c r="BE62" s="131">
        <f t="shared" si="30"/>
        <v>1.067803209</v>
      </c>
      <c r="BF62" s="220">
        <f t="shared" si="31"/>
        <v>105866</v>
      </c>
      <c r="BG62" s="220">
        <f t="shared" si="32"/>
        <v>104224</v>
      </c>
      <c r="BH62" s="4">
        <f t="shared" si="33"/>
        <v>104224</v>
      </c>
      <c r="BI62" s="4">
        <f t="shared" si="34"/>
        <v>10422446</v>
      </c>
      <c r="BJ62" s="4">
        <f t="shared" si="35"/>
        <v>300010422446</v>
      </c>
      <c r="BK62" s="4">
        <f t="shared" si="36"/>
        <v>104224</v>
      </c>
      <c r="BL62" s="4">
        <f t="shared" si="37"/>
        <v>7</v>
      </c>
      <c r="BM62" s="4" t="str">
        <f t="shared" si="38"/>
        <v>総合9</v>
      </c>
      <c r="BN62" s="4">
        <f t="shared" si="39"/>
        <v>2</v>
      </c>
      <c r="BO62" s="4" t="str">
        <f t="shared" si="40"/>
        <v>C12</v>
      </c>
      <c r="BP62" s="4" t="str">
        <f t="shared" si="41"/>
        <v>-</v>
      </c>
      <c r="BQ62" s="4" t="str">
        <f t="shared" si="42"/>
        <v>セパハン-</v>
      </c>
      <c r="BR62" s="4" t="str">
        <f t="shared" si="43"/>
        <v>-</v>
      </c>
      <c r="BS62" s="4" t="str">
        <f t="shared" si="44"/>
        <v>ミニ-</v>
      </c>
      <c r="BT62" s="4"/>
      <c r="BU62" s="4"/>
      <c r="BV62" s="4"/>
      <c r="BW62" s="4"/>
      <c r="BX62" s="4"/>
    </row>
    <row r="63">
      <c r="A63" s="4"/>
      <c r="B63" s="221" t="str">
        <f t="array" ref="B63">IFERROR(INDEX('DB(読み込みシート※編集厳禁)'!$A$3:$AH$501,MATCH($C63,'DB(読み込みシート※編集厳禁)'!$B$3:$B$501,0),MATCH(B$14,'DB(読み込みシート※編集厳禁)'!$A$2:$AH$2,0)),"")</f>
        <v>C1</v>
      </c>
      <c r="C63" s="222">
        <v>47.0</v>
      </c>
      <c r="D63" s="287" t="str">
        <f t="array" ref="D63">IFERROR(INDEX('DB(読み込みシート※編集厳禁)'!$A$3:$AH$501,MATCH($C63,'DB(読み込みシート※編集厳禁)'!$B$3:$B$501,0),MATCH(D$14,'DB(読み込みシート※編集厳禁)'!$A$2:$AH$2,0)),"")</f>
        <v>角</v>
      </c>
      <c r="E63" s="288" t="str">
        <f t="array" ref="E63">IFERROR(INDEX('DB(読み込みシート※編集厳禁)'!$A$3:$AH$501,MATCH($C63,'DB(読み込みシート※編集厳禁)'!$B$3:$B$501,0),MATCH(E$14,'DB(読み込みシート※編集厳禁)'!$A$2:$AH$2,0)),"")</f>
        <v>SV650</v>
      </c>
      <c r="F63" s="289" t="str">
        <f t="array" ref="F63">IFERROR(INDEX('DB(読み込みシート※編集厳禁)'!$A$3:$AH$501,MATCH($C63,'DB(読み込みシート※編集厳禁)'!$B$3:$B$501,0),MATCH(F$14,'DB(読み込みシート※編集厳禁)'!$A$2:$AH$2,0)),"")</f>
        <v>赤/銀</v>
      </c>
      <c r="G63" s="205" t="str">
        <f t="shared" si="8"/>
        <v>1:43:467</v>
      </c>
      <c r="H63" s="225" t="str">
        <f t="shared" si="9"/>
        <v>1:45:467</v>
      </c>
      <c r="I63" s="207">
        <v>143467.0</v>
      </c>
      <c r="J63" s="284">
        <v>2.0</v>
      </c>
      <c r="K63" s="209" t="s">
        <v>32</v>
      </c>
      <c r="L63" s="210" t="str">
        <f t="shared" si="10"/>
        <v>1</v>
      </c>
      <c r="M63" s="211" t="str">
        <f t="shared" si="11"/>
        <v>43</v>
      </c>
      <c r="N63" s="212" t="str">
        <f t="shared" si="12"/>
        <v>467</v>
      </c>
      <c r="O63" s="214" t="str">
        <f t="shared" si="13"/>
        <v>1:44:448</v>
      </c>
      <c r="P63" s="246" t="str">
        <f t="shared" si="14"/>
        <v>1:45:448</v>
      </c>
      <c r="Q63" s="221" t="str">
        <f t="array" ref="Q63">IFERROR(INDEX('DB(読み込みシート※編集厳禁)'!$A$3:$AH$501,MATCH($C63,'DB(読み込みシート※編集厳禁)'!$B$3:$B$501,0),MATCH(Q$14,'DB(読み込みシート※編集厳禁)'!$A$2:$AH$2,0)),"")</f>
        <v>C1</v>
      </c>
      <c r="R63" s="222">
        <v>47.0</v>
      </c>
      <c r="S63" s="287" t="str">
        <f t="array" ref="S63">IFERROR(INDEX('DB(読み込みシート※編集厳禁)'!$A$3:$AH$501,MATCH($C63,'DB(読み込みシート※編集厳禁)'!$B$3:$B$501,0),MATCH(S$14,'DB(読み込みシート※編集厳禁)'!$A$2:$AH$2,0)),"")</f>
        <v>角</v>
      </c>
      <c r="T63" s="288" t="str">
        <f t="array" ref="T63">IFERROR(INDEX('DB(読み込みシート※編集厳禁)'!$A$3:$AH$501,MATCH($C63,'DB(読み込みシート※編集厳禁)'!$B$3:$B$501,0),MATCH(T$14,'DB(読み込みシート※編集厳禁)'!$A$2:$AH$2,0)),"")</f>
        <v>SV650</v>
      </c>
      <c r="U63" s="207">
        <v>144448.0</v>
      </c>
      <c r="V63" s="284">
        <v>1.0</v>
      </c>
      <c r="W63" s="209" t="s">
        <v>32</v>
      </c>
      <c r="X63" s="210" t="str">
        <f t="shared" si="15"/>
        <v>1</v>
      </c>
      <c r="Y63" s="211" t="str">
        <f t="shared" si="16"/>
        <v>44</v>
      </c>
      <c r="Z63" s="217" t="str">
        <f t="shared" si="17"/>
        <v>448</v>
      </c>
      <c r="AA63" s="4"/>
      <c r="AB63" s="23"/>
      <c r="AC63" s="23"/>
      <c r="AD63" s="23"/>
      <c r="AE63" s="23"/>
      <c r="AF63" s="23"/>
      <c r="AG63" s="23">
        <f t="shared" si="18"/>
        <v>140000</v>
      </c>
      <c r="AH63" s="23">
        <f t="shared" si="19"/>
        <v>142047</v>
      </c>
      <c r="AI63" s="23" t="str">
        <f t="shared" si="20"/>
        <v>C1-3</v>
      </c>
      <c r="AJ63" s="23"/>
      <c r="AK63" s="23" t="str">
        <f t="shared" si="21"/>
        <v/>
      </c>
      <c r="AL63" s="23"/>
      <c r="AM63" s="23"/>
      <c r="AN63" s="23"/>
      <c r="AO63" s="23"/>
      <c r="AP63" s="23"/>
      <c r="AQ63" s="25"/>
      <c r="AR63" s="130"/>
      <c r="AS63" s="130"/>
      <c r="AT63" s="90">
        <v>47.0</v>
      </c>
      <c r="AU63" s="130" t="str">
        <f t="array" ref="AU63">IFERROR(INDEX('DB(読み込みシート※編集厳禁)'!$A$3:$AH$501,MATCH($C63,'DB(読み込みシート※編集厳禁)'!$B$3:$B$501,0),MATCH(AU$16,'DB(読み込みシート※編集厳禁)'!$A$2:$AH$2,0)),"")</f>
        <v>いいえ</v>
      </c>
      <c r="AV63" s="130" t="str">
        <f t="array" ref="AV63">IFERROR(INDEX('DB(読み込みシート※編集厳禁)'!$A$3:$AH$501,MATCH($C63,'DB(読み込みシート※編集厳禁)'!$B$3:$B$501,0),MATCH(AV$16,'DB(読み込みシート※編集厳禁)'!$A$2:$AH$2,0)),"")</f>
        <v>いいえ</v>
      </c>
      <c r="AW63" s="130" t="str">
        <f t="shared" si="22"/>
        <v>1:43:467</v>
      </c>
      <c r="AX63" s="130" t="str">
        <f t="shared" si="23"/>
        <v>1:45:467</v>
      </c>
      <c r="AY63" s="130">
        <f t="shared" si="24"/>
        <v>2</v>
      </c>
      <c r="AZ63" s="130" t="str">
        <f t="shared" si="25"/>
        <v>1:44:448</v>
      </c>
      <c r="BA63" s="130" t="str">
        <f t="shared" si="26"/>
        <v>1:45:448</v>
      </c>
      <c r="BB63" s="130">
        <f t="shared" si="27"/>
        <v>1</v>
      </c>
      <c r="BC63" s="130" t="str">
        <f t="shared" si="28"/>
        <v>1:45:448</v>
      </c>
      <c r="BD63" s="131">
        <f t="shared" si="29"/>
        <v>1.080343422</v>
      </c>
      <c r="BE63" s="131">
        <f t="shared" si="30"/>
        <v>1.080343422</v>
      </c>
      <c r="BF63" s="220">
        <f t="shared" si="31"/>
        <v>105467</v>
      </c>
      <c r="BG63" s="220">
        <f t="shared" si="32"/>
        <v>105448</v>
      </c>
      <c r="BH63" s="4">
        <f t="shared" si="33"/>
        <v>105448</v>
      </c>
      <c r="BI63" s="4">
        <f t="shared" si="34"/>
        <v>10544847</v>
      </c>
      <c r="BJ63" s="4">
        <f t="shared" si="35"/>
        <v>300010544847</v>
      </c>
      <c r="BK63" s="4">
        <f t="shared" si="36"/>
        <v>105448</v>
      </c>
      <c r="BL63" s="4">
        <f t="shared" si="37"/>
        <v>9</v>
      </c>
      <c r="BM63" s="4" t="str">
        <f t="shared" si="38"/>
        <v>総合10</v>
      </c>
      <c r="BN63" s="4">
        <f t="shared" si="39"/>
        <v>3</v>
      </c>
      <c r="BO63" s="4" t="str">
        <f t="shared" si="40"/>
        <v>C13</v>
      </c>
      <c r="BP63" s="4" t="str">
        <f t="shared" si="41"/>
        <v>-</v>
      </c>
      <c r="BQ63" s="4" t="str">
        <f t="shared" si="42"/>
        <v>セパハン-</v>
      </c>
      <c r="BR63" s="4" t="str">
        <f t="shared" si="43"/>
        <v>-</v>
      </c>
      <c r="BS63" s="4" t="str">
        <f t="shared" si="44"/>
        <v>ミニ-</v>
      </c>
      <c r="BT63" s="4"/>
      <c r="BU63" s="4"/>
      <c r="BV63" s="4"/>
      <c r="BW63" s="4"/>
      <c r="BX63" s="4"/>
    </row>
    <row r="64">
      <c r="A64" s="4"/>
      <c r="B64" s="221" t="str">
        <f t="array" ref="B64">IFERROR(INDEX('DB(読み込みシート※編集厳禁)'!$A$3:$AH$501,MATCH($C64,'DB(読み込みシート※編集厳禁)'!$B$3:$B$501,0),MATCH(B$14,'DB(読み込みシート※編集厳禁)'!$A$2:$AH$2,0)),"")</f>
        <v>B</v>
      </c>
      <c r="C64" s="222">
        <v>48.0</v>
      </c>
      <c r="D64" s="287" t="str">
        <f t="array" ref="D64">IFERROR(INDEX('DB(読み込みシート※編集厳禁)'!$A$3:$AH$501,MATCH($C64,'DB(読み込みシート※編集厳禁)'!$B$3:$B$501,0),MATCH(D$14,'DB(読み込みシート※編集厳禁)'!$A$2:$AH$2,0)),"")</f>
        <v>P</v>
      </c>
      <c r="E64" s="288" t="str">
        <f t="array" ref="E64">IFERROR(INDEX('DB(読み込みシート※編集厳禁)'!$A$3:$AH$501,MATCH($C64,'DB(読み込みシート※編集厳禁)'!$B$3:$B$501,0),MATCH(E$14,'DB(読み込みシート※編集厳禁)'!$A$2:$AH$2,0)),"")</f>
        <v>XSR155</v>
      </c>
      <c r="F64" s="289" t="str">
        <f t="array" ref="F64">IFERROR(INDEX('DB(読み込みシート※編集厳禁)'!$A$3:$AH$501,MATCH($C64,'DB(読み込みシート※編集厳禁)'!$B$3:$B$501,0),MATCH(F$14,'DB(読み込みシート※編集厳禁)'!$A$2:$AH$2,0)),"")</f>
        <v>グリーン</v>
      </c>
      <c r="G64" s="205" t="str">
        <f t="shared" si="8"/>
        <v>1:54:612</v>
      </c>
      <c r="H64" s="225" t="str">
        <f t="shared" si="9"/>
        <v>1:54:612</v>
      </c>
      <c r="I64" s="207">
        <v>154612.0</v>
      </c>
      <c r="J64" s="284"/>
      <c r="K64" s="209" t="s">
        <v>32</v>
      </c>
      <c r="L64" s="210" t="str">
        <f t="shared" si="10"/>
        <v>1</v>
      </c>
      <c r="M64" s="211" t="str">
        <f t="shared" si="11"/>
        <v>54</v>
      </c>
      <c r="N64" s="212" t="str">
        <f t="shared" si="12"/>
        <v>612</v>
      </c>
      <c r="O64" s="214" t="str">
        <f t="shared" si="13"/>
        <v>1:54:509</v>
      </c>
      <c r="P64" s="246" t="str">
        <f t="shared" si="14"/>
        <v>1:56:509</v>
      </c>
      <c r="Q64" s="221" t="str">
        <f t="array" ref="Q64">IFERROR(INDEX('DB(読み込みシート※編集厳禁)'!$A$3:$AH$501,MATCH($C64,'DB(読み込みシート※編集厳禁)'!$B$3:$B$501,0),MATCH(Q$14,'DB(読み込みシート※編集厳禁)'!$A$2:$AH$2,0)),"")</f>
        <v>B</v>
      </c>
      <c r="R64" s="222">
        <v>48.0</v>
      </c>
      <c r="S64" s="287" t="str">
        <f t="array" ref="S64">IFERROR(INDEX('DB(読み込みシート※編集厳禁)'!$A$3:$AH$501,MATCH($C64,'DB(読み込みシート※編集厳禁)'!$B$3:$B$501,0),MATCH(S$14,'DB(読み込みシート※編集厳禁)'!$A$2:$AH$2,0)),"")</f>
        <v>P</v>
      </c>
      <c r="T64" s="288" t="str">
        <f t="array" ref="T64">IFERROR(INDEX('DB(読み込みシート※編集厳禁)'!$A$3:$AH$501,MATCH($C64,'DB(読み込みシート※編集厳禁)'!$B$3:$B$501,0),MATCH(T$14,'DB(読み込みシート※編集厳禁)'!$A$2:$AH$2,0)),"")</f>
        <v>XSR155</v>
      </c>
      <c r="U64" s="207">
        <v>154509.0</v>
      </c>
      <c r="V64" s="284">
        <v>2.0</v>
      </c>
      <c r="W64" s="209" t="s">
        <v>32</v>
      </c>
      <c r="X64" s="210" t="str">
        <f t="shared" si="15"/>
        <v>1</v>
      </c>
      <c r="Y64" s="211" t="str">
        <f t="shared" si="16"/>
        <v>54</v>
      </c>
      <c r="Z64" s="217" t="str">
        <f t="shared" si="17"/>
        <v>509</v>
      </c>
      <c r="AA64" s="4"/>
      <c r="AB64" s="23"/>
      <c r="AC64" s="23"/>
      <c r="AD64" s="23"/>
      <c r="AE64" s="23"/>
      <c r="AF64" s="23"/>
      <c r="AG64" s="23">
        <f t="shared" si="18"/>
        <v>150000</v>
      </c>
      <c r="AH64" s="23">
        <f t="shared" si="19"/>
        <v>152048</v>
      </c>
      <c r="AI64" s="23" t="str">
        <f t="shared" si="20"/>
        <v>B-4</v>
      </c>
      <c r="AJ64" s="23"/>
      <c r="AK64" s="23" t="str">
        <f t="shared" si="21"/>
        <v/>
      </c>
      <c r="AL64" s="23"/>
      <c r="AM64" s="23"/>
      <c r="AN64" s="23"/>
      <c r="AO64" s="23"/>
      <c r="AP64" s="23"/>
      <c r="AQ64" s="25"/>
      <c r="AR64" s="130"/>
      <c r="AS64" s="130"/>
      <c r="AT64" s="90">
        <v>48.0</v>
      </c>
      <c r="AU64" s="130" t="str">
        <f t="array" ref="AU64">IFERROR(INDEX('DB(読み込みシート※編集厳禁)'!$A$3:$AH$501,MATCH($C64,'DB(読み込みシート※編集厳禁)'!$B$3:$B$501,0),MATCH(AU$16,'DB(読み込みシート※編集厳禁)'!$A$2:$AH$2,0)),"")</f>
        <v>いいえ</v>
      </c>
      <c r="AV64" s="130" t="str">
        <f t="array" ref="AV64">IFERROR(INDEX('DB(読み込みシート※編集厳禁)'!$A$3:$AH$501,MATCH($C64,'DB(読み込みシート※編集厳禁)'!$B$3:$B$501,0),MATCH(AV$16,'DB(読み込みシート※編集厳禁)'!$A$2:$AH$2,0)),"")</f>
        <v>いいえ</v>
      </c>
      <c r="AW64" s="130" t="str">
        <f t="shared" si="22"/>
        <v>1:54:612</v>
      </c>
      <c r="AX64" s="130" t="str">
        <f t="shared" si="23"/>
        <v>1:54:612</v>
      </c>
      <c r="AY64" s="130" t="str">
        <f t="shared" si="24"/>
        <v>-</v>
      </c>
      <c r="AZ64" s="130" t="str">
        <f t="shared" si="25"/>
        <v>1:54:509</v>
      </c>
      <c r="BA64" s="130" t="str">
        <f t="shared" si="26"/>
        <v>1:56:509</v>
      </c>
      <c r="BB64" s="130">
        <f t="shared" si="27"/>
        <v>2</v>
      </c>
      <c r="BC64" s="130" t="str">
        <f t="shared" si="28"/>
        <v>1:54:612</v>
      </c>
      <c r="BD64" s="131">
        <f t="shared" si="29"/>
        <v>1.174231092</v>
      </c>
      <c r="BE64" s="131">
        <f t="shared" si="30"/>
        <v>1.174231092</v>
      </c>
      <c r="BF64" s="220">
        <f t="shared" si="31"/>
        <v>114612</v>
      </c>
      <c r="BG64" s="220">
        <f t="shared" si="32"/>
        <v>116509</v>
      </c>
      <c r="BH64" s="4">
        <f t="shared" si="33"/>
        <v>114612</v>
      </c>
      <c r="BI64" s="4">
        <f t="shared" si="34"/>
        <v>11461248</v>
      </c>
      <c r="BJ64" s="4">
        <f t="shared" si="35"/>
        <v>200011461248</v>
      </c>
      <c r="BK64" s="4">
        <f t="shared" si="36"/>
        <v>114612</v>
      </c>
      <c r="BL64" s="4">
        <f t="shared" si="37"/>
        <v>31</v>
      </c>
      <c r="BM64" s="4" t="str">
        <f t="shared" si="38"/>
        <v>総合7</v>
      </c>
      <c r="BN64" s="4">
        <f t="shared" si="39"/>
        <v>4</v>
      </c>
      <c r="BO64" s="4" t="str">
        <f t="shared" si="40"/>
        <v>B4</v>
      </c>
      <c r="BP64" s="4" t="str">
        <f t="shared" si="41"/>
        <v>-</v>
      </c>
      <c r="BQ64" s="4" t="str">
        <f t="shared" si="42"/>
        <v>セパハン-</v>
      </c>
      <c r="BR64" s="4" t="str">
        <f t="shared" si="43"/>
        <v>-</v>
      </c>
      <c r="BS64" s="4" t="str">
        <f t="shared" si="44"/>
        <v>ミニ-</v>
      </c>
      <c r="BT64" s="4"/>
      <c r="BU64" s="4"/>
      <c r="BV64" s="4"/>
      <c r="BW64" s="4"/>
      <c r="BX64" s="4"/>
    </row>
    <row r="65">
      <c r="A65" s="4"/>
      <c r="B65" s="221" t="str">
        <f t="array" ref="B65">IFERROR(INDEX('DB(読み込みシート※編集厳禁)'!$A$3:$AH$501,MATCH($C65,'DB(読み込みシート※編集厳禁)'!$B$3:$B$501,0),MATCH(B$14,'DB(読み込みシート※編集厳禁)'!$A$2:$AH$2,0)),"")</f>
        <v>B</v>
      </c>
      <c r="C65" s="222">
        <v>49.0</v>
      </c>
      <c r="D65" s="287" t="str">
        <f t="array" ref="D65">IFERROR(INDEX('DB(読み込みシート※編集厳禁)'!$A$3:$AH$501,MATCH($C65,'DB(読み込みシート※編集厳禁)'!$B$3:$B$501,0),MATCH(D$14,'DB(読み込みシート※編集厳禁)'!$A$2:$AH$2,0)),"")</f>
        <v>てくきか</v>
      </c>
      <c r="E65" s="288" t="str">
        <f t="array" ref="E65">IFERROR(INDEX('DB(読み込みシート※編集厳禁)'!$A$3:$AH$501,MATCH($C65,'DB(読み込みシート※編集厳禁)'!$B$3:$B$501,0),MATCH(E$14,'DB(読み込みシート※編集厳禁)'!$A$2:$AH$2,0)),"")</f>
        <v>ZX-4R</v>
      </c>
      <c r="F65" s="289" t="str">
        <f t="array" ref="F65">IFERROR(INDEX('DB(読み込みシート※編集厳禁)'!$A$3:$AH$501,MATCH($C65,'DB(読み込みシート※編集厳禁)'!$B$3:$B$501,0),MATCH(F$14,'DB(読み込みシート※編集厳禁)'!$A$2:$AH$2,0)),"")</f>
        <v>黒</v>
      </c>
      <c r="G65" s="205" t="str">
        <f t="shared" si="8"/>
        <v>1:44:701</v>
      </c>
      <c r="H65" s="225" t="str">
        <f t="shared" si="9"/>
        <v>1:44:701</v>
      </c>
      <c r="I65" s="207">
        <v>144701.0</v>
      </c>
      <c r="J65" s="284"/>
      <c r="K65" s="209" t="s">
        <v>32</v>
      </c>
      <c r="L65" s="210" t="str">
        <f t="shared" si="10"/>
        <v>1</v>
      </c>
      <c r="M65" s="211" t="str">
        <f t="shared" si="11"/>
        <v>44</v>
      </c>
      <c r="N65" s="212" t="str">
        <f t="shared" si="12"/>
        <v>701</v>
      </c>
      <c r="O65" s="214" t="str">
        <f t="shared" si="13"/>
        <v>1:44:742</v>
      </c>
      <c r="P65" s="246" t="str">
        <f t="shared" si="14"/>
        <v>1:44:742</v>
      </c>
      <c r="Q65" s="221" t="str">
        <f t="array" ref="Q65">IFERROR(INDEX('DB(読み込みシート※編集厳禁)'!$A$3:$AH$501,MATCH($C65,'DB(読み込みシート※編集厳禁)'!$B$3:$B$501,0),MATCH(Q$14,'DB(読み込みシート※編集厳禁)'!$A$2:$AH$2,0)),"")</f>
        <v>B</v>
      </c>
      <c r="R65" s="222">
        <v>49.0</v>
      </c>
      <c r="S65" s="287" t="str">
        <f t="array" ref="S65">IFERROR(INDEX('DB(読み込みシート※編集厳禁)'!$A$3:$AH$501,MATCH($C65,'DB(読み込みシート※編集厳禁)'!$B$3:$B$501,0),MATCH(S$14,'DB(読み込みシート※編集厳禁)'!$A$2:$AH$2,0)),"")</f>
        <v>てくきか</v>
      </c>
      <c r="T65" s="288" t="str">
        <f t="array" ref="T65">IFERROR(INDEX('DB(読み込みシート※編集厳禁)'!$A$3:$AH$501,MATCH($C65,'DB(読み込みシート※編集厳禁)'!$B$3:$B$501,0),MATCH(T$14,'DB(読み込みシート※編集厳禁)'!$A$2:$AH$2,0)),"")</f>
        <v>ZX-4R</v>
      </c>
      <c r="U65" s="207">
        <v>144742.0</v>
      </c>
      <c r="V65" s="284"/>
      <c r="W65" s="209" t="s">
        <v>32</v>
      </c>
      <c r="X65" s="210" t="str">
        <f t="shared" si="15"/>
        <v>1</v>
      </c>
      <c r="Y65" s="211" t="str">
        <f t="shared" si="16"/>
        <v>44</v>
      </c>
      <c r="Z65" s="217" t="str">
        <f t="shared" si="17"/>
        <v>742</v>
      </c>
      <c r="AA65" s="4"/>
      <c r="AB65" s="23"/>
      <c r="AC65" s="23"/>
      <c r="AD65" s="23"/>
      <c r="AE65" s="23"/>
      <c r="AF65" s="23"/>
      <c r="AG65" s="23">
        <f t="shared" si="18"/>
        <v>150000</v>
      </c>
      <c r="AH65" s="23">
        <f t="shared" si="19"/>
        <v>152049</v>
      </c>
      <c r="AI65" s="23" t="str">
        <f t="shared" si="20"/>
        <v>B-3</v>
      </c>
      <c r="AJ65" s="23"/>
      <c r="AK65" s="23" t="str">
        <f t="shared" si="21"/>
        <v/>
      </c>
      <c r="AL65" s="23"/>
      <c r="AM65" s="23"/>
      <c r="AN65" s="23"/>
      <c r="AO65" s="23"/>
      <c r="AP65" s="23"/>
      <c r="AQ65" s="25"/>
      <c r="AR65" s="130"/>
      <c r="AS65" s="130"/>
      <c r="AT65" s="90">
        <v>49.0</v>
      </c>
      <c r="AU65" s="130" t="str">
        <f t="array" ref="AU65">IFERROR(INDEX('DB(読み込みシート※編集厳禁)'!$A$3:$AH$501,MATCH($C65,'DB(読み込みシート※編集厳禁)'!$B$3:$B$501,0),MATCH(AU$16,'DB(読み込みシート※編集厳禁)'!$A$2:$AH$2,0)),"")</f>
        <v>いいえ</v>
      </c>
      <c r="AV65" s="130" t="str">
        <f t="array" ref="AV65">IFERROR(INDEX('DB(読み込みシート※編集厳禁)'!$A$3:$AH$501,MATCH($C65,'DB(読み込みシート※編集厳禁)'!$B$3:$B$501,0),MATCH(AV$16,'DB(読み込みシート※編集厳禁)'!$A$2:$AH$2,0)),"")</f>
        <v>いいえ</v>
      </c>
      <c r="AW65" s="130" t="str">
        <f t="shared" si="22"/>
        <v>1:44:701</v>
      </c>
      <c r="AX65" s="130" t="str">
        <f t="shared" si="23"/>
        <v>1:44:701</v>
      </c>
      <c r="AY65" s="130" t="str">
        <f t="shared" si="24"/>
        <v>-</v>
      </c>
      <c r="AZ65" s="130" t="str">
        <f t="shared" si="25"/>
        <v>1:44:742</v>
      </c>
      <c r="BA65" s="130" t="str">
        <f t="shared" si="26"/>
        <v>1:44:742</v>
      </c>
      <c r="BB65" s="130" t="str">
        <f t="shared" si="27"/>
        <v>-</v>
      </c>
      <c r="BC65" s="130" t="str">
        <f t="shared" si="28"/>
        <v>1:44:701</v>
      </c>
      <c r="BD65" s="131">
        <f t="shared" si="29"/>
        <v>1.072690203</v>
      </c>
      <c r="BE65" s="131">
        <f t="shared" si="30"/>
        <v>1.072690203</v>
      </c>
      <c r="BF65" s="220">
        <f t="shared" si="31"/>
        <v>104701</v>
      </c>
      <c r="BG65" s="220">
        <f t="shared" si="32"/>
        <v>104742</v>
      </c>
      <c r="BH65" s="4">
        <f t="shared" si="33"/>
        <v>104701</v>
      </c>
      <c r="BI65" s="4">
        <f t="shared" si="34"/>
        <v>10470149</v>
      </c>
      <c r="BJ65" s="4">
        <f t="shared" si="35"/>
        <v>200010470149</v>
      </c>
      <c r="BK65" s="4">
        <f t="shared" si="36"/>
        <v>104701</v>
      </c>
      <c r="BL65" s="4">
        <f t="shared" si="37"/>
        <v>8</v>
      </c>
      <c r="BM65" s="4" t="str">
        <f t="shared" si="38"/>
        <v>総合6</v>
      </c>
      <c r="BN65" s="4">
        <f t="shared" si="39"/>
        <v>3</v>
      </c>
      <c r="BO65" s="4" t="str">
        <f t="shared" si="40"/>
        <v>B3</v>
      </c>
      <c r="BP65" s="4" t="str">
        <f t="shared" si="41"/>
        <v>-</v>
      </c>
      <c r="BQ65" s="4" t="str">
        <f t="shared" si="42"/>
        <v>セパハン-</v>
      </c>
      <c r="BR65" s="4" t="str">
        <f t="shared" si="43"/>
        <v>-</v>
      </c>
      <c r="BS65" s="4" t="str">
        <f t="shared" si="44"/>
        <v>ミニ-</v>
      </c>
      <c r="BT65" s="4"/>
      <c r="BU65" s="4"/>
      <c r="BV65" s="4"/>
      <c r="BW65" s="4"/>
      <c r="BX65" s="4"/>
    </row>
    <row r="66">
      <c r="A66" s="4"/>
      <c r="B66" s="221" t="str">
        <f t="array" ref="B66">IFERROR(INDEX('DB(読み込みシート※編集厳禁)'!$A$3:$AH$501,MATCH($C66,'DB(読み込みシート※編集厳禁)'!$B$3:$B$501,0),MATCH(B$14,'DB(読み込みシート※編集厳禁)'!$A$2:$AH$2,0)),"")</f>
        <v>B</v>
      </c>
      <c r="C66" s="222">
        <v>50.0</v>
      </c>
      <c r="D66" s="287" t="str">
        <f t="array" ref="D66">IFERROR(INDEX('DB(読み込みシート※編集厳禁)'!$A$3:$AH$501,MATCH($C66,'DB(読み込みシート※編集厳禁)'!$B$3:$B$501,0),MATCH(D$14,'DB(読み込みシート※編集厳禁)'!$A$2:$AH$2,0)),"")</f>
        <v>どmの</v>
      </c>
      <c r="E66" s="288" t="str">
        <f t="array" ref="E66">IFERROR(INDEX('DB(読み込みシート※編集厳禁)'!$A$3:$AH$501,MATCH($C66,'DB(読み込みシート※編集厳禁)'!$B$3:$B$501,0),MATCH(E$14,'DB(読み込みシート※編集厳禁)'!$A$2:$AH$2,0)),"")</f>
        <v>CBR600RR</v>
      </c>
      <c r="F66" s="289" t="str">
        <f t="array" ref="F66">IFERROR(INDEX('DB(読み込みシート※編集厳禁)'!$A$3:$AH$501,MATCH($C66,'DB(読み込みシート※編集厳禁)'!$B$3:$B$501,0),MATCH(F$14,'DB(読み込みシート※編集厳禁)'!$A$2:$AH$2,0)),"")</f>
        <v>レッドブル</v>
      </c>
      <c r="G66" s="205" t="str">
        <f t="shared" si="8"/>
        <v>1:51:604</v>
      </c>
      <c r="H66" s="225" t="str">
        <f t="shared" si="9"/>
        <v>1:51:604</v>
      </c>
      <c r="I66" s="207">
        <v>151604.0</v>
      </c>
      <c r="J66" s="284"/>
      <c r="K66" s="209" t="s">
        <v>32</v>
      </c>
      <c r="L66" s="210" t="str">
        <f t="shared" si="10"/>
        <v>1</v>
      </c>
      <c r="M66" s="211" t="str">
        <f t="shared" si="11"/>
        <v>51</v>
      </c>
      <c r="N66" s="212" t="str">
        <f t="shared" si="12"/>
        <v>604</v>
      </c>
      <c r="O66" s="214" t="str">
        <f t="shared" si="13"/>
        <v>1:39:460</v>
      </c>
      <c r="P66" s="246" t="str">
        <f t="shared" si="14"/>
        <v>1:39:460</v>
      </c>
      <c r="Q66" s="221" t="str">
        <f t="array" ref="Q66">IFERROR(INDEX('DB(読み込みシート※編集厳禁)'!$A$3:$AH$501,MATCH($C66,'DB(読み込みシート※編集厳禁)'!$B$3:$B$501,0),MATCH(Q$14,'DB(読み込みシート※編集厳禁)'!$A$2:$AH$2,0)),"")</f>
        <v>B</v>
      </c>
      <c r="R66" s="222">
        <v>50.0</v>
      </c>
      <c r="S66" s="287" t="str">
        <f t="array" ref="S66">IFERROR(INDEX('DB(読み込みシート※編集厳禁)'!$A$3:$AH$501,MATCH($C66,'DB(読み込みシート※編集厳禁)'!$B$3:$B$501,0),MATCH(S$14,'DB(読み込みシート※編集厳禁)'!$A$2:$AH$2,0)),"")</f>
        <v>どmの</v>
      </c>
      <c r="T66" s="288" t="str">
        <f t="array" ref="T66">IFERROR(INDEX('DB(読み込みシート※編集厳禁)'!$A$3:$AH$501,MATCH($C66,'DB(読み込みシート※編集厳禁)'!$B$3:$B$501,0),MATCH(T$14,'DB(読み込みシート※編集厳禁)'!$A$2:$AH$2,0)),"")</f>
        <v>CBR600RR</v>
      </c>
      <c r="U66" s="207">
        <v>139460.0</v>
      </c>
      <c r="V66" s="284"/>
      <c r="W66" s="209" t="s">
        <v>32</v>
      </c>
      <c r="X66" s="210" t="str">
        <f t="shared" si="15"/>
        <v>1</v>
      </c>
      <c r="Y66" s="211" t="str">
        <f t="shared" si="16"/>
        <v>39</v>
      </c>
      <c r="Z66" s="217" t="str">
        <f t="shared" si="17"/>
        <v>460</v>
      </c>
      <c r="AA66" s="4"/>
      <c r="AB66" s="23"/>
      <c r="AC66" s="23"/>
      <c r="AD66" s="23"/>
      <c r="AE66" s="23"/>
      <c r="AF66" s="23"/>
      <c r="AG66" s="23">
        <f t="shared" si="18"/>
        <v>150000</v>
      </c>
      <c r="AH66" s="23">
        <f t="shared" si="19"/>
        <v>152050</v>
      </c>
      <c r="AI66" s="23" t="str">
        <f t="shared" si="20"/>
        <v>B-1</v>
      </c>
      <c r="AJ66" s="23"/>
      <c r="AK66" s="23" t="str">
        <f t="shared" si="21"/>
        <v/>
      </c>
      <c r="AL66" s="23"/>
      <c r="AM66" s="23"/>
      <c r="AN66" s="23"/>
      <c r="AO66" s="23"/>
      <c r="AP66" s="23"/>
      <c r="AQ66" s="25"/>
      <c r="AR66" s="130"/>
      <c r="AS66" s="130"/>
      <c r="AT66" s="90">
        <v>50.0</v>
      </c>
      <c r="AU66" s="130" t="str">
        <f t="array" ref="AU66">IFERROR(INDEX('DB(読み込みシート※編集厳禁)'!$A$3:$AH$501,MATCH($C66,'DB(読み込みシート※編集厳禁)'!$B$3:$B$501,0),MATCH(AU$16,'DB(読み込みシート※編集厳禁)'!$A$2:$AH$2,0)),"")</f>
        <v>いいえ</v>
      </c>
      <c r="AV66" s="130" t="str">
        <f t="array" ref="AV66">IFERROR(INDEX('DB(読み込みシート※編集厳禁)'!$A$3:$AH$501,MATCH($C66,'DB(読み込みシート※編集厳禁)'!$B$3:$B$501,0),MATCH(AV$16,'DB(読み込みシート※編集厳禁)'!$A$2:$AH$2,0)),"")</f>
        <v>いいえ</v>
      </c>
      <c r="AW66" s="130" t="str">
        <f t="shared" si="22"/>
        <v>1:51:604</v>
      </c>
      <c r="AX66" s="130" t="str">
        <f t="shared" si="23"/>
        <v>1:51:604</v>
      </c>
      <c r="AY66" s="130" t="str">
        <f t="shared" si="24"/>
        <v>-</v>
      </c>
      <c r="AZ66" s="130" t="str">
        <f t="shared" si="25"/>
        <v>1:39:460</v>
      </c>
      <c r="BA66" s="130" t="str">
        <f t="shared" si="26"/>
        <v>1:39:460</v>
      </c>
      <c r="BB66" s="130" t="str">
        <f t="shared" si="27"/>
        <v>-</v>
      </c>
      <c r="BC66" s="130" t="str">
        <f t="shared" si="28"/>
        <v>1:39:460</v>
      </c>
      <c r="BD66" s="131">
        <f t="shared" si="29"/>
        <v>1.018994734</v>
      </c>
      <c r="BE66" s="131">
        <f t="shared" si="30"/>
        <v>1.018994734</v>
      </c>
      <c r="BF66" s="220">
        <f t="shared" si="31"/>
        <v>111604</v>
      </c>
      <c r="BG66" s="220">
        <f t="shared" si="32"/>
        <v>99460</v>
      </c>
      <c r="BH66" s="4">
        <f t="shared" si="33"/>
        <v>99460</v>
      </c>
      <c r="BI66" s="4">
        <f t="shared" si="34"/>
        <v>9946050</v>
      </c>
      <c r="BJ66" s="4">
        <f t="shared" si="35"/>
        <v>200009946050</v>
      </c>
      <c r="BK66" s="4">
        <f t="shared" si="36"/>
        <v>99460</v>
      </c>
      <c r="BL66" s="4">
        <f t="shared" si="37"/>
        <v>2</v>
      </c>
      <c r="BM66" s="4" t="str">
        <f t="shared" si="38"/>
        <v>総合4</v>
      </c>
      <c r="BN66" s="4">
        <f t="shared" si="39"/>
        <v>1</v>
      </c>
      <c r="BO66" s="4" t="str">
        <f t="shared" si="40"/>
        <v>B1</v>
      </c>
      <c r="BP66" s="4" t="str">
        <f t="shared" si="41"/>
        <v>-</v>
      </c>
      <c r="BQ66" s="4" t="str">
        <f t="shared" si="42"/>
        <v>セパハン-</v>
      </c>
      <c r="BR66" s="4" t="str">
        <f t="shared" si="43"/>
        <v>-</v>
      </c>
      <c r="BS66" s="4" t="str">
        <f t="shared" si="44"/>
        <v>ミニ-</v>
      </c>
      <c r="BT66" s="4"/>
      <c r="BU66" s="4"/>
      <c r="BV66" s="4"/>
      <c r="BW66" s="4"/>
      <c r="BX66" s="4"/>
    </row>
    <row r="67">
      <c r="A67" s="4"/>
      <c r="B67" s="221" t="str">
        <f t="array" ref="B67">IFERROR(INDEX('DB(読み込みシート※編集厳禁)'!$A$3:$AH$501,MATCH($C67,'DB(読み込みシート※編集厳禁)'!$B$3:$B$501,0),MATCH(B$14,'DB(読み込みシート※編集厳禁)'!$A$2:$AH$2,0)),"")</f>
        <v>B</v>
      </c>
      <c r="C67" s="222">
        <v>51.0</v>
      </c>
      <c r="D67" s="287" t="str">
        <f t="array" ref="D67">IFERROR(INDEX('DB(読み込みシート※編集厳禁)'!$A$3:$AH$501,MATCH($C67,'DB(読み込みシート※編集厳禁)'!$B$3:$B$501,0),MATCH(D$14,'DB(読み込みシート※編集厳禁)'!$A$2:$AH$2,0)),"")</f>
        <v>motoDA</v>
      </c>
      <c r="E67" s="288" t="str">
        <f t="array" ref="E67">IFERROR(INDEX('DB(読み込みシート※編集厳禁)'!$A$3:$AH$501,MATCH($C67,'DB(読み込みシート※編集厳禁)'!$B$3:$B$501,0),MATCH(E$14,'DB(読み込みシート※編集厳禁)'!$A$2:$AH$2,0)),"")</f>
        <v>GROM</v>
      </c>
      <c r="F67" s="289" t="str">
        <f t="array" ref="F67">IFERROR(INDEX('DB(読み込みシート※編集厳禁)'!$A$3:$AH$501,MATCH($C67,'DB(読み込みシート※編集厳禁)'!$B$3:$B$501,0),MATCH(F$14,'DB(読み込みシート※編集厳禁)'!$A$2:$AH$2,0)),"")</f>
        <v>GROM王カラー</v>
      </c>
      <c r="G67" s="205" t="str">
        <f t="shared" si="8"/>
        <v>1:50:572</v>
      </c>
      <c r="H67" s="225" t="str">
        <f t="shared" si="9"/>
        <v>1:51:572</v>
      </c>
      <c r="I67" s="207">
        <v>150572.0</v>
      </c>
      <c r="J67" s="284">
        <v>1.0</v>
      </c>
      <c r="K67" s="209" t="s">
        <v>32</v>
      </c>
      <c r="L67" s="210" t="str">
        <f t="shared" si="10"/>
        <v>1</v>
      </c>
      <c r="M67" s="211" t="str">
        <f t="shared" si="11"/>
        <v>50</v>
      </c>
      <c r="N67" s="212" t="str">
        <f t="shared" si="12"/>
        <v>572</v>
      </c>
      <c r="O67" s="214" t="str">
        <f t="shared" si="13"/>
        <v>1:41:794</v>
      </c>
      <c r="P67" s="246" t="str">
        <f t="shared" si="14"/>
        <v>1:42:794</v>
      </c>
      <c r="Q67" s="221" t="str">
        <f t="array" ref="Q67">IFERROR(INDEX('DB(読み込みシート※編集厳禁)'!$A$3:$AH$501,MATCH($C67,'DB(読み込みシート※編集厳禁)'!$B$3:$B$501,0),MATCH(Q$14,'DB(読み込みシート※編集厳禁)'!$A$2:$AH$2,0)),"")</f>
        <v>B</v>
      </c>
      <c r="R67" s="222">
        <v>51.0</v>
      </c>
      <c r="S67" s="287" t="str">
        <f t="array" ref="S67">IFERROR(INDEX('DB(読み込みシート※編集厳禁)'!$A$3:$AH$501,MATCH($C67,'DB(読み込みシート※編集厳禁)'!$B$3:$B$501,0),MATCH(S$14,'DB(読み込みシート※編集厳禁)'!$A$2:$AH$2,0)),"")</f>
        <v>motoDA</v>
      </c>
      <c r="T67" s="288" t="str">
        <f t="array" ref="T67">IFERROR(INDEX('DB(読み込みシート※編集厳禁)'!$A$3:$AH$501,MATCH($C67,'DB(読み込みシート※編集厳禁)'!$B$3:$B$501,0),MATCH(T$14,'DB(読み込みシート※編集厳禁)'!$A$2:$AH$2,0)),"")</f>
        <v>GROM</v>
      </c>
      <c r="U67" s="207">
        <v>141794.0</v>
      </c>
      <c r="V67" s="284">
        <v>1.0</v>
      </c>
      <c r="W67" s="209" t="s">
        <v>32</v>
      </c>
      <c r="X67" s="210" t="str">
        <f t="shared" si="15"/>
        <v>1</v>
      </c>
      <c r="Y67" s="211" t="str">
        <f t="shared" si="16"/>
        <v>41</v>
      </c>
      <c r="Z67" s="217" t="str">
        <f t="shared" si="17"/>
        <v>794</v>
      </c>
      <c r="AA67" s="4"/>
      <c r="AB67" s="23"/>
      <c r="AC67" s="23"/>
      <c r="AD67" s="23"/>
      <c r="AE67" s="23"/>
      <c r="AF67" s="23"/>
      <c r="AG67" s="23">
        <f t="shared" si="18"/>
        <v>150000</v>
      </c>
      <c r="AH67" s="23">
        <f t="shared" si="19"/>
        <v>152051</v>
      </c>
      <c r="AI67" s="23" t="str">
        <f t="shared" si="20"/>
        <v>B-2</v>
      </c>
      <c r="AJ67" s="23"/>
      <c r="AK67" s="23" t="str">
        <f t="shared" si="21"/>
        <v/>
      </c>
      <c r="AL67" s="23"/>
      <c r="AM67" s="23"/>
      <c r="AN67" s="23"/>
      <c r="AO67" s="23"/>
      <c r="AP67" s="23"/>
      <c r="AQ67" s="25"/>
      <c r="AR67" s="130"/>
      <c r="AS67" s="130"/>
      <c r="AT67" s="90">
        <v>51.0</v>
      </c>
      <c r="AU67" s="130" t="str">
        <f t="array" ref="AU67">IFERROR(INDEX('DB(読み込みシート※編集厳禁)'!$A$3:$AH$501,MATCH($C67,'DB(読み込みシート※編集厳禁)'!$B$3:$B$501,0),MATCH(AU$16,'DB(読み込みシート※編集厳禁)'!$A$2:$AH$2,0)),"")</f>
        <v>いいえ</v>
      </c>
      <c r="AV67" s="130" t="str">
        <f t="array" ref="AV67">IFERROR(INDEX('DB(読み込みシート※編集厳禁)'!$A$3:$AH$501,MATCH($C67,'DB(読み込みシート※編集厳禁)'!$B$3:$B$501,0),MATCH(AV$16,'DB(読み込みシート※編集厳禁)'!$A$2:$AH$2,0)),"")</f>
        <v>いいえ</v>
      </c>
      <c r="AW67" s="130" t="str">
        <f t="shared" si="22"/>
        <v>1:50:572</v>
      </c>
      <c r="AX67" s="130" t="str">
        <f t="shared" si="23"/>
        <v>1:51:572</v>
      </c>
      <c r="AY67" s="130">
        <f t="shared" si="24"/>
        <v>1</v>
      </c>
      <c r="AZ67" s="130" t="str">
        <f t="shared" si="25"/>
        <v>1:41:794</v>
      </c>
      <c r="BA67" s="130" t="str">
        <f t="shared" si="26"/>
        <v>1:42:794</v>
      </c>
      <c r="BB67" s="130">
        <f t="shared" si="27"/>
        <v>1</v>
      </c>
      <c r="BC67" s="130" t="str">
        <f t="shared" si="28"/>
        <v>1:42:794</v>
      </c>
      <c r="BD67" s="131">
        <f t="shared" si="29"/>
        <v>1.05315247</v>
      </c>
      <c r="BE67" s="131">
        <f t="shared" si="30"/>
        <v>1.05315247</v>
      </c>
      <c r="BF67" s="220">
        <f t="shared" si="31"/>
        <v>111572</v>
      </c>
      <c r="BG67" s="220">
        <f t="shared" si="32"/>
        <v>102794</v>
      </c>
      <c r="BH67" s="4">
        <f t="shared" si="33"/>
        <v>102794</v>
      </c>
      <c r="BI67" s="4">
        <f t="shared" si="34"/>
        <v>10279451</v>
      </c>
      <c r="BJ67" s="4">
        <f t="shared" si="35"/>
        <v>200010279451</v>
      </c>
      <c r="BK67" s="4">
        <f t="shared" si="36"/>
        <v>102794</v>
      </c>
      <c r="BL67" s="4">
        <f t="shared" si="37"/>
        <v>6</v>
      </c>
      <c r="BM67" s="4" t="str">
        <f t="shared" si="38"/>
        <v>総合5</v>
      </c>
      <c r="BN67" s="4">
        <f t="shared" si="39"/>
        <v>2</v>
      </c>
      <c r="BO67" s="4" t="str">
        <f t="shared" si="40"/>
        <v>B2</v>
      </c>
      <c r="BP67" s="4" t="str">
        <f t="shared" si="41"/>
        <v>-</v>
      </c>
      <c r="BQ67" s="4" t="str">
        <f t="shared" si="42"/>
        <v>セパハン-</v>
      </c>
      <c r="BR67" s="4" t="str">
        <f t="shared" si="43"/>
        <v>-</v>
      </c>
      <c r="BS67" s="4" t="str">
        <f t="shared" si="44"/>
        <v>ミニ-</v>
      </c>
      <c r="BT67" s="4"/>
      <c r="BU67" s="4"/>
      <c r="BV67" s="4"/>
      <c r="BW67" s="4"/>
      <c r="BX67" s="4"/>
    </row>
    <row r="68">
      <c r="A68" s="4"/>
      <c r="B68" s="221" t="str">
        <f t="array" ref="B68">IFERROR(INDEX('DB(読み込みシート※編集厳禁)'!$A$3:$AH$501,MATCH($C68,'DB(読み込みシート※編集厳禁)'!$B$3:$B$501,0),MATCH(B$14,'DB(読み込みシート※編集厳禁)'!$A$2:$AH$2,0)),"")</f>
        <v>A</v>
      </c>
      <c r="C68" s="222">
        <v>52.0</v>
      </c>
      <c r="D68" s="287" t="str">
        <f t="array" ref="D68">IFERROR(INDEX('DB(読み込みシート※編集厳禁)'!$A$3:$AH$501,MATCH($C68,'DB(読み込みシート※編集厳禁)'!$B$3:$B$501,0),MATCH(D$14,'DB(読み込みシート※編集厳禁)'!$A$2:$AH$2,0)),"")</f>
        <v>しゃんばり</v>
      </c>
      <c r="E68" s="288" t="str">
        <f t="array" ref="E68">IFERROR(INDEX('DB(読み込みシート※編集厳禁)'!$A$3:$AH$501,MATCH($C68,'DB(読み込みシート※編集厳禁)'!$B$3:$B$501,0),MATCH(E$14,'DB(読み込みシート※編集厳禁)'!$A$2:$AH$2,0)),"")</f>
        <v>VTR</v>
      </c>
      <c r="F68" s="289" t="str">
        <f t="array" ref="F68">IFERROR(INDEX('DB(読み込みシート※編集厳禁)'!$A$3:$AH$501,MATCH($C68,'DB(読み込みシート※編集厳禁)'!$B$3:$B$501,0),MATCH(F$14,'DB(読み込みシート※編集厳禁)'!$A$2:$AH$2,0)),"")</f>
        <v>白</v>
      </c>
      <c r="G68" s="205" t="str">
        <f t="shared" si="8"/>
        <v>9:99:999</v>
      </c>
      <c r="H68" s="225" t="str">
        <f t="shared" si="9"/>
        <v>9:99:999</v>
      </c>
      <c r="I68" s="207">
        <v>146158.0</v>
      </c>
      <c r="J68" s="284"/>
      <c r="K68" s="209" t="s">
        <v>26</v>
      </c>
      <c r="L68" s="210" t="str">
        <f t="shared" si="10"/>
        <v>1</v>
      </c>
      <c r="M68" s="211" t="str">
        <f t="shared" si="11"/>
        <v>46</v>
      </c>
      <c r="N68" s="212" t="str">
        <f t="shared" si="12"/>
        <v>158</v>
      </c>
      <c r="O68" s="214" t="str">
        <f t="shared" si="13"/>
        <v>9:99:999</v>
      </c>
      <c r="P68" s="246" t="str">
        <f t="shared" si="14"/>
        <v>9:99:999</v>
      </c>
      <c r="Q68" s="221" t="str">
        <f t="array" ref="Q68">IFERROR(INDEX('DB(読み込みシート※編集厳禁)'!$A$3:$AH$501,MATCH($C68,'DB(読み込みシート※編集厳禁)'!$B$3:$B$501,0),MATCH(Q$14,'DB(読み込みシート※編集厳禁)'!$A$2:$AH$2,0)),"")</f>
        <v>A</v>
      </c>
      <c r="R68" s="222">
        <v>52.0</v>
      </c>
      <c r="S68" s="287" t="str">
        <f t="array" ref="S68">IFERROR(INDEX('DB(読み込みシート※編集厳禁)'!$A$3:$AH$501,MATCH($C68,'DB(読み込みシート※編集厳禁)'!$B$3:$B$501,0),MATCH(S$14,'DB(読み込みシート※編集厳禁)'!$A$2:$AH$2,0)),"")</f>
        <v>しゃんばり</v>
      </c>
      <c r="T68" s="288" t="str">
        <f t="array" ref="T68">IFERROR(INDEX('DB(読み込みシート※編集厳禁)'!$A$3:$AH$501,MATCH($C68,'DB(読み込みシート※編集厳禁)'!$B$3:$B$501,0),MATCH(T$14,'DB(読み込みシート※編集厳禁)'!$A$2:$AH$2,0)),"")</f>
        <v>VTR</v>
      </c>
      <c r="U68" s="207"/>
      <c r="V68" s="284"/>
      <c r="W68" s="209" t="s">
        <v>26</v>
      </c>
      <c r="X68" s="210" t="str">
        <f t="shared" si="15"/>
        <v/>
      </c>
      <c r="Y68" s="211" t="str">
        <f t="shared" si="16"/>
        <v/>
      </c>
      <c r="Z68" s="217" t="str">
        <f t="shared" si="17"/>
        <v/>
      </c>
      <c r="AA68" s="4"/>
      <c r="AB68" s="23"/>
      <c r="AC68" s="23"/>
      <c r="AD68" s="23"/>
      <c r="AE68" s="23"/>
      <c r="AF68" s="23"/>
      <c r="AG68" s="23">
        <f t="shared" si="18"/>
        <v>80000</v>
      </c>
      <c r="AH68" s="23">
        <f t="shared" si="19"/>
        <v>81052</v>
      </c>
      <c r="AI68" s="23" t="str">
        <f t="shared" si="20"/>
        <v>A-3</v>
      </c>
      <c r="AJ68" s="23"/>
      <c r="AK68" s="23" t="str">
        <f t="shared" si="21"/>
        <v/>
      </c>
      <c r="AL68" s="23"/>
      <c r="AM68" s="23"/>
      <c r="AN68" s="23"/>
      <c r="AO68" s="23"/>
      <c r="AP68" s="23"/>
      <c r="AQ68" s="25"/>
      <c r="AR68" s="130"/>
      <c r="AS68" s="130"/>
      <c r="AT68" s="90">
        <v>52.0</v>
      </c>
      <c r="AU68" s="130" t="str">
        <f t="array" ref="AU68">IFERROR(INDEX('DB(読み込みシート※編集厳禁)'!$A$3:$AH$501,MATCH($C68,'DB(読み込みシート※編集厳禁)'!$B$3:$B$501,0),MATCH(AU$16,'DB(読み込みシート※編集厳禁)'!$A$2:$AH$2,0)),"")</f>
        <v>いいえ</v>
      </c>
      <c r="AV68" s="130" t="str">
        <f t="array" ref="AV68">IFERROR(INDEX('DB(読み込みシート※編集厳禁)'!$A$3:$AH$501,MATCH($C68,'DB(読み込みシート※編集厳禁)'!$B$3:$B$501,0),MATCH(AV$16,'DB(読み込みシート※編集厳禁)'!$A$2:$AH$2,0)),"")</f>
        <v>いいえ</v>
      </c>
      <c r="AW68" s="130" t="str">
        <f t="shared" si="22"/>
        <v>9:99:999</v>
      </c>
      <c r="AX68" s="130" t="str">
        <f t="shared" si="23"/>
        <v>9:99:999</v>
      </c>
      <c r="AY68" s="130" t="str">
        <f t="shared" si="24"/>
        <v>MC</v>
      </c>
      <c r="AZ68" s="130" t="str">
        <f t="shared" si="25"/>
        <v>9:99:999</v>
      </c>
      <c r="BA68" s="130" t="str">
        <f t="shared" si="26"/>
        <v>9:99:999</v>
      </c>
      <c r="BB68" s="130" t="str">
        <f t="shared" si="27"/>
        <v>MC</v>
      </c>
      <c r="BC68" s="130" t="str">
        <f t="shared" si="28"/>
        <v>9:99:999</v>
      </c>
      <c r="BD68" s="131" t="str">
        <f t="shared" si="29"/>
        <v>-</v>
      </c>
      <c r="BE68" s="131" t="str">
        <f t="shared" si="30"/>
        <v>-</v>
      </c>
      <c r="BF68" s="4">
        <f t="shared" si="31"/>
        <v>999999</v>
      </c>
      <c r="BG68" s="4">
        <f t="shared" si="32"/>
        <v>999999</v>
      </c>
      <c r="BH68" s="4">
        <f t="shared" si="33"/>
        <v>999999</v>
      </c>
      <c r="BI68" s="4">
        <f t="shared" si="34"/>
        <v>99999952</v>
      </c>
      <c r="BJ68" s="4">
        <f t="shared" si="35"/>
        <v>100099999952</v>
      </c>
      <c r="BK68" s="4">
        <f t="shared" si="36"/>
        <v>999999</v>
      </c>
      <c r="BL68" s="4">
        <f t="shared" si="37"/>
        <v>51</v>
      </c>
      <c r="BM68" s="4" t="str">
        <f t="shared" si="38"/>
        <v>総合3</v>
      </c>
      <c r="BN68" s="4">
        <f t="shared" si="39"/>
        <v>3</v>
      </c>
      <c r="BO68" s="4" t="str">
        <f t="shared" si="40"/>
        <v>A3</v>
      </c>
      <c r="BP68" s="4" t="str">
        <f t="shared" si="41"/>
        <v>-</v>
      </c>
      <c r="BQ68" s="4" t="str">
        <f t="shared" si="42"/>
        <v>セパハン-</v>
      </c>
      <c r="BR68" s="4" t="str">
        <f t="shared" si="43"/>
        <v>-</v>
      </c>
      <c r="BS68" s="4" t="str">
        <f t="shared" si="44"/>
        <v>ミニ-</v>
      </c>
      <c r="BT68" s="4"/>
      <c r="BU68" s="4"/>
      <c r="BV68" s="4"/>
      <c r="BW68" s="4"/>
      <c r="BX68" s="4"/>
    </row>
    <row r="69">
      <c r="A69" s="4"/>
      <c r="B69" s="221" t="str">
        <f t="array" ref="B69">IFERROR(INDEX('DB(読み込みシート※編集厳禁)'!$A$3:$AH$501,MATCH($C69,'DB(読み込みシート※編集厳禁)'!$B$3:$B$501,0),MATCH(B$14,'DB(読み込みシート※編集厳禁)'!$A$2:$AH$2,0)),"")</f>
        <v>A</v>
      </c>
      <c r="C69" s="222">
        <v>53.0</v>
      </c>
      <c r="D69" s="287" t="str">
        <f t="array" ref="D69">IFERROR(INDEX('DB(読み込みシート※編集厳禁)'!$A$3:$AH$501,MATCH($C69,'DB(読み込みシート※編集厳禁)'!$B$3:$B$501,0),MATCH(D$14,'DB(読み込みシート※編集厳禁)'!$A$2:$AH$2,0)),"")</f>
        <v>ray</v>
      </c>
      <c r="E69" s="288" t="str">
        <f t="array" ref="E69">IFERROR(INDEX('DB(読み込みシート※編集厳禁)'!$A$3:$AH$501,MATCH($C69,'DB(読み込みシート※編集厳禁)'!$B$3:$B$501,0),MATCH(E$14,'DB(読み込みシート※編集厳禁)'!$A$2:$AH$2,0)),"")</f>
        <v>YZ250X</v>
      </c>
      <c r="F69" s="289" t="str">
        <f t="array" ref="F69">IFERROR(INDEX('DB(読み込みシート※編集厳禁)'!$A$3:$AH$501,MATCH($C69,'DB(読み込みシート※編集厳禁)'!$B$3:$B$501,0),MATCH(F$14,'DB(読み込みシート※編集厳禁)'!$A$2:$AH$2,0)),"")</f>
        <v>緑</v>
      </c>
      <c r="G69" s="205" t="str">
        <f t="shared" si="8"/>
        <v>1:39:220</v>
      </c>
      <c r="H69" s="225" t="str">
        <f t="shared" si="9"/>
        <v>1:40:220</v>
      </c>
      <c r="I69" s="207">
        <v>139220.0</v>
      </c>
      <c r="J69" s="284">
        <v>1.0</v>
      </c>
      <c r="K69" s="209" t="s">
        <v>32</v>
      </c>
      <c r="L69" s="210" t="str">
        <f t="shared" si="10"/>
        <v>1</v>
      </c>
      <c r="M69" s="211" t="str">
        <f t="shared" si="11"/>
        <v>39</v>
      </c>
      <c r="N69" s="212" t="str">
        <f t="shared" si="12"/>
        <v>220</v>
      </c>
      <c r="O69" s="214" t="str">
        <f t="shared" si="13"/>
        <v>9:99:999</v>
      </c>
      <c r="P69" s="246" t="str">
        <f t="shared" si="14"/>
        <v>9:99:999</v>
      </c>
      <c r="Q69" s="221" t="str">
        <f t="array" ref="Q69">IFERROR(INDEX('DB(読み込みシート※編集厳禁)'!$A$3:$AH$501,MATCH($C69,'DB(読み込みシート※編集厳禁)'!$B$3:$B$501,0),MATCH(Q$14,'DB(読み込みシート※編集厳禁)'!$A$2:$AH$2,0)),"")</f>
        <v>A</v>
      </c>
      <c r="R69" s="222">
        <v>53.0</v>
      </c>
      <c r="S69" s="287" t="str">
        <f t="array" ref="S69">IFERROR(INDEX('DB(読み込みシート※編集厳禁)'!$A$3:$AH$501,MATCH($C69,'DB(読み込みシート※編集厳禁)'!$B$3:$B$501,0),MATCH(S$14,'DB(読み込みシート※編集厳禁)'!$A$2:$AH$2,0)),"")</f>
        <v>ray</v>
      </c>
      <c r="T69" s="288" t="str">
        <f t="array" ref="T69">IFERROR(INDEX('DB(読み込みシート※編集厳禁)'!$A$3:$AH$501,MATCH($C69,'DB(読み込みシート※編集厳禁)'!$B$3:$B$501,0),MATCH(T$14,'DB(読み込みシート※編集厳禁)'!$A$2:$AH$2,0)),"")</f>
        <v>YZ250X</v>
      </c>
      <c r="U69" s="207"/>
      <c r="V69" s="284"/>
      <c r="W69" s="209" t="s">
        <v>26</v>
      </c>
      <c r="X69" s="210" t="str">
        <f t="shared" si="15"/>
        <v/>
      </c>
      <c r="Y69" s="211" t="str">
        <f t="shared" si="16"/>
        <v/>
      </c>
      <c r="Z69" s="217" t="str">
        <f t="shared" si="17"/>
        <v/>
      </c>
      <c r="AA69" s="4"/>
      <c r="AB69" s="23"/>
      <c r="AC69" s="23"/>
      <c r="AD69" s="23"/>
      <c r="AE69" s="23"/>
      <c r="AF69" s="23"/>
      <c r="AG69" s="23">
        <f t="shared" si="18"/>
        <v>80000</v>
      </c>
      <c r="AH69" s="23">
        <f t="shared" si="19"/>
        <v>81053</v>
      </c>
      <c r="AI69" s="23" t="str">
        <f t="shared" si="20"/>
        <v>A-2</v>
      </c>
      <c r="AJ69" s="23"/>
      <c r="AK69" s="23" t="str">
        <f t="shared" si="21"/>
        <v/>
      </c>
      <c r="AL69" s="23"/>
      <c r="AM69" s="23"/>
      <c r="AN69" s="23"/>
      <c r="AO69" s="23"/>
      <c r="AP69" s="23"/>
      <c r="AQ69" s="25"/>
      <c r="AR69" s="130"/>
      <c r="AS69" s="130"/>
      <c r="AT69" s="90">
        <v>53.0</v>
      </c>
      <c r="AU69" s="130" t="str">
        <f t="array" ref="AU69">IFERROR(INDEX('DB(読み込みシート※編集厳禁)'!$A$3:$AH$501,MATCH($C69,'DB(読み込みシート※編集厳禁)'!$B$3:$B$501,0),MATCH(AU$16,'DB(読み込みシート※編集厳禁)'!$A$2:$AH$2,0)),"")</f>
        <v>いいえ</v>
      </c>
      <c r="AV69" s="130" t="str">
        <f t="array" ref="AV69">IFERROR(INDEX('DB(読み込みシート※編集厳禁)'!$A$3:$AH$501,MATCH($C69,'DB(読み込みシート※編集厳禁)'!$B$3:$B$501,0),MATCH(AV$16,'DB(読み込みシート※編集厳禁)'!$A$2:$AH$2,0)),"")</f>
        <v>いいえ</v>
      </c>
      <c r="AW69" s="130" t="str">
        <f t="shared" si="22"/>
        <v>1:39:220</v>
      </c>
      <c r="AX69" s="130" t="str">
        <f t="shared" si="23"/>
        <v>1:40:220</v>
      </c>
      <c r="AY69" s="130">
        <f t="shared" si="24"/>
        <v>1</v>
      </c>
      <c r="AZ69" s="130" t="str">
        <f t="shared" si="25"/>
        <v>9:99:999</v>
      </c>
      <c r="BA69" s="130" t="str">
        <f t="shared" si="26"/>
        <v>9:99:999</v>
      </c>
      <c r="BB69" s="130" t="str">
        <f t="shared" si="27"/>
        <v>MC</v>
      </c>
      <c r="BC69" s="130" t="str">
        <f t="shared" si="28"/>
        <v>1:40:220</v>
      </c>
      <c r="BD69" s="131">
        <f t="shared" si="29"/>
        <v>1.026781141</v>
      </c>
      <c r="BE69" s="131">
        <f t="shared" si="30"/>
        <v>1.026781141</v>
      </c>
      <c r="BF69" s="220">
        <f t="shared" si="31"/>
        <v>100220</v>
      </c>
      <c r="BG69" s="4">
        <f t="shared" si="32"/>
        <v>999999</v>
      </c>
      <c r="BH69" s="4">
        <f t="shared" si="33"/>
        <v>100220</v>
      </c>
      <c r="BI69" s="4">
        <f t="shared" si="34"/>
        <v>10022053</v>
      </c>
      <c r="BJ69" s="4">
        <f t="shared" si="35"/>
        <v>100010022053</v>
      </c>
      <c r="BK69" s="4">
        <f t="shared" si="36"/>
        <v>100220</v>
      </c>
      <c r="BL69" s="4">
        <f t="shared" si="37"/>
        <v>3</v>
      </c>
      <c r="BM69" s="4" t="str">
        <f t="shared" si="38"/>
        <v>総合2</v>
      </c>
      <c r="BN69" s="4">
        <f t="shared" si="39"/>
        <v>2</v>
      </c>
      <c r="BO69" s="4" t="str">
        <f t="shared" si="40"/>
        <v>A2</v>
      </c>
      <c r="BP69" s="4" t="str">
        <f t="shared" si="41"/>
        <v>-</v>
      </c>
      <c r="BQ69" s="4" t="str">
        <f t="shared" si="42"/>
        <v>セパハン-</v>
      </c>
      <c r="BR69" s="4" t="str">
        <f t="shared" si="43"/>
        <v>-</v>
      </c>
      <c r="BS69" s="4" t="str">
        <f t="shared" si="44"/>
        <v>ミニ-</v>
      </c>
      <c r="BT69" s="4"/>
      <c r="BU69" s="4"/>
      <c r="BV69" s="4"/>
      <c r="BW69" s="4"/>
      <c r="BX69" s="4"/>
    </row>
    <row r="70">
      <c r="A70" s="4"/>
      <c r="B70" s="221" t="str">
        <f t="array" ref="B70">IFERROR(INDEX('DB(読み込みシート※編集厳禁)'!$A$3:$AH$501,MATCH($C70,'DB(読み込みシート※編集厳禁)'!$B$3:$B$501,0),MATCH(B$14,'DB(読み込みシート※編集厳禁)'!$A$2:$AH$2,0)),"")</f>
        <v>A</v>
      </c>
      <c r="C70" s="222">
        <v>54.0</v>
      </c>
      <c r="D70" s="287" t="str">
        <f t="array" ref="D70">IFERROR(INDEX('DB(読み込みシート※編集厳禁)'!$A$3:$AH$501,MATCH($C70,'DB(読み込みシート※編集厳禁)'!$B$3:$B$501,0),MATCH(D$14,'DB(読み込みシート※編集厳禁)'!$A$2:$AH$2,0)),"")</f>
        <v>OKOK</v>
      </c>
      <c r="E70" s="288" t="str">
        <f t="array" ref="E70">IFERROR(INDEX('DB(読み込みシート※編集厳禁)'!$A$3:$AH$501,MATCH($C70,'DB(読み込みシート※編集厳禁)'!$B$3:$B$501,0),MATCH(E$14,'DB(読み込みシート※編集厳禁)'!$A$2:$AH$2,0)),"")</f>
        <v>NSR250</v>
      </c>
      <c r="F70" s="289" t="str">
        <f t="array" ref="F70">IFERROR(INDEX('DB(読み込みシート※編集厳禁)'!$A$3:$AH$501,MATCH($C70,'DB(読み込みシート※編集厳禁)'!$B$3:$B$501,0),MATCH(F$14,'DB(読み込みシート※編集厳禁)'!$A$2:$AH$2,0)),"")</f>
        <v>赤白</v>
      </c>
      <c r="G70" s="205" t="str">
        <f t="shared" si="8"/>
        <v>1:37:606</v>
      </c>
      <c r="H70" s="225" t="str">
        <f t="shared" si="9"/>
        <v>1:37:606</v>
      </c>
      <c r="I70" s="207">
        <v>137606.0</v>
      </c>
      <c r="J70" s="284"/>
      <c r="K70" s="209" t="s">
        <v>32</v>
      </c>
      <c r="L70" s="210" t="str">
        <f t="shared" si="10"/>
        <v>1</v>
      </c>
      <c r="M70" s="211" t="str">
        <f t="shared" si="11"/>
        <v>37</v>
      </c>
      <c r="N70" s="212" t="str">
        <f t="shared" si="12"/>
        <v>606</v>
      </c>
      <c r="O70" s="214" t="str">
        <f t="shared" si="13"/>
        <v>1:37:784</v>
      </c>
      <c r="P70" s="246" t="str">
        <f t="shared" si="14"/>
        <v>1:37:784</v>
      </c>
      <c r="Q70" s="221" t="str">
        <f t="array" ref="Q70">IFERROR(INDEX('DB(読み込みシート※編集厳禁)'!$A$3:$AH$501,MATCH($C70,'DB(読み込みシート※編集厳禁)'!$B$3:$B$501,0),MATCH(Q$14,'DB(読み込みシート※編集厳禁)'!$A$2:$AH$2,0)),"")</f>
        <v>A</v>
      </c>
      <c r="R70" s="222">
        <v>54.0</v>
      </c>
      <c r="S70" s="287" t="str">
        <f t="array" ref="S70">IFERROR(INDEX('DB(読み込みシート※編集厳禁)'!$A$3:$AH$501,MATCH($C70,'DB(読み込みシート※編集厳禁)'!$B$3:$B$501,0),MATCH(S$14,'DB(読み込みシート※編集厳禁)'!$A$2:$AH$2,0)),"")</f>
        <v>OKOK</v>
      </c>
      <c r="T70" s="288" t="str">
        <f t="array" ref="T70">IFERROR(INDEX('DB(読み込みシート※編集厳禁)'!$A$3:$AH$501,MATCH($C70,'DB(読み込みシート※編集厳禁)'!$B$3:$B$501,0),MATCH(T$14,'DB(読み込みシート※編集厳禁)'!$A$2:$AH$2,0)),"")</f>
        <v>NSR250</v>
      </c>
      <c r="U70" s="207">
        <v>137784.0</v>
      </c>
      <c r="V70" s="284"/>
      <c r="W70" s="209" t="s">
        <v>32</v>
      </c>
      <c r="X70" s="210" t="str">
        <f t="shared" si="15"/>
        <v>1</v>
      </c>
      <c r="Y70" s="211" t="str">
        <f t="shared" si="16"/>
        <v>37</v>
      </c>
      <c r="Z70" s="217" t="str">
        <f t="shared" si="17"/>
        <v>784</v>
      </c>
      <c r="AA70" s="4"/>
      <c r="AB70" s="23"/>
      <c r="AC70" s="23"/>
      <c r="AD70" s="23"/>
      <c r="AE70" s="23"/>
      <c r="AF70" s="23"/>
      <c r="AG70" s="23">
        <f t="shared" si="18"/>
        <v>160000</v>
      </c>
      <c r="AH70" s="23">
        <f t="shared" si="19"/>
        <v>162054</v>
      </c>
      <c r="AI70" s="23" t="str">
        <f t="shared" si="20"/>
        <v>A-1</v>
      </c>
      <c r="AJ70" s="23"/>
      <c r="AK70" s="23">
        <f t="shared" si="21"/>
        <v>1</v>
      </c>
      <c r="AL70" s="23"/>
      <c r="AM70" s="23"/>
      <c r="AN70" s="23"/>
      <c r="AO70" s="23"/>
      <c r="AP70" s="23"/>
      <c r="AQ70" s="25"/>
      <c r="AR70" s="130"/>
      <c r="AS70" s="130"/>
      <c r="AT70" s="90">
        <v>54.0</v>
      </c>
      <c r="AU70" s="130" t="str">
        <f t="array" ref="AU70">IFERROR(INDEX('DB(読み込みシート※編集厳禁)'!$A$3:$AH$501,MATCH($C70,'DB(読み込みシート※編集厳禁)'!$B$3:$B$501,0),MATCH(AU$16,'DB(読み込みシート※編集厳禁)'!$A$2:$AH$2,0)),"")</f>
        <v>いいえ</v>
      </c>
      <c r="AV70" s="130" t="str">
        <f t="array" ref="AV70">IFERROR(INDEX('DB(読み込みシート※編集厳禁)'!$A$3:$AH$501,MATCH($C70,'DB(読み込みシート※編集厳禁)'!$B$3:$B$501,0),MATCH(AV$16,'DB(読み込みシート※編集厳禁)'!$A$2:$AH$2,0)),"")</f>
        <v>いいえ</v>
      </c>
      <c r="AW70" s="130" t="str">
        <f t="shared" si="22"/>
        <v>1:37:606</v>
      </c>
      <c r="AX70" s="130" t="str">
        <f t="shared" si="23"/>
        <v>1:37:606</v>
      </c>
      <c r="AY70" s="130" t="str">
        <f t="shared" si="24"/>
        <v>-</v>
      </c>
      <c r="AZ70" s="130" t="str">
        <f t="shared" si="25"/>
        <v>1:37:784</v>
      </c>
      <c r="BA70" s="130" t="str">
        <f t="shared" si="26"/>
        <v>1:37:784</v>
      </c>
      <c r="BB70" s="130" t="str">
        <f t="shared" si="27"/>
        <v>-</v>
      </c>
      <c r="BC70" s="130" t="str">
        <f t="shared" si="28"/>
        <v>1:37:606</v>
      </c>
      <c r="BD70" s="131">
        <f t="shared" si="29"/>
        <v>1</v>
      </c>
      <c r="BE70" s="131">
        <f t="shared" si="30"/>
        <v>1</v>
      </c>
      <c r="BF70" s="220">
        <f t="shared" si="31"/>
        <v>97606</v>
      </c>
      <c r="BG70" s="220">
        <f t="shared" si="32"/>
        <v>97784</v>
      </c>
      <c r="BH70" s="4">
        <f t="shared" si="33"/>
        <v>97606</v>
      </c>
      <c r="BI70" s="4">
        <f t="shared" si="34"/>
        <v>9760654</v>
      </c>
      <c r="BJ70" s="4">
        <f t="shared" si="35"/>
        <v>100009760654</v>
      </c>
      <c r="BK70" s="4">
        <f t="shared" si="36"/>
        <v>97606</v>
      </c>
      <c r="BL70" s="4">
        <f t="shared" si="37"/>
        <v>1</v>
      </c>
      <c r="BM70" s="4" t="str">
        <f t="shared" si="38"/>
        <v>総合1</v>
      </c>
      <c r="BN70" s="4">
        <f t="shared" si="39"/>
        <v>1</v>
      </c>
      <c r="BO70" s="4" t="str">
        <f t="shared" si="40"/>
        <v>A1</v>
      </c>
      <c r="BP70" s="4" t="str">
        <f t="shared" si="41"/>
        <v>-</v>
      </c>
      <c r="BQ70" s="4" t="str">
        <f t="shared" si="42"/>
        <v>セパハン-</v>
      </c>
      <c r="BR70" s="4" t="str">
        <f t="shared" si="43"/>
        <v>-</v>
      </c>
      <c r="BS70" s="4" t="str">
        <f t="shared" si="44"/>
        <v>ミニ-</v>
      </c>
      <c r="BT70" s="4"/>
      <c r="BU70" s="4"/>
      <c r="BV70" s="4"/>
      <c r="BW70" s="4"/>
      <c r="BX70" s="4"/>
    </row>
    <row r="71">
      <c r="A71" s="4"/>
      <c r="B71" s="221" t="str">
        <f t="array" ref="B71">IFERROR(INDEX('DB(読み込みシート※編集厳禁)'!$A$3:$AH$501,MATCH($C71,'DB(読み込みシート※編集厳禁)'!$B$3:$B$501,0),MATCH(B$14,'DB(読み込みシート※編集厳禁)'!$A$2:$AH$2,0)),"")</f>
        <v/>
      </c>
      <c r="C71" s="222">
        <v>55.0</v>
      </c>
      <c r="D71" s="287" t="str">
        <f t="array" ref="D71">IFERROR(INDEX('DB(読み込みシート※編集厳禁)'!$A$3:$AH$501,MATCH($C71,'DB(読み込みシート※編集厳禁)'!$B$3:$B$501,0),MATCH(D$14,'DB(読み込みシート※編集厳禁)'!$A$2:$AH$2,0)),"")</f>
        <v/>
      </c>
      <c r="E71" s="288" t="str">
        <f t="array" ref="E71">IFERROR(INDEX('DB(読み込みシート※編集厳禁)'!$A$3:$AH$501,MATCH($C71,'DB(読み込みシート※編集厳禁)'!$B$3:$B$501,0),MATCH(E$14,'DB(読み込みシート※編集厳禁)'!$A$2:$AH$2,0)),"")</f>
        <v/>
      </c>
      <c r="F71" s="289" t="str">
        <f t="array" ref="F71">IFERROR(INDEX('DB(読み込みシート※編集厳禁)'!$A$3:$AH$501,MATCH($C71,'DB(読み込みシート※編集厳禁)'!$B$3:$B$501,0),MATCH(F$14,'DB(読み込みシート※編集厳禁)'!$A$2:$AH$2,0)),"")</f>
        <v/>
      </c>
      <c r="G71" s="205" t="str">
        <f t="shared" si="8"/>
        <v/>
      </c>
      <c r="H71" s="225" t="str">
        <f t="shared" si="9"/>
        <v>:00:000</v>
      </c>
      <c r="I71" s="207"/>
      <c r="J71" s="284"/>
      <c r="K71" s="209" t="s">
        <v>32</v>
      </c>
      <c r="L71" s="210" t="str">
        <f t="shared" si="10"/>
        <v/>
      </c>
      <c r="M71" s="211" t="str">
        <f t="shared" si="11"/>
        <v/>
      </c>
      <c r="N71" s="212" t="str">
        <f t="shared" si="12"/>
        <v/>
      </c>
      <c r="O71" s="214" t="str">
        <f t="shared" si="13"/>
        <v/>
      </c>
      <c r="P71" s="246" t="str">
        <f t="shared" si="14"/>
        <v>:00:000</v>
      </c>
      <c r="Q71" s="221" t="str">
        <f t="array" ref="Q71">IFERROR(INDEX('DB(読み込みシート※編集厳禁)'!$A$3:$AH$501,MATCH($C71,'DB(読み込みシート※編集厳禁)'!$B$3:$B$501,0),MATCH(Q$14,'DB(読み込みシート※編集厳禁)'!$A$2:$AH$2,0)),"")</f>
        <v/>
      </c>
      <c r="R71" s="222">
        <v>55.0</v>
      </c>
      <c r="S71" s="287" t="str">
        <f t="array" ref="S71">IFERROR(INDEX('DB(読み込みシート※編集厳禁)'!$A$3:$AH$501,MATCH($C71,'DB(読み込みシート※編集厳禁)'!$B$3:$B$501,0),MATCH(S$14,'DB(読み込みシート※編集厳禁)'!$A$2:$AH$2,0)),"")</f>
        <v/>
      </c>
      <c r="T71" s="288" t="str">
        <f t="array" ref="T71">IFERROR(INDEX('DB(読み込みシート※編集厳禁)'!$A$3:$AH$501,MATCH($C71,'DB(読み込みシート※編集厳禁)'!$B$3:$B$501,0),MATCH(T$14,'DB(読み込みシート※編集厳禁)'!$A$2:$AH$2,0)),"")</f>
        <v/>
      </c>
      <c r="U71" s="207"/>
      <c r="V71" s="284"/>
      <c r="W71" s="209" t="s">
        <v>32</v>
      </c>
      <c r="X71" s="210" t="str">
        <f t="shared" si="15"/>
        <v/>
      </c>
      <c r="Y71" s="211" t="str">
        <f t="shared" si="16"/>
        <v/>
      </c>
      <c r="Z71" s="217" t="str">
        <f t="shared" si="17"/>
        <v/>
      </c>
      <c r="AA71" s="4"/>
      <c r="AB71" s="23"/>
      <c r="AC71" s="23"/>
      <c r="AD71" s="23"/>
      <c r="AE71" s="23"/>
      <c r="AF71" s="23"/>
      <c r="AG71" s="23" t="str">
        <f t="shared" si="18"/>
        <v/>
      </c>
      <c r="AH71" s="23" t="str">
        <f t="shared" si="19"/>
        <v/>
      </c>
      <c r="AI71" s="23" t="str">
        <f t="shared" si="20"/>
        <v>-</v>
      </c>
      <c r="AJ71" s="23"/>
      <c r="AK71" s="23" t="str">
        <f t="shared" si="21"/>
        <v/>
      </c>
      <c r="AL71" s="23"/>
      <c r="AM71" s="23"/>
      <c r="AN71" s="23"/>
      <c r="AO71" s="23"/>
      <c r="AP71" s="23"/>
      <c r="AQ71" s="25"/>
      <c r="AR71" s="130"/>
      <c r="AS71" s="130"/>
      <c r="AT71" s="90">
        <v>55.0</v>
      </c>
      <c r="AU71" s="130" t="str">
        <f t="array" ref="AU71">IFERROR(INDEX('DB(読み込みシート※編集厳禁)'!$A$3:$AH$501,MATCH($C71,'DB(読み込みシート※編集厳禁)'!$B$3:$B$501,0),MATCH(AU$16,'DB(読み込みシート※編集厳禁)'!$A$2:$AH$2,0)),"")</f>
        <v/>
      </c>
      <c r="AV71" s="130" t="str">
        <f t="array" ref="AV71">IFERROR(INDEX('DB(読み込みシート※編集厳禁)'!$A$3:$AH$501,MATCH($C71,'DB(読み込みシート※編集厳禁)'!$B$3:$B$501,0),MATCH(AV$16,'DB(読み込みシート※編集厳禁)'!$A$2:$AH$2,0)),"")</f>
        <v/>
      </c>
      <c r="AW71" s="130" t="str">
        <f t="shared" si="22"/>
        <v/>
      </c>
      <c r="AX71" s="130" t="str">
        <f t="shared" si="23"/>
        <v/>
      </c>
      <c r="AY71" s="130" t="str">
        <f t="shared" si="24"/>
        <v/>
      </c>
      <c r="AZ71" s="130" t="str">
        <f t="shared" si="25"/>
        <v/>
      </c>
      <c r="BA71" s="130" t="str">
        <f t="shared" si="26"/>
        <v/>
      </c>
      <c r="BB71" s="130" t="str">
        <f t="shared" si="27"/>
        <v/>
      </c>
      <c r="BC71" s="130" t="str">
        <f t="shared" si="28"/>
        <v/>
      </c>
      <c r="BD71" s="131" t="str">
        <f t="shared" si="29"/>
        <v/>
      </c>
      <c r="BE71" s="131" t="str">
        <f t="shared" si="30"/>
        <v/>
      </c>
      <c r="BF71" s="4" t="str">
        <f t="shared" si="31"/>
        <v/>
      </c>
      <c r="BG71" s="4" t="str">
        <f t="shared" si="32"/>
        <v/>
      </c>
      <c r="BH71" s="4" t="str">
        <f t="shared" si="33"/>
        <v/>
      </c>
      <c r="BI71" s="4" t="str">
        <f t="shared" si="34"/>
        <v/>
      </c>
      <c r="BJ71" s="4" t="str">
        <f t="shared" si="35"/>
        <v/>
      </c>
      <c r="BK71" s="4" t="str">
        <f t="shared" si="36"/>
        <v/>
      </c>
      <c r="BL71" s="4" t="str">
        <f t="shared" si="37"/>
        <v/>
      </c>
      <c r="BM71" s="4" t="str">
        <f t="shared" si="38"/>
        <v/>
      </c>
      <c r="BN71" s="4" t="str">
        <f t="shared" si="39"/>
        <v/>
      </c>
      <c r="BO71" s="4" t="str">
        <f t="shared" si="40"/>
        <v/>
      </c>
      <c r="BP71" s="4" t="str">
        <f t="shared" si="41"/>
        <v/>
      </c>
      <c r="BQ71" s="4" t="str">
        <f t="shared" si="42"/>
        <v/>
      </c>
      <c r="BR71" s="4" t="str">
        <f t="shared" si="43"/>
        <v/>
      </c>
      <c r="BS71" s="4" t="str">
        <f t="shared" si="44"/>
        <v/>
      </c>
      <c r="BT71" s="4"/>
      <c r="BU71" s="4"/>
      <c r="BV71" s="4"/>
      <c r="BW71" s="4"/>
      <c r="BX71" s="4"/>
    </row>
    <row r="72">
      <c r="A72" s="4"/>
      <c r="B72" s="221" t="str">
        <f t="array" ref="B72">IFERROR(INDEX('DB(読み込みシート※編集厳禁)'!$A$3:$AH$501,MATCH($C72,'DB(読み込みシート※編集厳禁)'!$B$3:$B$501,0),MATCH(B$14,'DB(読み込みシート※編集厳禁)'!$A$2:$AH$2,0)),"")</f>
        <v/>
      </c>
      <c r="C72" s="222">
        <v>56.0</v>
      </c>
      <c r="D72" s="287" t="str">
        <f t="array" ref="D72">IFERROR(INDEX('DB(読み込みシート※編集厳禁)'!$A$3:$AH$501,MATCH($C72,'DB(読み込みシート※編集厳禁)'!$B$3:$B$501,0),MATCH(D$14,'DB(読み込みシート※編集厳禁)'!$A$2:$AH$2,0)),"")</f>
        <v/>
      </c>
      <c r="E72" s="288" t="str">
        <f t="array" ref="E72">IFERROR(INDEX('DB(読み込みシート※編集厳禁)'!$A$3:$AH$501,MATCH($C72,'DB(読み込みシート※編集厳禁)'!$B$3:$B$501,0),MATCH(E$14,'DB(読み込みシート※編集厳禁)'!$A$2:$AH$2,0)),"")</f>
        <v/>
      </c>
      <c r="F72" s="289" t="str">
        <f t="array" ref="F72">IFERROR(INDEX('DB(読み込みシート※編集厳禁)'!$A$3:$AH$501,MATCH($C72,'DB(読み込みシート※編集厳禁)'!$B$3:$B$501,0),MATCH(F$14,'DB(読み込みシート※編集厳禁)'!$A$2:$AH$2,0)),"")</f>
        <v/>
      </c>
      <c r="G72" s="205" t="str">
        <f t="shared" si="8"/>
        <v/>
      </c>
      <c r="H72" s="225" t="str">
        <f t="shared" si="9"/>
        <v>:00:000</v>
      </c>
      <c r="I72" s="207"/>
      <c r="J72" s="284"/>
      <c r="K72" s="209" t="s">
        <v>32</v>
      </c>
      <c r="L72" s="210" t="str">
        <f t="shared" si="10"/>
        <v/>
      </c>
      <c r="M72" s="211" t="str">
        <f t="shared" si="11"/>
        <v/>
      </c>
      <c r="N72" s="212" t="str">
        <f t="shared" si="12"/>
        <v/>
      </c>
      <c r="O72" s="214" t="str">
        <f t="shared" si="13"/>
        <v/>
      </c>
      <c r="P72" s="246" t="str">
        <f t="shared" si="14"/>
        <v>:00:000</v>
      </c>
      <c r="Q72" s="221" t="str">
        <f t="array" ref="Q72">IFERROR(INDEX('DB(読み込みシート※編集厳禁)'!$A$3:$AH$501,MATCH($C72,'DB(読み込みシート※編集厳禁)'!$B$3:$B$501,0),MATCH(Q$14,'DB(読み込みシート※編集厳禁)'!$A$2:$AH$2,0)),"")</f>
        <v/>
      </c>
      <c r="R72" s="222">
        <v>56.0</v>
      </c>
      <c r="S72" s="287" t="str">
        <f t="array" ref="S72">IFERROR(INDEX('DB(読み込みシート※編集厳禁)'!$A$3:$AH$501,MATCH($C72,'DB(読み込みシート※編集厳禁)'!$B$3:$B$501,0),MATCH(S$14,'DB(読み込みシート※編集厳禁)'!$A$2:$AH$2,0)),"")</f>
        <v/>
      </c>
      <c r="T72" s="288" t="str">
        <f t="array" ref="T72">IFERROR(INDEX('DB(読み込みシート※編集厳禁)'!$A$3:$AH$501,MATCH($C72,'DB(読み込みシート※編集厳禁)'!$B$3:$B$501,0),MATCH(T$14,'DB(読み込みシート※編集厳禁)'!$A$2:$AH$2,0)),"")</f>
        <v/>
      </c>
      <c r="U72" s="207"/>
      <c r="V72" s="284"/>
      <c r="W72" s="209" t="s">
        <v>32</v>
      </c>
      <c r="X72" s="210" t="str">
        <f t="shared" si="15"/>
        <v/>
      </c>
      <c r="Y72" s="211" t="str">
        <f t="shared" si="16"/>
        <v/>
      </c>
      <c r="Z72" s="217" t="str">
        <f t="shared" si="17"/>
        <v/>
      </c>
      <c r="AA72" s="4"/>
      <c r="AB72" s="23"/>
      <c r="AC72" s="23"/>
      <c r="AD72" s="23"/>
      <c r="AE72" s="23"/>
      <c r="AF72" s="23"/>
      <c r="AG72" s="23" t="str">
        <f t="shared" si="18"/>
        <v/>
      </c>
      <c r="AH72" s="23" t="str">
        <f t="shared" si="19"/>
        <v/>
      </c>
      <c r="AI72" s="23" t="str">
        <f t="shared" si="20"/>
        <v>-</v>
      </c>
      <c r="AJ72" s="23"/>
      <c r="AK72" s="23" t="str">
        <f t="shared" si="21"/>
        <v/>
      </c>
      <c r="AL72" s="23"/>
      <c r="AM72" s="23"/>
      <c r="AN72" s="23"/>
      <c r="AO72" s="23"/>
      <c r="AP72" s="23"/>
      <c r="AQ72" s="25"/>
      <c r="AR72" s="130"/>
      <c r="AS72" s="130"/>
      <c r="AT72" s="90">
        <v>56.0</v>
      </c>
      <c r="AU72" s="130" t="str">
        <f t="array" ref="AU72">IFERROR(INDEX('DB(読み込みシート※編集厳禁)'!$A$3:$AH$501,MATCH($C72,'DB(読み込みシート※編集厳禁)'!$B$3:$B$501,0),MATCH(AU$16,'DB(読み込みシート※編集厳禁)'!$A$2:$AH$2,0)),"")</f>
        <v/>
      </c>
      <c r="AV72" s="130" t="str">
        <f t="array" ref="AV72">IFERROR(INDEX('DB(読み込みシート※編集厳禁)'!$A$3:$AH$501,MATCH($C72,'DB(読み込みシート※編集厳禁)'!$B$3:$B$501,0),MATCH(AV$16,'DB(読み込みシート※編集厳禁)'!$A$2:$AH$2,0)),"")</f>
        <v/>
      </c>
      <c r="AW72" s="130" t="str">
        <f t="shared" si="22"/>
        <v/>
      </c>
      <c r="AX72" s="130" t="str">
        <f t="shared" si="23"/>
        <v/>
      </c>
      <c r="AY72" s="130" t="str">
        <f t="shared" si="24"/>
        <v/>
      </c>
      <c r="AZ72" s="130" t="str">
        <f t="shared" si="25"/>
        <v/>
      </c>
      <c r="BA72" s="130" t="str">
        <f t="shared" si="26"/>
        <v/>
      </c>
      <c r="BB72" s="130" t="str">
        <f t="shared" si="27"/>
        <v/>
      </c>
      <c r="BC72" s="130" t="str">
        <f t="shared" si="28"/>
        <v/>
      </c>
      <c r="BD72" s="131" t="str">
        <f t="shared" si="29"/>
        <v/>
      </c>
      <c r="BE72" s="131" t="str">
        <f t="shared" si="30"/>
        <v/>
      </c>
      <c r="BF72" s="4" t="str">
        <f t="shared" si="31"/>
        <v/>
      </c>
      <c r="BG72" s="4" t="str">
        <f t="shared" si="32"/>
        <v/>
      </c>
      <c r="BH72" s="4" t="str">
        <f t="shared" si="33"/>
        <v/>
      </c>
      <c r="BI72" s="4" t="str">
        <f t="shared" si="34"/>
        <v/>
      </c>
      <c r="BJ72" s="4" t="str">
        <f t="shared" si="35"/>
        <v/>
      </c>
      <c r="BK72" s="4" t="str">
        <f t="shared" si="36"/>
        <v/>
      </c>
      <c r="BL72" s="4" t="str">
        <f t="shared" si="37"/>
        <v/>
      </c>
      <c r="BM72" s="4" t="str">
        <f t="shared" si="38"/>
        <v/>
      </c>
      <c r="BN72" s="4" t="str">
        <f t="shared" si="39"/>
        <v/>
      </c>
      <c r="BO72" s="4" t="str">
        <f t="shared" si="40"/>
        <v/>
      </c>
      <c r="BP72" s="4" t="str">
        <f t="shared" si="41"/>
        <v/>
      </c>
      <c r="BQ72" s="4" t="str">
        <f t="shared" si="42"/>
        <v/>
      </c>
      <c r="BR72" s="4" t="str">
        <f t="shared" si="43"/>
        <v/>
      </c>
      <c r="BS72" s="4" t="str">
        <f t="shared" si="44"/>
        <v/>
      </c>
      <c r="BT72" s="4"/>
      <c r="BU72" s="4"/>
      <c r="BV72" s="4"/>
      <c r="BW72" s="4"/>
      <c r="BX72" s="4"/>
    </row>
    <row r="73">
      <c r="A73" s="4"/>
      <c r="B73" s="221" t="str">
        <f t="array" ref="B73">IFERROR(INDEX('DB(読み込みシート※編集厳禁)'!$A$3:$AH$501,MATCH($C73,'DB(読み込みシート※編集厳禁)'!$B$3:$B$501,0),MATCH(B$14,'DB(読み込みシート※編集厳禁)'!$A$2:$AH$2,0)),"")</f>
        <v/>
      </c>
      <c r="C73" s="222">
        <v>57.0</v>
      </c>
      <c r="D73" s="287" t="str">
        <f t="array" ref="D73">IFERROR(INDEX('DB(読み込みシート※編集厳禁)'!$A$3:$AH$501,MATCH($C73,'DB(読み込みシート※編集厳禁)'!$B$3:$B$501,0),MATCH(D$14,'DB(読み込みシート※編集厳禁)'!$A$2:$AH$2,0)),"")</f>
        <v/>
      </c>
      <c r="E73" s="288" t="str">
        <f t="array" ref="E73">IFERROR(INDEX('DB(読み込みシート※編集厳禁)'!$A$3:$AH$501,MATCH($C73,'DB(読み込みシート※編集厳禁)'!$B$3:$B$501,0),MATCH(E$14,'DB(読み込みシート※編集厳禁)'!$A$2:$AH$2,0)),"")</f>
        <v/>
      </c>
      <c r="F73" s="289" t="str">
        <f t="array" ref="F73">IFERROR(INDEX('DB(読み込みシート※編集厳禁)'!$A$3:$AH$501,MATCH($C73,'DB(読み込みシート※編集厳禁)'!$B$3:$B$501,0),MATCH(F$14,'DB(読み込みシート※編集厳禁)'!$A$2:$AH$2,0)),"")</f>
        <v/>
      </c>
      <c r="G73" s="205" t="str">
        <f t="shared" si="8"/>
        <v/>
      </c>
      <c r="H73" s="225" t="str">
        <f t="shared" si="9"/>
        <v>:00:000</v>
      </c>
      <c r="I73" s="207"/>
      <c r="J73" s="284"/>
      <c r="K73" s="209" t="s">
        <v>32</v>
      </c>
      <c r="L73" s="210" t="str">
        <f t="shared" si="10"/>
        <v/>
      </c>
      <c r="M73" s="211" t="str">
        <f t="shared" si="11"/>
        <v/>
      </c>
      <c r="N73" s="212" t="str">
        <f t="shared" si="12"/>
        <v/>
      </c>
      <c r="O73" s="214" t="str">
        <f t="shared" si="13"/>
        <v/>
      </c>
      <c r="P73" s="246" t="str">
        <f t="shared" si="14"/>
        <v>:00:000</v>
      </c>
      <c r="Q73" s="221" t="str">
        <f t="array" ref="Q73">IFERROR(INDEX('DB(読み込みシート※編集厳禁)'!$A$3:$AH$501,MATCH($C73,'DB(読み込みシート※編集厳禁)'!$B$3:$B$501,0),MATCH(Q$14,'DB(読み込みシート※編集厳禁)'!$A$2:$AH$2,0)),"")</f>
        <v/>
      </c>
      <c r="R73" s="222">
        <v>57.0</v>
      </c>
      <c r="S73" s="287" t="str">
        <f t="array" ref="S73">IFERROR(INDEX('DB(読み込みシート※編集厳禁)'!$A$3:$AH$501,MATCH($C73,'DB(読み込みシート※編集厳禁)'!$B$3:$B$501,0),MATCH(S$14,'DB(読み込みシート※編集厳禁)'!$A$2:$AH$2,0)),"")</f>
        <v/>
      </c>
      <c r="T73" s="288" t="str">
        <f t="array" ref="T73">IFERROR(INDEX('DB(読み込みシート※編集厳禁)'!$A$3:$AH$501,MATCH($C73,'DB(読み込みシート※編集厳禁)'!$B$3:$B$501,0),MATCH(T$14,'DB(読み込みシート※編集厳禁)'!$A$2:$AH$2,0)),"")</f>
        <v/>
      </c>
      <c r="U73" s="207"/>
      <c r="V73" s="284"/>
      <c r="W73" s="209" t="s">
        <v>32</v>
      </c>
      <c r="X73" s="210" t="str">
        <f t="shared" si="15"/>
        <v/>
      </c>
      <c r="Y73" s="211" t="str">
        <f t="shared" si="16"/>
        <v/>
      </c>
      <c r="Z73" s="217" t="str">
        <f t="shared" si="17"/>
        <v/>
      </c>
      <c r="AA73" s="4"/>
      <c r="AB73" s="23"/>
      <c r="AC73" s="23"/>
      <c r="AD73" s="23"/>
      <c r="AE73" s="23"/>
      <c r="AF73" s="23"/>
      <c r="AG73" s="23" t="str">
        <f t="shared" si="18"/>
        <v/>
      </c>
      <c r="AH73" s="23" t="str">
        <f t="shared" si="19"/>
        <v/>
      </c>
      <c r="AI73" s="23" t="str">
        <f t="shared" si="20"/>
        <v>-</v>
      </c>
      <c r="AJ73" s="23"/>
      <c r="AK73" s="23" t="str">
        <f t="shared" si="21"/>
        <v/>
      </c>
      <c r="AL73" s="23"/>
      <c r="AM73" s="23"/>
      <c r="AN73" s="23"/>
      <c r="AO73" s="23"/>
      <c r="AP73" s="23"/>
      <c r="AQ73" s="25"/>
      <c r="AR73" s="130"/>
      <c r="AS73" s="130"/>
      <c r="AT73" s="90">
        <v>57.0</v>
      </c>
      <c r="AU73" s="130" t="str">
        <f t="array" ref="AU73">IFERROR(INDEX('DB(読み込みシート※編集厳禁)'!$A$3:$AH$501,MATCH($C73,'DB(読み込みシート※編集厳禁)'!$B$3:$B$501,0),MATCH(AU$16,'DB(読み込みシート※編集厳禁)'!$A$2:$AH$2,0)),"")</f>
        <v/>
      </c>
      <c r="AV73" s="130" t="str">
        <f t="array" ref="AV73">IFERROR(INDEX('DB(読み込みシート※編集厳禁)'!$A$3:$AH$501,MATCH($C73,'DB(読み込みシート※編集厳禁)'!$B$3:$B$501,0),MATCH(AV$16,'DB(読み込みシート※編集厳禁)'!$A$2:$AH$2,0)),"")</f>
        <v/>
      </c>
      <c r="AW73" s="130" t="str">
        <f t="shared" si="22"/>
        <v/>
      </c>
      <c r="AX73" s="130" t="str">
        <f t="shared" si="23"/>
        <v/>
      </c>
      <c r="AY73" s="130" t="str">
        <f t="shared" si="24"/>
        <v/>
      </c>
      <c r="AZ73" s="130" t="str">
        <f t="shared" si="25"/>
        <v/>
      </c>
      <c r="BA73" s="130" t="str">
        <f t="shared" si="26"/>
        <v/>
      </c>
      <c r="BB73" s="130" t="str">
        <f t="shared" si="27"/>
        <v/>
      </c>
      <c r="BC73" s="130" t="str">
        <f t="shared" si="28"/>
        <v/>
      </c>
      <c r="BD73" s="131" t="str">
        <f t="shared" si="29"/>
        <v/>
      </c>
      <c r="BE73" s="131" t="str">
        <f t="shared" si="30"/>
        <v/>
      </c>
      <c r="BF73" s="4" t="str">
        <f t="shared" si="31"/>
        <v/>
      </c>
      <c r="BG73" s="4" t="str">
        <f t="shared" si="32"/>
        <v/>
      </c>
      <c r="BH73" s="4" t="str">
        <f t="shared" si="33"/>
        <v/>
      </c>
      <c r="BI73" s="4" t="str">
        <f t="shared" si="34"/>
        <v/>
      </c>
      <c r="BJ73" s="4" t="str">
        <f t="shared" si="35"/>
        <v/>
      </c>
      <c r="BK73" s="4" t="str">
        <f t="shared" si="36"/>
        <v/>
      </c>
      <c r="BL73" s="4" t="str">
        <f t="shared" si="37"/>
        <v/>
      </c>
      <c r="BM73" s="4" t="str">
        <f t="shared" si="38"/>
        <v/>
      </c>
      <c r="BN73" s="4" t="str">
        <f t="shared" si="39"/>
        <v/>
      </c>
      <c r="BO73" s="4" t="str">
        <f t="shared" si="40"/>
        <v/>
      </c>
      <c r="BP73" s="4" t="str">
        <f t="shared" si="41"/>
        <v/>
      </c>
      <c r="BQ73" s="4" t="str">
        <f t="shared" si="42"/>
        <v/>
      </c>
      <c r="BR73" s="4" t="str">
        <f t="shared" si="43"/>
        <v/>
      </c>
      <c r="BS73" s="4" t="str">
        <f t="shared" si="44"/>
        <v/>
      </c>
      <c r="BT73" s="4"/>
      <c r="BU73" s="4"/>
      <c r="BV73" s="4"/>
      <c r="BW73" s="4"/>
      <c r="BX73" s="4"/>
    </row>
    <row r="74">
      <c r="A74" s="4"/>
      <c r="B74" s="221" t="str">
        <f t="array" ref="B74">IFERROR(INDEX('DB(読み込みシート※編集厳禁)'!$A$3:$AH$501,MATCH($C74,'DB(読み込みシート※編集厳禁)'!$B$3:$B$501,0),MATCH(B$14,'DB(読み込みシート※編集厳禁)'!$A$2:$AH$2,0)),"")</f>
        <v/>
      </c>
      <c r="C74" s="222">
        <v>58.0</v>
      </c>
      <c r="D74" s="287" t="str">
        <f t="array" ref="D74">IFERROR(INDEX('DB(読み込みシート※編集厳禁)'!$A$3:$AH$501,MATCH($C74,'DB(読み込みシート※編集厳禁)'!$B$3:$B$501,0),MATCH(D$14,'DB(読み込みシート※編集厳禁)'!$A$2:$AH$2,0)),"")</f>
        <v/>
      </c>
      <c r="E74" s="288" t="str">
        <f t="array" ref="E74">IFERROR(INDEX('DB(読み込みシート※編集厳禁)'!$A$3:$AH$501,MATCH($C74,'DB(読み込みシート※編集厳禁)'!$B$3:$B$501,0),MATCH(E$14,'DB(読み込みシート※編集厳禁)'!$A$2:$AH$2,0)),"")</f>
        <v/>
      </c>
      <c r="F74" s="289" t="str">
        <f t="array" ref="F74">IFERROR(INDEX('DB(読み込みシート※編集厳禁)'!$A$3:$AH$501,MATCH($C74,'DB(読み込みシート※編集厳禁)'!$B$3:$B$501,0),MATCH(F$14,'DB(読み込みシート※編集厳禁)'!$A$2:$AH$2,0)),"")</f>
        <v/>
      </c>
      <c r="G74" s="205" t="str">
        <f t="shared" si="8"/>
        <v/>
      </c>
      <c r="H74" s="225" t="str">
        <f t="shared" si="9"/>
        <v>:00:000</v>
      </c>
      <c r="I74" s="207"/>
      <c r="J74" s="284"/>
      <c r="K74" s="209" t="s">
        <v>32</v>
      </c>
      <c r="L74" s="210" t="str">
        <f t="shared" si="10"/>
        <v/>
      </c>
      <c r="M74" s="211" t="str">
        <f t="shared" si="11"/>
        <v/>
      </c>
      <c r="N74" s="212" t="str">
        <f t="shared" si="12"/>
        <v/>
      </c>
      <c r="O74" s="214" t="str">
        <f t="shared" si="13"/>
        <v/>
      </c>
      <c r="P74" s="246" t="str">
        <f t="shared" si="14"/>
        <v>:00:000</v>
      </c>
      <c r="Q74" s="221" t="str">
        <f t="array" ref="Q74">IFERROR(INDEX('DB(読み込みシート※編集厳禁)'!$A$3:$AH$501,MATCH($C74,'DB(読み込みシート※編集厳禁)'!$B$3:$B$501,0),MATCH(Q$14,'DB(読み込みシート※編集厳禁)'!$A$2:$AH$2,0)),"")</f>
        <v/>
      </c>
      <c r="R74" s="222">
        <v>58.0</v>
      </c>
      <c r="S74" s="287" t="str">
        <f t="array" ref="S74">IFERROR(INDEX('DB(読み込みシート※編集厳禁)'!$A$3:$AH$501,MATCH($C74,'DB(読み込みシート※編集厳禁)'!$B$3:$B$501,0),MATCH(S$14,'DB(読み込みシート※編集厳禁)'!$A$2:$AH$2,0)),"")</f>
        <v/>
      </c>
      <c r="T74" s="288" t="str">
        <f t="array" ref="T74">IFERROR(INDEX('DB(読み込みシート※編集厳禁)'!$A$3:$AH$501,MATCH($C74,'DB(読み込みシート※編集厳禁)'!$B$3:$B$501,0),MATCH(T$14,'DB(読み込みシート※編集厳禁)'!$A$2:$AH$2,0)),"")</f>
        <v/>
      </c>
      <c r="U74" s="207"/>
      <c r="V74" s="284"/>
      <c r="W74" s="209" t="s">
        <v>32</v>
      </c>
      <c r="X74" s="210" t="str">
        <f t="shared" si="15"/>
        <v/>
      </c>
      <c r="Y74" s="211" t="str">
        <f t="shared" si="16"/>
        <v/>
      </c>
      <c r="Z74" s="217" t="str">
        <f t="shared" si="17"/>
        <v/>
      </c>
      <c r="AA74" s="4"/>
      <c r="AB74" s="23"/>
      <c r="AC74" s="23"/>
      <c r="AD74" s="23"/>
      <c r="AE74" s="23"/>
      <c r="AF74" s="23"/>
      <c r="AG74" s="23" t="str">
        <f t="shared" si="18"/>
        <v/>
      </c>
      <c r="AH74" s="23" t="str">
        <f t="shared" si="19"/>
        <v/>
      </c>
      <c r="AI74" s="23" t="str">
        <f t="shared" si="20"/>
        <v>-</v>
      </c>
      <c r="AJ74" s="23"/>
      <c r="AK74" s="23" t="str">
        <f t="shared" si="21"/>
        <v/>
      </c>
      <c r="AL74" s="23"/>
      <c r="AM74" s="23"/>
      <c r="AN74" s="23"/>
      <c r="AO74" s="23"/>
      <c r="AP74" s="23"/>
      <c r="AQ74" s="25"/>
      <c r="AR74" s="130"/>
      <c r="AS74" s="130"/>
      <c r="AT74" s="90">
        <v>58.0</v>
      </c>
      <c r="AU74" s="130" t="str">
        <f t="array" ref="AU74">IFERROR(INDEX('DB(読み込みシート※編集厳禁)'!$A$3:$AH$501,MATCH($C74,'DB(読み込みシート※編集厳禁)'!$B$3:$B$501,0),MATCH(AU$16,'DB(読み込みシート※編集厳禁)'!$A$2:$AH$2,0)),"")</f>
        <v/>
      </c>
      <c r="AV74" s="130" t="str">
        <f t="array" ref="AV74">IFERROR(INDEX('DB(読み込みシート※編集厳禁)'!$A$3:$AH$501,MATCH($C74,'DB(読み込みシート※編集厳禁)'!$B$3:$B$501,0),MATCH(AV$16,'DB(読み込みシート※編集厳禁)'!$A$2:$AH$2,0)),"")</f>
        <v/>
      </c>
      <c r="AW74" s="130" t="str">
        <f t="shared" si="22"/>
        <v/>
      </c>
      <c r="AX74" s="130" t="str">
        <f t="shared" si="23"/>
        <v/>
      </c>
      <c r="AY74" s="130" t="str">
        <f t="shared" si="24"/>
        <v/>
      </c>
      <c r="AZ74" s="130" t="str">
        <f t="shared" si="25"/>
        <v/>
      </c>
      <c r="BA74" s="130" t="str">
        <f t="shared" si="26"/>
        <v/>
      </c>
      <c r="BB74" s="130" t="str">
        <f t="shared" si="27"/>
        <v/>
      </c>
      <c r="BC74" s="130" t="str">
        <f t="shared" si="28"/>
        <v/>
      </c>
      <c r="BD74" s="131" t="str">
        <f t="shared" si="29"/>
        <v/>
      </c>
      <c r="BE74" s="131" t="str">
        <f t="shared" si="30"/>
        <v/>
      </c>
      <c r="BF74" s="4" t="str">
        <f t="shared" si="31"/>
        <v/>
      </c>
      <c r="BG74" s="4" t="str">
        <f t="shared" si="32"/>
        <v/>
      </c>
      <c r="BH74" s="4" t="str">
        <f t="shared" si="33"/>
        <v/>
      </c>
      <c r="BI74" s="4" t="str">
        <f t="shared" si="34"/>
        <v/>
      </c>
      <c r="BJ74" s="4" t="str">
        <f t="shared" si="35"/>
        <v/>
      </c>
      <c r="BK74" s="4" t="str">
        <f t="shared" si="36"/>
        <v/>
      </c>
      <c r="BL74" s="4" t="str">
        <f t="shared" si="37"/>
        <v/>
      </c>
      <c r="BM74" s="4" t="str">
        <f t="shared" si="38"/>
        <v/>
      </c>
      <c r="BN74" s="4" t="str">
        <f t="shared" si="39"/>
        <v/>
      </c>
      <c r="BO74" s="4" t="str">
        <f t="shared" si="40"/>
        <v/>
      </c>
      <c r="BP74" s="4" t="str">
        <f t="shared" si="41"/>
        <v/>
      </c>
      <c r="BQ74" s="4" t="str">
        <f t="shared" si="42"/>
        <v/>
      </c>
      <c r="BR74" s="4" t="str">
        <f t="shared" si="43"/>
        <v/>
      </c>
      <c r="BS74" s="4" t="str">
        <f t="shared" si="44"/>
        <v/>
      </c>
      <c r="BT74" s="4"/>
      <c r="BU74" s="4"/>
      <c r="BV74" s="4"/>
      <c r="BW74" s="4"/>
      <c r="BX74" s="4"/>
    </row>
    <row r="75">
      <c r="A75" s="4"/>
      <c r="B75" s="221" t="str">
        <f t="array" ref="B75">IFERROR(INDEX('DB(読み込みシート※編集厳禁)'!$A$3:$AH$501,MATCH($C75,'DB(読み込みシート※編集厳禁)'!$B$3:$B$501,0),MATCH(B$14,'DB(読み込みシート※編集厳禁)'!$A$2:$AH$2,0)),"")</f>
        <v/>
      </c>
      <c r="C75" s="222">
        <v>59.0</v>
      </c>
      <c r="D75" s="287" t="str">
        <f t="array" ref="D75">IFERROR(INDEX('DB(読み込みシート※編集厳禁)'!$A$3:$AH$501,MATCH($C75,'DB(読み込みシート※編集厳禁)'!$B$3:$B$501,0),MATCH(D$14,'DB(読み込みシート※編集厳禁)'!$A$2:$AH$2,0)),"")</f>
        <v/>
      </c>
      <c r="E75" s="288" t="str">
        <f t="array" ref="E75">IFERROR(INDEX('DB(読み込みシート※編集厳禁)'!$A$3:$AH$501,MATCH($C75,'DB(読み込みシート※編集厳禁)'!$B$3:$B$501,0),MATCH(E$14,'DB(読み込みシート※編集厳禁)'!$A$2:$AH$2,0)),"")</f>
        <v/>
      </c>
      <c r="F75" s="289" t="str">
        <f t="array" ref="F75">IFERROR(INDEX('DB(読み込みシート※編集厳禁)'!$A$3:$AH$501,MATCH($C75,'DB(読み込みシート※編集厳禁)'!$B$3:$B$501,0),MATCH(F$14,'DB(読み込みシート※編集厳禁)'!$A$2:$AH$2,0)),"")</f>
        <v/>
      </c>
      <c r="G75" s="205" t="str">
        <f t="shared" si="8"/>
        <v/>
      </c>
      <c r="H75" s="225" t="str">
        <f t="shared" si="9"/>
        <v>:00:000</v>
      </c>
      <c r="I75" s="207"/>
      <c r="J75" s="284"/>
      <c r="K75" s="209" t="s">
        <v>32</v>
      </c>
      <c r="L75" s="210" t="str">
        <f t="shared" si="10"/>
        <v/>
      </c>
      <c r="M75" s="211" t="str">
        <f t="shared" si="11"/>
        <v/>
      </c>
      <c r="N75" s="212" t="str">
        <f t="shared" si="12"/>
        <v/>
      </c>
      <c r="O75" s="214" t="str">
        <f t="shared" si="13"/>
        <v/>
      </c>
      <c r="P75" s="246" t="str">
        <f t="shared" si="14"/>
        <v>:00:000</v>
      </c>
      <c r="Q75" s="221" t="str">
        <f t="array" ref="Q75">IFERROR(INDEX('DB(読み込みシート※編集厳禁)'!$A$3:$AH$501,MATCH($C75,'DB(読み込みシート※編集厳禁)'!$B$3:$B$501,0),MATCH(Q$14,'DB(読み込みシート※編集厳禁)'!$A$2:$AH$2,0)),"")</f>
        <v/>
      </c>
      <c r="R75" s="222">
        <v>59.0</v>
      </c>
      <c r="S75" s="287" t="str">
        <f t="array" ref="S75">IFERROR(INDEX('DB(読み込みシート※編集厳禁)'!$A$3:$AH$501,MATCH($C75,'DB(読み込みシート※編集厳禁)'!$B$3:$B$501,0),MATCH(S$14,'DB(読み込みシート※編集厳禁)'!$A$2:$AH$2,0)),"")</f>
        <v/>
      </c>
      <c r="T75" s="288" t="str">
        <f t="array" ref="T75">IFERROR(INDEX('DB(読み込みシート※編集厳禁)'!$A$3:$AH$501,MATCH($C75,'DB(読み込みシート※編集厳禁)'!$B$3:$B$501,0),MATCH(T$14,'DB(読み込みシート※編集厳禁)'!$A$2:$AH$2,0)),"")</f>
        <v/>
      </c>
      <c r="U75" s="207"/>
      <c r="V75" s="284"/>
      <c r="W75" s="209" t="s">
        <v>32</v>
      </c>
      <c r="X75" s="210" t="str">
        <f t="shared" si="15"/>
        <v/>
      </c>
      <c r="Y75" s="211" t="str">
        <f t="shared" si="16"/>
        <v/>
      </c>
      <c r="Z75" s="217" t="str">
        <f t="shared" si="17"/>
        <v/>
      </c>
      <c r="AA75" s="4"/>
      <c r="AB75" s="23"/>
      <c r="AC75" s="23"/>
      <c r="AD75" s="23"/>
      <c r="AE75" s="23"/>
      <c r="AF75" s="23"/>
      <c r="AG75" s="23" t="str">
        <f t="shared" si="18"/>
        <v/>
      </c>
      <c r="AH75" s="23" t="str">
        <f t="shared" si="19"/>
        <v/>
      </c>
      <c r="AI75" s="23" t="str">
        <f t="shared" si="20"/>
        <v>-</v>
      </c>
      <c r="AJ75" s="23"/>
      <c r="AK75" s="23" t="str">
        <f t="shared" si="21"/>
        <v/>
      </c>
      <c r="AL75" s="23"/>
      <c r="AM75" s="23"/>
      <c r="AN75" s="23"/>
      <c r="AO75" s="23"/>
      <c r="AP75" s="23"/>
      <c r="AQ75" s="25"/>
      <c r="AR75" s="130"/>
      <c r="AS75" s="130"/>
      <c r="AT75" s="90">
        <v>59.0</v>
      </c>
      <c r="AU75" s="130" t="str">
        <f t="array" ref="AU75">IFERROR(INDEX('DB(読み込みシート※編集厳禁)'!$A$3:$AH$501,MATCH($C75,'DB(読み込みシート※編集厳禁)'!$B$3:$B$501,0),MATCH(AU$16,'DB(読み込みシート※編集厳禁)'!$A$2:$AH$2,0)),"")</f>
        <v/>
      </c>
      <c r="AV75" s="130" t="str">
        <f t="array" ref="AV75">IFERROR(INDEX('DB(読み込みシート※編集厳禁)'!$A$3:$AH$501,MATCH($C75,'DB(読み込みシート※編集厳禁)'!$B$3:$B$501,0),MATCH(AV$16,'DB(読み込みシート※編集厳禁)'!$A$2:$AH$2,0)),"")</f>
        <v/>
      </c>
      <c r="AW75" s="130" t="str">
        <f t="shared" si="22"/>
        <v/>
      </c>
      <c r="AX75" s="130" t="str">
        <f t="shared" si="23"/>
        <v/>
      </c>
      <c r="AY75" s="130" t="str">
        <f t="shared" si="24"/>
        <v/>
      </c>
      <c r="AZ75" s="130" t="str">
        <f t="shared" si="25"/>
        <v/>
      </c>
      <c r="BA75" s="130" t="str">
        <f t="shared" si="26"/>
        <v/>
      </c>
      <c r="BB75" s="130" t="str">
        <f t="shared" si="27"/>
        <v/>
      </c>
      <c r="BC75" s="130" t="str">
        <f t="shared" si="28"/>
        <v/>
      </c>
      <c r="BD75" s="131" t="str">
        <f t="shared" si="29"/>
        <v/>
      </c>
      <c r="BE75" s="131" t="str">
        <f t="shared" si="30"/>
        <v/>
      </c>
      <c r="BF75" s="4" t="str">
        <f t="shared" si="31"/>
        <v/>
      </c>
      <c r="BG75" s="4" t="str">
        <f t="shared" si="32"/>
        <v/>
      </c>
      <c r="BH75" s="4" t="str">
        <f t="shared" si="33"/>
        <v/>
      </c>
      <c r="BI75" s="4" t="str">
        <f t="shared" si="34"/>
        <v/>
      </c>
      <c r="BJ75" s="4" t="str">
        <f t="shared" si="35"/>
        <v/>
      </c>
      <c r="BK75" s="4" t="str">
        <f t="shared" si="36"/>
        <v/>
      </c>
      <c r="BL75" s="4" t="str">
        <f t="shared" si="37"/>
        <v/>
      </c>
      <c r="BM75" s="4" t="str">
        <f t="shared" si="38"/>
        <v/>
      </c>
      <c r="BN75" s="4" t="str">
        <f t="shared" si="39"/>
        <v/>
      </c>
      <c r="BO75" s="4" t="str">
        <f t="shared" si="40"/>
        <v/>
      </c>
      <c r="BP75" s="4" t="str">
        <f t="shared" si="41"/>
        <v/>
      </c>
      <c r="BQ75" s="4" t="str">
        <f t="shared" si="42"/>
        <v/>
      </c>
      <c r="BR75" s="4" t="str">
        <f t="shared" si="43"/>
        <v/>
      </c>
      <c r="BS75" s="4" t="str">
        <f t="shared" si="44"/>
        <v/>
      </c>
      <c r="BT75" s="4"/>
      <c r="BU75" s="4"/>
      <c r="BV75" s="4"/>
      <c r="BW75" s="4"/>
      <c r="BX75" s="4"/>
    </row>
    <row r="76">
      <c r="A76" s="4"/>
      <c r="B76" s="221" t="str">
        <f t="array" ref="B76">IFERROR(INDEX('DB(読み込みシート※編集厳禁)'!$A$3:$AH$501,MATCH($C76,'DB(読み込みシート※編集厳禁)'!$B$3:$B$501,0),MATCH(B$14,'DB(読み込みシート※編集厳禁)'!$A$2:$AH$2,0)),"")</f>
        <v/>
      </c>
      <c r="C76" s="222">
        <v>60.0</v>
      </c>
      <c r="D76" s="287" t="str">
        <f t="array" ref="D76">IFERROR(INDEX('DB(読み込みシート※編集厳禁)'!$A$3:$AH$501,MATCH($C76,'DB(読み込みシート※編集厳禁)'!$B$3:$B$501,0),MATCH(D$14,'DB(読み込みシート※編集厳禁)'!$A$2:$AH$2,0)),"")</f>
        <v/>
      </c>
      <c r="E76" s="288" t="str">
        <f t="array" ref="E76">IFERROR(INDEX('DB(読み込みシート※編集厳禁)'!$A$3:$AH$501,MATCH($C76,'DB(読み込みシート※編集厳禁)'!$B$3:$B$501,0),MATCH(E$14,'DB(読み込みシート※編集厳禁)'!$A$2:$AH$2,0)),"")</f>
        <v/>
      </c>
      <c r="F76" s="289" t="str">
        <f t="array" ref="F76">IFERROR(INDEX('DB(読み込みシート※編集厳禁)'!$A$3:$AH$501,MATCH($C76,'DB(読み込みシート※編集厳禁)'!$B$3:$B$501,0),MATCH(F$14,'DB(読み込みシート※編集厳禁)'!$A$2:$AH$2,0)),"")</f>
        <v/>
      </c>
      <c r="G76" s="205" t="str">
        <f t="shared" si="8"/>
        <v/>
      </c>
      <c r="H76" s="225" t="str">
        <f t="shared" si="9"/>
        <v>:00:000</v>
      </c>
      <c r="I76" s="207"/>
      <c r="J76" s="284"/>
      <c r="K76" s="209" t="s">
        <v>32</v>
      </c>
      <c r="L76" s="210" t="str">
        <f t="shared" si="10"/>
        <v/>
      </c>
      <c r="M76" s="211" t="str">
        <f t="shared" si="11"/>
        <v/>
      </c>
      <c r="N76" s="212" t="str">
        <f t="shared" si="12"/>
        <v/>
      </c>
      <c r="O76" s="214" t="str">
        <f t="shared" si="13"/>
        <v/>
      </c>
      <c r="P76" s="246" t="str">
        <f t="shared" si="14"/>
        <v>:00:000</v>
      </c>
      <c r="Q76" s="221" t="str">
        <f t="array" ref="Q76">IFERROR(INDEX('DB(読み込みシート※編集厳禁)'!$A$3:$AH$501,MATCH($C76,'DB(読み込みシート※編集厳禁)'!$B$3:$B$501,0),MATCH(Q$14,'DB(読み込みシート※編集厳禁)'!$A$2:$AH$2,0)),"")</f>
        <v/>
      </c>
      <c r="R76" s="222">
        <v>60.0</v>
      </c>
      <c r="S76" s="287" t="str">
        <f t="array" ref="S76">IFERROR(INDEX('DB(読み込みシート※編集厳禁)'!$A$3:$AH$501,MATCH($C76,'DB(読み込みシート※編集厳禁)'!$B$3:$B$501,0),MATCH(S$14,'DB(読み込みシート※編集厳禁)'!$A$2:$AH$2,0)),"")</f>
        <v/>
      </c>
      <c r="T76" s="288" t="str">
        <f t="array" ref="T76">IFERROR(INDEX('DB(読み込みシート※編集厳禁)'!$A$3:$AH$501,MATCH($C76,'DB(読み込みシート※編集厳禁)'!$B$3:$B$501,0),MATCH(T$14,'DB(読み込みシート※編集厳禁)'!$A$2:$AH$2,0)),"")</f>
        <v/>
      </c>
      <c r="U76" s="207"/>
      <c r="V76" s="284"/>
      <c r="W76" s="209" t="s">
        <v>32</v>
      </c>
      <c r="X76" s="210" t="str">
        <f t="shared" si="15"/>
        <v/>
      </c>
      <c r="Y76" s="211" t="str">
        <f t="shared" si="16"/>
        <v/>
      </c>
      <c r="Z76" s="217" t="str">
        <f t="shared" si="17"/>
        <v/>
      </c>
      <c r="AA76" s="4"/>
      <c r="AB76" s="23"/>
      <c r="AC76" s="23"/>
      <c r="AD76" s="23"/>
      <c r="AE76" s="23"/>
      <c r="AF76" s="23"/>
      <c r="AG76" s="23" t="str">
        <f t="shared" si="18"/>
        <v/>
      </c>
      <c r="AH76" s="23" t="str">
        <f t="shared" si="19"/>
        <v/>
      </c>
      <c r="AI76" s="23" t="str">
        <f t="shared" si="20"/>
        <v>-</v>
      </c>
      <c r="AJ76" s="23"/>
      <c r="AK76" s="23" t="str">
        <f t="shared" si="21"/>
        <v/>
      </c>
      <c r="AL76" s="23"/>
      <c r="AM76" s="23"/>
      <c r="AN76" s="23"/>
      <c r="AO76" s="23"/>
      <c r="AP76" s="23"/>
      <c r="AQ76" s="25"/>
      <c r="AR76" s="130"/>
      <c r="AS76" s="130"/>
      <c r="AT76" s="90">
        <v>60.0</v>
      </c>
      <c r="AU76" s="130" t="str">
        <f t="array" ref="AU76">IFERROR(INDEX('DB(読み込みシート※編集厳禁)'!$A$3:$AH$501,MATCH($C76,'DB(読み込みシート※編集厳禁)'!$B$3:$B$501,0),MATCH(AU$16,'DB(読み込みシート※編集厳禁)'!$A$2:$AH$2,0)),"")</f>
        <v/>
      </c>
      <c r="AV76" s="130" t="str">
        <f t="array" ref="AV76">IFERROR(INDEX('DB(読み込みシート※編集厳禁)'!$A$3:$AH$501,MATCH($C76,'DB(読み込みシート※編集厳禁)'!$B$3:$B$501,0),MATCH(AV$16,'DB(読み込みシート※編集厳禁)'!$A$2:$AH$2,0)),"")</f>
        <v/>
      </c>
      <c r="AW76" s="130" t="str">
        <f t="shared" si="22"/>
        <v/>
      </c>
      <c r="AX76" s="130" t="str">
        <f t="shared" si="23"/>
        <v/>
      </c>
      <c r="AY76" s="130" t="str">
        <f t="shared" si="24"/>
        <v/>
      </c>
      <c r="AZ76" s="130" t="str">
        <f t="shared" si="25"/>
        <v/>
      </c>
      <c r="BA76" s="130" t="str">
        <f t="shared" si="26"/>
        <v/>
      </c>
      <c r="BB76" s="130" t="str">
        <f t="shared" si="27"/>
        <v/>
      </c>
      <c r="BC76" s="130" t="str">
        <f t="shared" si="28"/>
        <v/>
      </c>
      <c r="BD76" s="131" t="str">
        <f t="shared" si="29"/>
        <v/>
      </c>
      <c r="BE76" s="131" t="str">
        <f t="shared" si="30"/>
        <v/>
      </c>
      <c r="BF76" s="4" t="str">
        <f t="shared" si="31"/>
        <v/>
      </c>
      <c r="BG76" s="4" t="str">
        <f t="shared" si="32"/>
        <v/>
      </c>
      <c r="BH76" s="4" t="str">
        <f t="shared" si="33"/>
        <v/>
      </c>
      <c r="BI76" s="4" t="str">
        <f t="shared" si="34"/>
        <v/>
      </c>
      <c r="BJ76" s="4" t="str">
        <f t="shared" si="35"/>
        <v/>
      </c>
      <c r="BK76" s="4" t="str">
        <f t="shared" si="36"/>
        <v/>
      </c>
      <c r="BL76" s="4" t="str">
        <f t="shared" si="37"/>
        <v/>
      </c>
      <c r="BM76" s="4" t="str">
        <f t="shared" si="38"/>
        <v/>
      </c>
      <c r="BN76" s="4" t="str">
        <f t="shared" si="39"/>
        <v/>
      </c>
      <c r="BO76" s="4" t="str">
        <f t="shared" si="40"/>
        <v/>
      </c>
      <c r="BP76" s="4" t="str">
        <f t="shared" si="41"/>
        <v/>
      </c>
      <c r="BQ76" s="4" t="str">
        <f t="shared" si="42"/>
        <v/>
      </c>
      <c r="BR76" s="4" t="str">
        <f t="shared" si="43"/>
        <v/>
      </c>
      <c r="BS76" s="4" t="str">
        <f t="shared" si="44"/>
        <v/>
      </c>
      <c r="BT76" s="4"/>
      <c r="BU76" s="4"/>
      <c r="BV76" s="4"/>
      <c r="BW76" s="4"/>
      <c r="BX76" s="4"/>
    </row>
    <row r="77">
      <c r="A77" s="4"/>
      <c r="B77" s="221" t="str">
        <f t="array" ref="B77">IFERROR(INDEX('DB(読み込みシート※編集厳禁)'!$A$3:$AH$501,MATCH($C77,'DB(読み込みシート※編集厳禁)'!$B$3:$B$501,0),MATCH(B$14,'DB(読み込みシート※編集厳禁)'!$A$2:$AH$2,0)),"")</f>
        <v/>
      </c>
      <c r="C77" s="222">
        <v>61.0</v>
      </c>
      <c r="D77" s="287" t="str">
        <f t="array" ref="D77">IFERROR(INDEX('DB(読み込みシート※編集厳禁)'!$A$3:$AH$501,MATCH($C77,'DB(読み込みシート※編集厳禁)'!$B$3:$B$501,0),MATCH(D$14,'DB(読み込みシート※編集厳禁)'!$A$2:$AH$2,0)),"")</f>
        <v/>
      </c>
      <c r="E77" s="288" t="str">
        <f t="array" ref="E77">IFERROR(INDEX('DB(読み込みシート※編集厳禁)'!$A$3:$AH$501,MATCH($C77,'DB(読み込みシート※編集厳禁)'!$B$3:$B$501,0),MATCH(E$14,'DB(読み込みシート※編集厳禁)'!$A$2:$AH$2,0)),"")</f>
        <v/>
      </c>
      <c r="F77" s="289" t="str">
        <f t="array" ref="F77">IFERROR(INDEX('DB(読み込みシート※編集厳禁)'!$A$3:$AH$501,MATCH($C77,'DB(読み込みシート※編集厳禁)'!$B$3:$B$501,0),MATCH(F$14,'DB(読み込みシート※編集厳禁)'!$A$2:$AH$2,0)),"")</f>
        <v/>
      </c>
      <c r="G77" s="205" t="str">
        <f t="shared" si="8"/>
        <v/>
      </c>
      <c r="H77" s="225" t="str">
        <f t="shared" si="9"/>
        <v>:00:000</v>
      </c>
      <c r="I77" s="207"/>
      <c r="J77" s="284"/>
      <c r="K77" s="209" t="s">
        <v>32</v>
      </c>
      <c r="L77" s="210" t="str">
        <f t="shared" si="10"/>
        <v/>
      </c>
      <c r="M77" s="211" t="str">
        <f t="shared" si="11"/>
        <v/>
      </c>
      <c r="N77" s="212" t="str">
        <f t="shared" si="12"/>
        <v/>
      </c>
      <c r="O77" s="214" t="str">
        <f t="shared" si="13"/>
        <v/>
      </c>
      <c r="P77" s="246" t="str">
        <f t="shared" si="14"/>
        <v>:00:000</v>
      </c>
      <c r="Q77" s="221" t="str">
        <f t="array" ref="Q77">IFERROR(INDEX('DB(読み込みシート※編集厳禁)'!$A$3:$AH$501,MATCH($C77,'DB(読み込みシート※編集厳禁)'!$B$3:$B$501,0),MATCH(Q$14,'DB(読み込みシート※編集厳禁)'!$A$2:$AH$2,0)),"")</f>
        <v/>
      </c>
      <c r="R77" s="222">
        <v>61.0</v>
      </c>
      <c r="S77" s="287" t="str">
        <f t="array" ref="S77">IFERROR(INDEX('DB(読み込みシート※編集厳禁)'!$A$3:$AH$501,MATCH($C77,'DB(読み込みシート※編集厳禁)'!$B$3:$B$501,0),MATCH(S$14,'DB(読み込みシート※編集厳禁)'!$A$2:$AH$2,0)),"")</f>
        <v/>
      </c>
      <c r="T77" s="288" t="str">
        <f t="array" ref="T77">IFERROR(INDEX('DB(読み込みシート※編集厳禁)'!$A$3:$AH$501,MATCH($C77,'DB(読み込みシート※編集厳禁)'!$B$3:$B$501,0),MATCH(T$14,'DB(読み込みシート※編集厳禁)'!$A$2:$AH$2,0)),"")</f>
        <v/>
      </c>
      <c r="U77" s="207"/>
      <c r="V77" s="284"/>
      <c r="W77" s="209" t="s">
        <v>32</v>
      </c>
      <c r="X77" s="210" t="str">
        <f t="shared" si="15"/>
        <v/>
      </c>
      <c r="Y77" s="211" t="str">
        <f t="shared" si="16"/>
        <v/>
      </c>
      <c r="Z77" s="217" t="str">
        <f t="shared" si="17"/>
        <v/>
      </c>
      <c r="AA77" s="4"/>
      <c r="AB77" s="23"/>
      <c r="AC77" s="23"/>
      <c r="AD77" s="23"/>
      <c r="AE77" s="23"/>
      <c r="AF77" s="23"/>
      <c r="AG77" s="23" t="str">
        <f t="shared" si="18"/>
        <v/>
      </c>
      <c r="AH77" s="23" t="str">
        <f t="shared" si="19"/>
        <v/>
      </c>
      <c r="AI77" s="23" t="str">
        <f t="shared" si="20"/>
        <v>-</v>
      </c>
      <c r="AJ77" s="23"/>
      <c r="AK77" s="23" t="str">
        <f t="shared" si="21"/>
        <v/>
      </c>
      <c r="AL77" s="23"/>
      <c r="AM77" s="23"/>
      <c r="AN77" s="23"/>
      <c r="AO77" s="23"/>
      <c r="AP77" s="23"/>
      <c r="AQ77" s="25"/>
      <c r="AR77" s="130"/>
      <c r="AS77" s="130"/>
      <c r="AT77" s="90">
        <v>61.0</v>
      </c>
      <c r="AU77" s="130" t="str">
        <f t="array" ref="AU77">IFERROR(INDEX('DB(読み込みシート※編集厳禁)'!$A$3:$AH$501,MATCH($C77,'DB(読み込みシート※編集厳禁)'!$B$3:$B$501,0),MATCH(AU$16,'DB(読み込みシート※編集厳禁)'!$A$2:$AH$2,0)),"")</f>
        <v/>
      </c>
      <c r="AV77" s="130" t="str">
        <f t="array" ref="AV77">IFERROR(INDEX('DB(読み込みシート※編集厳禁)'!$A$3:$AH$501,MATCH($C77,'DB(読み込みシート※編集厳禁)'!$B$3:$B$501,0),MATCH(AV$16,'DB(読み込みシート※編集厳禁)'!$A$2:$AH$2,0)),"")</f>
        <v/>
      </c>
      <c r="AW77" s="130" t="str">
        <f t="shared" si="22"/>
        <v/>
      </c>
      <c r="AX77" s="130" t="str">
        <f t="shared" si="23"/>
        <v/>
      </c>
      <c r="AY77" s="130" t="str">
        <f t="shared" si="24"/>
        <v/>
      </c>
      <c r="AZ77" s="130" t="str">
        <f t="shared" si="25"/>
        <v/>
      </c>
      <c r="BA77" s="130" t="str">
        <f t="shared" si="26"/>
        <v/>
      </c>
      <c r="BB77" s="130" t="str">
        <f t="shared" si="27"/>
        <v/>
      </c>
      <c r="BC77" s="130" t="str">
        <f t="shared" si="28"/>
        <v/>
      </c>
      <c r="BD77" s="131" t="str">
        <f t="shared" si="29"/>
        <v/>
      </c>
      <c r="BE77" s="131" t="str">
        <f t="shared" si="30"/>
        <v/>
      </c>
      <c r="BF77" s="4" t="str">
        <f t="shared" si="31"/>
        <v/>
      </c>
      <c r="BG77" s="4" t="str">
        <f t="shared" si="32"/>
        <v/>
      </c>
      <c r="BH77" s="4" t="str">
        <f t="shared" si="33"/>
        <v/>
      </c>
      <c r="BI77" s="4" t="str">
        <f t="shared" si="34"/>
        <v/>
      </c>
      <c r="BJ77" s="4" t="str">
        <f t="shared" si="35"/>
        <v/>
      </c>
      <c r="BK77" s="4" t="str">
        <f t="shared" si="36"/>
        <v/>
      </c>
      <c r="BL77" s="4" t="str">
        <f t="shared" si="37"/>
        <v/>
      </c>
      <c r="BM77" s="4" t="str">
        <f t="shared" si="38"/>
        <v/>
      </c>
      <c r="BN77" s="4" t="str">
        <f t="shared" si="39"/>
        <v/>
      </c>
      <c r="BO77" s="4" t="str">
        <f t="shared" si="40"/>
        <v/>
      </c>
      <c r="BP77" s="4" t="str">
        <f t="shared" si="41"/>
        <v/>
      </c>
      <c r="BQ77" s="4" t="str">
        <f t="shared" si="42"/>
        <v/>
      </c>
      <c r="BR77" s="4" t="str">
        <f t="shared" si="43"/>
        <v/>
      </c>
      <c r="BS77" s="4" t="str">
        <f t="shared" si="44"/>
        <v/>
      </c>
      <c r="BT77" s="4"/>
      <c r="BU77" s="4"/>
      <c r="BV77" s="4"/>
      <c r="BW77" s="4"/>
      <c r="BX77" s="4"/>
    </row>
    <row r="78">
      <c r="A78" s="4"/>
      <c r="B78" s="221" t="str">
        <f t="array" ref="B78">IFERROR(INDEX('DB(読み込みシート※編集厳禁)'!$A$3:$AH$501,MATCH($C78,'DB(読み込みシート※編集厳禁)'!$B$3:$B$501,0),MATCH(B$14,'DB(読み込みシート※編集厳禁)'!$A$2:$AH$2,0)),"")</f>
        <v/>
      </c>
      <c r="C78" s="222">
        <v>62.0</v>
      </c>
      <c r="D78" s="287" t="str">
        <f t="array" ref="D78">IFERROR(INDEX('DB(読み込みシート※編集厳禁)'!$A$3:$AH$501,MATCH($C78,'DB(読み込みシート※編集厳禁)'!$B$3:$B$501,0),MATCH(D$14,'DB(読み込みシート※編集厳禁)'!$A$2:$AH$2,0)),"")</f>
        <v/>
      </c>
      <c r="E78" s="288" t="str">
        <f t="array" ref="E78">IFERROR(INDEX('DB(読み込みシート※編集厳禁)'!$A$3:$AH$501,MATCH($C78,'DB(読み込みシート※編集厳禁)'!$B$3:$B$501,0),MATCH(E$14,'DB(読み込みシート※編集厳禁)'!$A$2:$AH$2,0)),"")</f>
        <v/>
      </c>
      <c r="F78" s="289" t="str">
        <f t="array" ref="F78">IFERROR(INDEX('DB(読み込みシート※編集厳禁)'!$A$3:$AH$501,MATCH($C78,'DB(読み込みシート※編集厳禁)'!$B$3:$B$501,0),MATCH(F$14,'DB(読み込みシート※編集厳禁)'!$A$2:$AH$2,0)),"")</f>
        <v/>
      </c>
      <c r="G78" s="205" t="str">
        <f t="shared" si="8"/>
        <v/>
      </c>
      <c r="H78" s="225" t="str">
        <f t="shared" si="9"/>
        <v>:00:000</v>
      </c>
      <c r="I78" s="207"/>
      <c r="J78" s="284"/>
      <c r="K78" s="209" t="s">
        <v>32</v>
      </c>
      <c r="L78" s="210" t="str">
        <f t="shared" si="10"/>
        <v/>
      </c>
      <c r="M78" s="211" t="str">
        <f t="shared" si="11"/>
        <v/>
      </c>
      <c r="N78" s="212" t="str">
        <f t="shared" si="12"/>
        <v/>
      </c>
      <c r="O78" s="214" t="str">
        <f t="shared" si="13"/>
        <v/>
      </c>
      <c r="P78" s="246" t="str">
        <f t="shared" si="14"/>
        <v>:00:000</v>
      </c>
      <c r="Q78" s="221" t="str">
        <f t="array" ref="Q78">IFERROR(INDEX('DB(読み込みシート※編集厳禁)'!$A$3:$AH$501,MATCH($C78,'DB(読み込みシート※編集厳禁)'!$B$3:$B$501,0),MATCH(Q$14,'DB(読み込みシート※編集厳禁)'!$A$2:$AH$2,0)),"")</f>
        <v/>
      </c>
      <c r="R78" s="222">
        <v>62.0</v>
      </c>
      <c r="S78" s="287" t="str">
        <f t="array" ref="S78">IFERROR(INDEX('DB(読み込みシート※編集厳禁)'!$A$3:$AH$501,MATCH($C78,'DB(読み込みシート※編集厳禁)'!$B$3:$B$501,0),MATCH(S$14,'DB(読み込みシート※編集厳禁)'!$A$2:$AH$2,0)),"")</f>
        <v/>
      </c>
      <c r="T78" s="288" t="str">
        <f t="array" ref="T78">IFERROR(INDEX('DB(読み込みシート※編集厳禁)'!$A$3:$AH$501,MATCH($C78,'DB(読み込みシート※編集厳禁)'!$B$3:$B$501,0),MATCH(T$14,'DB(読み込みシート※編集厳禁)'!$A$2:$AH$2,0)),"")</f>
        <v/>
      </c>
      <c r="U78" s="207"/>
      <c r="V78" s="284"/>
      <c r="W78" s="209" t="s">
        <v>32</v>
      </c>
      <c r="X78" s="210" t="str">
        <f t="shared" si="15"/>
        <v/>
      </c>
      <c r="Y78" s="211" t="str">
        <f t="shared" si="16"/>
        <v/>
      </c>
      <c r="Z78" s="217" t="str">
        <f t="shared" si="17"/>
        <v/>
      </c>
      <c r="AA78" s="4"/>
      <c r="AB78" s="23"/>
      <c r="AC78" s="23"/>
      <c r="AD78" s="23"/>
      <c r="AE78" s="23"/>
      <c r="AF78" s="23"/>
      <c r="AG78" s="23" t="str">
        <f t="shared" si="18"/>
        <v/>
      </c>
      <c r="AH78" s="23" t="str">
        <f t="shared" si="19"/>
        <v/>
      </c>
      <c r="AI78" s="23" t="str">
        <f t="shared" si="20"/>
        <v>-</v>
      </c>
      <c r="AJ78" s="23"/>
      <c r="AK78" s="23" t="str">
        <f t="shared" si="21"/>
        <v/>
      </c>
      <c r="AL78" s="23"/>
      <c r="AM78" s="23"/>
      <c r="AN78" s="23"/>
      <c r="AO78" s="23"/>
      <c r="AP78" s="23"/>
      <c r="AQ78" s="25"/>
      <c r="AR78" s="130"/>
      <c r="AS78" s="130"/>
      <c r="AT78" s="90">
        <v>62.0</v>
      </c>
      <c r="AU78" s="130" t="str">
        <f t="array" ref="AU78">IFERROR(INDEX('DB(読み込みシート※編集厳禁)'!$A$3:$AH$501,MATCH($C78,'DB(読み込みシート※編集厳禁)'!$B$3:$B$501,0),MATCH(AU$16,'DB(読み込みシート※編集厳禁)'!$A$2:$AH$2,0)),"")</f>
        <v/>
      </c>
      <c r="AV78" s="130" t="str">
        <f t="array" ref="AV78">IFERROR(INDEX('DB(読み込みシート※編集厳禁)'!$A$3:$AH$501,MATCH($C78,'DB(読み込みシート※編集厳禁)'!$B$3:$B$501,0),MATCH(AV$16,'DB(読み込みシート※編集厳禁)'!$A$2:$AH$2,0)),"")</f>
        <v/>
      </c>
      <c r="AW78" s="130" t="str">
        <f t="shared" si="22"/>
        <v/>
      </c>
      <c r="AX78" s="130" t="str">
        <f t="shared" si="23"/>
        <v/>
      </c>
      <c r="AY78" s="130" t="str">
        <f t="shared" si="24"/>
        <v/>
      </c>
      <c r="AZ78" s="130" t="str">
        <f t="shared" si="25"/>
        <v/>
      </c>
      <c r="BA78" s="130" t="str">
        <f t="shared" si="26"/>
        <v/>
      </c>
      <c r="BB78" s="130" t="str">
        <f t="shared" si="27"/>
        <v/>
      </c>
      <c r="BC78" s="130" t="str">
        <f t="shared" si="28"/>
        <v/>
      </c>
      <c r="BD78" s="131" t="str">
        <f t="shared" si="29"/>
        <v/>
      </c>
      <c r="BE78" s="131" t="str">
        <f t="shared" si="30"/>
        <v/>
      </c>
      <c r="BF78" s="4" t="str">
        <f t="shared" si="31"/>
        <v/>
      </c>
      <c r="BG78" s="4" t="str">
        <f t="shared" si="32"/>
        <v/>
      </c>
      <c r="BH78" s="4" t="str">
        <f t="shared" si="33"/>
        <v/>
      </c>
      <c r="BI78" s="4" t="str">
        <f t="shared" si="34"/>
        <v/>
      </c>
      <c r="BJ78" s="4" t="str">
        <f t="shared" si="35"/>
        <v/>
      </c>
      <c r="BK78" s="4" t="str">
        <f t="shared" si="36"/>
        <v/>
      </c>
      <c r="BL78" s="4" t="str">
        <f t="shared" si="37"/>
        <v/>
      </c>
      <c r="BM78" s="4" t="str">
        <f t="shared" si="38"/>
        <v/>
      </c>
      <c r="BN78" s="4" t="str">
        <f t="shared" si="39"/>
        <v/>
      </c>
      <c r="BO78" s="4" t="str">
        <f t="shared" si="40"/>
        <v/>
      </c>
      <c r="BP78" s="4" t="str">
        <f t="shared" si="41"/>
        <v/>
      </c>
      <c r="BQ78" s="4" t="str">
        <f t="shared" si="42"/>
        <v/>
      </c>
      <c r="BR78" s="4" t="str">
        <f t="shared" si="43"/>
        <v/>
      </c>
      <c r="BS78" s="4" t="str">
        <f t="shared" si="44"/>
        <v/>
      </c>
      <c r="BT78" s="4"/>
      <c r="BU78" s="4"/>
      <c r="BV78" s="4"/>
      <c r="BW78" s="4"/>
      <c r="BX78" s="4"/>
    </row>
    <row r="79">
      <c r="A79" s="4"/>
      <c r="B79" s="221" t="str">
        <f t="array" ref="B79">IFERROR(INDEX('DB(読み込みシート※編集厳禁)'!$A$3:$AH$501,MATCH($C79,'DB(読み込みシート※編集厳禁)'!$B$3:$B$501,0),MATCH(B$14,'DB(読み込みシート※編集厳禁)'!$A$2:$AH$2,0)),"")</f>
        <v/>
      </c>
      <c r="C79" s="222">
        <v>63.0</v>
      </c>
      <c r="D79" s="287" t="str">
        <f t="array" ref="D79">IFERROR(INDEX('DB(読み込みシート※編集厳禁)'!$A$3:$AH$501,MATCH($C79,'DB(読み込みシート※編集厳禁)'!$B$3:$B$501,0),MATCH(D$14,'DB(読み込みシート※編集厳禁)'!$A$2:$AH$2,0)),"")</f>
        <v/>
      </c>
      <c r="E79" s="288" t="str">
        <f t="array" ref="E79">IFERROR(INDEX('DB(読み込みシート※編集厳禁)'!$A$3:$AH$501,MATCH($C79,'DB(読み込みシート※編集厳禁)'!$B$3:$B$501,0),MATCH(E$14,'DB(読み込みシート※編集厳禁)'!$A$2:$AH$2,0)),"")</f>
        <v/>
      </c>
      <c r="F79" s="289" t="str">
        <f t="array" ref="F79">IFERROR(INDEX('DB(読み込みシート※編集厳禁)'!$A$3:$AH$501,MATCH($C79,'DB(読み込みシート※編集厳禁)'!$B$3:$B$501,0),MATCH(F$14,'DB(読み込みシート※編集厳禁)'!$A$2:$AH$2,0)),"")</f>
        <v/>
      </c>
      <c r="G79" s="205" t="str">
        <f t="shared" si="8"/>
        <v/>
      </c>
      <c r="H79" s="225" t="str">
        <f t="shared" si="9"/>
        <v>:00:000</v>
      </c>
      <c r="I79" s="207"/>
      <c r="J79" s="284"/>
      <c r="K79" s="209" t="s">
        <v>32</v>
      </c>
      <c r="L79" s="210" t="str">
        <f t="shared" si="10"/>
        <v/>
      </c>
      <c r="M79" s="211" t="str">
        <f t="shared" si="11"/>
        <v/>
      </c>
      <c r="N79" s="212" t="str">
        <f t="shared" si="12"/>
        <v/>
      </c>
      <c r="O79" s="214" t="str">
        <f t="shared" si="13"/>
        <v/>
      </c>
      <c r="P79" s="246" t="str">
        <f t="shared" si="14"/>
        <v>:00:000</v>
      </c>
      <c r="Q79" s="221" t="str">
        <f t="array" ref="Q79">IFERROR(INDEX('DB(読み込みシート※編集厳禁)'!$A$3:$AH$501,MATCH($C79,'DB(読み込みシート※編集厳禁)'!$B$3:$B$501,0),MATCH(Q$14,'DB(読み込みシート※編集厳禁)'!$A$2:$AH$2,0)),"")</f>
        <v/>
      </c>
      <c r="R79" s="222">
        <v>63.0</v>
      </c>
      <c r="S79" s="287" t="str">
        <f t="array" ref="S79">IFERROR(INDEX('DB(読み込みシート※編集厳禁)'!$A$3:$AH$501,MATCH($C79,'DB(読み込みシート※編集厳禁)'!$B$3:$B$501,0),MATCH(S$14,'DB(読み込みシート※編集厳禁)'!$A$2:$AH$2,0)),"")</f>
        <v/>
      </c>
      <c r="T79" s="288" t="str">
        <f t="array" ref="T79">IFERROR(INDEX('DB(読み込みシート※編集厳禁)'!$A$3:$AH$501,MATCH($C79,'DB(読み込みシート※編集厳禁)'!$B$3:$B$501,0),MATCH(T$14,'DB(読み込みシート※編集厳禁)'!$A$2:$AH$2,0)),"")</f>
        <v/>
      </c>
      <c r="U79" s="207"/>
      <c r="V79" s="284"/>
      <c r="W79" s="209" t="s">
        <v>32</v>
      </c>
      <c r="X79" s="210" t="str">
        <f t="shared" si="15"/>
        <v/>
      </c>
      <c r="Y79" s="211" t="str">
        <f t="shared" si="16"/>
        <v/>
      </c>
      <c r="Z79" s="217" t="str">
        <f t="shared" si="17"/>
        <v/>
      </c>
      <c r="AA79" s="4"/>
      <c r="AB79" s="23"/>
      <c r="AC79" s="23"/>
      <c r="AD79" s="23"/>
      <c r="AE79" s="23"/>
      <c r="AF79" s="23"/>
      <c r="AG79" s="23" t="str">
        <f t="shared" si="18"/>
        <v/>
      </c>
      <c r="AH79" s="23" t="str">
        <f t="shared" si="19"/>
        <v/>
      </c>
      <c r="AI79" s="23" t="str">
        <f t="shared" si="20"/>
        <v>-</v>
      </c>
      <c r="AJ79" s="23"/>
      <c r="AK79" s="23" t="str">
        <f t="shared" si="21"/>
        <v/>
      </c>
      <c r="AL79" s="23"/>
      <c r="AM79" s="23"/>
      <c r="AN79" s="23"/>
      <c r="AO79" s="23"/>
      <c r="AP79" s="23"/>
      <c r="AQ79" s="25"/>
      <c r="AR79" s="130"/>
      <c r="AS79" s="130"/>
      <c r="AT79" s="90">
        <v>63.0</v>
      </c>
      <c r="AU79" s="130" t="str">
        <f t="array" ref="AU79">IFERROR(INDEX('DB(読み込みシート※編集厳禁)'!$A$3:$AH$501,MATCH($C79,'DB(読み込みシート※編集厳禁)'!$B$3:$B$501,0),MATCH(AU$16,'DB(読み込みシート※編集厳禁)'!$A$2:$AH$2,0)),"")</f>
        <v/>
      </c>
      <c r="AV79" s="130" t="str">
        <f t="array" ref="AV79">IFERROR(INDEX('DB(読み込みシート※編集厳禁)'!$A$3:$AH$501,MATCH($C79,'DB(読み込みシート※編集厳禁)'!$B$3:$B$501,0),MATCH(AV$16,'DB(読み込みシート※編集厳禁)'!$A$2:$AH$2,0)),"")</f>
        <v/>
      </c>
      <c r="AW79" s="130" t="str">
        <f t="shared" si="22"/>
        <v/>
      </c>
      <c r="AX79" s="130" t="str">
        <f t="shared" si="23"/>
        <v/>
      </c>
      <c r="AY79" s="130" t="str">
        <f t="shared" si="24"/>
        <v/>
      </c>
      <c r="AZ79" s="130" t="str">
        <f t="shared" si="25"/>
        <v/>
      </c>
      <c r="BA79" s="130" t="str">
        <f t="shared" si="26"/>
        <v/>
      </c>
      <c r="BB79" s="130" t="str">
        <f t="shared" si="27"/>
        <v/>
      </c>
      <c r="BC79" s="130" t="str">
        <f t="shared" si="28"/>
        <v/>
      </c>
      <c r="BD79" s="131" t="str">
        <f t="shared" si="29"/>
        <v/>
      </c>
      <c r="BE79" s="131" t="str">
        <f t="shared" si="30"/>
        <v/>
      </c>
      <c r="BF79" s="4" t="str">
        <f t="shared" si="31"/>
        <v/>
      </c>
      <c r="BG79" s="4" t="str">
        <f t="shared" si="32"/>
        <v/>
      </c>
      <c r="BH79" s="4" t="str">
        <f t="shared" si="33"/>
        <v/>
      </c>
      <c r="BI79" s="4" t="str">
        <f t="shared" si="34"/>
        <v/>
      </c>
      <c r="BJ79" s="4" t="str">
        <f t="shared" si="35"/>
        <v/>
      </c>
      <c r="BK79" s="4" t="str">
        <f t="shared" si="36"/>
        <v/>
      </c>
      <c r="BL79" s="4" t="str">
        <f t="shared" si="37"/>
        <v/>
      </c>
      <c r="BM79" s="4" t="str">
        <f t="shared" si="38"/>
        <v/>
      </c>
      <c r="BN79" s="4" t="str">
        <f t="shared" si="39"/>
        <v/>
      </c>
      <c r="BO79" s="4" t="str">
        <f t="shared" si="40"/>
        <v/>
      </c>
      <c r="BP79" s="4" t="str">
        <f t="shared" si="41"/>
        <v/>
      </c>
      <c r="BQ79" s="4" t="str">
        <f t="shared" si="42"/>
        <v/>
      </c>
      <c r="BR79" s="4" t="str">
        <f t="shared" si="43"/>
        <v/>
      </c>
      <c r="BS79" s="4" t="str">
        <f t="shared" si="44"/>
        <v/>
      </c>
      <c r="BT79" s="4"/>
      <c r="BU79" s="4"/>
      <c r="BV79" s="4"/>
      <c r="BW79" s="4"/>
      <c r="BX79" s="4"/>
    </row>
    <row r="80">
      <c r="A80" s="4"/>
      <c r="B80" s="221" t="str">
        <f t="array" ref="B80">IFERROR(INDEX('DB(読み込みシート※編集厳禁)'!$A$3:$AH$501,MATCH($C80,'DB(読み込みシート※編集厳禁)'!$B$3:$B$501,0),MATCH(B$14,'DB(読み込みシート※編集厳禁)'!$A$2:$AH$2,0)),"")</f>
        <v/>
      </c>
      <c r="C80" s="222">
        <v>64.0</v>
      </c>
      <c r="D80" s="287" t="str">
        <f t="array" ref="D80">IFERROR(INDEX('DB(読み込みシート※編集厳禁)'!$A$3:$AH$501,MATCH($C80,'DB(読み込みシート※編集厳禁)'!$B$3:$B$501,0),MATCH(D$14,'DB(読み込みシート※編集厳禁)'!$A$2:$AH$2,0)),"")</f>
        <v/>
      </c>
      <c r="E80" s="288" t="str">
        <f t="array" ref="E80">IFERROR(INDEX('DB(読み込みシート※編集厳禁)'!$A$3:$AH$501,MATCH($C80,'DB(読み込みシート※編集厳禁)'!$B$3:$B$501,0),MATCH(E$14,'DB(読み込みシート※編集厳禁)'!$A$2:$AH$2,0)),"")</f>
        <v/>
      </c>
      <c r="F80" s="289" t="str">
        <f t="array" ref="F80">IFERROR(INDEX('DB(読み込みシート※編集厳禁)'!$A$3:$AH$501,MATCH($C80,'DB(読み込みシート※編集厳禁)'!$B$3:$B$501,0),MATCH(F$14,'DB(読み込みシート※編集厳禁)'!$A$2:$AH$2,0)),"")</f>
        <v/>
      </c>
      <c r="G80" s="205" t="str">
        <f t="shared" si="8"/>
        <v/>
      </c>
      <c r="H80" s="225" t="str">
        <f t="shared" si="9"/>
        <v>:00:000</v>
      </c>
      <c r="I80" s="207"/>
      <c r="J80" s="284"/>
      <c r="K80" s="209" t="s">
        <v>32</v>
      </c>
      <c r="L80" s="210" t="str">
        <f t="shared" si="10"/>
        <v/>
      </c>
      <c r="M80" s="211" t="str">
        <f t="shared" si="11"/>
        <v/>
      </c>
      <c r="N80" s="212" t="str">
        <f t="shared" si="12"/>
        <v/>
      </c>
      <c r="O80" s="214" t="str">
        <f t="shared" si="13"/>
        <v/>
      </c>
      <c r="P80" s="246" t="str">
        <f t="shared" si="14"/>
        <v>:00:000</v>
      </c>
      <c r="Q80" s="221" t="str">
        <f t="array" ref="Q80">IFERROR(INDEX('DB(読み込みシート※編集厳禁)'!$A$3:$AH$501,MATCH($C80,'DB(読み込みシート※編集厳禁)'!$B$3:$B$501,0),MATCH(Q$14,'DB(読み込みシート※編集厳禁)'!$A$2:$AH$2,0)),"")</f>
        <v/>
      </c>
      <c r="R80" s="222">
        <v>64.0</v>
      </c>
      <c r="S80" s="287" t="str">
        <f t="array" ref="S80">IFERROR(INDEX('DB(読み込みシート※編集厳禁)'!$A$3:$AH$501,MATCH($C80,'DB(読み込みシート※編集厳禁)'!$B$3:$B$501,0),MATCH(S$14,'DB(読み込みシート※編集厳禁)'!$A$2:$AH$2,0)),"")</f>
        <v/>
      </c>
      <c r="T80" s="288" t="str">
        <f t="array" ref="T80">IFERROR(INDEX('DB(読み込みシート※編集厳禁)'!$A$3:$AH$501,MATCH($C80,'DB(読み込みシート※編集厳禁)'!$B$3:$B$501,0),MATCH(T$14,'DB(読み込みシート※編集厳禁)'!$A$2:$AH$2,0)),"")</f>
        <v/>
      </c>
      <c r="U80" s="207"/>
      <c r="V80" s="284"/>
      <c r="W80" s="209" t="s">
        <v>32</v>
      </c>
      <c r="X80" s="210" t="str">
        <f t="shared" si="15"/>
        <v/>
      </c>
      <c r="Y80" s="211" t="str">
        <f t="shared" si="16"/>
        <v/>
      </c>
      <c r="Z80" s="217" t="str">
        <f t="shared" si="17"/>
        <v/>
      </c>
      <c r="AA80" s="4"/>
      <c r="AB80" s="23"/>
      <c r="AC80" s="23"/>
      <c r="AD80" s="23"/>
      <c r="AE80" s="23"/>
      <c r="AF80" s="23"/>
      <c r="AG80" s="23" t="str">
        <f t="shared" si="18"/>
        <v/>
      </c>
      <c r="AH80" s="23" t="str">
        <f t="shared" si="19"/>
        <v/>
      </c>
      <c r="AI80" s="23" t="str">
        <f t="shared" si="20"/>
        <v>-</v>
      </c>
      <c r="AJ80" s="23"/>
      <c r="AK80" s="23" t="str">
        <f t="shared" si="21"/>
        <v/>
      </c>
      <c r="AL80" s="23"/>
      <c r="AM80" s="23"/>
      <c r="AN80" s="23"/>
      <c r="AO80" s="23"/>
      <c r="AP80" s="23"/>
      <c r="AQ80" s="25"/>
      <c r="AR80" s="130"/>
      <c r="AS80" s="130"/>
      <c r="AT80" s="90">
        <v>64.0</v>
      </c>
      <c r="AU80" s="130" t="str">
        <f t="array" ref="AU80">IFERROR(INDEX('DB(読み込みシート※編集厳禁)'!$A$3:$AH$501,MATCH($C80,'DB(読み込みシート※編集厳禁)'!$B$3:$B$501,0),MATCH(AU$16,'DB(読み込みシート※編集厳禁)'!$A$2:$AH$2,0)),"")</f>
        <v/>
      </c>
      <c r="AV80" s="130" t="str">
        <f t="array" ref="AV80">IFERROR(INDEX('DB(読み込みシート※編集厳禁)'!$A$3:$AH$501,MATCH($C80,'DB(読み込みシート※編集厳禁)'!$B$3:$B$501,0),MATCH(AV$16,'DB(読み込みシート※編集厳禁)'!$A$2:$AH$2,0)),"")</f>
        <v/>
      </c>
      <c r="AW80" s="130" t="str">
        <f t="shared" si="22"/>
        <v/>
      </c>
      <c r="AX80" s="130" t="str">
        <f t="shared" si="23"/>
        <v/>
      </c>
      <c r="AY80" s="130" t="str">
        <f t="shared" si="24"/>
        <v/>
      </c>
      <c r="AZ80" s="130" t="str">
        <f t="shared" si="25"/>
        <v/>
      </c>
      <c r="BA80" s="130" t="str">
        <f t="shared" si="26"/>
        <v/>
      </c>
      <c r="BB80" s="130" t="str">
        <f t="shared" si="27"/>
        <v/>
      </c>
      <c r="BC80" s="130" t="str">
        <f t="shared" si="28"/>
        <v/>
      </c>
      <c r="BD80" s="131" t="str">
        <f t="shared" si="29"/>
        <v/>
      </c>
      <c r="BE80" s="131" t="str">
        <f t="shared" si="30"/>
        <v/>
      </c>
      <c r="BF80" s="4" t="str">
        <f t="shared" si="31"/>
        <v/>
      </c>
      <c r="BG80" s="4" t="str">
        <f t="shared" si="32"/>
        <v/>
      </c>
      <c r="BH80" s="4" t="str">
        <f t="shared" si="33"/>
        <v/>
      </c>
      <c r="BI80" s="4" t="str">
        <f t="shared" si="34"/>
        <v/>
      </c>
      <c r="BJ80" s="4" t="str">
        <f t="shared" si="35"/>
        <v/>
      </c>
      <c r="BK80" s="4" t="str">
        <f t="shared" si="36"/>
        <v/>
      </c>
      <c r="BL80" s="4" t="str">
        <f t="shared" si="37"/>
        <v/>
      </c>
      <c r="BM80" s="4" t="str">
        <f t="shared" si="38"/>
        <v/>
      </c>
      <c r="BN80" s="4" t="str">
        <f t="shared" si="39"/>
        <v/>
      </c>
      <c r="BO80" s="4" t="str">
        <f t="shared" si="40"/>
        <v/>
      </c>
      <c r="BP80" s="4" t="str">
        <f t="shared" si="41"/>
        <v/>
      </c>
      <c r="BQ80" s="4" t="str">
        <f t="shared" si="42"/>
        <v/>
      </c>
      <c r="BR80" s="4" t="str">
        <f t="shared" si="43"/>
        <v/>
      </c>
      <c r="BS80" s="4" t="str">
        <f t="shared" si="44"/>
        <v/>
      </c>
      <c r="BT80" s="4"/>
      <c r="BU80" s="4"/>
      <c r="BV80" s="4"/>
      <c r="BW80" s="4"/>
      <c r="BX80" s="4"/>
    </row>
    <row r="81">
      <c r="A81" s="4"/>
      <c r="B81" s="221" t="str">
        <f t="array" ref="B81">IFERROR(INDEX('DB(読み込みシート※編集厳禁)'!$A$3:$AH$501,MATCH($C81,'DB(読み込みシート※編集厳禁)'!$B$3:$B$501,0),MATCH(B$14,'DB(読み込みシート※編集厳禁)'!$A$2:$AH$2,0)),"")</f>
        <v/>
      </c>
      <c r="C81" s="222">
        <v>65.0</v>
      </c>
      <c r="D81" s="287" t="str">
        <f t="array" ref="D81">IFERROR(INDEX('DB(読み込みシート※編集厳禁)'!$A$3:$AH$501,MATCH($C81,'DB(読み込みシート※編集厳禁)'!$B$3:$B$501,0),MATCH(D$14,'DB(読み込みシート※編集厳禁)'!$A$2:$AH$2,0)),"")</f>
        <v/>
      </c>
      <c r="E81" s="288" t="str">
        <f t="array" ref="E81">IFERROR(INDEX('DB(読み込みシート※編集厳禁)'!$A$3:$AH$501,MATCH($C81,'DB(読み込みシート※編集厳禁)'!$B$3:$B$501,0),MATCH(E$14,'DB(読み込みシート※編集厳禁)'!$A$2:$AH$2,0)),"")</f>
        <v/>
      </c>
      <c r="F81" s="289" t="str">
        <f t="array" ref="F81">IFERROR(INDEX('DB(読み込みシート※編集厳禁)'!$A$3:$AH$501,MATCH($C81,'DB(読み込みシート※編集厳禁)'!$B$3:$B$501,0),MATCH(F$14,'DB(読み込みシート※編集厳禁)'!$A$2:$AH$2,0)),"")</f>
        <v/>
      </c>
      <c r="G81" s="205" t="str">
        <f t="shared" si="8"/>
        <v/>
      </c>
      <c r="H81" s="225" t="str">
        <f t="shared" si="9"/>
        <v>:00:000</v>
      </c>
      <c r="I81" s="207"/>
      <c r="J81" s="284"/>
      <c r="K81" s="209" t="s">
        <v>32</v>
      </c>
      <c r="L81" s="210" t="str">
        <f t="shared" si="10"/>
        <v/>
      </c>
      <c r="M81" s="211" t="str">
        <f t="shared" si="11"/>
        <v/>
      </c>
      <c r="N81" s="212" t="str">
        <f t="shared" si="12"/>
        <v/>
      </c>
      <c r="O81" s="214" t="str">
        <f t="shared" si="13"/>
        <v/>
      </c>
      <c r="P81" s="246" t="str">
        <f t="shared" si="14"/>
        <v>:00:000</v>
      </c>
      <c r="Q81" s="221" t="str">
        <f t="array" ref="Q81">IFERROR(INDEX('DB(読み込みシート※編集厳禁)'!$A$3:$AH$501,MATCH($C81,'DB(読み込みシート※編集厳禁)'!$B$3:$B$501,0),MATCH(Q$14,'DB(読み込みシート※編集厳禁)'!$A$2:$AH$2,0)),"")</f>
        <v/>
      </c>
      <c r="R81" s="222">
        <v>65.0</v>
      </c>
      <c r="S81" s="287" t="str">
        <f t="array" ref="S81">IFERROR(INDEX('DB(読み込みシート※編集厳禁)'!$A$3:$AH$501,MATCH($C81,'DB(読み込みシート※編集厳禁)'!$B$3:$B$501,0),MATCH(S$14,'DB(読み込みシート※編集厳禁)'!$A$2:$AH$2,0)),"")</f>
        <v/>
      </c>
      <c r="T81" s="288" t="str">
        <f t="array" ref="T81">IFERROR(INDEX('DB(読み込みシート※編集厳禁)'!$A$3:$AH$501,MATCH($C81,'DB(読み込みシート※編集厳禁)'!$B$3:$B$501,0),MATCH(T$14,'DB(読み込みシート※編集厳禁)'!$A$2:$AH$2,0)),"")</f>
        <v/>
      </c>
      <c r="U81" s="207"/>
      <c r="V81" s="284"/>
      <c r="W81" s="209" t="s">
        <v>32</v>
      </c>
      <c r="X81" s="210" t="str">
        <f t="shared" si="15"/>
        <v/>
      </c>
      <c r="Y81" s="211" t="str">
        <f t="shared" si="16"/>
        <v/>
      </c>
      <c r="Z81" s="217" t="str">
        <f t="shared" si="17"/>
        <v/>
      </c>
      <c r="AA81" s="4"/>
      <c r="AB81" s="23"/>
      <c r="AC81" s="23"/>
      <c r="AD81" s="23"/>
      <c r="AE81" s="23"/>
      <c r="AF81" s="23"/>
      <c r="AG81" s="23" t="str">
        <f t="shared" si="18"/>
        <v/>
      </c>
      <c r="AH81" s="23" t="str">
        <f t="shared" si="19"/>
        <v/>
      </c>
      <c r="AI81" s="23" t="str">
        <f t="shared" si="20"/>
        <v>-</v>
      </c>
      <c r="AJ81" s="23"/>
      <c r="AK81" s="23" t="str">
        <f t="shared" si="21"/>
        <v/>
      </c>
      <c r="AL81" s="23"/>
      <c r="AM81" s="23"/>
      <c r="AN81" s="23"/>
      <c r="AO81" s="23"/>
      <c r="AP81" s="23"/>
      <c r="AQ81" s="25"/>
      <c r="AR81" s="130"/>
      <c r="AS81" s="130"/>
      <c r="AT81" s="90">
        <v>65.0</v>
      </c>
      <c r="AU81" s="130" t="str">
        <f t="array" ref="AU81">IFERROR(INDEX('DB(読み込みシート※編集厳禁)'!$A$3:$AH$501,MATCH($C81,'DB(読み込みシート※編集厳禁)'!$B$3:$B$501,0),MATCH(AU$16,'DB(読み込みシート※編集厳禁)'!$A$2:$AH$2,0)),"")</f>
        <v/>
      </c>
      <c r="AV81" s="130" t="str">
        <f t="array" ref="AV81">IFERROR(INDEX('DB(読み込みシート※編集厳禁)'!$A$3:$AH$501,MATCH($C81,'DB(読み込みシート※編集厳禁)'!$B$3:$B$501,0),MATCH(AV$16,'DB(読み込みシート※編集厳禁)'!$A$2:$AH$2,0)),"")</f>
        <v/>
      </c>
      <c r="AW81" s="130" t="str">
        <f t="shared" si="22"/>
        <v/>
      </c>
      <c r="AX81" s="130" t="str">
        <f t="shared" si="23"/>
        <v/>
      </c>
      <c r="AY81" s="130" t="str">
        <f t="shared" si="24"/>
        <v/>
      </c>
      <c r="AZ81" s="130" t="str">
        <f t="shared" si="25"/>
        <v/>
      </c>
      <c r="BA81" s="130" t="str">
        <f t="shared" si="26"/>
        <v/>
      </c>
      <c r="BB81" s="130" t="str">
        <f t="shared" si="27"/>
        <v/>
      </c>
      <c r="BC81" s="130" t="str">
        <f t="shared" si="28"/>
        <v/>
      </c>
      <c r="BD81" s="131" t="str">
        <f t="shared" si="29"/>
        <v/>
      </c>
      <c r="BE81" s="131" t="str">
        <f t="shared" si="30"/>
        <v/>
      </c>
      <c r="BF81" s="4" t="str">
        <f t="shared" si="31"/>
        <v/>
      </c>
      <c r="BG81" s="4" t="str">
        <f t="shared" si="32"/>
        <v/>
      </c>
      <c r="BH81" s="4" t="str">
        <f t="shared" si="33"/>
        <v/>
      </c>
      <c r="BI81" s="4" t="str">
        <f t="shared" si="34"/>
        <v/>
      </c>
      <c r="BJ81" s="4" t="str">
        <f t="shared" si="35"/>
        <v/>
      </c>
      <c r="BK81" s="4" t="str">
        <f t="shared" si="36"/>
        <v/>
      </c>
      <c r="BL81" s="4" t="str">
        <f t="shared" si="37"/>
        <v/>
      </c>
      <c r="BM81" s="4" t="str">
        <f t="shared" si="38"/>
        <v/>
      </c>
      <c r="BN81" s="4" t="str">
        <f t="shared" si="39"/>
        <v/>
      </c>
      <c r="BO81" s="4" t="str">
        <f t="shared" si="40"/>
        <v/>
      </c>
      <c r="BP81" s="4" t="str">
        <f t="shared" si="41"/>
        <v/>
      </c>
      <c r="BQ81" s="4" t="str">
        <f t="shared" si="42"/>
        <v/>
      </c>
      <c r="BR81" s="4" t="str">
        <f t="shared" si="43"/>
        <v/>
      </c>
      <c r="BS81" s="4" t="str">
        <f t="shared" si="44"/>
        <v/>
      </c>
      <c r="BT81" s="4"/>
      <c r="BU81" s="4"/>
      <c r="BV81" s="4"/>
      <c r="BW81" s="4"/>
      <c r="BX81" s="4"/>
    </row>
    <row r="82">
      <c r="A82" s="4"/>
      <c r="B82" s="221" t="str">
        <f t="array" ref="B82">IFERROR(INDEX('DB(読み込みシート※編集厳禁)'!$A$3:$AH$501,MATCH($C82,'DB(読み込みシート※編集厳禁)'!$B$3:$B$501,0),MATCH(B$14,'DB(読み込みシート※編集厳禁)'!$A$2:$AH$2,0)),"")</f>
        <v/>
      </c>
      <c r="C82" s="222">
        <v>66.0</v>
      </c>
      <c r="D82" s="287" t="str">
        <f t="array" ref="D82">IFERROR(INDEX('DB(読み込みシート※編集厳禁)'!$A$3:$AH$501,MATCH($C82,'DB(読み込みシート※編集厳禁)'!$B$3:$B$501,0),MATCH(D$14,'DB(読み込みシート※編集厳禁)'!$A$2:$AH$2,0)),"")</f>
        <v/>
      </c>
      <c r="E82" s="288" t="str">
        <f t="array" ref="E82">IFERROR(INDEX('DB(読み込みシート※編集厳禁)'!$A$3:$AH$501,MATCH($C82,'DB(読み込みシート※編集厳禁)'!$B$3:$B$501,0),MATCH(E$14,'DB(読み込みシート※編集厳禁)'!$A$2:$AH$2,0)),"")</f>
        <v/>
      </c>
      <c r="F82" s="289" t="str">
        <f t="array" ref="F82">IFERROR(INDEX('DB(読み込みシート※編集厳禁)'!$A$3:$AH$501,MATCH($C82,'DB(読み込みシート※編集厳禁)'!$B$3:$B$501,0),MATCH(F$14,'DB(読み込みシート※編集厳禁)'!$A$2:$AH$2,0)),"")</f>
        <v/>
      </c>
      <c r="G82" s="205" t="str">
        <f t="shared" si="8"/>
        <v/>
      </c>
      <c r="H82" s="225" t="str">
        <f t="shared" si="9"/>
        <v>:00:000</v>
      </c>
      <c r="I82" s="207"/>
      <c r="J82" s="284"/>
      <c r="K82" s="209" t="s">
        <v>32</v>
      </c>
      <c r="L82" s="210" t="str">
        <f t="shared" si="10"/>
        <v/>
      </c>
      <c r="M82" s="211" t="str">
        <f t="shared" si="11"/>
        <v/>
      </c>
      <c r="N82" s="212" t="str">
        <f t="shared" si="12"/>
        <v/>
      </c>
      <c r="O82" s="214" t="str">
        <f t="shared" si="13"/>
        <v/>
      </c>
      <c r="P82" s="246" t="str">
        <f t="shared" si="14"/>
        <v>:00:000</v>
      </c>
      <c r="Q82" s="221" t="str">
        <f t="array" ref="Q82">IFERROR(INDEX('DB(読み込みシート※編集厳禁)'!$A$3:$AH$501,MATCH($C82,'DB(読み込みシート※編集厳禁)'!$B$3:$B$501,0),MATCH(Q$14,'DB(読み込みシート※編集厳禁)'!$A$2:$AH$2,0)),"")</f>
        <v/>
      </c>
      <c r="R82" s="222">
        <v>66.0</v>
      </c>
      <c r="S82" s="287" t="str">
        <f t="array" ref="S82">IFERROR(INDEX('DB(読み込みシート※編集厳禁)'!$A$3:$AH$501,MATCH($C82,'DB(読み込みシート※編集厳禁)'!$B$3:$B$501,0),MATCH(S$14,'DB(読み込みシート※編集厳禁)'!$A$2:$AH$2,0)),"")</f>
        <v/>
      </c>
      <c r="T82" s="288" t="str">
        <f t="array" ref="T82">IFERROR(INDEX('DB(読み込みシート※編集厳禁)'!$A$3:$AH$501,MATCH($C82,'DB(読み込みシート※編集厳禁)'!$B$3:$B$501,0),MATCH(T$14,'DB(読み込みシート※編集厳禁)'!$A$2:$AH$2,0)),"")</f>
        <v/>
      </c>
      <c r="U82" s="207"/>
      <c r="V82" s="284"/>
      <c r="W82" s="209" t="s">
        <v>32</v>
      </c>
      <c r="X82" s="210" t="str">
        <f t="shared" si="15"/>
        <v/>
      </c>
      <c r="Y82" s="211" t="str">
        <f t="shared" si="16"/>
        <v/>
      </c>
      <c r="Z82" s="217" t="str">
        <f t="shared" si="17"/>
        <v/>
      </c>
      <c r="AA82" s="4"/>
      <c r="AB82" s="23"/>
      <c r="AC82" s="23"/>
      <c r="AD82" s="23"/>
      <c r="AE82" s="23"/>
      <c r="AF82" s="23"/>
      <c r="AG82" s="23" t="str">
        <f t="shared" si="18"/>
        <v/>
      </c>
      <c r="AH82" s="23" t="str">
        <f t="shared" si="19"/>
        <v/>
      </c>
      <c r="AI82" s="23" t="str">
        <f t="shared" si="20"/>
        <v>-</v>
      </c>
      <c r="AJ82" s="23"/>
      <c r="AK82" s="23" t="str">
        <f t="shared" si="21"/>
        <v/>
      </c>
      <c r="AL82" s="23"/>
      <c r="AM82" s="23"/>
      <c r="AN82" s="23"/>
      <c r="AO82" s="23"/>
      <c r="AP82" s="23"/>
      <c r="AQ82" s="25"/>
      <c r="AR82" s="130"/>
      <c r="AS82" s="130"/>
      <c r="AT82" s="90">
        <v>66.0</v>
      </c>
      <c r="AU82" s="130" t="str">
        <f t="array" ref="AU82">IFERROR(INDEX('DB(読み込みシート※編集厳禁)'!$A$3:$AH$501,MATCH($C82,'DB(読み込みシート※編集厳禁)'!$B$3:$B$501,0),MATCH(AU$16,'DB(読み込みシート※編集厳禁)'!$A$2:$AH$2,0)),"")</f>
        <v/>
      </c>
      <c r="AV82" s="130" t="str">
        <f t="array" ref="AV82">IFERROR(INDEX('DB(読み込みシート※編集厳禁)'!$A$3:$AH$501,MATCH($C82,'DB(読み込みシート※編集厳禁)'!$B$3:$B$501,0),MATCH(AV$16,'DB(読み込みシート※編集厳禁)'!$A$2:$AH$2,0)),"")</f>
        <v/>
      </c>
      <c r="AW82" s="130" t="str">
        <f t="shared" si="22"/>
        <v/>
      </c>
      <c r="AX82" s="130" t="str">
        <f t="shared" si="23"/>
        <v/>
      </c>
      <c r="AY82" s="130" t="str">
        <f t="shared" si="24"/>
        <v/>
      </c>
      <c r="AZ82" s="130" t="str">
        <f t="shared" si="25"/>
        <v/>
      </c>
      <c r="BA82" s="130" t="str">
        <f t="shared" si="26"/>
        <v/>
      </c>
      <c r="BB82" s="130" t="str">
        <f t="shared" si="27"/>
        <v/>
      </c>
      <c r="BC82" s="130" t="str">
        <f t="shared" si="28"/>
        <v/>
      </c>
      <c r="BD82" s="131" t="str">
        <f t="shared" si="29"/>
        <v/>
      </c>
      <c r="BE82" s="131" t="str">
        <f t="shared" si="30"/>
        <v/>
      </c>
      <c r="BF82" s="4" t="str">
        <f t="shared" si="31"/>
        <v/>
      </c>
      <c r="BG82" s="4" t="str">
        <f t="shared" si="32"/>
        <v/>
      </c>
      <c r="BH82" s="4" t="str">
        <f t="shared" si="33"/>
        <v/>
      </c>
      <c r="BI82" s="4" t="str">
        <f t="shared" si="34"/>
        <v/>
      </c>
      <c r="BJ82" s="4" t="str">
        <f t="shared" si="35"/>
        <v/>
      </c>
      <c r="BK82" s="4" t="str">
        <f t="shared" si="36"/>
        <v/>
      </c>
      <c r="BL82" s="4" t="str">
        <f t="shared" si="37"/>
        <v/>
      </c>
      <c r="BM82" s="4" t="str">
        <f t="shared" si="38"/>
        <v/>
      </c>
      <c r="BN82" s="4" t="str">
        <f t="shared" si="39"/>
        <v/>
      </c>
      <c r="BO82" s="4" t="str">
        <f t="shared" si="40"/>
        <v/>
      </c>
      <c r="BP82" s="4" t="str">
        <f t="shared" si="41"/>
        <v/>
      </c>
      <c r="BQ82" s="4" t="str">
        <f t="shared" si="42"/>
        <v/>
      </c>
      <c r="BR82" s="4" t="str">
        <f t="shared" si="43"/>
        <v/>
      </c>
      <c r="BS82" s="4" t="str">
        <f t="shared" si="44"/>
        <v/>
      </c>
      <c r="BT82" s="4"/>
      <c r="BU82" s="4"/>
      <c r="BV82" s="4"/>
      <c r="BW82" s="4"/>
      <c r="BX82" s="4"/>
    </row>
    <row r="83">
      <c r="A83" s="4"/>
      <c r="B83" s="221" t="str">
        <f t="array" ref="B83">IFERROR(INDEX('DB(読み込みシート※編集厳禁)'!$A$3:$AH$501,MATCH($C83,'DB(読み込みシート※編集厳禁)'!$B$3:$B$501,0),MATCH(B$14,'DB(読み込みシート※編集厳禁)'!$A$2:$AH$2,0)),"")</f>
        <v/>
      </c>
      <c r="C83" s="222">
        <v>67.0</v>
      </c>
      <c r="D83" s="287" t="str">
        <f t="array" ref="D83">IFERROR(INDEX('DB(読み込みシート※編集厳禁)'!$A$3:$AH$501,MATCH($C83,'DB(読み込みシート※編集厳禁)'!$B$3:$B$501,0),MATCH(D$14,'DB(読み込みシート※編集厳禁)'!$A$2:$AH$2,0)),"")</f>
        <v/>
      </c>
      <c r="E83" s="288" t="str">
        <f t="array" ref="E83">IFERROR(INDEX('DB(読み込みシート※編集厳禁)'!$A$3:$AH$501,MATCH($C83,'DB(読み込みシート※編集厳禁)'!$B$3:$B$501,0),MATCH(E$14,'DB(読み込みシート※編集厳禁)'!$A$2:$AH$2,0)),"")</f>
        <v/>
      </c>
      <c r="F83" s="289" t="str">
        <f t="array" ref="F83">IFERROR(INDEX('DB(読み込みシート※編集厳禁)'!$A$3:$AH$501,MATCH($C83,'DB(読み込みシート※編集厳禁)'!$B$3:$B$501,0),MATCH(F$14,'DB(読み込みシート※編集厳禁)'!$A$2:$AH$2,0)),"")</f>
        <v/>
      </c>
      <c r="G83" s="205" t="str">
        <f t="shared" si="8"/>
        <v/>
      </c>
      <c r="H83" s="225" t="str">
        <f t="shared" si="9"/>
        <v>:00:000</v>
      </c>
      <c r="I83" s="207"/>
      <c r="J83" s="284"/>
      <c r="K83" s="209" t="s">
        <v>32</v>
      </c>
      <c r="L83" s="210" t="str">
        <f t="shared" si="10"/>
        <v/>
      </c>
      <c r="M83" s="211" t="str">
        <f t="shared" si="11"/>
        <v/>
      </c>
      <c r="N83" s="212" t="str">
        <f t="shared" si="12"/>
        <v/>
      </c>
      <c r="O83" s="214" t="str">
        <f t="shared" si="13"/>
        <v/>
      </c>
      <c r="P83" s="246" t="str">
        <f t="shared" si="14"/>
        <v>:00:000</v>
      </c>
      <c r="Q83" s="221" t="str">
        <f t="array" ref="Q83">IFERROR(INDEX('DB(読み込みシート※編集厳禁)'!$A$3:$AH$501,MATCH($C83,'DB(読み込みシート※編集厳禁)'!$B$3:$B$501,0),MATCH(Q$14,'DB(読み込みシート※編集厳禁)'!$A$2:$AH$2,0)),"")</f>
        <v/>
      </c>
      <c r="R83" s="222">
        <v>67.0</v>
      </c>
      <c r="S83" s="287" t="str">
        <f t="array" ref="S83">IFERROR(INDEX('DB(読み込みシート※編集厳禁)'!$A$3:$AH$501,MATCH($C83,'DB(読み込みシート※編集厳禁)'!$B$3:$B$501,0),MATCH(S$14,'DB(読み込みシート※編集厳禁)'!$A$2:$AH$2,0)),"")</f>
        <v/>
      </c>
      <c r="T83" s="288" t="str">
        <f t="array" ref="T83">IFERROR(INDEX('DB(読み込みシート※編集厳禁)'!$A$3:$AH$501,MATCH($C83,'DB(読み込みシート※編集厳禁)'!$B$3:$B$501,0),MATCH(T$14,'DB(読み込みシート※編集厳禁)'!$A$2:$AH$2,0)),"")</f>
        <v/>
      </c>
      <c r="U83" s="207"/>
      <c r="V83" s="284"/>
      <c r="W83" s="209" t="s">
        <v>32</v>
      </c>
      <c r="X83" s="210" t="str">
        <f t="shared" si="15"/>
        <v/>
      </c>
      <c r="Y83" s="211" t="str">
        <f t="shared" si="16"/>
        <v/>
      </c>
      <c r="Z83" s="217" t="str">
        <f t="shared" si="17"/>
        <v/>
      </c>
      <c r="AA83" s="4"/>
      <c r="AB83" s="23"/>
      <c r="AC83" s="23"/>
      <c r="AD83" s="23"/>
      <c r="AE83" s="23"/>
      <c r="AF83" s="23"/>
      <c r="AG83" s="23" t="str">
        <f t="shared" si="18"/>
        <v/>
      </c>
      <c r="AH83" s="23" t="str">
        <f t="shared" si="19"/>
        <v/>
      </c>
      <c r="AI83" s="23" t="str">
        <f t="shared" si="20"/>
        <v>-</v>
      </c>
      <c r="AJ83" s="23"/>
      <c r="AK83" s="23" t="str">
        <f t="shared" si="21"/>
        <v/>
      </c>
      <c r="AL83" s="23"/>
      <c r="AM83" s="23"/>
      <c r="AN83" s="23"/>
      <c r="AO83" s="23"/>
      <c r="AP83" s="23"/>
      <c r="AQ83" s="25"/>
      <c r="AR83" s="130"/>
      <c r="AS83" s="130"/>
      <c r="AT83" s="90">
        <v>67.0</v>
      </c>
      <c r="AU83" s="130" t="str">
        <f t="array" ref="AU83">IFERROR(INDEX('DB(読み込みシート※編集厳禁)'!$A$3:$AH$501,MATCH($C83,'DB(読み込みシート※編集厳禁)'!$B$3:$B$501,0),MATCH(AU$16,'DB(読み込みシート※編集厳禁)'!$A$2:$AH$2,0)),"")</f>
        <v/>
      </c>
      <c r="AV83" s="130" t="str">
        <f t="array" ref="AV83">IFERROR(INDEX('DB(読み込みシート※編集厳禁)'!$A$3:$AH$501,MATCH($C83,'DB(読み込みシート※編集厳禁)'!$B$3:$B$501,0),MATCH(AV$16,'DB(読み込みシート※編集厳禁)'!$A$2:$AH$2,0)),"")</f>
        <v/>
      </c>
      <c r="AW83" s="130" t="str">
        <f t="shared" si="22"/>
        <v/>
      </c>
      <c r="AX83" s="130" t="str">
        <f t="shared" si="23"/>
        <v/>
      </c>
      <c r="AY83" s="130" t="str">
        <f t="shared" si="24"/>
        <v/>
      </c>
      <c r="AZ83" s="130" t="str">
        <f t="shared" si="25"/>
        <v/>
      </c>
      <c r="BA83" s="130" t="str">
        <f t="shared" si="26"/>
        <v/>
      </c>
      <c r="BB83" s="130" t="str">
        <f t="shared" si="27"/>
        <v/>
      </c>
      <c r="BC83" s="130" t="str">
        <f t="shared" si="28"/>
        <v/>
      </c>
      <c r="BD83" s="131" t="str">
        <f t="shared" si="29"/>
        <v/>
      </c>
      <c r="BE83" s="131" t="str">
        <f t="shared" si="30"/>
        <v/>
      </c>
      <c r="BF83" s="4" t="str">
        <f t="shared" si="31"/>
        <v/>
      </c>
      <c r="BG83" s="4" t="str">
        <f t="shared" si="32"/>
        <v/>
      </c>
      <c r="BH83" s="4" t="str">
        <f t="shared" si="33"/>
        <v/>
      </c>
      <c r="BI83" s="4" t="str">
        <f t="shared" si="34"/>
        <v/>
      </c>
      <c r="BJ83" s="4" t="str">
        <f t="shared" si="35"/>
        <v/>
      </c>
      <c r="BK83" s="4" t="str">
        <f t="shared" si="36"/>
        <v/>
      </c>
      <c r="BL83" s="4" t="str">
        <f t="shared" si="37"/>
        <v/>
      </c>
      <c r="BM83" s="4" t="str">
        <f t="shared" si="38"/>
        <v/>
      </c>
      <c r="BN83" s="4" t="str">
        <f t="shared" si="39"/>
        <v/>
      </c>
      <c r="BO83" s="4" t="str">
        <f t="shared" si="40"/>
        <v/>
      </c>
      <c r="BP83" s="4" t="str">
        <f t="shared" si="41"/>
        <v/>
      </c>
      <c r="BQ83" s="4" t="str">
        <f t="shared" si="42"/>
        <v/>
      </c>
      <c r="BR83" s="4" t="str">
        <f t="shared" si="43"/>
        <v/>
      </c>
      <c r="BS83" s="4" t="str">
        <f t="shared" si="44"/>
        <v/>
      </c>
      <c r="BT83" s="4"/>
      <c r="BU83" s="4"/>
      <c r="BV83" s="4"/>
      <c r="BW83" s="4"/>
      <c r="BX83" s="4"/>
    </row>
    <row r="84">
      <c r="A84" s="4"/>
      <c r="B84" s="221" t="str">
        <f t="array" ref="B84">IFERROR(INDEX('DB(読み込みシート※編集厳禁)'!$A$3:$AH$501,MATCH($C84,'DB(読み込みシート※編集厳禁)'!$B$3:$B$501,0),MATCH(B$14,'DB(読み込みシート※編集厳禁)'!$A$2:$AH$2,0)),"")</f>
        <v/>
      </c>
      <c r="C84" s="222">
        <v>68.0</v>
      </c>
      <c r="D84" s="287" t="str">
        <f t="array" ref="D84">IFERROR(INDEX('DB(読み込みシート※編集厳禁)'!$A$3:$AH$501,MATCH($C84,'DB(読み込みシート※編集厳禁)'!$B$3:$B$501,0),MATCH(D$14,'DB(読み込みシート※編集厳禁)'!$A$2:$AH$2,0)),"")</f>
        <v/>
      </c>
      <c r="E84" s="288" t="str">
        <f t="array" ref="E84">IFERROR(INDEX('DB(読み込みシート※編集厳禁)'!$A$3:$AH$501,MATCH($C84,'DB(読み込みシート※編集厳禁)'!$B$3:$B$501,0),MATCH(E$14,'DB(読み込みシート※編集厳禁)'!$A$2:$AH$2,0)),"")</f>
        <v/>
      </c>
      <c r="F84" s="289" t="str">
        <f t="array" ref="F84">IFERROR(INDEX('DB(読み込みシート※編集厳禁)'!$A$3:$AH$501,MATCH($C84,'DB(読み込みシート※編集厳禁)'!$B$3:$B$501,0),MATCH(F$14,'DB(読み込みシート※編集厳禁)'!$A$2:$AH$2,0)),"")</f>
        <v/>
      </c>
      <c r="G84" s="205" t="str">
        <f t="shared" si="8"/>
        <v/>
      </c>
      <c r="H84" s="225" t="str">
        <f t="shared" si="9"/>
        <v>:00:000</v>
      </c>
      <c r="I84" s="207"/>
      <c r="J84" s="284"/>
      <c r="K84" s="209" t="s">
        <v>32</v>
      </c>
      <c r="L84" s="210" t="str">
        <f t="shared" si="10"/>
        <v/>
      </c>
      <c r="M84" s="211" t="str">
        <f t="shared" si="11"/>
        <v/>
      </c>
      <c r="N84" s="212" t="str">
        <f t="shared" si="12"/>
        <v/>
      </c>
      <c r="O84" s="214" t="str">
        <f t="shared" si="13"/>
        <v/>
      </c>
      <c r="P84" s="246" t="str">
        <f t="shared" si="14"/>
        <v>:00:000</v>
      </c>
      <c r="Q84" s="221" t="str">
        <f t="array" ref="Q84">IFERROR(INDEX('DB(読み込みシート※編集厳禁)'!$A$3:$AH$501,MATCH($C84,'DB(読み込みシート※編集厳禁)'!$B$3:$B$501,0),MATCH(Q$14,'DB(読み込みシート※編集厳禁)'!$A$2:$AH$2,0)),"")</f>
        <v/>
      </c>
      <c r="R84" s="222">
        <v>68.0</v>
      </c>
      <c r="S84" s="287" t="str">
        <f t="array" ref="S84">IFERROR(INDEX('DB(読み込みシート※編集厳禁)'!$A$3:$AH$501,MATCH($C84,'DB(読み込みシート※編集厳禁)'!$B$3:$B$501,0),MATCH(S$14,'DB(読み込みシート※編集厳禁)'!$A$2:$AH$2,0)),"")</f>
        <v/>
      </c>
      <c r="T84" s="288" t="str">
        <f t="array" ref="T84">IFERROR(INDEX('DB(読み込みシート※編集厳禁)'!$A$3:$AH$501,MATCH($C84,'DB(読み込みシート※編集厳禁)'!$B$3:$B$501,0),MATCH(T$14,'DB(読み込みシート※編集厳禁)'!$A$2:$AH$2,0)),"")</f>
        <v/>
      </c>
      <c r="U84" s="207"/>
      <c r="V84" s="284"/>
      <c r="W84" s="209" t="s">
        <v>32</v>
      </c>
      <c r="X84" s="210" t="str">
        <f t="shared" si="15"/>
        <v/>
      </c>
      <c r="Y84" s="211" t="str">
        <f t="shared" si="16"/>
        <v/>
      </c>
      <c r="Z84" s="217" t="str">
        <f t="shared" si="17"/>
        <v/>
      </c>
      <c r="AA84" s="4"/>
      <c r="AB84" s="23"/>
      <c r="AC84" s="23"/>
      <c r="AD84" s="23"/>
      <c r="AE84" s="23"/>
      <c r="AF84" s="23"/>
      <c r="AG84" s="23" t="str">
        <f t="shared" si="18"/>
        <v/>
      </c>
      <c r="AH84" s="23" t="str">
        <f t="shared" si="19"/>
        <v/>
      </c>
      <c r="AI84" s="23" t="str">
        <f t="shared" si="20"/>
        <v>-</v>
      </c>
      <c r="AJ84" s="23"/>
      <c r="AK84" s="23" t="str">
        <f t="shared" si="21"/>
        <v/>
      </c>
      <c r="AL84" s="23"/>
      <c r="AM84" s="23"/>
      <c r="AN84" s="23"/>
      <c r="AO84" s="23"/>
      <c r="AP84" s="23"/>
      <c r="AQ84" s="25"/>
      <c r="AR84" s="130"/>
      <c r="AS84" s="130"/>
      <c r="AT84" s="90">
        <v>68.0</v>
      </c>
      <c r="AU84" s="130" t="str">
        <f t="array" ref="AU84">IFERROR(INDEX('DB(読み込みシート※編集厳禁)'!$A$3:$AH$501,MATCH($C84,'DB(読み込みシート※編集厳禁)'!$B$3:$B$501,0),MATCH(AU$16,'DB(読み込みシート※編集厳禁)'!$A$2:$AH$2,0)),"")</f>
        <v/>
      </c>
      <c r="AV84" s="130" t="str">
        <f t="array" ref="AV84">IFERROR(INDEX('DB(読み込みシート※編集厳禁)'!$A$3:$AH$501,MATCH($C84,'DB(読み込みシート※編集厳禁)'!$B$3:$B$501,0),MATCH(AV$16,'DB(読み込みシート※編集厳禁)'!$A$2:$AH$2,0)),"")</f>
        <v/>
      </c>
      <c r="AW84" s="130" t="str">
        <f t="shared" si="22"/>
        <v/>
      </c>
      <c r="AX84" s="130" t="str">
        <f t="shared" si="23"/>
        <v/>
      </c>
      <c r="AY84" s="130" t="str">
        <f t="shared" si="24"/>
        <v/>
      </c>
      <c r="AZ84" s="130" t="str">
        <f t="shared" si="25"/>
        <v/>
      </c>
      <c r="BA84" s="130" t="str">
        <f t="shared" si="26"/>
        <v/>
      </c>
      <c r="BB84" s="130" t="str">
        <f t="shared" si="27"/>
        <v/>
      </c>
      <c r="BC84" s="130" t="str">
        <f t="shared" si="28"/>
        <v/>
      </c>
      <c r="BD84" s="131" t="str">
        <f t="shared" si="29"/>
        <v/>
      </c>
      <c r="BE84" s="131" t="str">
        <f t="shared" si="30"/>
        <v/>
      </c>
      <c r="BF84" s="4" t="str">
        <f t="shared" si="31"/>
        <v/>
      </c>
      <c r="BG84" s="4" t="str">
        <f t="shared" si="32"/>
        <v/>
      </c>
      <c r="BH84" s="4" t="str">
        <f t="shared" si="33"/>
        <v/>
      </c>
      <c r="BI84" s="4" t="str">
        <f t="shared" si="34"/>
        <v/>
      </c>
      <c r="BJ84" s="4" t="str">
        <f t="shared" si="35"/>
        <v/>
      </c>
      <c r="BK84" s="4" t="str">
        <f t="shared" si="36"/>
        <v/>
      </c>
      <c r="BL84" s="4" t="str">
        <f t="shared" si="37"/>
        <v/>
      </c>
      <c r="BM84" s="4" t="str">
        <f t="shared" si="38"/>
        <v/>
      </c>
      <c r="BN84" s="4" t="str">
        <f t="shared" si="39"/>
        <v/>
      </c>
      <c r="BO84" s="4" t="str">
        <f t="shared" si="40"/>
        <v/>
      </c>
      <c r="BP84" s="4" t="str">
        <f t="shared" si="41"/>
        <v/>
      </c>
      <c r="BQ84" s="4" t="str">
        <f t="shared" si="42"/>
        <v/>
      </c>
      <c r="BR84" s="4" t="str">
        <f t="shared" si="43"/>
        <v/>
      </c>
      <c r="BS84" s="4" t="str">
        <f t="shared" si="44"/>
        <v/>
      </c>
      <c r="BT84" s="4"/>
      <c r="BU84" s="4"/>
      <c r="BV84" s="4"/>
      <c r="BW84" s="4"/>
      <c r="BX84" s="4"/>
    </row>
    <row r="85">
      <c r="A85" s="4"/>
      <c r="B85" s="221" t="str">
        <f t="array" ref="B85">IFERROR(INDEX('DB(読み込みシート※編集厳禁)'!$A$3:$AH$501,MATCH($C85,'DB(読み込みシート※編集厳禁)'!$B$3:$B$501,0),MATCH(B$14,'DB(読み込みシート※編集厳禁)'!$A$2:$AH$2,0)),"")</f>
        <v/>
      </c>
      <c r="C85" s="222">
        <v>69.0</v>
      </c>
      <c r="D85" s="287" t="str">
        <f t="array" ref="D85">IFERROR(INDEX('DB(読み込みシート※編集厳禁)'!$A$3:$AH$501,MATCH($C85,'DB(読み込みシート※編集厳禁)'!$B$3:$B$501,0),MATCH(D$14,'DB(読み込みシート※編集厳禁)'!$A$2:$AH$2,0)),"")</f>
        <v/>
      </c>
      <c r="E85" s="288" t="str">
        <f t="array" ref="E85">IFERROR(INDEX('DB(読み込みシート※編集厳禁)'!$A$3:$AH$501,MATCH($C85,'DB(読み込みシート※編集厳禁)'!$B$3:$B$501,0),MATCH(E$14,'DB(読み込みシート※編集厳禁)'!$A$2:$AH$2,0)),"")</f>
        <v/>
      </c>
      <c r="F85" s="289" t="str">
        <f t="array" ref="F85">IFERROR(INDEX('DB(読み込みシート※編集厳禁)'!$A$3:$AH$501,MATCH($C85,'DB(読み込みシート※編集厳禁)'!$B$3:$B$501,0),MATCH(F$14,'DB(読み込みシート※編集厳禁)'!$A$2:$AH$2,0)),"")</f>
        <v/>
      </c>
      <c r="G85" s="205" t="str">
        <f t="shared" si="8"/>
        <v/>
      </c>
      <c r="H85" s="225" t="str">
        <f t="shared" si="9"/>
        <v>:00:000</v>
      </c>
      <c r="I85" s="207"/>
      <c r="J85" s="284"/>
      <c r="K85" s="209" t="s">
        <v>32</v>
      </c>
      <c r="L85" s="210" t="str">
        <f t="shared" si="10"/>
        <v/>
      </c>
      <c r="M85" s="211" t="str">
        <f t="shared" si="11"/>
        <v/>
      </c>
      <c r="N85" s="212" t="str">
        <f t="shared" si="12"/>
        <v/>
      </c>
      <c r="O85" s="214" t="str">
        <f t="shared" si="13"/>
        <v/>
      </c>
      <c r="P85" s="246" t="str">
        <f t="shared" si="14"/>
        <v>:00:000</v>
      </c>
      <c r="Q85" s="221" t="str">
        <f t="array" ref="Q85">IFERROR(INDEX('DB(読み込みシート※編集厳禁)'!$A$3:$AH$501,MATCH($C85,'DB(読み込みシート※編集厳禁)'!$B$3:$B$501,0),MATCH(Q$14,'DB(読み込みシート※編集厳禁)'!$A$2:$AH$2,0)),"")</f>
        <v/>
      </c>
      <c r="R85" s="222">
        <v>69.0</v>
      </c>
      <c r="S85" s="287" t="str">
        <f t="array" ref="S85">IFERROR(INDEX('DB(読み込みシート※編集厳禁)'!$A$3:$AH$501,MATCH($C85,'DB(読み込みシート※編集厳禁)'!$B$3:$B$501,0),MATCH(S$14,'DB(読み込みシート※編集厳禁)'!$A$2:$AH$2,0)),"")</f>
        <v/>
      </c>
      <c r="T85" s="288" t="str">
        <f t="array" ref="T85">IFERROR(INDEX('DB(読み込みシート※編集厳禁)'!$A$3:$AH$501,MATCH($C85,'DB(読み込みシート※編集厳禁)'!$B$3:$B$501,0),MATCH(T$14,'DB(読み込みシート※編集厳禁)'!$A$2:$AH$2,0)),"")</f>
        <v/>
      </c>
      <c r="U85" s="207"/>
      <c r="V85" s="284"/>
      <c r="W85" s="209" t="s">
        <v>32</v>
      </c>
      <c r="X85" s="210" t="str">
        <f t="shared" si="15"/>
        <v/>
      </c>
      <c r="Y85" s="211" t="str">
        <f t="shared" si="16"/>
        <v/>
      </c>
      <c r="Z85" s="217" t="str">
        <f t="shared" si="17"/>
        <v/>
      </c>
      <c r="AA85" s="4"/>
      <c r="AB85" s="23"/>
      <c r="AC85" s="23"/>
      <c r="AD85" s="23"/>
      <c r="AE85" s="23"/>
      <c r="AF85" s="23"/>
      <c r="AG85" s="23" t="str">
        <f t="shared" si="18"/>
        <v/>
      </c>
      <c r="AH85" s="23" t="str">
        <f t="shared" si="19"/>
        <v/>
      </c>
      <c r="AI85" s="23" t="str">
        <f t="shared" si="20"/>
        <v>-</v>
      </c>
      <c r="AJ85" s="23"/>
      <c r="AK85" s="23" t="str">
        <f t="shared" si="21"/>
        <v/>
      </c>
      <c r="AL85" s="23"/>
      <c r="AM85" s="23"/>
      <c r="AN85" s="23"/>
      <c r="AO85" s="23"/>
      <c r="AP85" s="23"/>
      <c r="AQ85" s="25"/>
      <c r="AR85" s="130"/>
      <c r="AS85" s="130"/>
      <c r="AT85" s="90">
        <v>69.0</v>
      </c>
      <c r="AU85" s="130" t="str">
        <f t="array" ref="AU85">IFERROR(INDEX('DB(読み込みシート※編集厳禁)'!$A$3:$AH$501,MATCH($C85,'DB(読み込みシート※編集厳禁)'!$B$3:$B$501,0),MATCH(AU$16,'DB(読み込みシート※編集厳禁)'!$A$2:$AH$2,0)),"")</f>
        <v/>
      </c>
      <c r="AV85" s="130" t="str">
        <f t="array" ref="AV85">IFERROR(INDEX('DB(読み込みシート※編集厳禁)'!$A$3:$AH$501,MATCH($C85,'DB(読み込みシート※編集厳禁)'!$B$3:$B$501,0),MATCH(AV$16,'DB(読み込みシート※編集厳禁)'!$A$2:$AH$2,0)),"")</f>
        <v/>
      </c>
      <c r="AW85" s="130" t="str">
        <f t="shared" si="22"/>
        <v/>
      </c>
      <c r="AX85" s="130" t="str">
        <f t="shared" si="23"/>
        <v/>
      </c>
      <c r="AY85" s="130" t="str">
        <f t="shared" si="24"/>
        <v/>
      </c>
      <c r="AZ85" s="130" t="str">
        <f t="shared" si="25"/>
        <v/>
      </c>
      <c r="BA85" s="130" t="str">
        <f t="shared" si="26"/>
        <v/>
      </c>
      <c r="BB85" s="130" t="str">
        <f t="shared" si="27"/>
        <v/>
      </c>
      <c r="BC85" s="130" t="str">
        <f t="shared" si="28"/>
        <v/>
      </c>
      <c r="BD85" s="131" t="str">
        <f t="shared" si="29"/>
        <v/>
      </c>
      <c r="BE85" s="131" t="str">
        <f t="shared" si="30"/>
        <v/>
      </c>
      <c r="BF85" s="4" t="str">
        <f t="shared" si="31"/>
        <v/>
      </c>
      <c r="BG85" s="4" t="str">
        <f t="shared" si="32"/>
        <v/>
      </c>
      <c r="BH85" s="4" t="str">
        <f t="shared" si="33"/>
        <v/>
      </c>
      <c r="BI85" s="4" t="str">
        <f t="shared" si="34"/>
        <v/>
      </c>
      <c r="BJ85" s="4" t="str">
        <f t="shared" si="35"/>
        <v/>
      </c>
      <c r="BK85" s="4" t="str">
        <f t="shared" si="36"/>
        <v/>
      </c>
      <c r="BL85" s="4" t="str">
        <f t="shared" si="37"/>
        <v/>
      </c>
      <c r="BM85" s="4" t="str">
        <f t="shared" si="38"/>
        <v/>
      </c>
      <c r="BN85" s="4" t="str">
        <f t="shared" si="39"/>
        <v/>
      </c>
      <c r="BO85" s="4" t="str">
        <f t="shared" si="40"/>
        <v/>
      </c>
      <c r="BP85" s="4" t="str">
        <f t="shared" si="41"/>
        <v/>
      </c>
      <c r="BQ85" s="4" t="str">
        <f t="shared" si="42"/>
        <v/>
      </c>
      <c r="BR85" s="4" t="str">
        <f t="shared" si="43"/>
        <v/>
      </c>
      <c r="BS85" s="4" t="str">
        <f t="shared" si="44"/>
        <v/>
      </c>
      <c r="BT85" s="4"/>
      <c r="BU85" s="4"/>
      <c r="BV85" s="4"/>
      <c r="BW85" s="4"/>
      <c r="BX85" s="4"/>
    </row>
    <row r="86">
      <c r="A86" s="4"/>
      <c r="B86" s="221" t="str">
        <f t="array" ref="B86">IFERROR(INDEX('DB(読み込みシート※編集厳禁)'!$A$3:$AH$501,MATCH($C86,'DB(読み込みシート※編集厳禁)'!$B$3:$B$501,0),MATCH(B$14,'DB(読み込みシート※編集厳禁)'!$A$2:$AH$2,0)),"")</f>
        <v/>
      </c>
      <c r="C86" s="222">
        <v>70.0</v>
      </c>
      <c r="D86" s="287" t="str">
        <f t="array" ref="D86">IFERROR(INDEX('DB(読み込みシート※編集厳禁)'!$A$3:$AH$501,MATCH($C86,'DB(読み込みシート※編集厳禁)'!$B$3:$B$501,0),MATCH(D$14,'DB(読み込みシート※編集厳禁)'!$A$2:$AH$2,0)),"")</f>
        <v/>
      </c>
      <c r="E86" s="288" t="str">
        <f t="array" ref="E86">IFERROR(INDEX('DB(読み込みシート※編集厳禁)'!$A$3:$AH$501,MATCH($C86,'DB(読み込みシート※編集厳禁)'!$B$3:$B$501,0),MATCH(E$14,'DB(読み込みシート※編集厳禁)'!$A$2:$AH$2,0)),"")</f>
        <v/>
      </c>
      <c r="F86" s="289" t="str">
        <f t="array" ref="F86">IFERROR(INDEX('DB(読み込みシート※編集厳禁)'!$A$3:$AH$501,MATCH($C86,'DB(読み込みシート※編集厳禁)'!$B$3:$B$501,0),MATCH(F$14,'DB(読み込みシート※編集厳禁)'!$A$2:$AH$2,0)),"")</f>
        <v/>
      </c>
      <c r="G86" s="205" t="str">
        <f t="shared" si="8"/>
        <v/>
      </c>
      <c r="H86" s="225" t="str">
        <f t="shared" si="9"/>
        <v>:00:000</v>
      </c>
      <c r="I86" s="207"/>
      <c r="J86" s="284"/>
      <c r="K86" s="209" t="s">
        <v>32</v>
      </c>
      <c r="L86" s="210" t="str">
        <f t="shared" si="10"/>
        <v/>
      </c>
      <c r="M86" s="211" t="str">
        <f t="shared" si="11"/>
        <v/>
      </c>
      <c r="N86" s="212" t="str">
        <f t="shared" si="12"/>
        <v/>
      </c>
      <c r="O86" s="214" t="str">
        <f t="shared" si="13"/>
        <v/>
      </c>
      <c r="P86" s="246" t="str">
        <f t="shared" si="14"/>
        <v>:00:000</v>
      </c>
      <c r="Q86" s="221" t="str">
        <f t="array" ref="Q86">IFERROR(INDEX('DB(読み込みシート※編集厳禁)'!$A$3:$AH$501,MATCH($C86,'DB(読み込みシート※編集厳禁)'!$B$3:$B$501,0),MATCH(Q$14,'DB(読み込みシート※編集厳禁)'!$A$2:$AH$2,0)),"")</f>
        <v/>
      </c>
      <c r="R86" s="222">
        <v>70.0</v>
      </c>
      <c r="S86" s="287" t="str">
        <f t="array" ref="S86">IFERROR(INDEX('DB(読み込みシート※編集厳禁)'!$A$3:$AH$501,MATCH($C86,'DB(読み込みシート※編集厳禁)'!$B$3:$B$501,0),MATCH(S$14,'DB(読み込みシート※編集厳禁)'!$A$2:$AH$2,0)),"")</f>
        <v/>
      </c>
      <c r="T86" s="288" t="str">
        <f t="array" ref="T86">IFERROR(INDEX('DB(読み込みシート※編集厳禁)'!$A$3:$AH$501,MATCH($C86,'DB(読み込みシート※編集厳禁)'!$B$3:$B$501,0),MATCH(T$14,'DB(読み込みシート※編集厳禁)'!$A$2:$AH$2,0)),"")</f>
        <v/>
      </c>
      <c r="U86" s="207"/>
      <c r="V86" s="284"/>
      <c r="W86" s="209" t="s">
        <v>32</v>
      </c>
      <c r="X86" s="210" t="str">
        <f t="shared" si="15"/>
        <v/>
      </c>
      <c r="Y86" s="211" t="str">
        <f t="shared" si="16"/>
        <v/>
      </c>
      <c r="Z86" s="217" t="str">
        <f t="shared" si="17"/>
        <v/>
      </c>
      <c r="AA86" s="4"/>
      <c r="AB86" s="23"/>
      <c r="AC86" s="23"/>
      <c r="AD86" s="23"/>
      <c r="AE86" s="23"/>
      <c r="AF86" s="23"/>
      <c r="AG86" s="23" t="str">
        <f t="shared" si="18"/>
        <v/>
      </c>
      <c r="AH86" s="23" t="str">
        <f t="shared" si="19"/>
        <v/>
      </c>
      <c r="AI86" s="23" t="str">
        <f t="shared" si="20"/>
        <v>-</v>
      </c>
      <c r="AJ86" s="23"/>
      <c r="AK86" s="23" t="str">
        <f t="shared" si="21"/>
        <v/>
      </c>
      <c r="AL86" s="23"/>
      <c r="AM86" s="23"/>
      <c r="AN86" s="23"/>
      <c r="AO86" s="23"/>
      <c r="AP86" s="23"/>
      <c r="AQ86" s="25"/>
      <c r="AR86" s="130"/>
      <c r="AS86" s="130"/>
      <c r="AT86" s="90">
        <v>70.0</v>
      </c>
      <c r="AU86" s="130" t="str">
        <f t="array" ref="AU86">IFERROR(INDEX('DB(読み込みシート※編集厳禁)'!$A$3:$AH$501,MATCH($C86,'DB(読み込みシート※編集厳禁)'!$B$3:$B$501,0),MATCH(AU$16,'DB(読み込みシート※編集厳禁)'!$A$2:$AH$2,0)),"")</f>
        <v/>
      </c>
      <c r="AV86" s="130" t="str">
        <f t="array" ref="AV86">IFERROR(INDEX('DB(読み込みシート※編集厳禁)'!$A$3:$AH$501,MATCH($C86,'DB(読み込みシート※編集厳禁)'!$B$3:$B$501,0),MATCH(AV$16,'DB(読み込みシート※編集厳禁)'!$A$2:$AH$2,0)),"")</f>
        <v/>
      </c>
      <c r="AW86" s="130" t="str">
        <f t="shared" si="22"/>
        <v/>
      </c>
      <c r="AX86" s="130" t="str">
        <f t="shared" si="23"/>
        <v/>
      </c>
      <c r="AY86" s="130" t="str">
        <f t="shared" si="24"/>
        <v/>
      </c>
      <c r="AZ86" s="130" t="str">
        <f t="shared" si="25"/>
        <v/>
      </c>
      <c r="BA86" s="130" t="str">
        <f t="shared" si="26"/>
        <v/>
      </c>
      <c r="BB86" s="130" t="str">
        <f t="shared" si="27"/>
        <v/>
      </c>
      <c r="BC86" s="130" t="str">
        <f t="shared" si="28"/>
        <v/>
      </c>
      <c r="BD86" s="131" t="str">
        <f t="shared" si="29"/>
        <v/>
      </c>
      <c r="BE86" s="131" t="str">
        <f t="shared" si="30"/>
        <v/>
      </c>
      <c r="BF86" s="4" t="str">
        <f t="shared" si="31"/>
        <v/>
      </c>
      <c r="BG86" s="4" t="str">
        <f t="shared" si="32"/>
        <v/>
      </c>
      <c r="BH86" s="4" t="str">
        <f t="shared" si="33"/>
        <v/>
      </c>
      <c r="BI86" s="4" t="str">
        <f t="shared" si="34"/>
        <v/>
      </c>
      <c r="BJ86" s="4" t="str">
        <f t="shared" si="35"/>
        <v/>
      </c>
      <c r="BK86" s="4" t="str">
        <f t="shared" si="36"/>
        <v/>
      </c>
      <c r="BL86" s="4" t="str">
        <f t="shared" si="37"/>
        <v/>
      </c>
      <c r="BM86" s="4" t="str">
        <f t="shared" si="38"/>
        <v/>
      </c>
      <c r="BN86" s="4" t="str">
        <f t="shared" si="39"/>
        <v/>
      </c>
      <c r="BO86" s="4" t="str">
        <f t="shared" si="40"/>
        <v/>
      </c>
      <c r="BP86" s="4" t="str">
        <f t="shared" si="41"/>
        <v/>
      </c>
      <c r="BQ86" s="4" t="str">
        <f t="shared" si="42"/>
        <v/>
      </c>
      <c r="BR86" s="4" t="str">
        <f t="shared" si="43"/>
        <v/>
      </c>
      <c r="BS86" s="4" t="str">
        <f t="shared" si="44"/>
        <v/>
      </c>
      <c r="BT86" s="4"/>
      <c r="BU86" s="4"/>
      <c r="BV86" s="4"/>
      <c r="BW86" s="4"/>
      <c r="BX86" s="4"/>
    </row>
    <row r="87">
      <c r="A87" s="4"/>
      <c r="B87" s="221" t="str">
        <f t="array" ref="B87">IFERROR(INDEX('DB(読み込みシート※編集厳禁)'!$A$3:$AH$501,MATCH($C87,'DB(読み込みシート※編集厳禁)'!$B$3:$B$501,0),MATCH(B$14,'DB(読み込みシート※編集厳禁)'!$A$2:$AH$2,0)),"")</f>
        <v/>
      </c>
      <c r="C87" s="222">
        <v>71.0</v>
      </c>
      <c r="D87" s="287" t="str">
        <f t="array" ref="D87">IFERROR(INDEX('DB(読み込みシート※編集厳禁)'!$A$3:$AH$501,MATCH($C87,'DB(読み込みシート※編集厳禁)'!$B$3:$B$501,0),MATCH(D$14,'DB(読み込みシート※編集厳禁)'!$A$2:$AH$2,0)),"")</f>
        <v/>
      </c>
      <c r="E87" s="288" t="str">
        <f t="array" ref="E87">IFERROR(INDEX('DB(読み込みシート※編集厳禁)'!$A$3:$AH$501,MATCH($C87,'DB(読み込みシート※編集厳禁)'!$B$3:$B$501,0),MATCH(E$14,'DB(読み込みシート※編集厳禁)'!$A$2:$AH$2,0)),"")</f>
        <v/>
      </c>
      <c r="F87" s="289" t="str">
        <f t="array" ref="F87">IFERROR(INDEX('DB(読み込みシート※編集厳禁)'!$A$3:$AH$501,MATCH($C87,'DB(読み込みシート※編集厳禁)'!$B$3:$B$501,0),MATCH(F$14,'DB(読み込みシート※編集厳禁)'!$A$2:$AH$2,0)),"")</f>
        <v/>
      </c>
      <c r="G87" s="205" t="str">
        <f t="shared" si="8"/>
        <v/>
      </c>
      <c r="H87" s="225" t="str">
        <f t="shared" si="9"/>
        <v>:00:000</v>
      </c>
      <c r="I87" s="207"/>
      <c r="J87" s="284"/>
      <c r="K87" s="209" t="s">
        <v>32</v>
      </c>
      <c r="L87" s="210" t="str">
        <f t="shared" si="10"/>
        <v/>
      </c>
      <c r="M87" s="211" t="str">
        <f t="shared" si="11"/>
        <v/>
      </c>
      <c r="N87" s="212" t="str">
        <f t="shared" si="12"/>
        <v/>
      </c>
      <c r="O87" s="214" t="str">
        <f t="shared" si="13"/>
        <v/>
      </c>
      <c r="P87" s="246" t="str">
        <f t="shared" si="14"/>
        <v>:00:000</v>
      </c>
      <c r="Q87" s="221" t="str">
        <f t="array" ref="Q87">IFERROR(INDEX('DB(読み込みシート※編集厳禁)'!$A$3:$AH$501,MATCH($C87,'DB(読み込みシート※編集厳禁)'!$B$3:$B$501,0),MATCH(Q$14,'DB(読み込みシート※編集厳禁)'!$A$2:$AH$2,0)),"")</f>
        <v/>
      </c>
      <c r="R87" s="222">
        <v>71.0</v>
      </c>
      <c r="S87" s="287" t="str">
        <f t="array" ref="S87">IFERROR(INDEX('DB(読み込みシート※編集厳禁)'!$A$3:$AH$501,MATCH($C87,'DB(読み込みシート※編集厳禁)'!$B$3:$B$501,0),MATCH(S$14,'DB(読み込みシート※編集厳禁)'!$A$2:$AH$2,0)),"")</f>
        <v/>
      </c>
      <c r="T87" s="288" t="str">
        <f t="array" ref="T87">IFERROR(INDEX('DB(読み込みシート※編集厳禁)'!$A$3:$AH$501,MATCH($C87,'DB(読み込みシート※編集厳禁)'!$B$3:$B$501,0),MATCH(T$14,'DB(読み込みシート※編集厳禁)'!$A$2:$AH$2,0)),"")</f>
        <v/>
      </c>
      <c r="U87" s="207"/>
      <c r="V87" s="284"/>
      <c r="W87" s="209" t="s">
        <v>32</v>
      </c>
      <c r="X87" s="210" t="str">
        <f t="shared" si="15"/>
        <v/>
      </c>
      <c r="Y87" s="211" t="str">
        <f t="shared" si="16"/>
        <v/>
      </c>
      <c r="Z87" s="217" t="str">
        <f t="shared" si="17"/>
        <v/>
      </c>
      <c r="AA87" s="4"/>
      <c r="AB87" s="23"/>
      <c r="AC87" s="23"/>
      <c r="AD87" s="23"/>
      <c r="AE87" s="23"/>
      <c r="AF87" s="23"/>
      <c r="AG87" s="23" t="str">
        <f t="shared" si="18"/>
        <v/>
      </c>
      <c r="AH87" s="23" t="str">
        <f t="shared" si="19"/>
        <v/>
      </c>
      <c r="AI87" s="23" t="str">
        <f t="shared" si="20"/>
        <v>-</v>
      </c>
      <c r="AJ87" s="23"/>
      <c r="AK87" s="23" t="str">
        <f t="shared" si="21"/>
        <v/>
      </c>
      <c r="AL87" s="23"/>
      <c r="AM87" s="23"/>
      <c r="AN87" s="23"/>
      <c r="AO87" s="23"/>
      <c r="AP87" s="23"/>
      <c r="AQ87" s="25"/>
      <c r="AR87" s="130"/>
      <c r="AS87" s="130"/>
      <c r="AT87" s="90">
        <v>71.0</v>
      </c>
      <c r="AU87" s="130" t="str">
        <f t="array" ref="AU87">IFERROR(INDEX('DB(読み込みシート※編集厳禁)'!$A$3:$AH$501,MATCH($C87,'DB(読み込みシート※編集厳禁)'!$B$3:$B$501,0),MATCH(AU$16,'DB(読み込みシート※編集厳禁)'!$A$2:$AH$2,0)),"")</f>
        <v/>
      </c>
      <c r="AV87" s="130" t="str">
        <f t="array" ref="AV87">IFERROR(INDEX('DB(読み込みシート※編集厳禁)'!$A$3:$AH$501,MATCH($C87,'DB(読み込みシート※編集厳禁)'!$B$3:$B$501,0),MATCH(AV$16,'DB(読み込みシート※編集厳禁)'!$A$2:$AH$2,0)),"")</f>
        <v/>
      </c>
      <c r="AW87" s="130" t="str">
        <f t="shared" si="22"/>
        <v/>
      </c>
      <c r="AX87" s="130" t="str">
        <f t="shared" si="23"/>
        <v/>
      </c>
      <c r="AY87" s="130" t="str">
        <f t="shared" si="24"/>
        <v/>
      </c>
      <c r="AZ87" s="130" t="str">
        <f t="shared" si="25"/>
        <v/>
      </c>
      <c r="BA87" s="130" t="str">
        <f t="shared" si="26"/>
        <v/>
      </c>
      <c r="BB87" s="130" t="str">
        <f t="shared" si="27"/>
        <v/>
      </c>
      <c r="BC87" s="130" t="str">
        <f t="shared" si="28"/>
        <v/>
      </c>
      <c r="BD87" s="131" t="str">
        <f t="shared" si="29"/>
        <v/>
      </c>
      <c r="BE87" s="131" t="str">
        <f t="shared" si="30"/>
        <v/>
      </c>
      <c r="BF87" s="4" t="str">
        <f t="shared" si="31"/>
        <v/>
      </c>
      <c r="BG87" s="4" t="str">
        <f t="shared" si="32"/>
        <v/>
      </c>
      <c r="BH87" s="4" t="str">
        <f t="shared" si="33"/>
        <v/>
      </c>
      <c r="BI87" s="4" t="str">
        <f t="shared" si="34"/>
        <v/>
      </c>
      <c r="BJ87" s="4" t="str">
        <f t="shared" si="35"/>
        <v/>
      </c>
      <c r="BK87" s="4" t="str">
        <f t="shared" si="36"/>
        <v/>
      </c>
      <c r="BL87" s="4" t="str">
        <f t="shared" si="37"/>
        <v/>
      </c>
      <c r="BM87" s="4" t="str">
        <f t="shared" si="38"/>
        <v/>
      </c>
      <c r="BN87" s="4" t="str">
        <f t="shared" si="39"/>
        <v/>
      </c>
      <c r="BO87" s="4" t="str">
        <f t="shared" si="40"/>
        <v/>
      </c>
      <c r="BP87" s="4" t="str">
        <f t="shared" si="41"/>
        <v/>
      </c>
      <c r="BQ87" s="4" t="str">
        <f t="shared" si="42"/>
        <v/>
      </c>
      <c r="BR87" s="4" t="str">
        <f t="shared" si="43"/>
        <v/>
      </c>
      <c r="BS87" s="4" t="str">
        <f t="shared" si="44"/>
        <v/>
      </c>
      <c r="BT87" s="4"/>
      <c r="BU87" s="4"/>
      <c r="BV87" s="4"/>
      <c r="BW87" s="4"/>
      <c r="BX87" s="4"/>
    </row>
    <row r="88">
      <c r="A88" s="4"/>
      <c r="B88" s="221" t="str">
        <f t="array" ref="B88">IFERROR(INDEX('DB(読み込みシート※編集厳禁)'!$A$3:$AH$501,MATCH($C88,'DB(読み込みシート※編集厳禁)'!$B$3:$B$501,0),MATCH(B$14,'DB(読み込みシート※編集厳禁)'!$A$2:$AH$2,0)),"")</f>
        <v/>
      </c>
      <c r="C88" s="222">
        <v>72.0</v>
      </c>
      <c r="D88" s="287" t="str">
        <f t="array" ref="D88">IFERROR(INDEX('DB(読み込みシート※編集厳禁)'!$A$3:$AH$501,MATCH($C88,'DB(読み込みシート※編集厳禁)'!$B$3:$B$501,0),MATCH(D$14,'DB(読み込みシート※編集厳禁)'!$A$2:$AH$2,0)),"")</f>
        <v/>
      </c>
      <c r="E88" s="288" t="str">
        <f t="array" ref="E88">IFERROR(INDEX('DB(読み込みシート※編集厳禁)'!$A$3:$AH$501,MATCH($C88,'DB(読み込みシート※編集厳禁)'!$B$3:$B$501,0),MATCH(E$14,'DB(読み込みシート※編集厳禁)'!$A$2:$AH$2,0)),"")</f>
        <v/>
      </c>
      <c r="F88" s="289" t="str">
        <f t="array" ref="F88">IFERROR(INDEX('DB(読み込みシート※編集厳禁)'!$A$3:$AH$501,MATCH($C88,'DB(読み込みシート※編集厳禁)'!$B$3:$B$501,0),MATCH(F$14,'DB(読み込みシート※編集厳禁)'!$A$2:$AH$2,0)),"")</f>
        <v/>
      </c>
      <c r="G88" s="205" t="str">
        <f t="shared" si="8"/>
        <v/>
      </c>
      <c r="H88" s="225" t="str">
        <f t="shared" si="9"/>
        <v>:00:000</v>
      </c>
      <c r="I88" s="207"/>
      <c r="J88" s="284"/>
      <c r="K88" s="209" t="s">
        <v>32</v>
      </c>
      <c r="L88" s="210" t="str">
        <f t="shared" si="10"/>
        <v/>
      </c>
      <c r="M88" s="211" t="str">
        <f t="shared" si="11"/>
        <v/>
      </c>
      <c r="N88" s="212" t="str">
        <f t="shared" si="12"/>
        <v/>
      </c>
      <c r="O88" s="214" t="str">
        <f t="shared" si="13"/>
        <v/>
      </c>
      <c r="P88" s="246" t="str">
        <f t="shared" si="14"/>
        <v>:00:000</v>
      </c>
      <c r="Q88" s="221" t="str">
        <f t="array" ref="Q88">IFERROR(INDEX('DB(読み込みシート※編集厳禁)'!$A$3:$AH$501,MATCH($C88,'DB(読み込みシート※編集厳禁)'!$B$3:$B$501,0),MATCH(Q$14,'DB(読み込みシート※編集厳禁)'!$A$2:$AH$2,0)),"")</f>
        <v/>
      </c>
      <c r="R88" s="222">
        <v>72.0</v>
      </c>
      <c r="S88" s="287" t="str">
        <f t="array" ref="S88">IFERROR(INDEX('DB(読み込みシート※編集厳禁)'!$A$3:$AH$501,MATCH($C88,'DB(読み込みシート※編集厳禁)'!$B$3:$B$501,0),MATCH(S$14,'DB(読み込みシート※編集厳禁)'!$A$2:$AH$2,0)),"")</f>
        <v/>
      </c>
      <c r="T88" s="288" t="str">
        <f t="array" ref="T88">IFERROR(INDEX('DB(読み込みシート※編集厳禁)'!$A$3:$AH$501,MATCH($C88,'DB(読み込みシート※編集厳禁)'!$B$3:$B$501,0),MATCH(T$14,'DB(読み込みシート※編集厳禁)'!$A$2:$AH$2,0)),"")</f>
        <v/>
      </c>
      <c r="U88" s="207"/>
      <c r="V88" s="284"/>
      <c r="W88" s="209" t="s">
        <v>32</v>
      </c>
      <c r="X88" s="210" t="str">
        <f t="shared" si="15"/>
        <v/>
      </c>
      <c r="Y88" s="211" t="str">
        <f t="shared" si="16"/>
        <v/>
      </c>
      <c r="Z88" s="217" t="str">
        <f t="shared" si="17"/>
        <v/>
      </c>
      <c r="AA88" s="4"/>
      <c r="AB88" s="23"/>
      <c r="AC88" s="23"/>
      <c r="AD88" s="23"/>
      <c r="AE88" s="23"/>
      <c r="AF88" s="23"/>
      <c r="AG88" s="23" t="str">
        <f t="shared" si="18"/>
        <v/>
      </c>
      <c r="AH88" s="23" t="str">
        <f t="shared" si="19"/>
        <v/>
      </c>
      <c r="AI88" s="23" t="str">
        <f t="shared" si="20"/>
        <v>-</v>
      </c>
      <c r="AJ88" s="23"/>
      <c r="AK88" s="23" t="str">
        <f t="shared" si="21"/>
        <v/>
      </c>
      <c r="AL88" s="23"/>
      <c r="AM88" s="23"/>
      <c r="AN88" s="23"/>
      <c r="AO88" s="23"/>
      <c r="AP88" s="23"/>
      <c r="AQ88" s="25"/>
      <c r="AR88" s="130"/>
      <c r="AS88" s="130"/>
      <c r="AT88" s="90">
        <v>72.0</v>
      </c>
      <c r="AU88" s="130" t="str">
        <f t="array" ref="AU88">IFERROR(INDEX('DB(読み込みシート※編集厳禁)'!$A$3:$AH$501,MATCH($C88,'DB(読み込みシート※編集厳禁)'!$B$3:$B$501,0),MATCH(AU$16,'DB(読み込みシート※編集厳禁)'!$A$2:$AH$2,0)),"")</f>
        <v/>
      </c>
      <c r="AV88" s="130" t="str">
        <f t="array" ref="AV88">IFERROR(INDEX('DB(読み込みシート※編集厳禁)'!$A$3:$AH$501,MATCH($C88,'DB(読み込みシート※編集厳禁)'!$B$3:$B$501,0),MATCH(AV$16,'DB(読み込みシート※編集厳禁)'!$A$2:$AH$2,0)),"")</f>
        <v/>
      </c>
      <c r="AW88" s="130" t="str">
        <f t="shared" si="22"/>
        <v/>
      </c>
      <c r="AX88" s="130" t="str">
        <f t="shared" si="23"/>
        <v/>
      </c>
      <c r="AY88" s="130" t="str">
        <f t="shared" si="24"/>
        <v/>
      </c>
      <c r="AZ88" s="130" t="str">
        <f t="shared" si="25"/>
        <v/>
      </c>
      <c r="BA88" s="130" t="str">
        <f t="shared" si="26"/>
        <v/>
      </c>
      <c r="BB88" s="130" t="str">
        <f t="shared" si="27"/>
        <v/>
      </c>
      <c r="BC88" s="130" t="str">
        <f t="shared" si="28"/>
        <v/>
      </c>
      <c r="BD88" s="131" t="str">
        <f t="shared" si="29"/>
        <v/>
      </c>
      <c r="BE88" s="131" t="str">
        <f t="shared" si="30"/>
        <v/>
      </c>
      <c r="BF88" s="4" t="str">
        <f t="shared" si="31"/>
        <v/>
      </c>
      <c r="BG88" s="4" t="str">
        <f t="shared" si="32"/>
        <v/>
      </c>
      <c r="BH88" s="4" t="str">
        <f t="shared" si="33"/>
        <v/>
      </c>
      <c r="BI88" s="4" t="str">
        <f t="shared" si="34"/>
        <v/>
      </c>
      <c r="BJ88" s="4" t="str">
        <f t="shared" si="35"/>
        <v/>
      </c>
      <c r="BK88" s="4" t="str">
        <f t="shared" si="36"/>
        <v/>
      </c>
      <c r="BL88" s="4" t="str">
        <f t="shared" si="37"/>
        <v/>
      </c>
      <c r="BM88" s="4" t="str">
        <f t="shared" si="38"/>
        <v/>
      </c>
      <c r="BN88" s="4" t="str">
        <f t="shared" si="39"/>
        <v/>
      </c>
      <c r="BO88" s="4" t="str">
        <f t="shared" si="40"/>
        <v/>
      </c>
      <c r="BP88" s="4" t="str">
        <f t="shared" si="41"/>
        <v/>
      </c>
      <c r="BQ88" s="4" t="str">
        <f t="shared" si="42"/>
        <v/>
      </c>
      <c r="BR88" s="4" t="str">
        <f t="shared" si="43"/>
        <v/>
      </c>
      <c r="BS88" s="4" t="str">
        <f t="shared" si="44"/>
        <v/>
      </c>
      <c r="BT88" s="4"/>
      <c r="BU88" s="4"/>
      <c r="BV88" s="4"/>
      <c r="BW88" s="4"/>
      <c r="BX88" s="4"/>
    </row>
    <row r="89">
      <c r="A89" s="4"/>
      <c r="B89" s="221" t="str">
        <f t="array" ref="B89">IFERROR(INDEX('DB(読み込みシート※編集厳禁)'!$A$3:$AH$501,MATCH($C89,'DB(読み込みシート※編集厳禁)'!$B$3:$B$501,0),MATCH(B$14,'DB(読み込みシート※編集厳禁)'!$A$2:$AH$2,0)),"")</f>
        <v/>
      </c>
      <c r="C89" s="222">
        <v>73.0</v>
      </c>
      <c r="D89" s="287" t="str">
        <f t="array" ref="D89">IFERROR(INDEX('DB(読み込みシート※編集厳禁)'!$A$3:$AH$501,MATCH($C89,'DB(読み込みシート※編集厳禁)'!$B$3:$B$501,0),MATCH(D$14,'DB(読み込みシート※編集厳禁)'!$A$2:$AH$2,0)),"")</f>
        <v/>
      </c>
      <c r="E89" s="288" t="str">
        <f t="array" ref="E89">IFERROR(INDEX('DB(読み込みシート※編集厳禁)'!$A$3:$AH$501,MATCH($C89,'DB(読み込みシート※編集厳禁)'!$B$3:$B$501,0),MATCH(E$14,'DB(読み込みシート※編集厳禁)'!$A$2:$AH$2,0)),"")</f>
        <v/>
      </c>
      <c r="F89" s="289" t="str">
        <f t="array" ref="F89">IFERROR(INDEX('DB(読み込みシート※編集厳禁)'!$A$3:$AH$501,MATCH($C89,'DB(読み込みシート※編集厳禁)'!$B$3:$B$501,0),MATCH(F$14,'DB(読み込みシート※編集厳禁)'!$A$2:$AH$2,0)),"")</f>
        <v/>
      </c>
      <c r="G89" s="205" t="str">
        <f t="shared" si="8"/>
        <v/>
      </c>
      <c r="H89" s="225" t="str">
        <f t="shared" si="9"/>
        <v>:00:000</v>
      </c>
      <c r="I89" s="207"/>
      <c r="J89" s="284"/>
      <c r="K89" s="209" t="s">
        <v>32</v>
      </c>
      <c r="L89" s="210" t="str">
        <f t="shared" si="10"/>
        <v/>
      </c>
      <c r="M89" s="211" t="str">
        <f t="shared" si="11"/>
        <v/>
      </c>
      <c r="N89" s="212" t="str">
        <f t="shared" si="12"/>
        <v/>
      </c>
      <c r="O89" s="214" t="str">
        <f t="shared" si="13"/>
        <v/>
      </c>
      <c r="P89" s="246" t="str">
        <f t="shared" si="14"/>
        <v>:00:000</v>
      </c>
      <c r="Q89" s="221" t="str">
        <f t="array" ref="Q89">IFERROR(INDEX('DB(読み込みシート※編集厳禁)'!$A$3:$AH$501,MATCH($C89,'DB(読み込みシート※編集厳禁)'!$B$3:$B$501,0),MATCH(Q$14,'DB(読み込みシート※編集厳禁)'!$A$2:$AH$2,0)),"")</f>
        <v/>
      </c>
      <c r="R89" s="222">
        <v>73.0</v>
      </c>
      <c r="S89" s="287" t="str">
        <f t="array" ref="S89">IFERROR(INDEX('DB(読み込みシート※編集厳禁)'!$A$3:$AH$501,MATCH($C89,'DB(読み込みシート※編集厳禁)'!$B$3:$B$501,0),MATCH(S$14,'DB(読み込みシート※編集厳禁)'!$A$2:$AH$2,0)),"")</f>
        <v/>
      </c>
      <c r="T89" s="288" t="str">
        <f t="array" ref="T89">IFERROR(INDEX('DB(読み込みシート※編集厳禁)'!$A$3:$AH$501,MATCH($C89,'DB(読み込みシート※編集厳禁)'!$B$3:$B$501,0),MATCH(T$14,'DB(読み込みシート※編集厳禁)'!$A$2:$AH$2,0)),"")</f>
        <v/>
      </c>
      <c r="U89" s="207"/>
      <c r="V89" s="284"/>
      <c r="W89" s="209" t="s">
        <v>32</v>
      </c>
      <c r="X89" s="210" t="str">
        <f t="shared" si="15"/>
        <v/>
      </c>
      <c r="Y89" s="211" t="str">
        <f t="shared" si="16"/>
        <v/>
      </c>
      <c r="Z89" s="217" t="str">
        <f t="shared" si="17"/>
        <v/>
      </c>
      <c r="AA89" s="4"/>
      <c r="AB89" s="23"/>
      <c r="AC89" s="23"/>
      <c r="AD89" s="23"/>
      <c r="AE89" s="23"/>
      <c r="AF89" s="23"/>
      <c r="AG89" s="23" t="str">
        <f t="shared" si="18"/>
        <v/>
      </c>
      <c r="AH89" s="23" t="str">
        <f t="shared" si="19"/>
        <v/>
      </c>
      <c r="AI89" s="23" t="str">
        <f t="shared" si="20"/>
        <v>-</v>
      </c>
      <c r="AJ89" s="23"/>
      <c r="AK89" s="23" t="str">
        <f t="shared" si="21"/>
        <v/>
      </c>
      <c r="AL89" s="23"/>
      <c r="AM89" s="23"/>
      <c r="AN89" s="23"/>
      <c r="AO89" s="23"/>
      <c r="AP89" s="23"/>
      <c r="AQ89" s="25"/>
      <c r="AR89" s="130"/>
      <c r="AS89" s="130"/>
      <c r="AT89" s="90">
        <v>73.0</v>
      </c>
      <c r="AU89" s="130" t="str">
        <f t="array" ref="AU89">IFERROR(INDEX('DB(読み込みシート※編集厳禁)'!$A$3:$AH$501,MATCH($C89,'DB(読み込みシート※編集厳禁)'!$B$3:$B$501,0),MATCH(AU$16,'DB(読み込みシート※編集厳禁)'!$A$2:$AH$2,0)),"")</f>
        <v/>
      </c>
      <c r="AV89" s="130" t="str">
        <f t="array" ref="AV89">IFERROR(INDEX('DB(読み込みシート※編集厳禁)'!$A$3:$AH$501,MATCH($C89,'DB(読み込みシート※編集厳禁)'!$B$3:$B$501,0),MATCH(AV$16,'DB(読み込みシート※編集厳禁)'!$A$2:$AH$2,0)),"")</f>
        <v/>
      </c>
      <c r="AW89" s="130" t="str">
        <f t="shared" si="22"/>
        <v/>
      </c>
      <c r="AX89" s="130" t="str">
        <f t="shared" si="23"/>
        <v/>
      </c>
      <c r="AY89" s="130" t="str">
        <f t="shared" si="24"/>
        <v/>
      </c>
      <c r="AZ89" s="130" t="str">
        <f t="shared" si="25"/>
        <v/>
      </c>
      <c r="BA89" s="130" t="str">
        <f t="shared" si="26"/>
        <v/>
      </c>
      <c r="BB89" s="130" t="str">
        <f t="shared" si="27"/>
        <v/>
      </c>
      <c r="BC89" s="130" t="str">
        <f t="shared" si="28"/>
        <v/>
      </c>
      <c r="BD89" s="131" t="str">
        <f t="shared" si="29"/>
        <v/>
      </c>
      <c r="BE89" s="131" t="str">
        <f t="shared" si="30"/>
        <v/>
      </c>
      <c r="BF89" s="4" t="str">
        <f t="shared" si="31"/>
        <v/>
      </c>
      <c r="BG89" s="4" t="str">
        <f t="shared" si="32"/>
        <v/>
      </c>
      <c r="BH89" s="4" t="str">
        <f t="shared" si="33"/>
        <v/>
      </c>
      <c r="BI89" s="4" t="str">
        <f t="shared" si="34"/>
        <v/>
      </c>
      <c r="BJ89" s="4" t="str">
        <f t="shared" si="35"/>
        <v/>
      </c>
      <c r="BK89" s="4" t="str">
        <f t="shared" si="36"/>
        <v/>
      </c>
      <c r="BL89" s="4" t="str">
        <f t="shared" si="37"/>
        <v/>
      </c>
      <c r="BM89" s="4" t="str">
        <f t="shared" si="38"/>
        <v/>
      </c>
      <c r="BN89" s="4" t="str">
        <f t="shared" si="39"/>
        <v/>
      </c>
      <c r="BO89" s="4" t="str">
        <f t="shared" si="40"/>
        <v/>
      </c>
      <c r="BP89" s="4" t="str">
        <f t="shared" si="41"/>
        <v/>
      </c>
      <c r="BQ89" s="4" t="str">
        <f t="shared" si="42"/>
        <v/>
      </c>
      <c r="BR89" s="4" t="str">
        <f t="shared" si="43"/>
        <v/>
      </c>
      <c r="BS89" s="4" t="str">
        <f t="shared" si="44"/>
        <v/>
      </c>
      <c r="BT89" s="4"/>
      <c r="BU89" s="4"/>
      <c r="BV89" s="4"/>
      <c r="BW89" s="4"/>
      <c r="BX89" s="4"/>
    </row>
    <row r="90">
      <c r="A90" s="4"/>
      <c r="B90" s="221" t="str">
        <f t="array" ref="B90">IFERROR(INDEX('DB(読み込みシート※編集厳禁)'!$A$3:$AH$501,MATCH($C90,'DB(読み込みシート※編集厳禁)'!$B$3:$B$501,0),MATCH(B$14,'DB(読み込みシート※編集厳禁)'!$A$2:$AH$2,0)),"")</f>
        <v/>
      </c>
      <c r="C90" s="222">
        <v>74.0</v>
      </c>
      <c r="D90" s="287" t="str">
        <f t="array" ref="D90">IFERROR(INDEX('DB(読み込みシート※編集厳禁)'!$A$3:$AH$501,MATCH($C90,'DB(読み込みシート※編集厳禁)'!$B$3:$B$501,0),MATCH(D$14,'DB(読み込みシート※編集厳禁)'!$A$2:$AH$2,0)),"")</f>
        <v/>
      </c>
      <c r="E90" s="288" t="str">
        <f t="array" ref="E90">IFERROR(INDEX('DB(読み込みシート※編集厳禁)'!$A$3:$AH$501,MATCH($C90,'DB(読み込みシート※編集厳禁)'!$B$3:$B$501,0),MATCH(E$14,'DB(読み込みシート※編集厳禁)'!$A$2:$AH$2,0)),"")</f>
        <v/>
      </c>
      <c r="F90" s="289" t="str">
        <f t="array" ref="F90">IFERROR(INDEX('DB(読み込みシート※編集厳禁)'!$A$3:$AH$501,MATCH($C90,'DB(読み込みシート※編集厳禁)'!$B$3:$B$501,0),MATCH(F$14,'DB(読み込みシート※編集厳禁)'!$A$2:$AH$2,0)),"")</f>
        <v/>
      </c>
      <c r="G90" s="205" t="str">
        <f t="shared" si="8"/>
        <v/>
      </c>
      <c r="H90" s="225" t="str">
        <f t="shared" si="9"/>
        <v>:00:000</v>
      </c>
      <c r="I90" s="207"/>
      <c r="J90" s="284"/>
      <c r="K90" s="209" t="s">
        <v>32</v>
      </c>
      <c r="L90" s="210" t="str">
        <f t="shared" si="10"/>
        <v/>
      </c>
      <c r="M90" s="211" t="str">
        <f t="shared" si="11"/>
        <v/>
      </c>
      <c r="N90" s="212" t="str">
        <f t="shared" si="12"/>
        <v/>
      </c>
      <c r="O90" s="214" t="str">
        <f t="shared" si="13"/>
        <v/>
      </c>
      <c r="P90" s="246" t="str">
        <f t="shared" si="14"/>
        <v>:00:000</v>
      </c>
      <c r="Q90" s="221" t="str">
        <f t="array" ref="Q90">IFERROR(INDEX('DB(読み込みシート※編集厳禁)'!$A$3:$AH$501,MATCH($C90,'DB(読み込みシート※編集厳禁)'!$B$3:$B$501,0),MATCH(Q$14,'DB(読み込みシート※編集厳禁)'!$A$2:$AH$2,0)),"")</f>
        <v/>
      </c>
      <c r="R90" s="222">
        <v>74.0</v>
      </c>
      <c r="S90" s="287" t="str">
        <f t="array" ref="S90">IFERROR(INDEX('DB(読み込みシート※編集厳禁)'!$A$3:$AH$501,MATCH($C90,'DB(読み込みシート※編集厳禁)'!$B$3:$B$501,0),MATCH(S$14,'DB(読み込みシート※編集厳禁)'!$A$2:$AH$2,0)),"")</f>
        <v/>
      </c>
      <c r="T90" s="288" t="str">
        <f t="array" ref="T90">IFERROR(INDEX('DB(読み込みシート※編集厳禁)'!$A$3:$AH$501,MATCH($C90,'DB(読み込みシート※編集厳禁)'!$B$3:$B$501,0),MATCH(T$14,'DB(読み込みシート※編集厳禁)'!$A$2:$AH$2,0)),"")</f>
        <v/>
      </c>
      <c r="U90" s="207"/>
      <c r="V90" s="284"/>
      <c r="W90" s="209" t="s">
        <v>32</v>
      </c>
      <c r="X90" s="210" t="str">
        <f t="shared" si="15"/>
        <v/>
      </c>
      <c r="Y90" s="211" t="str">
        <f t="shared" si="16"/>
        <v/>
      </c>
      <c r="Z90" s="217" t="str">
        <f t="shared" si="17"/>
        <v/>
      </c>
      <c r="AA90" s="4"/>
      <c r="AB90" s="23"/>
      <c r="AC90" s="23"/>
      <c r="AD90" s="23"/>
      <c r="AE90" s="23"/>
      <c r="AF90" s="23"/>
      <c r="AG90" s="23" t="str">
        <f t="shared" si="18"/>
        <v/>
      </c>
      <c r="AH90" s="23" t="str">
        <f t="shared" si="19"/>
        <v/>
      </c>
      <c r="AI90" s="23" t="str">
        <f t="shared" si="20"/>
        <v>-</v>
      </c>
      <c r="AJ90" s="23"/>
      <c r="AK90" s="23" t="str">
        <f t="shared" si="21"/>
        <v/>
      </c>
      <c r="AL90" s="23"/>
      <c r="AM90" s="23"/>
      <c r="AN90" s="23"/>
      <c r="AO90" s="23"/>
      <c r="AP90" s="23"/>
      <c r="AQ90" s="25"/>
      <c r="AR90" s="130"/>
      <c r="AS90" s="130"/>
      <c r="AT90" s="90">
        <v>74.0</v>
      </c>
      <c r="AU90" s="130" t="str">
        <f t="array" ref="AU90">IFERROR(INDEX('DB(読み込みシート※編集厳禁)'!$A$3:$AH$501,MATCH($C90,'DB(読み込みシート※編集厳禁)'!$B$3:$B$501,0),MATCH(AU$16,'DB(読み込みシート※編集厳禁)'!$A$2:$AH$2,0)),"")</f>
        <v/>
      </c>
      <c r="AV90" s="130" t="str">
        <f t="array" ref="AV90">IFERROR(INDEX('DB(読み込みシート※編集厳禁)'!$A$3:$AH$501,MATCH($C90,'DB(読み込みシート※編集厳禁)'!$B$3:$B$501,0),MATCH(AV$16,'DB(読み込みシート※編集厳禁)'!$A$2:$AH$2,0)),"")</f>
        <v/>
      </c>
      <c r="AW90" s="130" t="str">
        <f t="shared" si="22"/>
        <v/>
      </c>
      <c r="AX90" s="130" t="str">
        <f t="shared" si="23"/>
        <v/>
      </c>
      <c r="AY90" s="130" t="str">
        <f t="shared" si="24"/>
        <v/>
      </c>
      <c r="AZ90" s="130" t="str">
        <f t="shared" si="25"/>
        <v/>
      </c>
      <c r="BA90" s="130" t="str">
        <f t="shared" si="26"/>
        <v/>
      </c>
      <c r="BB90" s="130" t="str">
        <f t="shared" si="27"/>
        <v/>
      </c>
      <c r="BC90" s="130" t="str">
        <f t="shared" si="28"/>
        <v/>
      </c>
      <c r="BD90" s="131" t="str">
        <f t="shared" si="29"/>
        <v/>
      </c>
      <c r="BE90" s="131" t="str">
        <f t="shared" si="30"/>
        <v/>
      </c>
      <c r="BF90" s="4" t="str">
        <f t="shared" si="31"/>
        <v/>
      </c>
      <c r="BG90" s="4" t="str">
        <f t="shared" si="32"/>
        <v/>
      </c>
      <c r="BH90" s="4" t="str">
        <f t="shared" si="33"/>
        <v/>
      </c>
      <c r="BI90" s="4" t="str">
        <f t="shared" si="34"/>
        <v/>
      </c>
      <c r="BJ90" s="4" t="str">
        <f t="shared" si="35"/>
        <v/>
      </c>
      <c r="BK90" s="4" t="str">
        <f t="shared" si="36"/>
        <v/>
      </c>
      <c r="BL90" s="4" t="str">
        <f t="shared" si="37"/>
        <v/>
      </c>
      <c r="BM90" s="4" t="str">
        <f t="shared" si="38"/>
        <v/>
      </c>
      <c r="BN90" s="4" t="str">
        <f t="shared" si="39"/>
        <v/>
      </c>
      <c r="BO90" s="4" t="str">
        <f t="shared" si="40"/>
        <v/>
      </c>
      <c r="BP90" s="4" t="str">
        <f t="shared" si="41"/>
        <v/>
      </c>
      <c r="BQ90" s="4" t="str">
        <f t="shared" si="42"/>
        <v/>
      </c>
      <c r="BR90" s="4" t="str">
        <f t="shared" si="43"/>
        <v/>
      </c>
      <c r="BS90" s="4" t="str">
        <f t="shared" si="44"/>
        <v/>
      </c>
      <c r="BT90" s="4"/>
      <c r="BU90" s="4"/>
      <c r="BV90" s="4"/>
      <c r="BW90" s="4"/>
      <c r="BX90" s="4"/>
    </row>
    <row r="91">
      <c r="A91" s="4"/>
      <c r="B91" s="221" t="str">
        <f t="array" ref="B91">IFERROR(INDEX('DB(読み込みシート※編集厳禁)'!$A$3:$AH$501,MATCH($C91,'DB(読み込みシート※編集厳禁)'!$B$3:$B$501,0),MATCH(B$14,'DB(読み込みシート※編集厳禁)'!$A$2:$AH$2,0)),"")</f>
        <v/>
      </c>
      <c r="C91" s="222">
        <v>75.0</v>
      </c>
      <c r="D91" s="287" t="str">
        <f t="array" ref="D91">IFERROR(INDEX('DB(読み込みシート※編集厳禁)'!$A$3:$AH$501,MATCH($C91,'DB(読み込みシート※編集厳禁)'!$B$3:$B$501,0),MATCH(D$14,'DB(読み込みシート※編集厳禁)'!$A$2:$AH$2,0)),"")</f>
        <v/>
      </c>
      <c r="E91" s="288" t="str">
        <f t="array" ref="E91">IFERROR(INDEX('DB(読み込みシート※編集厳禁)'!$A$3:$AH$501,MATCH($C91,'DB(読み込みシート※編集厳禁)'!$B$3:$B$501,0),MATCH(E$14,'DB(読み込みシート※編集厳禁)'!$A$2:$AH$2,0)),"")</f>
        <v/>
      </c>
      <c r="F91" s="289" t="str">
        <f t="array" ref="F91">IFERROR(INDEX('DB(読み込みシート※編集厳禁)'!$A$3:$AH$501,MATCH($C91,'DB(読み込みシート※編集厳禁)'!$B$3:$B$501,0),MATCH(F$14,'DB(読み込みシート※編集厳禁)'!$A$2:$AH$2,0)),"")</f>
        <v/>
      </c>
      <c r="G91" s="205" t="str">
        <f t="shared" si="8"/>
        <v/>
      </c>
      <c r="H91" s="225" t="str">
        <f t="shared" si="9"/>
        <v>:00:000</v>
      </c>
      <c r="I91" s="207"/>
      <c r="J91" s="284"/>
      <c r="K91" s="209" t="s">
        <v>32</v>
      </c>
      <c r="L91" s="210" t="str">
        <f t="shared" si="10"/>
        <v/>
      </c>
      <c r="M91" s="211" t="str">
        <f t="shared" si="11"/>
        <v/>
      </c>
      <c r="N91" s="212" t="str">
        <f t="shared" si="12"/>
        <v/>
      </c>
      <c r="O91" s="214" t="str">
        <f t="shared" si="13"/>
        <v/>
      </c>
      <c r="P91" s="246" t="str">
        <f t="shared" si="14"/>
        <v>:00:000</v>
      </c>
      <c r="Q91" s="221" t="str">
        <f t="array" ref="Q91">IFERROR(INDEX('DB(読み込みシート※編集厳禁)'!$A$3:$AH$501,MATCH($C91,'DB(読み込みシート※編集厳禁)'!$B$3:$B$501,0),MATCH(Q$14,'DB(読み込みシート※編集厳禁)'!$A$2:$AH$2,0)),"")</f>
        <v/>
      </c>
      <c r="R91" s="222">
        <v>75.0</v>
      </c>
      <c r="S91" s="287" t="str">
        <f t="array" ref="S91">IFERROR(INDEX('DB(読み込みシート※編集厳禁)'!$A$3:$AH$501,MATCH($C91,'DB(読み込みシート※編集厳禁)'!$B$3:$B$501,0),MATCH(S$14,'DB(読み込みシート※編集厳禁)'!$A$2:$AH$2,0)),"")</f>
        <v/>
      </c>
      <c r="T91" s="288" t="str">
        <f t="array" ref="T91">IFERROR(INDEX('DB(読み込みシート※編集厳禁)'!$A$3:$AH$501,MATCH($C91,'DB(読み込みシート※編集厳禁)'!$B$3:$B$501,0),MATCH(T$14,'DB(読み込みシート※編集厳禁)'!$A$2:$AH$2,0)),"")</f>
        <v/>
      </c>
      <c r="U91" s="207"/>
      <c r="V91" s="284"/>
      <c r="W91" s="209" t="s">
        <v>32</v>
      </c>
      <c r="X91" s="210" t="str">
        <f t="shared" si="15"/>
        <v/>
      </c>
      <c r="Y91" s="211" t="str">
        <f t="shared" si="16"/>
        <v/>
      </c>
      <c r="Z91" s="217" t="str">
        <f t="shared" si="17"/>
        <v/>
      </c>
      <c r="AA91" s="4"/>
      <c r="AB91" s="23"/>
      <c r="AC91" s="23"/>
      <c r="AD91" s="23"/>
      <c r="AE91" s="23"/>
      <c r="AF91" s="23"/>
      <c r="AG91" s="23" t="str">
        <f t="shared" si="18"/>
        <v/>
      </c>
      <c r="AH91" s="23" t="str">
        <f t="shared" si="19"/>
        <v/>
      </c>
      <c r="AI91" s="23" t="str">
        <f t="shared" si="20"/>
        <v>-</v>
      </c>
      <c r="AJ91" s="23"/>
      <c r="AK91" s="23" t="str">
        <f t="shared" si="21"/>
        <v/>
      </c>
      <c r="AL91" s="23"/>
      <c r="AM91" s="23"/>
      <c r="AN91" s="23"/>
      <c r="AO91" s="23"/>
      <c r="AP91" s="23"/>
      <c r="AQ91" s="25"/>
      <c r="AR91" s="130"/>
      <c r="AS91" s="130"/>
      <c r="AT91" s="90">
        <v>75.0</v>
      </c>
      <c r="AU91" s="130" t="str">
        <f t="array" ref="AU91">IFERROR(INDEX('DB(読み込みシート※編集厳禁)'!$A$3:$AH$501,MATCH($C91,'DB(読み込みシート※編集厳禁)'!$B$3:$B$501,0),MATCH(AU$16,'DB(読み込みシート※編集厳禁)'!$A$2:$AH$2,0)),"")</f>
        <v/>
      </c>
      <c r="AV91" s="130" t="str">
        <f t="array" ref="AV91">IFERROR(INDEX('DB(読み込みシート※編集厳禁)'!$A$3:$AH$501,MATCH($C91,'DB(読み込みシート※編集厳禁)'!$B$3:$B$501,0),MATCH(AV$16,'DB(読み込みシート※編集厳禁)'!$A$2:$AH$2,0)),"")</f>
        <v/>
      </c>
      <c r="AW91" s="130" t="str">
        <f t="shared" si="22"/>
        <v/>
      </c>
      <c r="AX91" s="130" t="str">
        <f t="shared" si="23"/>
        <v/>
      </c>
      <c r="AY91" s="130" t="str">
        <f t="shared" si="24"/>
        <v/>
      </c>
      <c r="AZ91" s="130" t="str">
        <f t="shared" si="25"/>
        <v/>
      </c>
      <c r="BA91" s="130" t="str">
        <f t="shared" si="26"/>
        <v/>
      </c>
      <c r="BB91" s="130" t="str">
        <f t="shared" si="27"/>
        <v/>
      </c>
      <c r="BC91" s="130" t="str">
        <f t="shared" si="28"/>
        <v/>
      </c>
      <c r="BD91" s="131" t="str">
        <f t="shared" si="29"/>
        <v/>
      </c>
      <c r="BE91" s="131" t="str">
        <f t="shared" si="30"/>
        <v/>
      </c>
      <c r="BF91" s="4" t="str">
        <f t="shared" si="31"/>
        <v/>
      </c>
      <c r="BG91" s="4" t="str">
        <f t="shared" si="32"/>
        <v/>
      </c>
      <c r="BH91" s="4" t="str">
        <f t="shared" si="33"/>
        <v/>
      </c>
      <c r="BI91" s="4" t="str">
        <f t="shared" si="34"/>
        <v/>
      </c>
      <c r="BJ91" s="4" t="str">
        <f t="shared" si="35"/>
        <v/>
      </c>
      <c r="BK91" s="4" t="str">
        <f t="shared" si="36"/>
        <v/>
      </c>
      <c r="BL91" s="4" t="str">
        <f t="shared" si="37"/>
        <v/>
      </c>
      <c r="BM91" s="4" t="str">
        <f t="shared" si="38"/>
        <v/>
      </c>
      <c r="BN91" s="4" t="str">
        <f t="shared" si="39"/>
        <v/>
      </c>
      <c r="BO91" s="4" t="str">
        <f t="shared" si="40"/>
        <v/>
      </c>
      <c r="BP91" s="4" t="str">
        <f t="shared" si="41"/>
        <v/>
      </c>
      <c r="BQ91" s="4" t="str">
        <f t="shared" si="42"/>
        <v/>
      </c>
      <c r="BR91" s="4" t="str">
        <f t="shared" si="43"/>
        <v/>
      </c>
      <c r="BS91" s="4" t="str">
        <f t="shared" si="44"/>
        <v/>
      </c>
      <c r="BT91" s="4"/>
      <c r="BU91" s="4"/>
      <c r="BV91" s="4"/>
      <c r="BW91" s="4"/>
      <c r="BX91" s="4"/>
    </row>
    <row r="92">
      <c r="A92" s="4"/>
      <c r="B92" s="221" t="str">
        <f t="array" ref="B92">IFERROR(INDEX('DB(読み込みシート※編集厳禁)'!$A$3:$AH$501,MATCH($C92,'DB(読み込みシート※編集厳禁)'!$B$3:$B$501,0),MATCH(B$14,'DB(読み込みシート※編集厳禁)'!$A$2:$AH$2,0)),"")</f>
        <v/>
      </c>
      <c r="C92" s="222">
        <v>76.0</v>
      </c>
      <c r="D92" s="287" t="str">
        <f t="array" ref="D92">IFERROR(INDEX('DB(読み込みシート※編集厳禁)'!$A$3:$AH$501,MATCH($C92,'DB(読み込みシート※編集厳禁)'!$B$3:$B$501,0),MATCH(D$14,'DB(読み込みシート※編集厳禁)'!$A$2:$AH$2,0)),"")</f>
        <v/>
      </c>
      <c r="E92" s="288" t="str">
        <f t="array" ref="E92">IFERROR(INDEX('DB(読み込みシート※編集厳禁)'!$A$3:$AH$501,MATCH($C92,'DB(読み込みシート※編集厳禁)'!$B$3:$B$501,0),MATCH(E$14,'DB(読み込みシート※編集厳禁)'!$A$2:$AH$2,0)),"")</f>
        <v/>
      </c>
      <c r="F92" s="289" t="str">
        <f t="array" ref="F92">IFERROR(INDEX('DB(読み込みシート※編集厳禁)'!$A$3:$AH$501,MATCH($C92,'DB(読み込みシート※編集厳禁)'!$B$3:$B$501,0),MATCH(F$14,'DB(読み込みシート※編集厳禁)'!$A$2:$AH$2,0)),"")</f>
        <v/>
      </c>
      <c r="G92" s="205" t="str">
        <f t="shared" si="8"/>
        <v/>
      </c>
      <c r="H92" s="225" t="str">
        <f t="shared" si="9"/>
        <v>:00:000</v>
      </c>
      <c r="I92" s="207"/>
      <c r="J92" s="284"/>
      <c r="K92" s="209" t="s">
        <v>32</v>
      </c>
      <c r="L92" s="210" t="str">
        <f t="shared" si="10"/>
        <v/>
      </c>
      <c r="M92" s="211" t="str">
        <f t="shared" si="11"/>
        <v/>
      </c>
      <c r="N92" s="212" t="str">
        <f t="shared" si="12"/>
        <v/>
      </c>
      <c r="O92" s="214" t="str">
        <f t="shared" si="13"/>
        <v/>
      </c>
      <c r="P92" s="246" t="str">
        <f t="shared" si="14"/>
        <v>:00:000</v>
      </c>
      <c r="Q92" s="221" t="str">
        <f t="array" ref="Q92">IFERROR(INDEX('DB(読み込みシート※編集厳禁)'!$A$3:$AH$501,MATCH($C92,'DB(読み込みシート※編集厳禁)'!$B$3:$B$501,0),MATCH(Q$14,'DB(読み込みシート※編集厳禁)'!$A$2:$AH$2,0)),"")</f>
        <v/>
      </c>
      <c r="R92" s="222">
        <v>76.0</v>
      </c>
      <c r="S92" s="287" t="str">
        <f t="array" ref="S92">IFERROR(INDEX('DB(読み込みシート※編集厳禁)'!$A$3:$AH$501,MATCH($C92,'DB(読み込みシート※編集厳禁)'!$B$3:$B$501,0),MATCH(S$14,'DB(読み込みシート※編集厳禁)'!$A$2:$AH$2,0)),"")</f>
        <v/>
      </c>
      <c r="T92" s="288" t="str">
        <f t="array" ref="T92">IFERROR(INDEX('DB(読み込みシート※編集厳禁)'!$A$3:$AH$501,MATCH($C92,'DB(読み込みシート※編集厳禁)'!$B$3:$B$501,0),MATCH(T$14,'DB(読み込みシート※編集厳禁)'!$A$2:$AH$2,0)),"")</f>
        <v/>
      </c>
      <c r="U92" s="207"/>
      <c r="V92" s="284"/>
      <c r="W92" s="209" t="s">
        <v>32</v>
      </c>
      <c r="X92" s="210" t="str">
        <f t="shared" si="15"/>
        <v/>
      </c>
      <c r="Y92" s="211" t="str">
        <f t="shared" si="16"/>
        <v/>
      </c>
      <c r="Z92" s="217" t="str">
        <f t="shared" si="17"/>
        <v/>
      </c>
      <c r="AA92" s="4"/>
      <c r="AB92" s="23"/>
      <c r="AC92" s="23"/>
      <c r="AD92" s="23"/>
      <c r="AE92" s="23"/>
      <c r="AF92" s="23"/>
      <c r="AG92" s="23" t="str">
        <f t="shared" si="18"/>
        <v/>
      </c>
      <c r="AH92" s="23" t="str">
        <f t="shared" si="19"/>
        <v/>
      </c>
      <c r="AI92" s="23" t="str">
        <f t="shared" si="20"/>
        <v>-</v>
      </c>
      <c r="AJ92" s="23"/>
      <c r="AK92" s="23" t="str">
        <f t="shared" si="21"/>
        <v/>
      </c>
      <c r="AL92" s="23"/>
      <c r="AM92" s="23"/>
      <c r="AN92" s="23"/>
      <c r="AO92" s="23"/>
      <c r="AP92" s="23"/>
      <c r="AQ92" s="25"/>
      <c r="AR92" s="130"/>
      <c r="AS92" s="130"/>
      <c r="AT92" s="90">
        <v>76.0</v>
      </c>
      <c r="AU92" s="130" t="str">
        <f t="array" ref="AU92">IFERROR(INDEX('DB(読み込みシート※編集厳禁)'!$A$3:$AH$501,MATCH($C92,'DB(読み込みシート※編集厳禁)'!$B$3:$B$501,0),MATCH(AU$16,'DB(読み込みシート※編集厳禁)'!$A$2:$AH$2,0)),"")</f>
        <v/>
      </c>
      <c r="AV92" s="130" t="str">
        <f t="array" ref="AV92">IFERROR(INDEX('DB(読み込みシート※編集厳禁)'!$A$3:$AH$501,MATCH($C92,'DB(読み込みシート※編集厳禁)'!$B$3:$B$501,0),MATCH(AV$16,'DB(読み込みシート※編集厳禁)'!$A$2:$AH$2,0)),"")</f>
        <v/>
      </c>
      <c r="AW92" s="130" t="str">
        <f t="shared" si="22"/>
        <v/>
      </c>
      <c r="AX92" s="130" t="str">
        <f t="shared" si="23"/>
        <v/>
      </c>
      <c r="AY92" s="130" t="str">
        <f t="shared" si="24"/>
        <v/>
      </c>
      <c r="AZ92" s="130" t="str">
        <f t="shared" si="25"/>
        <v/>
      </c>
      <c r="BA92" s="130" t="str">
        <f t="shared" si="26"/>
        <v/>
      </c>
      <c r="BB92" s="130" t="str">
        <f t="shared" si="27"/>
        <v/>
      </c>
      <c r="BC92" s="130" t="str">
        <f t="shared" si="28"/>
        <v/>
      </c>
      <c r="BD92" s="131" t="str">
        <f t="shared" si="29"/>
        <v/>
      </c>
      <c r="BE92" s="131" t="str">
        <f t="shared" si="30"/>
        <v/>
      </c>
      <c r="BF92" s="4" t="str">
        <f t="shared" si="31"/>
        <v/>
      </c>
      <c r="BG92" s="4" t="str">
        <f t="shared" si="32"/>
        <v/>
      </c>
      <c r="BH92" s="4" t="str">
        <f t="shared" si="33"/>
        <v/>
      </c>
      <c r="BI92" s="4" t="str">
        <f t="shared" si="34"/>
        <v/>
      </c>
      <c r="BJ92" s="4" t="str">
        <f t="shared" si="35"/>
        <v/>
      </c>
      <c r="BK92" s="4" t="str">
        <f t="shared" si="36"/>
        <v/>
      </c>
      <c r="BL92" s="4" t="str">
        <f t="shared" si="37"/>
        <v/>
      </c>
      <c r="BM92" s="4" t="str">
        <f t="shared" si="38"/>
        <v/>
      </c>
      <c r="BN92" s="4" t="str">
        <f t="shared" si="39"/>
        <v/>
      </c>
      <c r="BO92" s="4" t="str">
        <f t="shared" si="40"/>
        <v/>
      </c>
      <c r="BP92" s="4" t="str">
        <f t="shared" si="41"/>
        <v/>
      </c>
      <c r="BQ92" s="4" t="str">
        <f t="shared" si="42"/>
        <v/>
      </c>
      <c r="BR92" s="4" t="str">
        <f t="shared" si="43"/>
        <v/>
      </c>
      <c r="BS92" s="4" t="str">
        <f t="shared" si="44"/>
        <v/>
      </c>
      <c r="BT92" s="4"/>
      <c r="BU92" s="4"/>
      <c r="BV92" s="4"/>
      <c r="BW92" s="4"/>
      <c r="BX92" s="4"/>
    </row>
    <row r="93">
      <c r="A93" s="4"/>
      <c r="B93" s="221" t="str">
        <f t="array" ref="B93">IFERROR(INDEX('DB(読み込みシート※編集厳禁)'!$A$3:$AH$501,MATCH($C93,'DB(読み込みシート※編集厳禁)'!$B$3:$B$501,0),MATCH(B$14,'DB(読み込みシート※編集厳禁)'!$A$2:$AH$2,0)),"")</f>
        <v/>
      </c>
      <c r="C93" s="222">
        <v>77.0</v>
      </c>
      <c r="D93" s="287" t="str">
        <f t="array" ref="D93">IFERROR(INDEX('DB(読み込みシート※編集厳禁)'!$A$3:$AH$501,MATCH($C93,'DB(読み込みシート※編集厳禁)'!$B$3:$B$501,0),MATCH(D$14,'DB(読み込みシート※編集厳禁)'!$A$2:$AH$2,0)),"")</f>
        <v/>
      </c>
      <c r="E93" s="288" t="str">
        <f t="array" ref="E93">IFERROR(INDEX('DB(読み込みシート※編集厳禁)'!$A$3:$AH$501,MATCH($C93,'DB(読み込みシート※編集厳禁)'!$B$3:$B$501,0),MATCH(E$14,'DB(読み込みシート※編集厳禁)'!$A$2:$AH$2,0)),"")</f>
        <v/>
      </c>
      <c r="F93" s="289" t="str">
        <f t="array" ref="F93">IFERROR(INDEX('DB(読み込みシート※編集厳禁)'!$A$3:$AH$501,MATCH($C93,'DB(読み込みシート※編集厳禁)'!$B$3:$B$501,0),MATCH(F$14,'DB(読み込みシート※編集厳禁)'!$A$2:$AH$2,0)),"")</f>
        <v/>
      </c>
      <c r="G93" s="205" t="str">
        <f t="shared" si="8"/>
        <v/>
      </c>
      <c r="H93" s="225" t="str">
        <f t="shared" si="9"/>
        <v>:00:000</v>
      </c>
      <c r="I93" s="207"/>
      <c r="J93" s="284"/>
      <c r="K93" s="209" t="s">
        <v>32</v>
      </c>
      <c r="L93" s="210" t="str">
        <f t="shared" si="10"/>
        <v/>
      </c>
      <c r="M93" s="211" t="str">
        <f t="shared" si="11"/>
        <v/>
      </c>
      <c r="N93" s="212" t="str">
        <f t="shared" si="12"/>
        <v/>
      </c>
      <c r="O93" s="214" t="str">
        <f t="shared" si="13"/>
        <v/>
      </c>
      <c r="P93" s="246" t="str">
        <f t="shared" si="14"/>
        <v>:00:000</v>
      </c>
      <c r="Q93" s="221" t="str">
        <f t="array" ref="Q93">IFERROR(INDEX('DB(読み込みシート※編集厳禁)'!$A$3:$AH$501,MATCH($C93,'DB(読み込みシート※編集厳禁)'!$B$3:$B$501,0),MATCH(Q$14,'DB(読み込みシート※編集厳禁)'!$A$2:$AH$2,0)),"")</f>
        <v/>
      </c>
      <c r="R93" s="222">
        <v>77.0</v>
      </c>
      <c r="S93" s="287" t="str">
        <f t="array" ref="S93">IFERROR(INDEX('DB(読み込みシート※編集厳禁)'!$A$3:$AH$501,MATCH($C93,'DB(読み込みシート※編集厳禁)'!$B$3:$B$501,0),MATCH(S$14,'DB(読み込みシート※編集厳禁)'!$A$2:$AH$2,0)),"")</f>
        <v/>
      </c>
      <c r="T93" s="288" t="str">
        <f t="array" ref="T93">IFERROR(INDEX('DB(読み込みシート※編集厳禁)'!$A$3:$AH$501,MATCH($C93,'DB(読み込みシート※編集厳禁)'!$B$3:$B$501,0),MATCH(T$14,'DB(読み込みシート※編集厳禁)'!$A$2:$AH$2,0)),"")</f>
        <v/>
      </c>
      <c r="U93" s="207"/>
      <c r="V93" s="284"/>
      <c r="W93" s="209" t="s">
        <v>32</v>
      </c>
      <c r="X93" s="210" t="str">
        <f t="shared" si="15"/>
        <v/>
      </c>
      <c r="Y93" s="211" t="str">
        <f t="shared" si="16"/>
        <v/>
      </c>
      <c r="Z93" s="217" t="str">
        <f t="shared" si="17"/>
        <v/>
      </c>
      <c r="AA93" s="4"/>
      <c r="AB93" s="23"/>
      <c r="AC93" s="23"/>
      <c r="AD93" s="23"/>
      <c r="AE93" s="23"/>
      <c r="AF93" s="23"/>
      <c r="AG93" s="23" t="str">
        <f t="shared" si="18"/>
        <v/>
      </c>
      <c r="AH93" s="23" t="str">
        <f t="shared" si="19"/>
        <v/>
      </c>
      <c r="AI93" s="23" t="str">
        <f t="shared" si="20"/>
        <v>-</v>
      </c>
      <c r="AJ93" s="23"/>
      <c r="AK93" s="23" t="str">
        <f t="shared" si="21"/>
        <v/>
      </c>
      <c r="AL93" s="23"/>
      <c r="AM93" s="23"/>
      <c r="AN93" s="23"/>
      <c r="AO93" s="23"/>
      <c r="AP93" s="23"/>
      <c r="AQ93" s="25"/>
      <c r="AR93" s="130"/>
      <c r="AS93" s="130"/>
      <c r="AT93" s="90">
        <v>77.0</v>
      </c>
      <c r="AU93" s="130" t="str">
        <f t="array" ref="AU93">IFERROR(INDEX('DB(読み込みシート※編集厳禁)'!$A$3:$AH$501,MATCH($C93,'DB(読み込みシート※編集厳禁)'!$B$3:$B$501,0),MATCH(AU$16,'DB(読み込みシート※編集厳禁)'!$A$2:$AH$2,0)),"")</f>
        <v/>
      </c>
      <c r="AV93" s="130" t="str">
        <f t="array" ref="AV93">IFERROR(INDEX('DB(読み込みシート※編集厳禁)'!$A$3:$AH$501,MATCH($C93,'DB(読み込みシート※編集厳禁)'!$B$3:$B$501,0),MATCH(AV$16,'DB(読み込みシート※編集厳禁)'!$A$2:$AH$2,0)),"")</f>
        <v/>
      </c>
      <c r="AW93" s="130" t="str">
        <f t="shared" si="22"/>
        <v/>
      </c>
      <c r="AX93" s="130" t="str">
        <f t="shared" si="23"/>
        <v/>
      </c>
      <c r="AY93" s="130" t="str">
        <f t="shared" si="24"/>
        <v/>
      </c>
      <c r="AZ93" s="130" t="str">
        <f t="shared" si="25"/>
        <v/>
      </c>
      <c r="BA93" s="130" t="str">
        <f t="shared" si="26"/>
        <v/>
      </c>
      <c r="BB93" s="130" t="str">
        <f t="shared" si="27"/>
        <v/>
      </c>
      <c r="BC93" s="130" t="str">
        <f t="shared" si="28"/>
        <v/>
      </c>
      <c r="BD93" s="131" t="str">
        <f t="shared" si="29"/>
        <v/>
      </c>
      <c r="BE93" s="131" t="str">
        <f t="shared" si="30"/>
        <v/>
      </c>
      <c r="BF93" s="4" t="str">
        <f t="shared" si="31"/>
        <v/>
      </c>
      <c r="BG93" s="4" t="str">
        <f t="shared" si="32"/>
        <v/>
      </c>
      <c r="BH93" s="4" t="str">
        <f t="shared" si="33"/>
        <v/>
      </c>
      <c r="BI93" s="4" t="str">
        <f t="shared" si="34"/>
        <v/>
      </c>
      <c r="BJ93" s="4" t="str">
        <f t="shared" si="35"/>
        <v/>
      </c>
      <c r="BK93" s="4" t="str">
        <f t="shared" si="36"/>
        <v/>
      </c>
      <c r="BL93" s="4" t="str">
        <f t="shared" si="37"/>
        <v/>
      </c>
      <c r="BM93" s="4" t="str">
        <f t="shared" si="38"/>
        <v/>
      </c>
      <c r="BN93" s="4" t="str">
        <f t="shared" si="39"/>
        <v/>
      </c>
      <c r="BO93" s="4" t="str">
        <f t="shared" si="40"/>
        <v/>
      </c>
      <c r="BP93" s="4" t="str">
        <f t="shared" si="41"/>
        <v/>
      </c>
      <c r="BQ93" s="4" t="str">
        <f t="shared" si="42"/>
        <v/>
      </c>
      <c r="BR93" s="4" t="str">
        <f t="shared" si="43"/>
        <v/>
      </c>
      <c r="BS93" s="4" t="str">
        <f t="shared" si="44"/>
        <v/>
      </c>
      <c r="BT93" s="4"/>
      <c r="BU93" s="4"/>
      <c r="BV93" s="4"/>
      <c r="BW93" s="4"/>
      <c r="BX93" s="4"/>
    </row>
    <row r="94">
      <c r="A94" s="4"/>
      <c r="B94" s="221" t="str">
        <f t="array" ref="B94">IFERROR(INDEX('DB(読み込みシート※編集厳禁)'!$A$3:$AH$501,MATCH($C94,'DB(読み込みシート※編集厳禁)'!$B$3:$B$501,0),MATCH(B$14,'DB(読み込みシート※編集厳禁)'!$A$2:$AH$2,0)),"")</f>
        <v/>
      </c>
      <c r="C94" s="222">
        <v>78.0</v>
      </c>
      <c r="D94" s="287" t="str">
        <f t="array" ref="D94">IFERROR(INDEX('DB(読み込みシート※編集厳禁)'!$A$3:$AH$501,MATCH($C94,'DB(読み込みシート※編集厳禁)'!$B$3:$B$501,0),MATCH(D$14,'DB(読み込みシート※編集厳禁)'!$A$2:$AH$2,0)),"")</f>
        <v/>
      </c>
      <c r="E94" s="288" t="str">
        <f t="array" ref="E94">IFERROR(INDEX('DB(読み込みシート※編集厳禁)'!$A$3:$AH$501,MATCH($C94,'DB(読み込みシート※編集厳禁)'!$B$3:$B$501,0),MATCH(E$14,'DB(読み込みシート※編集厳禁)'!$A$2:$AH$2,0)),"")</f>
        <v/>
      </c>
      <c r="F94" s="289" t="str">
        <f t="array" ref="F94">IFERROR(INDEX('DB(読み込みシート※編集厳禁)'!$A$3:$AH$501,MATCH($C94,'DB(読み込みシート※編集厳禁)'!$B$3:$B$501,0),MATCH(F$14,'DB(読み込みシート※編集厳禁)'!$A$2:$AH$2,0)),"")</f>
        <v/>
      </c>
      <c r="G94" s="205" t="str">
        <f t="shared" si="8"/>
        <v/>
      </c>
      <c r="H94" s="225" t="str">
        <f t="shared" si="9"/>
        <v>:00:000</v>
      </c>
      <c r="I94" s="207"/>
      <c r="J94" s="284"/>
      <c r="K94" s="209" t="s">
        <v>32</v>
      </c>
      <c r="L94" s="210" t="str">
        <f t="shared" si="10"/>
        <v/>
      </c>
      <c r="M94" s="211" t="str">
        <f t="shared" si="11"/>
        <v/>
      </c>
      <c r="N94" s="212" t="str">
        <f t="shared" si="12"/>
        <v/>
      </c>
      <c r="O94" s="214" t="str">
        <f t="shared" si="13"/>
        <v/>
      </c>
      <c r="P94" s="246" t="str">
        <f t="shared" si="14"/>
        <v>:00:000</v>
      </c>
      <c r="Q94" s="221" t="str">
        <f t="array" ref="Q94">IFERROR(INDEX('DB(読み込みシート※編集厳禁)'!$A$3:$AH$501,MATCH($C94,'DB(読み込みシート※編集厳禁)'!$B$3:$B$501,0),MATCH(Q$14,'DB(読み込みシート※編集厳禁)'!$A$2:$AH$2,0)),"")</f>
        <v/>
      </c>
      <c r="R94" s="222">
        <v>78.0</v>
      </c>
      <c r="S94" s="287" t="str">
        <f t="array" ref="S94">IFERROR(INDEX('DB(読み込みシート※編集厳禁)'!$A$3:$AH$501,MATCH($C94,'DB(読み込みシート※編集厳禁)'!$B$3:$B$501,0),MATCH(S$14,'DB(読み込みシート※編集厳禁)'!$A$2:$AH$2,0)),"")</f>
        <v/>
      </c>
      <c r="T94" s="288" t="str">
        <f t="array" ref="T94">IFERROR(INDEX('DB(読み込みシート※編集厳禁)'!$A$3:$AH$501,MATCH($C94,'DB(読み込みシート※編集厳禁)'!$B$3:$B$501,0),MATCH(T$14,'DB(読み込みシート※編集厳禁)'!$A$2:$AH$2,0)),"")</f>
        <v/>
      </c>
      <c r="U94" s="207"/>
      <c r="V94" s="284"/>
      <c r="W94" s="209" t="s">
        <v>32</v>
      </c>
      <c r="X94" s="210" t="str">
        <f t="shared" si="15"/>
        <v/>
      </c>
      <c r="Y94" s="211" t="str">
        <f t="shared" si="16"/>
        <v/>
      </c>
      <c r="Z94" s="217" t="str">
        <f t="shared" si="17"/>
        <v/>
      </c>
      <c r="AA94" s="4"/>
      <c r="AB94" s="23"/>
      <c r="AC94" s="23"/>
      <c r="AD94" s="23"/>
      <c r="AE94" s="23"/>
      <c r="AF94" s="23"/>
      <c r="AG94" s="23" t="str">
        <f t="shared" si="18"/>
        <v/>
      </c>
      <c r="AH94" s="23" t="str">
        <f t="shared" si="19"/>
        <v/>
      </c>
      <c r="AI94" s="23" t="str">
        <f t="shared" si="20"/>
        <v>-</v>
      </c>
      <c r="AJ94" s="23"/>
      <c r="AK94" s="23" t="str">
        <f t="shared" si="21"/>
        <v/>
      </c>
      <c r="AL94" s="23"/>
      <c r="AM94" s="23"/>
      <c r="AN94" s="23"/>
      <c r="AO94" s="23"/>
      <c r="AP94" s="23"/>
      <c r="AQ94" s="25"/>
      <c r="AR94" s="130"/>
      <c r="AS94" s="130"/>
      <c r="AT94" s="90">
        <v>78.0</v>
      </c>
      <c r="AU94" s="130" t="str">
        <f t="array" ref="AU94">IFERROR(INDEX('DB(読み込みシート※編集厳禁)'!$A$3:$AH$501,MATCH($C94,'DB(読み込みシート※編集厳禁)'!$B$3:$B$501,0),MATCH(AU$16,'DB(読み込みシート※編集厳禁)'!$A$2:$AH$2,0)),"")</f>
        <v/>
      </c>
      <c r="AV94" s="130" t="str">
        <f t="array" ref="AV94">IFERROR(INDEX('DB(読み込みシート※編集厳禁)'!$A$3:$AH$501,MATCH($C94,'DB(読み込みシート※編集厳禁)'!$B$3:$B$501,0),MATCH(AV$16,'DB(読み込みシート※編集厳禁)'!$A$2:$AH$2,0)),"")</f>
        <v/>
      </c>
      <c r="AW94" s="130" t="str">
        <f t="shared" si="22"/>
        <v/>
      </c>
      <c r="AX94" s="130" t="str">
        <f t="shared" si="23"/>
        <v/>
      </c>
      <c r="AY94" s="130" t="str">
        <f t="shared" si="24"/>
        <v/>
      </c>
      <c r="AZ94" s="130" t="str">
        <f t="shared" si="25"/>
        <v/>
      </c>
      <c r="BA94" s="130" t="str">
        <f t="shared" si="26"/>
        <v/>
      </c>
      <c r="BB94" s="130" t="str">
        <f t="shared" si="27"/>
        <v/>
      </c>
      <c r="BC94" s="130" t="str">
        <f t="shared" si="28"/>
        <v/>
      </c>
      <c r="BD94" s="131" t="str">
        <f t="shared" si="29"/>
        <v/>
      </c>
      <c r="BE94" s="131" t="str">
        <f t="shared" si="30"/>
        <v/>
      </c>
      <c r="BF94" s="4" t="str">
        <f t="shared" si="31"/>
        <v/>
      </c>
      <c r="BG94" s="4" t="str">
        <f t="shared" si="32"/>
        <v/>
      </c>
      <c r="BH94" s="4" t="str">
        <f t="shared" si="33"/>
        <v/>
      </c>
      <c r="BI94" s="4" t="str">
        <f t="shared" si="34"/>
        <v/>
      </c>
      <c r="BJ94" s="4" t="str">
        <f t="shared" si="35"/>
        <v/>
      </c>
      <c r="BK94" s="4" t="str">
        <f t="shared" si="36"/>
        <v/>
      </c>
      <c r="BL94" s="4" t="str">
        <f t="shared" si="37"/>
        <v/>
      </c>
      <c r="BM94" s="4" t="str">
        <f t="shared" si="38"/>
        <v/>
      </c>
      <c r="BN94" s="4" t="str">
        <f t="shared" si="39"/>
        <v/>
      </c>
      <c r="BO94" s="4" t="str">
        <f t="shared" si="40"/>
        <v/>
      </c>
      <c r="BP94" s="4" t="str">
        <f t="shared" si="41"/>
        <v/>
      </c>
      <c r="BQ94" s="4" t="str">
        <f t="shared" si="42"/>
        <v/>
      </c>
      <c r="BR94" s="4" t="str">
        <f t="shared" si="43"/>
        <v/>
      </c>
      <c r="BS94" s="4" t="str">
        <f t="shared" si="44"/>
        <v/>
      </c>
      <c r="BT94" s="4"/>
      <c r="BU94" s="4"/>
      <c r="BV94" s="4"/>
      <c r="BW94" s="4"/>
      <c r="BX94" s="4"/>
    </row>
    <row r="95">
      <c r="A95" s="4"/>
      <c r="B95" s="221" t="str">
        <f t="array" ref="B95">IFERROR(INDEX('DB(読み込みシート※編集厳禁)'!$A$3:$AH$501,MATCH($C95,'DB(読み込みシート※編集厳禁)'!$B$3:$B$501,0),MATCH(B$14,'DB(読み込みシート※編集厳禁)'!$A$2:$AH$2,0)),"")</f>
        <v/>
      </c>
      <c r="C95" s="222">
        <v>79.0</v>
      </c>
      <c r="D95" s="287" t="str">
        <f t="array" ref="D95">IFERROR(INDEX('DB(読み込みシート※編集厳禁)'!$A$3:$AH$501,MATCH($C95,'DB(読み込みシート※編集厳禁)'!$B$3:$B$501,0),MATCH(D$14,'DB(読み込みシート※編集厳禁)'!$A$2:$AH$2,0)),"")</f>
        <v/>
      </c>
      <c r="E95" s="288" t="str">
        <f t="array" ref="E95">IFERROR(INDEX('DB(読み込みシート※編集厳禁)'!$A$3:$AH$501,MATCH($C95,'DB(読み込みシート※編集厳禁)'!$B$3:$B$501,0),MATCH(E$14,'DB(読み込みシート※編集厳禁)'!$A$2:$AH$2,0)),"")</f>
        <v/>
      </c>
      <c r="F95" s="289" t="str">
        <f t="array" ref="F95">IFERROR(INDEX('DB(読み込みシート※編集厳禁)'!$A$3:$AH$501,MATCH($C95,'DB(読み込みシート※編集厳禁)'!$B$3:$B$501,0),MATCH(F$14,'DB(読み込みシート※編集厳禁)'!$A$2:$AH$2,0)),"")</f>
        <v/>
      </c>
      <c r="G95" s="205" t="str">
        <f t="shared" si="8"/>
        <v/>
      </c>
      <c r="H95" s="225" t="str">
        <f t="shared" si="9"/>
        <v>:00:000</v>
      </c>
      <c r="I95" s="207"/>
      <c r="J95" s="284"/>
      <c r="K95" s="209" t="s">
        <v>32</v>
      </c>
      <c r="L95" s="210" t="str">
        <f t="shared" si="10"/>
        <v/>
      </c>
      <c r="M95" s="211" t="str">
        <f t="shared" si="11"/>
        <v/>
      </c>
      <c r="N95" s="212" t="str">
        <f t="shared" si="12"/>
        <v/>
      </c>
      <c r="O95" s="214" t="str">
        <f t="shared" si="13"/>
        <v/>
      </c>
      <c r="P95" s="246" t="str">
        <f t="shared" si="14"/>
        <v>:00:000</v>
      </c>
      <c r="Q95" s="221" t="str">
        <f t="array" ref="Q95">IFERROR(INDEX('DB(読み込みシート※編集厳禁)'!$A$3:$AH$501,MATCH($C95,'DB(読み込みシート※編集厳禁)'!$B$3:$B$501,0),MATCH(Q$14,'DB(読み込みシート※編集厳禁)'!$A$2:$AH$2,0)),"")</f>
        <v/>
      </c>
      <c r="R95" s="222">
        <v>79.0</v>
      </c>
      <c r="S95" s="287" t="str">
        <f t="array" ref="S95">IFERROR(INDEX('DB(読み込みシート※編集厳禁)'!$A$3:$AH$501,MATCH($C95,'DB(読み込みシート※編集厳禁)'!$B$3:$B$501,0),MATCH(S$14,'DB(読み込みシート※編集厳禁)'!$A$2:$AH$2,0)),"")</f>
        <v/>
      </c>
      <c r="T95" s="288" t="str">
        <f t="array" ref="T95">IFERROR(INDEX('DB(読み込みシート※編集厳禁)'!$A$3:$AH$501,MATCH($C95,'DB(読み込みシート※編集厳禁)'!$B$3:$B$501,0),MATCH(T$14,'DB(読み込みシート※編集厳禁)'!$A$2:$AH$2,0)),"")</f>
        <v/>
      </c>
      <c r="U95" s="207"/>
      <c r="V95" s="284"/>
      <c r="W95" s="209" t="s">
        <v>32</v>
      </c>
      <c r="X95" s="210" t="str">
        <f t="shared" si="15"/>
        <v/>
      </c>
      <c r="Y95" s="211" t="str">
        <f t="shared" si="16"/>
        <v/>
      </c>
      <c r="Z95" s="217" t="str">
        <f t="shared" si="17"/>
        <v/>
      </c>
      <c r="AA95" s="4"/>
      <c r="AB95" s="23"/>
      <c r="AC95" s="23"/>
      <c r="AD95" s="23"/>
      <c r="AE95" s="23"/>
      <c r="AF95" s="23"/>
      <c r="AG95" s="23" t="str">
        <f t="shared" si="18"/>
        <v/>
      </c>
      <c r="AH95" s="23" t="str">
        <f t="shared" si="19"/>
        <v/>
      </c>
      <c r="AI95" s="23" t="str">
        <f t="shared" si="20"/>
        <v>-</v>
      </c>
      <c r="AJ95" s="23"/>
      <c r="AK95" s="23" t="str">
        <f t="shared" si="21"/>
        <v/>
      </c>
      <c r="AL95" s="23"/>
      <c r="AM95" s="23"/>
      <c r="AN95" s="23"/>
      <c r="AO95" s="23"/>
      <c r="AP95" s="23"/>
      <c r="AQ95" s="25"/>
      <c r="AR95" s="130"/>
      <c r="AS95" s="130"/>
      <c r="AT95" s="90">
        <v>79.0</v>
      </c>
      <c r="AU95" s="130" t="str">
        <f t="array" ref="AU95">IFERROR(INDEX('DB(読み込みシート※編集厳禁)'!$A$3:$AH$501,MATCH($C95,'DB(読み込みシート※編集厳禁)'!$B$3:$B$501,0),MATCH(AU$16,'DB(読み込みシート※編集厳禁)'!$A$2:$AH$2,0)),"")</f>
        <v/>
      </c>
      <c r="AV95" s="130" t="str">
        <f t="array" ref="AV95">IFERROR(INDEX('DB(読み込みシート※編集厳禁)'!$A$3:$AH$501,MATCH($C95,'DB(読み込みシート※編集厳禁)'!$B$3:$B$501,0),MATCH(AV$16,'DB(読み込みシート※編集厳禁)'!$A$2:$AH$2,0)),"")</f>
        <v/>
      </c>
      <c r="AW95" s="130" t="str">
        <f t="shared" si="22"/>
        <v/>
      </c>
      <c r="AX95" s="130" t="str">
        <f t="shared" si="23"/>
        <v/>
      </c>
      <c r="AY95" s="130" t="str">
        <f t="shared" si="24"/>
        <v/>
      </c>
      <c r="AZ95" s="130" t="str">
        <f t="shared" si="25"/>
        <v/>
      </c>
      <c r="BA95" s="130" t="str">
        <f t="shared" si="26"/>
        <v/>
      </c>
      <c r="BB95" s="130" t="str">
        <f t="shared" si="27"/>
        <v/>
      </c>
      <c r="BC95" s="130" t="str">
        <f t="shared" si="28"/>
        <v/>
      </c>
      <c r="BD95" s="131" t="str">
        <f t="shared" si="29"/>
        <v/>
      </c>
      <c r="BE95" s="131" t="str">
        <f t="shared" si="30"/>
        <v/>
      </c>
      <c r="BF95" s="4" t="str">
        <f t="shared" si="31"/>
        <v/>
      </c>
      <c r="BG95" s="4" t="str">
        <f t="shared" si="32"/>
        <v/>
      </c>
      <c r="BH95" s="4" t="str">
        <f t="shared" si="33"/>
        <v/>
      </c>
      <c r="BI95" s="4" t="str">
        <f t="shared" si="34"/>
        <v/>
      </c>
      <c r="BJ95" s="4" t="str">
        <f t="shared" si="35"/>
        <v/>
      </c>
      <c r="BK95" s="4" t="str">
        <f t="shared" si="36"/>
        <v/>
      </c>
      <c r="BL95" s="4" t="str">
        <f t="shared" si="37"/>
        <v/>
      </c>
      <c r="BM95" s="4" t="str">
        <f t="shared" si="38"/>
        <v/>
      </c>
      <c r="BN95" s="4" t="str">
        <f t="shared" si="39"/>
        <v/>
      </c>
      <c r="BO95" s="4" t="str">
        <f t="shared" si="40"/>
        <v/>
      </c>
      <c r="BP95" s="4" t="str">
        <f t="shared" si="41"/>
        <v/>
      </c>
      <c r="BQ95" s="4" t="str">
        <f t="shared" si="42"/>
        <v/>
      </c>
      <c r="BR95" s="4" t="str">
        <f t="shared" si="43"/>
        <v/>
      </c>
      <c r="BS95" s="4" t="str">
        <f t="shared" si="44"/>
        <v/>
      </c>
      <c r="BT95" s="4"/>
      <c r="BU95" s="4"/>
      <c r="BV95" s="4"/>
      <c r="BW95" s="4"/>
      <c r="BX95" s="4"/>
    </row>
    <row r="96">
      <c r="A96" s="4"/>
      <c r="B96" s="221" t="str">
        <f t="array" ref="B96">IFERROR(INDEX('DB(読み込みシート※編集厳禁)'!$A$3:$AH$501,MATCH($C96,'DB(読み込みシート※編集厳禁)'!$B$3:$B$501,0),MATCH(B$14,'DB(読み込みシート※編集厳禁)'!$A$2:$AH$2,0)),"")</f>
        <v/>
      </c>
      <c r="C96" s="222">
        <v>80.0</v>
      </c>
      <c r="D96" s="287" t="str">
        <f t="array" ref="D96">IFERROR(INDEX('DB(読み込みシート※編集厳禁)'!$A$3:$AH$501,MATCH($C96,'DB(読み込みシート※編集厳禁)'!$B$3:$B$501,0),MATCH(D$14,'DB(読み込みシート※編集厳禁)'!$A$2:$AH$2,0)),"")</f>
        <v/>
      </c>
      <c r="E96" s="288" t="str">
        <f t="array" ref="E96">IFERROR(INDEX('DB(読み込みシート※編集厳禁)'!$A$3:$AH$501,MATCH($C96,'DB(読み込みシート※編集厳禁)'!$B$3:$B$501,0),MATCH(E$14,'DB(読み込みシート※編集厳禁)'!$A$2:$AH$2,0)),"")</f>
        <v/>
      </c>
      <c r="F96" s="289" t="str">
        <f t="array" ref="F96">IFERROR(INDEX('DB(読み込みシート※編集厳禁)'!$A$3:$AH$501,MATCH($C96,'DB(読み込みシート※編集厳禁)'!$B$3:$B$501,0),MATCH(F$14,'DB(読み込みシート※編集厳禁)'!$A$2:$AH$2,0)),"")</f>
        <v/>
      </c>
      <c r="G96" s="205" t="str">
        <f t="shared" si="8"/>
        <v/>
      </c>
      <c r="H96" s="225" t="str">
        <f t="shared" si="9"/>
        <v>:00:000</v>
      </c>
      <c r="I96" s="207"/>
      <c r="J96" s="284"/>
      <c r="K96" s="209" t="s">
        <v>32</v>
      </c>
      <c r="L96" s="210" t="str">
        <f t="shared" si="10"/>
        <v/>
      </c>
      <c r="M96" s="211" t="str">
        <f t="shared" si="11"/>
        <v/>
      </c>
      <c r="N96" s="212" t="str">
        <f t="shared" si="12"/>
        <v/>
      </c>
      <c r="O96" s="214" t="str">
        <f t="shared" si="13"/>
        <v/>
      </c>
      <c r="P96" s="246" t="str">
        <f t="shared" si="14"/>
        <v>:00:000</v>
      </c>
      <c r="Q96" s="221" t="str">
        <f t="array" ref="Q96">IFERROR(INDEX('DB(読み込みシート※編集厳禁)'!$A$3:$AH$501,MATCH($C96,'DB(読み込みシート※編集厳禁)'!$B$3:$B$501,0),MATCH(Q$14,'DB(読み込みシート※編集厳禁)'!$A$2:$AH$2,0)),"")</f>
        <v/>
      </c>
      <c r="R96" s="222">
        <v>80.0</v>
      </c>
      <c r="S96" s="287" t="str">
        <f t="array" ref="S96">IFERROR(INDEX('DB(読み込みシート※編集厳禁)'!$A$3:$AH$501,MATCH($C96,'DB(読み込みシート※編集厳禁)'!$B$3:$B$501,0),MATCH(S$14,'DB(読み込みシート※編集厳禁)'!$A$2:$AH$2,0)),"")</f>
        <v/>
      </c>
      <c r="T96" s="288" t="str">
        <f t="array" ref="T96">IFERROR(INDEX('DB(読み込みシート※編集厳禁)'!$A$3:$AH$501,MATCH($C96,'DB(読み込みシート※編集厳禁)'!$B$3:$B$501,0),MATCH(T$14,'DB(読み込みシート※編集厳禁)'!$A$2:$AH$2,0)),"")</f>
        <v/>
      </c>
      <c r="U96" s="207"/>
      <c r="V96" s="284"/>
      <c r="W96" s="209" t="s">
        <v>32</v>
      </c>
      <c r="X96" s="210" t="str">
        <f t="shared" si="15"/>
        <v/>
      </c>
      <c r="Y96" s="211" t="str">
        <f t="shared" si="16"/>
        <v/>
      </c>
      <c r="Z96" s="217" t="str">
        <f t="shared" si="17"/>
        <v/>
      </c>
      <c r="AA96" s="4"/>
      <c r="AB96" s="23"/>
      <c r="AC96" s="23"/>
      <c r="AD96" s="23"/>
      <c r="AE96" s="23"/>
      <c r="AF96" s="23"/>
      <c r="AG96" s="23" t="str">
        <f t="shared" si="18"/>
        <v/>
      </c>
      <c r="AH96" s="23" t="str">
        <f t="shared" si="19"/>
        <v/>
      </c>
      <c r="AI96" s="23" t="str">
        <f t="shared" si="20"/>
        <v>-</v>
      </c>
      <c r="AJ96" s="23"/>
      <c r="AK96" s="23" t="str">
        <f t="shared" si="21"/>
        <v/>
      </c>
      <c r="AL96" s="23"/>
      <c r="AM96" s="23"/>
      <c r="AN96" s="23"/>
      <c r="AO96" s="23"/>
      <c r="AP96" s="23"/>
      <c r="AQ96" s="25"/>
      <c r="AR96" s="130"/>
      <c r="AS96" s="130"/>
      <c r="AT96" s="90">
        <v>80.0</v>
      </c>
      <c r="AU96" s="130" t="str">
        <f t="array" ref="AU96">IFERROR(INDEX('DB(読み込みシート※編集厳禁)'!$A$3:$AH$501,MATCH($C96,'DB(読み込みシート※編集厳禁)'!$B$3:$B$501,0),MATCH(AU$16,'DB(読み込みシート※編集厳禁)'!$A$2:$AH$2,0)),"")</f>
        <v/>
      </c>
      <c r="AV96" s="130" t="str">
        <f t="array" ref="AV96">IFERROR(INDEX('DB(読み込みシート※編集厳禁)'!$A$3:$AH$501,MATCH($C96,'DB(読み込みシート※編集厳禁)'!$B$3:$B$501,0),MATCH(AV$16,'DB(読み込みシート※編集厳禁)'!$A$2:$AH$2,0)),"")</f>
        <v/>
      </c>
      <c r="AW96" s="130" t="str">
        <f t="shared" si="22"/>
        <v/>
      </c>
      <c r="AX96" s="130" t="str">
        <f t="shared" si="23"/>
        <v/>
      </c>
      <c r="AY96" s="130" t="str">
        <f t="shared" si="24"/>
        <v/>
      </c>
      <c r="AZ96" s="130" t="str">
        <f t="shared" si="25"/>
        <v/>
      </c>
      <c r="BA96" s="130" t="str">
        <f t="shared" si="26"/>
        <v/>
      </c>
      <c r="BB96" s="130" t="str">
        <f t="shared" si="27"/>
        <v/>
      </c>
      <c r="BC96" s="130" t="str">
        <f t="shared" si="28"/>
        <v/>
      </c>
      <c r="BD96" s="131" t="str">
        <f t="shared" si="29"/>
        <v/>
      </c>
      <c r="BE96" s="131" t="str">
        <f t="shared" si="30"/>
        <v/>
      </c>
      <c r="BF96" s="4" t="str">
        <f t="shared" si="31"/>
        <v/>
      </c>
      <c r="BG96" s="4" t="str">
        <f t="shared" si="32"/>
        <v/>
      </c>
      <c r="BH96" s="4" t="str">
        <f t="shared" si="33"/>
        <v/>
      </c>
      <c r="BI96" s="4" t="str">
        <f t="shared" si="34"/>
        <v/>
      </c>
      <c r="BJ96" s="4" t="str">
        <f t="shared" si="35"/>
        <v/>
      </c>
      <c r="BK96" s="4" t="str">
        <f t="shared" si="36"/>
        <v/>
      </c>
      <c r="BL96" s="4" t="str">
        <f t="shared" si="37"/>
        <v/>
      </c>
      <c r="BM96" s="4" t="str">
        <f t="shared" si="38"/>
        <v/>
      </c>
      <c r="BN96" s="4" t="str">
        <f t="shared" si="39"/>
        <v/>
      </c>
      <c r="BO96" s="4" t="str">
        <f t="shared" si="40"/>
        <v/>
      </c>
      <c r="BP96" s="4" t="str">
        <f t="shared" si="41"/>
        <v/>
      </c>
      <c r="BQ96" s="4" t="str">
        <f t="shared" si="42"/>
        <v/>
      </c>
      <c r="BR96" s="4" t="str">
        <f t="shared" si="43"/>
        <v/>
      </c>
      <c r="BS96" s="4" t="str">
        <f t="shared" si="44"/>
        <v/>
      </c>
      <c r="BT96" s="4"/>
      <c r="BU96" s="4"/>
      <c r="BV96" s="4"/>
      <c r="BW96" s="4"/>
      <c r="BX96" s="4"/>
    </row>
    <row r="97">
      <c r="A97" s="4"/>
      <c r="B97" s="221" t="str">
        <f t="array" ref="B97">IFERROR(INDEX('DB(読み込みシート※編集厳禁)'!$A$3:$AH$501,MATCH($C97,'DB(読み込みシート※編集厳禁)'!$B$3:$B$501,0),MATCH(B$14,'DB(読み込みシート※編集厳禁)'!$A$2:$AH$2,0)),"")</f>
        <v/>
      </c>
      <c r="C97" s="222">
        <v>81.0</v>
      </c>
      <c r="D97" s="287" t="str">
        <f t="array" ref="D97">IFERROR(INDEX('DB(読み込みシート※編集厳禁)'!$A$3:$AH$501,MATCH($C97,'DB(読み込みシート※編集厳禁)'!$B$3:$B$501,0),MATCH(D$14,'DB(読み込みシート※編集厳禁)'!$A$2:$AH$2,0)),"")</f>
        <v/>
      </c>
      <c r="E97" s="288" t="str">
        <f t="array" ref="E97">IFERROR(INDEX('DB(読み込みシート※編集厳禁)'!$A$3:$AH$501,MATCH($C97,'DB(読み込みシート※編集厳禁)'!$B$3:$B$501,0),MATCH(E$14,'DB(読み込みシート※編集厳禁)'!$A$2:$AH$2,0)),"")</f>
        <v/>
      </c>
      <c r="F97" s="289" t="str">
        <f t="array" ref="F97">IFERROR(INDEX('DB(読み込みシート※編集厳禁)'!$A$3:$AH$501,MATCH($C97,'DB(読み込みシート※編集厳禁)'!$B$3:$B$501,0),MATCH(F$14,'DB(読み込みシート※編集厳禁)'!$A$2:$AH$2,0)),"")</f>
        <v/>
      </c>
      <c r="G97" s="205" t="str">
        <f t="shared" si="8"/>
        <v/>
      </c>
      <c r="H97" s="225" t="str">
        <f t="shared" si="9"/>
        <v>:00:000</v>
      </c>
      <c r="I97" s="207"/>
      <c r="J97" s="284"/>
      <c r="K97" s="209" t="s">
        <v>32</v>
      </c>
      <c r="L97" s="210" t="str">
        <f t="shared" si="10"/>
        <v/>
      </c>
      <c r="M97" s="211" t="str">
        <f t="shared" si="11"/>
        <v/>
      </c>
      <c r="N97" s="212" t="str">
        <f t="shared" si="12"/>
        <v/>
      </c>
      <c r="O97" s="214" t="str">
        <f t="shared" si="13"/>
        <v/>
      </c>
      <c r="P97" s="246" t="str">
        <f t="shared" si="14"/>
        <v>:00:000</v>
      </c>
      <c r="Q97" s="221" t="str">
        <f t="array" ref="Q97">IFERROR(INDEX('DB(読み込みシート※編集厳禁)'!$A$3:$AH$501,MATCH($C97,'DB(読み込みシート※編集厳禁)'!$B$3:$B$501,0),MATCH(Q$14,'DB(読み込みシート※編集厳禁)'!$A$2:$AH$2,0)),"")</f>
        <v/>
      </c>
      <c r="R97" s="222">
        <v>81.0</v>
      </c>
      <c r="S97" s="287" t="str">
        <f t="array" ref="S97">IFERROR(INDEX('DB(読み込みシート※編集厳禁)'!$A$3:$AH$501,MATCH($C97,'DB(読み込みシート※編集厳禁)'!$B$3:$B$501,0),MATCH(S$14,'DB(読み込みシート※編集厳禁)'!$A$2:$AH$2,0)),"")</f>
        <v/>
      </c>
      <c r="T97" s="288" t="str">
        <f t="array" ref="T97">IFERROR(INDEX('DB(読み込みシート※編集厳禁)'!$A$3:$AH$501,MATCH($C97,'DB(読み込みシート※編集厳禁)'!$B$3:$B$501,0),MATCH(T$14,'DB(読み込みシート※編集厳禁)'!$A$2:$AH$2,0)),"")</f>
        <v/>
      </c>
      <c r="U97" s="207"/>
      <c r="V97" s="284"/>
      <c r="W97" s="209" t="s">
        <v>32</v>
      </c>
      <c r="X97" s="210" t="str">
        <f t="shared" si="15"/>
        <v/>
      </c>
      <c r="Y97" s="211" t="str">
        <f t="shared" si="16"/>
        <v/>
      </c>
      <c r="Z97" s="217" t="str">
        <f t="shared" si="17"/>
        <v/>
      </c>
      <c r="AA97" s="4"/>
      <c r="AB97" s="23"/>
      <c r="AC97" s="23"/>
      <c r="AD97" s="23"/>
      <c r="AE97" s="23"/>
      <c r="AF97" s="23"/>
      <c r="AG97" s="23" t="str">
        <f t="shared" si="18"/>
        <v/>
      </c>
      <c r="AH97" s="23" t="str">
        <f t="shared" si="19"/>
        <v/>
      </c>
      <c r="AI97" s="23" t="str">
        <f t="shared" si="20"/>
        <v>-</v>
      </c>
      <c r="AJ97" s="23"/>
      <c r="AK97" s="23" t="str">
        <f t="shared" si="21"/>
        <v/>
      </c>
      <c r="AL97" s="23"/>
      <c r="AM97" s="23"/>
      <c r="AN97" s="23"/>
      <c r="AO97" s="23"/>
      <c r="AP97" s="23"/>
      <c r="AQ97" s="25"/>
      <c r="AR97" s="130"/>
      <c r="AS97" s="130"/>
      <c r="AT97" s="90">
        <v>81.0</v>
      </c>
      <c r="AU97" s="130" t="str">
        <f t="array" ref="AU97">IFERROR(INDEX('DB(読み込みシート※編集厳禁)'!$A$3:$AH$501,MATCH($C97,'DB(読み込みシート※編集厳禁)'!$B$3:$B$501,0),MATCH(AU$16,'DB(読み込みシート※編集厳禁)'!$A$2:$AH$2,0)),"")</f>
        <v/>
      </c>
      <c r="AV97" s="130" t="str">
        <f t="array" ref="AV97">IFERROR(INDEX('DB(読み込みシート※編集厳禁)'!$A$3:$AH$501,MATCH($C97,'DB(読み込みシート※編集厳禁)'!$B$3:$B$501,0),MATCH(AV$16,'DB(読み込みシート※編集厳禁)'!$A$2:$AH$2,0)),"")</f>
        <v/>
      </c>
      <c r="AW97" s="130" t="str">
        <f t="shared" si="22"/>
        <v/>
      </c>
      <c r="AX97" s="130" t="str">
        <f t="shared" si="23"/>
        <v/>
      </c>
      <c r="AY97" s="130" t="str">
        <f t="shared" si="24"/>
        <v/>
      </c>
      <c r="AZ97" s="130" t="str">
        <f t="shared" si="25"/>
        <v/>
      </c>
      <c r="BA97" s="130" t="str">
        <f t="shared" si="26"/>
        <v/>
      </c>
      <c r="BB97" s="130" t="str">
        <f t="shared" si="27"/>
        <v/>
      </c>
      <c r="BC97" s="130" t="str">
        <f t="shared" si="28"/>
        <v/>
      </c>
      <c r="BD97" s="131" t="str">
        <f t="shared" si="29"/>
        <v/>
      </c>
      <c r="BE97" s="131" t="str">
        <f t="shared" si="30"/>
        <v/>
      </c>
      <c r="BF97" s="4" t="str">
        <f t="shared" si="31"/>
        <v/>
      </c>
      <c r="BG97" s="4" t="str">
        <f t="shared" si="32"/>
        <v/>
      </c>
      <c r="BH97" s="4" t="str">
        <f t="shared" si="33"/>
        <v/>
      </c>
      <c r="BI97" s="4" t="str">
        <f t="shared" si="34"/>
        <v/>
      </c>
      <c r="BJ97" s="4" t="str">
        <f t="shared" si="35"/>
        <v/>
      </c>
      <c r="BK97" s="4" t="str">
        <f t="shared" si="36"/>
        <v/>
      </c>
      <c r="BL97" s="4" t="str">
        <f t="shared" si="37"/>
        <v/>
      </c>
      <c r="BM97" s="4" t="str">
        <f t="shared" si="38"/>
        <v/>
      </c>
      <c r="BN97" s="4" t="str">
        <f t="shared" si="39"/>
        <v/>
      </c>
      <c r="BO97" s="4" t="str">
        <f t="shared" si="40"/>
        <v/>
      </c>
      <c r="BP97" s="4" t="str">
        <f t="shared" si="41"/>
        <v/>
      </c>
      <c r="BQ97" s="4" t="str">
        <f t="shared" si="42"/>
        <v/>
      </c>
      <c r="BR97" s="4" t="str">
        <f t="shared" si="43"/>
        <v/>
      </c>
      <c r="BS97" s="4" t="str">
        <f t="shared" si="44"/>
        <v/>
      </c>
      <c r="BT97" s="4"/>
      <c r="BU97" s="4"/>
      <c r="BV97" s="4"/>
      <c r="BW97" s="4"/>
      <c r="BX97" s="4"/>
    </row>
    <row r="98">
      <c r="A98" s="4"/>
      <c r="B98" s="221" t="str">
        <f t="array" ref="B98">IFERROR(INDEX('DB(読み込みシート※編集厳禁)'!$A$3:$AH$501,MATCH($C98,'DB(読み込みシート※編集厳禁)'!$B$3:$B$501,0),MATCH(B$14,'DB(読み込みシート※編集厳禁)'!$A$2:$AH$2,0)),"")</f>
        <v/>
      </c>
      <c r="C98" s="222">
        <v>82.0</v>
      </c>
      <c r="D98" s="287" t="str">
        <f t="array" ref="D98">IFERROR(INDEX('DB(読み込みシート※編集厳禁)'!$A$3:$AH$501,MATCH($C98,'DB(読み込みシート※編集厳禁)'!$B$3:$B$501,0),MATCH(D$14,'DB(読み込みシート※編集厳禁)'!$A$2:$AH$2,0)),"")</f>
        <v/>
      </c>
      <c r="E98" s="288" t="str">
        <f t="array" ref="E98">IFERROR(INDEX('DB(読み込みシート※編集厳禁)'!$A$3:$AH$501,MATCH($C98,'DB(読み込みシート※編集厳禁)'!$B$3:$B$501,0),MATCH(E$14,'DB(読み込みシート※編集厳禁)'!$A$2:$AH$2,0)),"")</f>
        <v/>
      </c>
      <c r="F98" s="289" t="str">
        <f t="array" ref="F98">IFERROR(INDEX('DB(読み込みシート※編集厳禁)'!$A$3:$AH$501,MATCH($C98,'DB(読み込みシート※編集厳禁)'!$B$3:$B$501,0),MATCH(F$14,'DB(読み込みシート※編集厳禁)'!$A$2:$AH$2,0)),"")</f>
        <v/>
      </c>
      <c r="G98" s="205" t="str">
        <f t="shared" si="8"/>
        <v/>
      </c>
      <c r="H98" s="225" t="str">
        <f t="shared" si="9"/>
        <v>:00:000</v>
      </c>
      <c r="I98" s="207"/>
      <c r="J98" s="284"/>
      <c r="K98" s="209" t="s">
        <v>32</v>
      </c>
      <c r="L98" s="210" t="str">
        <f t="shared" si="10"/>
        <v/>
      </c>
      <c r="M98" s="211" t="str">
        <f t="shared" si="11"/>
        <v/>
      </c>
      <c r="N98" s="212" t="str">
        <f t="shared" si="12"/>
        <v/>
      </c>
      <c r="O98" s="214" t="str">
        <f t="shared" si="13"/>
        <v/>
      </c>
      <c r="P98" s="246" t="str">
        <f t="shared" si="14"/>
        <v>:00:000</v>
      </c>
      <c r="Q98" s="221" t="str">
        <f t="array" ref="Q98">IFERROR(INDEX('DB(読み込みシート※編集厳禁)'!$A$3:$AH$501,MATCH($C98,'DB(読み込みシート※編集厳禁)'!$B$3:$B$501,0),MATCH(Q$14,'DB(読み込みシート※編集厳禁)'!$A$2:$AH$2,0)),"")</f>
        <v/>
      </c>
      <c r="R98" s="222">
        <v>82.0</v>
      </c>
      <c r="S98" s="287" t="str">
        <f t="array" ref="S98">IFERROR(INDEX('DB(読み込みシート※編集厳禁)'!$A$3:$AH$501,MATCH($C98,'DB(読み込みシート※編集厳禁)'!$B$3:$B$501,0),MATCH(S$14,'DB(読み込みシート※編集厳禁)'!$A$2:$AH$2,0)),"")</f>
        <v/>
      </c>
      <c r="T98" s="288" t="str">
        <f t="array" ref="T98">IFERROR(INDEX('DB(読み込みシート※編集厳禁)'!$A$3:$AH$501,MATCH($C98,'DB(読み込みシート※編集厳禁)'!$B$3:$B$501,0),MATCH(T$14,'DB(読み込みシート※編集厳禁)'!$A$2:$AH$2,0)),"")</f>
        <v/>
      </c>
      <c r="U98" s="207"/>
      <c r="V98" s="284"/>
      <c r="W98" s="209" t="s">
        <v>32</v>
      </c>
      <c r="X98" s="210" t="str">
        <f t="shared" si="15"/>
        <v/>
      </c>
      <c r="Y98" s="211" t="str">
        <f t="shared" si="16"/>
        <v/>
      </c>
      <c r="Z98" s="217" t="str">
        <f t="shared" si="17"/>
        <v/>
      </c>
      <c r="AA98" s="4"/>
      <c r="AB98" s="23"/>
      <c r="AC98" s="23"/>
      <c r="AD98" s="23"/>
      <c r="AE98" s="23"/>
      <c r="AF98" s="23"/>
      <c r="AG98" s="23" t="str">
        <f t="shared" si="18"/>
        <v/>
      </c>
      <c r="AH98" s="23" t="str">
        <f t="shared" si="19"/>
        <v/>
      </c>
      <c r="AI98" s="23" t="str">
        <f t="shared" si="20"/>
        <v>-</v>
      </c>
      <c r="AJ98" s="23"/>
      <c r="AK98" s="23" t="str">
        <f t="shared" si="21"/>
        <v/>
      </c>
      <c r="AL98" s="23"/>
      <c r="AM98" s="23"/>
      <c r="AN98" s="23"/>
      <c r="AO98" s="23"/>
      <c r="AP98" s="23"/>
      <c r="AQ98" s="25"/>
      <c r="AR98" s="130"/>
      <c r="AS98" s="130"/>
      <c r="AT98" s="90">
        <v>82.0</v>
      </c>
      <c r="AU98" s="130" t="str">
        <f t="array" ref="AU98">IFERROR(INDEX('DB(読み込みシート※編集厳禁)'!$A$3:$AH$501,MATCH($C98,'DB(読み込みシート※編集厳禁)'!$B$3:$B$501,0),MATCH(AU$16,'DB(読み込みシート※編集厳禁)'!$A$2:$AH$2,0)),"")</f>
        <v/>
      </c>
      <c r="AV98" s="130" t="str">
        <f t="array" ref="AV98">IFERROR(INDEX('DB(読み込みシート※編集厳禁)'!$A$3:$AH$501,MATCH($C98,'DB(読み込みシート※編集厳禁)'!$B$3:$B$501,0),MATCH(AV$16,'DB(読み込みシート※編集厳禁)'!$A$2:$AH$2,0)),"")</f>
        <v/>
      </c>
      <c r="AW98" s="130" t="str">
        <f t="shared" si="22"/>
        <v/>
      </c>
      <c r="AX98" s="130" t="str">
        <f t="shared" si="23"/>
        <v/>
      </c>
      <c r="AY98" s="130" t="str">
        <f t="shared" si="24"/>
        <v/>
      </c>
      <c r="AZ98" s="130" t="str">
        <f t="shared" si="25"/>
        <v/>
      </c>
      <c r="BA98" s="130" t="str">
        <f t="shared" si="26"/>
        <v/>
      </c>
      <c r="BB98" s="130" t="str">
        <f t="shared" si="27"/>
        <v/>
      </c>
      <c r="BC98" s="130" t="str">
        <f t="shared" si="28"/>
        <v/>
      </c>
      <c r="BD98" s="131" t="str">
        <f t="shared" si="29"/>
        <v/>
      </c>
      <c r="BE98" s="131" t="str">
        <f t="shared" si="30"/>
        <v/>
      </c>
      <c r="BF98" s="4" t="str">
        <f t="shared" si="31"/>
        <v/>
      </c>
      <c r="BG98" s="4" t="str">
        <f t="shared" si="32"/>
        <v/>
      </c>
      <c r="BH98" s="4" t="str">
        <f t="shared" si="33"/>
        <v/>
      </c>
      <c r="BI98" s="4" t="str">
        <f t="shared" si="34"/>
        <v/>
      </c>
      <c r="BJ98" s="4" t="str">
        <f t="shared" si="35"/>
        <v/>
      </c>
      <c r="BK98" s="4" t="str">
        <f t="shared" si="36"/>
        <v/>
      </c>
      <c r="BL98" s="4" t="str">
        <f t="shared" si="37"/>
        <v/>
      </c>
      <c r="BM98" s="4" t="str">
        <f t="shared" si="38"/>
        <v/>
      </c>
      <c r="BN98" s="4" t="str">
        <f t="shared" si="39"/>
        <v/>
      </c>
      <c r="BO98" s="4" t="str">
        <f t="shared" si="40"/>
        <v/>
      </c>
      <c r="BP98" s="4" t="str">
        <f t="shared" si="41"/>
        <v/>
      </c>
      <c r="BQ98" s="4" t="str">
        <f t="shared" si="42"/>
        <v/>
      </c>
      <c r="BR98" s="4" t="str">
        <f t="shared" si="43"/>
        <v/>
      </c>
      <c r="BS98" s="4" t="str">
        <f t="shared" si="44"/>
        <v/>
      </c>
      <c r="BT98" s="4"/>
      <c r="BU98" s="4"/>
      <c r="BV98" s="4"/>
      <c r="BW98" s="4"/>
      <c r="BX98" s="4"/>
    </row>
    <row r="99">
      <c r="A99" s="4"/>
      <c r="B99" s="221" t="str">
        <f t="array" ref="B99">IFERROR(INDEX('DB(読み込みシート※編集厳禁)'!$A$3:$AH$501,MATCH($C99,'DB(読み込みシート※編集厳禁)'!$B$3:$B$501,0),MATCH(B$14,'DB(読み込みシート※編集厳禁)'!$A$2:$AH$2,0)),"")</f>
        <v/>
      </c>
      <c r="C99" s="222">
        <v>83.0</v>
      </c>
      <c r="D99" s="287" t="str">
        <f t="array" ref="D99">IFERROR(INDEX('DB(読み込みシート※編集厳禁)'!$A$3:$AH$501,MATCH($C99,'DB(読み込みシート※編集厳禁)'!$B$3:$B$501,0),MATCH(D$14,'DB(読み込みシート※編集厳禁)'!$A$2:$AH$2,0)),"")</f>
        <v/>
      </c>
      <c r="E99" s="288" t="str">
        <f t="array" ref="E99">IFERROR(INDEX('DB(読み込みシート※編集厳禁)'!$A$3:$AH$501,MATCH($C99,'DB(読み込みシート※編集厳禁)'!$B$3:$B$501,0),MATCH(E$14,'DB(読み込みシート※編集厳禁)'!$A$2:$AH$2,0)),"")</f>
        <v/>
      </c>
      <c r="F99" s="289" t="str">
        <f t="array" ref="F99">IFERROR(INDEX('DB(読み込みシート※編集厳禁)'!$A$3:$AH$501,MATCH($C99,'DB(読み込みシート※編集厳禁)'!$B$3:$B$501,0),MATCH(F$14,'DB(読み込みシート※編集厳禁)'!$A$2:$AH$2,0)),"")</f>
        <v/>
      </c>
      <c r="G99" s="205" t="str">
        <f t="shared" si="8"/>
        <v/>
      </c>
      <c r="H99" s="225" t="str">
        <f t="shared" si="9"/>
        <v>:00:000</v>
      </c>
      <c r="I99" s="207"/>
      <c r="J99" s="284"/>
      <c r="K99" s="209" t="s">
        <v>32</v>
      </c>
      <c r="L99" s="210" t="str">
        <f t="shared" si="10"/>
        <v/>
      </c>
      <c r="M99" s="211" t="str">
        <f t="shared" si="11"/>
        <v/>
      </c>
      <c r="N99" s="212" t="str">
        <f t="shared" si="12"/>
        <v/>
      </c>
      <c r="O99" s="214" t="str">
        <f t="shared" si="13"/>
        <v/>
      </c>
      <c r="P99" s="246" t="str">
        <f t="shared" si="14"/>
        <v>:00:000</v>
      </c>
      <c r="Q99" s="221" t="str">
        <f t="array" ref="Q99">IFERROR(INDEX('DB(読み込みシート※編集厳禁)'!$A$3:$AH$501,MATCH($C99,'DB(読み込みシート※編集厳禁)'!$B$3:$B$501,0),MATCH(Q$14,'DB(読み込みシート※編集厳禁)'!$A$2:$AH$2,0)),"")</f>
        <v/>
      </c>
      <c r="R99" s="222">
        <v>83.0</v>
      </c>
      <c r="S99" s="287" t="str">
        <f t="array" ref="S99">IFERROR(INDEX('DB(読み込みシート※編集厳禁)'!$A$3:$AH$501,MATCH($C99,'DB(読み込みシート※編集厳禁)'!$B$3:$B$501,0),MATCH(S$14,'DB(読み込みシート※編集厳禁)'!$A$2:$AH$2,0)),"")</f>
        <v/>
      </c>
      <c r="T99" s="288" t="str">
        <f t="array" ref="T99">IFERROR(INDEX('DB(読み込みシート※編集厳禁)'!$A$3:$AH$501,MATCH($C99,'DB(読み込みシート※編集厳禁)'!$B$3:$B$501,0),MATCH(T$14,'DB(読み込みシート※編集厳禁)'!$A$2:$AH$2,0)),"")</f>
        <v/>
      </c>
      <c r="U99" s="207"/>
      <c r="V99" s="284"/>
      <c r="W99" s="209" t="s">
        <v>32</v>
      </c>
      <c r="X99" s="210" t="str">
        <f t="shared" si="15"/>
        <v/>
      </c>
      <c r="Y99" s="211" t="str">
        <f t="shared" si="16"/>
        <v/>
      </c>
      <c r="Z99" s="217" t="str">
        <f t="shared" si="17"/>
        <v/>
      </c>
      <c r="AA99" s="4"/>
      <c r="AB99" s="23"/>
      <c r="AC99" s="23"/>
      <c r="AD99" s="23"/>
      <c r="AE99" s="23"/>
      <c r="AF99" s="23"/>
      <c r="AG99" s="23" t="str">
        <f t="shared" si="18"/>
        <v/>
      </c>
      <c r="AH99" s="23" t="str">
        <f t="shared" si="19"/>
        <v/>
      </c>
      <c r="AI99" s="23" t="str">
        <f t="shared" si="20"/>
        <v>-</v>
      </c>
      <c r="AJ99" s="23"/>
      <c r="AK99" s="23" t="str">
        <f t="shared" si="21"/>
        <v/>
      </c>
      <c r="AL99" s="23"/>
      <c r="AM99" s="23"/>
      <c r="AN99" s="23"/>
      <c r="AO99" s="23"/>
      <c r="AP99" s="23"/>
      <c r="AQ99" s="25"/>
      <c r="AR99" s="130"/>
      <c r="AS99" s="130"/>
      <c r="AT99" s="90">
        <v>83.0</v>
      </c>
      <c r="AU99" s="130" t="str">
        <f t="array" ref="AU99">IFERROR(INDEX('DB(読み込みシート※編集厳禁)'!$A$3:$AH$501,MATCH($C99,'DB(読み込みシート※編集厳禁)'!$B$3:$B$501,0),MATCH(AU$16,'DB(読み込みシート※編集厳禁)'!$A$2:$AH$2,0)),"")</f>
        <v/>
      </c>
      <c r="AV99" s="130" t="str">
        <f t="array" ref="AV99">IFERROR(INDEX('DB(読み込みシート※編集厳禁)'!$A$3:$AH$501,MATCH($C99,'DB(読み込みシート※編集厳禁)'!$B$3:$B$501,0),MATCH(AV$16,'DB(読み込みシート※編集厳禁)'!$A$2:$AH$2,0)),"")</f>
        <v/>
      </c>
      <c r="AW99" s="130" t="str">
        <f t="shared" si="22"/>
        <v/>
      </c>
      <c r="AX99" s="130" t="str">
        <f t="shared" si="23"/>
        <v/>
      </c>
      <c r="AY99" s="130" t="str">
        <f t="shared" si="24"/>
        <v/>
      </c>
      <c r="AZ99" s="130" t="str">
        <f t="shared" si="25"/>
        <v/>
      </c>
      <c r="BA99" s="130" t="str">
        <f t="shared" si="26"/>
        <v/>
      </c>
      <c r="BB99" s="130" t="str">
        <f t="shared" si="27"/>
        <v/>
      </c>
      <c r="BC99" s="130" t="str">
        <f t="shared" si="28"/>
        <v/>
      </c>
      <c r="BD99" s="131" t="str">
        <f t="shared" si="29"/>
        <v/>
      </c>
      <c r="BE99" s="131" t="str">
        <f t="shared" si="30"/>
        <v/>
      </c>
      <c r="BF99" s="4" t="str">
        <f t="shared" si="31"/>
        <v/>
      </c>
      <c r="BG99" s="4" t="str">
        <f t="shared" si="32"/>
        <v/>
      </c>
      <c r="BH99" s="4" t="str">
        <f t="shared" si="33"/>
        <v/>
      </c>
      <c r="BI99" s="4" t="str">
        <f t="shared" si="34"/>
        <v/>
      </c>
      <c r="BJ99" s="4" t="str">
        <f t="shared" si="35"/>
        <v/>
      </c>
      <c r="BK99" s="4" t="str">
        <f t="shared" si="36"/>
        <v/>
      </c>
      <c r="BL99" s="4" t="str">
        <f t="shared" si="37"/>
        <v/>
      </c>
      <c r="BM99" s="4" t="str">
        <f t="shared" si="38"/>
        <v/>
      </c>
      <c r="BN99" s="4" t="str">
        <f t="shared" si="39"/>
        <v/>
      </c>
      <c r="BO99" s="4" t="str">
        <f t="shared" si="40"/>
        <v/>
      </c>
      <c r="BP99" s="4" t="str">
        <f t="shared" si="41"/>
        <v/>
      </c>
      <c r="BQ99" s="4" t="str">
        <f t="shared" si="42"/>
        <v/>
      </c>
      <c r="BR99" s="4" t="str">
        <f t="shared" si="43"/>
        <v/>
      </c>
      <c r="BS99" s="4" t="str">
        <f t="shared" si="44"/>
        <v/>
      </c>
      <c r="BT99" s="4"/>
      <c r="BU99" s="4"/>
      <c r="BV99" s="4"/>
      <c r="BW99" s="4"/>
      <c r="BX99" s="4"/>
    </row>
    <row r="100">
      <c r="A100" s="4"/>
      <c r="B100" s="221" t="str">
        <f t="array" ref="B100">IFERROR(INDEX('DB(読み込みシート※編集厳禁)'!$A$3:$AH$501,MATCH($C100,'DB(読み込みシート※編集厳禁)'!$B$3:$B$501,0),MATCH(B$14,'DB(読み込みシート※編集厳禁)'!$A$2:$AH$2,0)),"")</f>
        <v/>
      </c>
      <c r="C100" s="222">
        <v>84.0</v>
      </c>
      <c r="D100" s="287" t="str">
        <f t="array" ref="D100">IFERROR(INDEX('DB(読み込みシート※編集厳禁)'!$A$3:$AH$501,MATCH($C100,'DB(読み込みシート※編集厳禁)'!$B$3:$B$501,0),MATCH(D$14,'DB(読み込みシート※編集厳禁)'!$A$2:$AH$2,0)),"")</f>
        <v/>
      </c>
      <c r="E100" s="288" t="str">
        <f t="array" ref="E100">IFERROR(INDEX('DB(読み込みシート※編集厳禁)'!$A$3:$AH$501,MATCH($C100,'DB(読み込みシート※編集厳禁)'!$B$3:$B$501,0),MATCH(E$14,'DB(読み込みシート※編集厳禁)'!$A$2:$AH$2,0)),"")</f>
        <v/>
      </c>
      <c r="F100" s="289" t="str">
        <f t="array" ref="F100">IFERROR(INDEX('DB(読み込みシート※編集厳禁)'!$A$3:$AH$501,MATCH($C100,'DB(読み込みシート※編集厳禁)'!$B$3:$B$501,0),MATCH(F$14,'DB(読み込みシート※編集厳禁)'!$A$2:$AH$2,0)),"")</f>
        <v/>
      </c>
      <c r="G100" s="205" t="str">
        <f t="shared" si="8"/>
        <v/>
      </c>
      <c r="H100" s="225" t="str">
        <f t="shared" si="9"/>
        <v>:00:000</v>
      </c>
      <c r="I100" s="207"/>
      <c r="J100" s="284"/>
      <c r="K100" s="209" t="s">
        <v>32</v>
      </c>
      <c r="L100" s="210" t="str">
        <f t="shared" si="10"/>
        <v/>
      </c>
      <c r="M100" s="211" t="str">
        <f t="shared" si="11"/>
        <v/>
      </c>
      <c r="N100" s="212" t="str">
        <f t="shared" si="12"/>
        <v/>
      </c>
      <c r="O100" s="214" t="str">
        <f t="shared" si="13"/>
        <v/>
      </c>
      <c r="P100" s="246" t="str">
        <f t="shared" si="14"/>
        <v>:00:000</v>
      </c>
      <c r="Q100" s="221" t="str">
        <f t="array" ref="Q100">IFERROR(INDEX('DB(読み込みシート※編集厳禁)'!$A$3:$AH$501,MATCH($C100,'DB(読み込みシート※編集厳禁)'!$B$3:$B$501,0),MATCH(Q$14,'DB(読み込みシート※編集厳禁)'!$A$2:$AH$2,0)),"")</f>
        <v/>
      </c>
      <c r="R100" s="222">
        <v>84.0</v>
      </c>
      <c r="S100" s="287" t="str">
        <f t="array" ref="S100">IFERROR(INDEX('DB(読み込みシート※編集厳禁)'!$A$3:$AH$501,MATCH($C100,'DB(読み込みシート※編集厳禁)'!$B$3:$B$501,0),MATCH(S$14,'DB(読み込みシート※編集厳禁)'!$A$2:$AH$2,0)),"")</f>
        <v/>
      </c>
      <c r="T100" s="288" t="str">
        <f t="array" ref="T100">IFERROR(INDEX('DB(読み込みシート※編集厳禁)'!$A$3:$AH$501,MATCH($C100,'DB(読み込みシート※編集厳禁)'!$B$3:$B$501,0),MATCH(T$14,'DB(読み込みシート※編集厳禁)'!$A$2:$AH$2,0)),"")</f>
        <v/>
      </c>
      <c r="U100" s="207"/>
      <c r="V100" s="284"/>
      <c r="W100" s="209" t="s">
        <v>32</v>
      </c>
      <c r="X100" s="210" t="str">
        <f t="shared" si="15"/>
        <v/>
      </c>
      <c r="Y100" s="211" t="str">
        <f t="shared" si="16"/>
        <v/>
      </c>
      <c r="Z100" s="217" t="str">
        <f t="shared" si="17"/>
        <v/>
      </c>
      <c r="AA100" s="4"/>
      <c r="AB100" s="23"/>
      <c r="AC100" s="23"/>
      <c r="AD100" s="23"/>
      <c r="AE100" s="23"/>
      <c r="AF100" s="23"/>
      <c r="AG100" s="23" t="str">
        <f t="shared" si="18"/>
        <v/>
      </c>
      <c r="AH100" s="23" t="str">
        <f t="shared" si="19"/>
        <v/>
      </c>
      <c r="AI100" s="23" t="str">
        <f t="shared" si="20"/>
        <v>-</v>
      </c>
      <c r="AJ100" s="23"/>
      <c r="AK100" s="23" t="str">
        <f t="shared" si="21"/>
        <v/>
      </c>
      <c r="AL100" s="23"/>
      <c r="AM100" s="23"/>
      <c r="AN100" s="23"/>
      <c r="AO100" s="23"/>
      <c r="AP100" s="23"/>
      <c r="AQ100" s="25"/>
      <c r="AR100" s="130"/>
      <c r="AS100" s="130"/>
      <c r="AT100" s="90">
        <v>84.0</v>
      </c>
      <c r="AU100" s="130" t="str">
        <f t="array" ref="AU100">IFERROR(INDEX('DB(読み込みシート※編集厳禁)'!$A$3:$AH$501,MATCH($C100,'DB(読み込みシート※編集厳禁)'!$B$3:$B$501,0),MATCH(AU$16,'DB(読み込みシート※編集厳禁)'!$A$2:$AH$2,0)),"")</f>
        <v/>
      </c>
      <c r="AV100" s="130" t="str">
        <f t="array" ref="AV100">IFERROR(INDEX('DB(読み込みシート※編集厳禁)'!$A$3:$AH$501,MATCH($C100,'DB(読み込みシート※編集厳禁)'!$B$3:$B$501,0),MATCH(AV$16,'DB(読み込みシート※編集厳禁)'!$A$2:$AH$2,0)),"")</f>
        <v/>
      </c>
      <c r="AW100" s="130" t="str">
        <f t="shared" si="22"/>
        <v/>
      </c>
      <c r="AX100" s="130" t="str">
        <f t="shared" si="23"/>
        <v/>
      </c>
      <c r="AY100" s="130" t="str">
        <f t="shared" si="24"/>
        <v/>
      </c>
      <c r="AZ100" s="130" t="str">
        <f t="shared" si="25"/>
        <v/>
      </c>
      <c r="BA100" s="130" t="str">
        <f t="shared" si="26"/>
        <v/>
      </c>
      <c r="BB100" s="130" t="str">
        <f t="shared" si="27"/>
        <v/>
      </c>
      <c r="BC100" s="130" t="str">
        <f t="shared" si="28"/>
        <v/>
      </c>
      <c r="BD100" s="131" t="str">
        <f t="shared" si="29"/>
        <v/>
      </c>
      <c r="BE100" s="131" t="str">
        <f t="shared" si="30"/>
        <v/>
      </c>
      <c r="BF100" s="4" t="str">
        <f t="shared" si="31"/>
        <v/>
      </c>
      <c r="BG100" s="4" t="str">
        <f t="shared" si="32"/>
        <v/>
      </c>
      <c r="BH100" s="4" t="str">
        <f t="shared" si="33"/>
        <v/>
      </c>
      <c r="BI100" s="4" t="str">
        <f t="shared" si="34"/>
        <v/>
      </c>
      <c r="BJ100" s="4" t="str">
        <f t="shared" si="35"/>
        <v/>
      </c>
      <c r="BK100" s="4" t="str">
        <f t="shared" si="36"/>
        <v/>
      </c>
      <c r="BL100" s="4" t="str">
        <f t="shared" si="37"/>
        <v/>
      </c>
      <c r="BM100" s="4" t="str">
        <f t="shared" si="38"/>
        <v/>
      </c>
      <c r="BN100" s="4" t="str">
        <f t="shared" si="39"/>
        <v/>
      </c>
      <c r="BO100" s="4" t="str">
        <f t="shared" si="40"/>
        <v/>
      </c>
      <c r="BP100" s="4" t="str">
        <f t="shared" si="41"/>
        <v/>
      </c>
      <c r="BQ100" s="4" t="str">
        <f t="shared" si="42"/>
        <v/>
      </c>
      <c r="BR100" s="4" t="str">
        <f t="shared" si="43"/>
        <v/>
      </c>
      <c r="BS100" s="4" t="str">
        <f t="shared" si="44"/>
        <v/>
      </c>
      <c r="BT100" s="4"/>
      <c r="BU100" s="4"/>
      <c r="BV100" s="4"/>
      <c r="BW100" s="4"/>
      <c r="BX100" s="4"/>
    </row>
    <row r="101">
      <c r="A101" s="4"/>
      <c r="B101" s="221" t="str">
        <f t="array" ref="B101">IFERROR(INDEX('DB(読み込みシート※編集厳禁)'!$A$3:$AH$501,MATCH($C101,'DB(読み込みシート※編集厳禁)'!$B$3:$B$501,0),MATCH(B$14,'DB(読み込みシート※編集厳禁)'!$A$2:$AH$2,0)),"")</f>
        <v/>
      </c>
      <c r="C101" s="222">
        <v>85.0</v>
      </c>
      <c r="D101" s="287" t="str">
        <f t="array" ref="D101">IFERROR(INDEX('DB(読み込みシート※編集厳禁)'!$A$3:$AH$501,MATCH($C101,'DB(読み込みシート※編集厳禁)'!$B$3:$B$501,0),MATCH(D$14,'DB(読み込みシート※編集厳禁)'!$A$2:$AH$2,0)),"")</f>
        <v/>
      </c>
      <c r="E101" s="288" t="str">
        <f t="array" ref="E101">IFERROR(INDEX('DB(読み込みシート※編集厳禁)'!$A$3:$AH$501,MATCH($C101,'DB(読み込みシート※編集厳禁)'!$B$3:$B$501,0),MATCH(E$14,'DB(読み込みシート※編集厳禁)'!$A$2:$AH$2,0)),"")</f>
        <v/>
      </c>
      <c r="F101" s="289" t="str">
        <f t="array" ref="F101">IFERROR(INDEX('DB(読み込みシート※編集厳禁)'!$A$3:$AH$501,MATCH($C101,'DB(読み込みシート※編集厳禁)'!$B$3:$B$501,0),MATCH(F$14,'DB(読み込みシート※編集厳禁)'!$A$2:$AH$2,0)),"")</f>
        <v/>
      </c>
      <c r="G101" s="205" t="str">
        <f t="shared" si="8"/>
        <v/>
      </c>
      <c r="H101" s="225" t="str">
        <f t="shared" si="9"/>
        <v>:00:000</v>
      </c>
      <c r="I101" s="207"/>
      <c r="J101" s="284"/>
      <c r="K101" s="209" t="s">
        <v>32</v>
      </c>
      <c r="L101" s="210" t="str">
        <f t="shared" si="10"/>
        <v/>
      </c>
      <c r="M101" s="211" t="str">
        <f t="shared" si="11"/>
        <v/>
      </c>
      <c r="N101" s="212" t="str">
        <f t="shared" si="12"/>
        <v/>
      </c>
      <c r="O101" s="214" t="str">
        <f t="shared" si="13"/>
        <v/>
      </c>
      <c r="P101" s="246" t="str">
        <f t="shared" si="14"/>
        <v>:00:000</v>
      </c>
      <c r="Q101" s="221" t="str">
        <f t="array" ref="Q101">IFERROR(INDEX('DB(読み込みシート※編集厳禁)'!$A$3:$AH$501,MATCH($C101,'DB(読み込みシート※編集厳禁)'!$B$3:$B$501,0),MATCH(Q$14,'DB(読み込みシート※編集厳禁)'!$A$2:$AH$2,0)),"")</f>
        <v/>
      </c>
      <c r="R101" s="222">
        <v>85.0</v>
      </c>
      <c r="S101" s="287" t="str">
        <f t="array" ref="S101">IFERROR(INDEX('DB(読み込みシート※編集厳禁)'!$A$3:$AH$501,MATCH($C101,'DB(読み込みシート※編集厳禁)'!$B$3:$B$501,0),MATCH(S$14,'DB(読み込みシート※編集厳禁)'!$A$2:$AH$2,0)),"")</f>
        <v/>
      </c>
      <c r="T101" s="288" t="str">
        <f t="array" ref="T101">IFERROR(INDEX('DB(読み込みシート※編集厳禁)'!$A$3:$AH$501,MATCH($C101,'DB(読み込みシート※編集厳禁)'!$B$3:$B$501,0),MATCH(T$14,'DB(読み込みシート※編集厳禁)'!$A$2:$AH$2,0)),"")</f>
        <v/>
      </c>
      <c r="U101" s="207"/>
      <c r="V101" s="284"/>
      <c r="W101" s="209" t="s">
        <v>32</v>
      </c>
      <c r="X101" s="210" t="str">
        <f t="shared" si="15"/>
        <v/>
      </c>
      <c r="Y101" s="211" t="str">
        <f t="shared" si="16"/>
        <v/>
      </c>
      <c r="Z101" s="217" t="str">
        <f t="shared" si="17"/>
        <v/>
      </c>
      <c r="AA101" s="4"/>
      <c r="AB101" s="23"/>
      <c r="AC101" s="23"/>
      <c r="AD101" s="23"/>
      <c r="AE101" s="23"/>
      <c r="AF101" s="23"/>
      <c r="AG101" s="23" t="str">
        <f t="shared" si="18"/>
        <v/>
      </c>
      <c r="AH101" s="23" t="str">
        <f t="shared" si="19"/>
        <v/>
      </c>
      <c r="AI101" s="23" t="str">
        <f t="shared" si="20"/>
        <v>-</v>
      </c>
      <c r="AJ101" s="23"/>
      <c r="AK101" s="23" t="str">
        <f t="shared" si="21"/>
        <v/>
      </c>
      <c r="AL101" s="23"/>
      <c r="AM101" s="23"/>
      <c r="AN101" s="23"/>
      <c r="AO101" s="23"/>
      <c r="AP101" s="23"/>
      <c r="AQ101" s="25"/>
      <c r="AR101" s="130"/>
      <c r="AS101" s="130"/>
      <c r="AT101" s="90">
        <v>85.0</v>
      </c>
      <c r="AU101" s="130" t="str">
        <f t="array" ref="AU101">IFERROR(INDEX('DB(読み込みシート※編集厳禁)'!$A$3:$AH$501,MATCH($C101,'DB(読み込みシート※編集厳禁)'!$B$3:$B$501,0),MATCH(AU$16,'DB(読み込みシート※編集厳禁)'!$A$2:$AH$2,0)),"")</f>
        <v/>
      </c>
      <c r="AV101" s="130" t="str">
        <f t="array" ref="AV101">IFERROR(INDEX('DB(読み込みシート※編集厳禁)'!$A$3:$AH$501,MATCH($C101,'DB(読み込みシート※編集厳禁)'!$B$3:$B$501,0),MATCH(AV$16,'DB(読み込みシート※編集厳禁)'!$A$2:$AH$2,0)),"")</f>
        <v/>
      </c>
      <c r="AW101" s="130" t="str">
        <f t="shared" si="22"/>
        <v/>
      </c>
      <c r="AX101" s="130" t="str">
        <f t="shared" si="23"/>
        <v/>
      </c>
      <c r="AY101" s="130" t="str">
        <f t="shared" si="24"/>
        <v/>
      </c>
      <c r="AZ101" s="130" t="str">
        <f t="shared" si="25"/>
        <v/>
      </c>
      <c r="BA101" s="130" t="str">
        <f t="shared" si="26"/>
        <v/>
      </c>
      <c r="BB101" s="130" t="str">
        <f t="shared" si="27"/>
        <v/>
      </c>
      <c r="BC101" s="130" t="str">
        <f t="shared" si="28"/>
        <v/>
      </c>
      <c r="BD101" s="131" t="str">
        <f t="shared" si="29"/>
        <v/>
      </c>
      <c r="BE101" s="131" t="str">
        <f t="shared" si="30"/>
        <v/>
      </c>
      <c r="BF101" s="4" t="str">
        <f t="shared" si="31"/>
        <v/>
      </c>
      <c r="BG101" s="4" t="str">
        <f t="shared" si="32"/>
        <v/>
      </c>
      <c r="BH101" s="4" t="str">
        <f t="shared" si="33"/>
        <v/>
      </c>
      <c r="BI101" s="4" t="str">
        <f t="shared" si="34"/>
        <v/>
      </c>
      <c r="BJ101" s="4" t="str">
        <f t="shared" si="35"/>
        <v/>
      </c>
      <c r="BK101" s="4" t="str">
        <f t="shared" si="36"/>
        <v/>
      </c>
      <c r="BL101" s="4" t="str">
        <f t="shared" si="37"/>
        <v/>
      </c>
      <c r="BM101" s="4" t="str">
        <f t="shared" si="38"/>
        <v/>
      </c>
      <c r="BN101" s="4" t="str">
        <f t="shared" si="39"/>
        <v/>
      </c>
      <c r="BO101" s="4" t="str">
        <f t="shared" si="40"/>
        <v/>
      </c>
      <c r="BP101" s="4" t="str">
        <f t="shared" si="41"/>
        <v/>
      </c>
      <c r="BQ101" s="4" t="str">
        <f t="shared" si="42"/>
        <v/>
      </c>
      <c r="BR101" s="4" t="str">
        <f t="shared" si="43"/>
        <v/>
      </c>
      <c r="BS101" s="4" t="str">
        <f t="shared" si="44"/>
        <v/>
      </c>
      <c r="BT101" s="4"/>
      <c r="BU101" s="4"/>
      <c r="BV101" s="4"/>
      <c r="BW101" s="4"/>
      <c r="BX101" s="4"/>
    </row>
    <row r="102">
      <c r="A102" s="4"/>
      <c r="B102" s="221" t="str">
        <f t="array" ref="B102">IFERROR(INDEX('DB(読み込みシート※編集厳禁)'!$A$3:$AH$501,MATCH($C102,'DB(読み込みシート※編集厳禁)'!$B$3:$B$501,0),MATCH(B$14,'DB(読み込みシート※編集厳禁)'!$A$2:$AH$2,0)),"")</f>
        <v/>
      </c>
      <c r="C102" s="222">
        <v>86.0</v>
      </c>
      <c r="D102" s="287" t="str">
        <f t="array" ref="D102">IFERROR(INDEX('DB(読み込みシート※編集厳禁)'!$A$3:$AH$501,MATCH($C102,'DB(読み込みシート※編集厳禁)'!$B$3:$B$501,0),MATCH(D$14,'DB(読み込みシート※編集厳禁)'!$A$2:$AH$2,0)),"")</f>
        <v/>
      </c>
      <c r="E102" s="288" t="str">
        <f t="array" ref="E102">IFERROR(INDEX('DB(読み込みシート※編集厳禁)'!$A$3:$AH$501,MATCH($C102,'DB(読み込みシート※編集厳禁)'!$B$3:$B$501,0),MATCH(E$14,'DB(読み込みシート※編集厳禁)'!$A$2:$AH$2,0)),"")</f>
        <v/>
      </c>
      <c r="F102" s="289" t="str">
        <f t="array" ref="F102">IFERROR(INDEX('DB(読み込みシート※編集厳禁)'!$A$3:$AH$501,MATCH($C102,'DB(読み込みシート※編集厳禁)'!$B$3:$B$501,0),MATCH(F$14,'DB(読み込みシート※編集厳禁)'!$A$2:$AH$2,0)),"")</f>
        <v/>
      </c>
      <c r="G102" s="205" t="str">
        <f t="shared" si="8"/>
        <v/>
      </c>
      <c r="H102" s="225" t="str">
        <f t="shared" si="9"/>
        <v>:00:000</v>
      </c>
      <c r="I102" s="207"/>
      <c r="J102" s="284"/>
      <c r="K102" s="209" t="s">
        <v>32</v>
      </c>
      <c r="L102" s="210" t="str">
        <f t="shared" si="10"/>
        <v/>
      </c>
      <c r="M102" s="211" t="str">
        <f t="shared" si="11"/>
        <v/>
      </c>
      <c r="N102" s="212" t="str">
        <f t="shared" si="12"/>
        <v/>
      </c>
      <c r="O102" s="214" t="str">
        <f t="shared" si="13"/>
        <v/>
      </c>
      <c r="P102" s="246" t="str">
        <f t="shared" si="14"/>
        <v>:00:000</v>
      </c>
      <c r="Q102" s="221" t="str">
        <f t="array" ref="Q102">IFERROR(INDEX('DB(読み込みシート※編集厳禁)'!$A$3:$AH$501,MATCH($C102,'DB(読み込みシート※編集厳禁)'!$B$3:$B$501,0),MATCH(Q$14,'DB(読み込みシート※編集厳禁)'!$A$2:$AH$2,0)),"")</f>
        <v/>
      </c>
      <c r="R102" s="222">
        <v>86.0</v>
      </c>
      <c r="S102" s="287" t="str">
        <f t="array" ref="S102">IFERROR(INDEX('DB(読み込みシート※編集厳禁)'!$A$3:$AH$501,MATCH($C102,'DB(読み込みシート※編集厳禁)'!$B$3:$B$501,0),MATCH(S$14,'DB(読み込みシート※編集厳禁)'!$A$2:$AH$2,0)),"")</f>
        <v/>
      </c>
      <c r="T102" s="288" t="str">
        <f t="array" ref="T102">IFERROR(INDEX('DB(読み込みシート※編集厳禁)'!$A$3:$AH$501,MATCH($C102,'DB(読み込みシート※編集厳禁)'!$B$3:$B$501,0),MATCH(T$14,'DB(読み込みシート※編集厳禁)'!$A$2:$AH$2,0)),"")</f>
        <v/>
      </c>
      <c r="U102" s="207"/>
      <c r="V102" s="284"/>
      <c r="W102" s="209" t="s">
        <v>32</v>
      </c>
      <c r="X102" s="210" t="str">
        <f t="shared" si="15"/>
        <v/>
      </c>
      <c r="Y102" s="211" t="str">
        <f t="shared" si="16"/>
        <v/>
      </c>
      <c r="Z102" s="217" t="str">
        <f t="shared" si="17"/>
        <v/>
      </c>
      <c r="AA102" s="4"/>
      <c r="AB102" s="23"/>
      <c r="AC102" s="23"/>
      <c r="AD102" s="23"/>
      <c r="AE102" s="23"/>
      <c r="AF102" s="23"/>
      <c r="AG102" s="23" t="str">
        <f t="shared" si="18"/>
        <v/>
      </c>
      <c r="AH102" s="23" t="str">
        <f t="shared" si="19"/>
        <v/>
      </c>
      <c r="AI102" s="23" t="str">
        <f t="shared" si="20"/>
        <v>-</v>
      </c>
      <c r="AJ102" s="23"/>
      <c r="AK102" s="23" t="str">
        <f t="shared" si="21"/>
        <v/>
      </c>
      <c r="AL102" s="23"/>
      <c r="AM102" s="23"/>
      <c r="AN102" s="23"/>
      <c r="AO102" s="23"/>
      <c r="AP102" s="23"/>
      <c r="AQ102" s="25"/>
      <c r="AR102" s="130"/>
      <c r="AS102" s="130"/>
      <c r="AT102" s="90">
        <v>86.0</v>
      </c>
      <c r="AU102" s="130" t="str">
        <f t="array" ref="AU102">IFERROR(INDEX('DB(読み込みシート※編集厳禁)'!$A$3:$AH$501,MATCH($C102,'DB(読み込みシート※編集厳禁)'!$B$3:$B$501,0),MATCH(AU$16,'DB(読み込みシート※編集厳禁)'!$A$2:$AH$2,0)),"")</f>
        <v/>
      </c>
      <c r="AV102" s="130" t="str">
        <f t="array" ref="AV102">IFERROR(INDEX('DB(読み込みシート※編集厳禁)'!$A$3:$AH$501,MATCH($C102,'DB(読み込みシート※編集厳禁)'!$B$3:$B$501,0),MATCH(AV$16,'DB(読み込みシート※編集厳禁)'!$A$2:$AH$2,0)),"")</f>
        <v/>
      </c>
      <c r="AW102" s="130" t="str">
        <f t="shared" si="22"/>
        <v/>
      </c>
      <c r="AX102" s="130" t="str">
        <f t="shared" si="23"/>
        <v/>
      </c>
      <c r="AY102" s="130" t="str">
        <f t="shared" si="24"/>
        <v/>
      </c>
      <c r="AZ102" s="130" t="str">
        <f t="shared" si="25"/>
        <v/>
      </c>
      <c r="BA102" s="130" t="str">
        <f t="shared" si="26"/>
        <v/>
      </c>
      <c r="BB102" s="130" t="str">
        <f t="shared" si="27"/>
        <v/>
      </c>
      <c r="BC102" s="130" t="str">
        <f t="shared" si="28"/>
        <v/>
      </c>
      <c r="BD102" s="131" t="str">
        <f t="shared" si="29"/>
        <v/>
      </c>
      <c r="BE102" s="131" t="str">
        <f t="shared" si="30"/>
        <v/>
      </c>
      <c r="BF102" s="4" t="str">
        <f t="shared" si="31"/>
        <v/>
      </c>
      <c r="BG102" s="4" t="str">
        <f t="shared" si="32"/>
        <v/>
      </c>
      <c r="BH102" s="4" t="str">
        <f t="shared" si="33"/>
        <v/>
      </c>
      <c r="BI102" s="4" t="str">
        <f t="shared" si="34"/>
        <v/>
      </c>
      <c r="BJ102" s="4" t="str">
        <f t="shared" si="35"/>
        <v/>
      </c>
      <c r="BK102" s="4" t="str">
        <f t="shared" si="36"/>
        <v/>
      </c>
      <c r="BL102" s="4" t="str">
        <f t="shared" si="37"/>
        <v/>
      </c>
      <c r="BM102" s="4" t="str">
        <f t="shared" si="38"/>
        <v/>
      </c>
      <c r="BN102" s="4" t="str">
        <f t="shared" si="39"/>
        <v/>
      </c>
      <c r="BO102" s="4" t="str">
        <f t="shared" si="40"/>
        <v/>
      </c>
      <c r="BP102" s="4" t="str">
        <f t="shared" si="41"/>
        <v/>
      </c>
      <c r="BQ102" s="4" t="str">
        <f t="shared" si="42"/>
        <v/>
      </c>
      <c r="BR102" s="4" t="str">
        <f t="shared" si="43"/>
        <v/>
      </c>
      <c r="BS102" s="4" t="str">
        <f t="shared" si="44"/>
        <v/>
      </c>
      <c r="BT102" s="4"/>
      <c r="BU102" s="4"/>
      <c r="BV102" s="4"/>
      <c r="BW102" s="4"/>
      <c r="BX102" s="4"/>
    </row>
    <row r="103">
      <c r="A103" s="4"/>
      <c r="B103" s="221" t="str">
        <f t="array" ref="B103">IFERROR(INDEX('DB(読み込みシート※編集厳禁)'!$A$3:$AH$501,MATCH($C103,'DB(読み込みシート※編集厳禁)'!$B$3:$B$501,0),MATCH(B$14,'DB(読み込みシート※編集厳禁)'!$A$2:$AH$2,0)),"")</f>
        <v/>
      </c>
      <c r="C103" s="222">
        <v>87.0</v>
      </c>
      <c r="D103" s="287" t="str">
        <f t="array" ref="D103">IFERROR(INDEX('DB(読み込みシート※編集厳禁)'!$A$3:$AH$501,MATCH($C103,'DB(読み込みシート※編集厳禁)'!$B$3:$B$501,0),MATCH(D$14,'DB(読み込みシート※編集厳禁)'!$A$2:$AH$2,0)),"")</f>
        <v/>
      </c>
      <c r="E103" s="288" t="str">
        <f t="array" ref="E103">IFERROR(INDEX('DB(読み込みシート※編集厳禁)'!$A$3:$AH$501,MATCH($C103,'DB(読み込みシート※編集厳禁)'!$B$3:$B$501,0),MATCH(E$14,'DB(読み込みシート※編集厳禁)'!$A$2:$AH$2,0)),"")</f>
        <v/>
      </c>
      <c r="F103" s="289" t="str">
        <f t="array" ref="F103">IFERROR(INDEX('DB(読み込みシート※編集厳禁)'!$A$3:$AH$501,MATCH($C103,'DB(読み込みシート※編集厳禁)'!$B$3:$B$501,0),MATCH(F$14,'DB(読み込みシート※編集厳禁)'!$A$2:$AH$2,0)),"")</f>
        <v/>
      </c>
      <c r="G103" s="205" t="str">
        <f t="shared" si="8"/>
        <v/>
      </c>
      <c r="H103" s="225" t="str">
        <f t="shared" si="9"/>
        <v>:00:000</v>
      </c>
      <c r="I103" s="207"/>
      <c r="J103" s="284"/>
      <c r="K103" s="209" t="s">
        <v>32</v>
      </c>
      <c r="L103" s="210" t="str">
        <f t="shared" si="10"/>
        <v/>
      </c>
      <c r="M103" s="211" t="str">
        <f t="shared" si="11"/>
        <v/>
      </c>
      <c r="N103" s="212" t="str">
        <f t="shared" si="12"/>
        <v/>
      </c>
      <c r="O103" s="214" t="str">
        <f t="shared" si="13"/>
        <v/>
      </c>
      <c r="P103" s="246" t="str">
        <f t="shared" si="14"/>
        <v>:00:000</v>
      </c>
      <c r="Q103" s="221" t="str">
        <f t="array" ref="Q103">IFERROR(INDEX('DB(読み込みシート※編集厳禁)'!$A$3:$AH$501,MATCH($C103,'DB(読み込みシート※編集厳禁)'!$B$3:$B$501,0),MATCH(Q$14,'DB(読み込みシート※編集厳禁)'!$A$2:$AH$2,0)),"")</f>
        <v/>
      </c>
      <c r="R103" s="222">
        <v>87.0</v>
      </c>
      <c r="S103" s="287" t="str">
        <f t="array" ref="S103">IFERROR(INDEX('DB(読み込みシート※編集厳禁)'!$A$3:$AH$501,MATCH($C103,'DB(読み込みシート※編集厳禁)'!$B$3:$B$501,0),MATCH(S$14,'DB(読み込みシート※編集厳禁)'!$A$2:$AH$2,0)),"")</f>
        <v/>
      </c>
      <c r="T103" s="288" t="str">
        <f t="array" ref="T103">IFERROR(INDEX('DB(読み込みシート※編集厳禁)'!$A$3:$AH$501,MATCH($C103,'DB(読み込みシート※編集厳禁)'!$B$3:$B$501,0),MATCH(T$14,'DB(読み込みシート※編集厳禁)'!$A$2:$AH$2,0)),"")</f>
        <v/>
      </c>
      <c r="U103" s="207"/>
      <c r="V103" s="284"/>
      <c r="W103" s="209" t="s">
        <v>32</v>
      </c>
      <c r="X103" s="210" t="str">
        <f t="shared" si="15"/>
        <v/>
      </c>
      <c r="Y103" s="211" t="str">
        <f t="shared" si="16"/>
        <v/>
      </c>
      <c r="Z103" s="217" t="str">
        <f t="shared" si="17"/>
        <v/>
      </c>
      <c r="AA103" s="4"/>
      <c r="AB103" s="23"/>
      <c r="AC103" s="23"/>
      <c r="AD103" s="23"/>
      <c r="AE103" s="23"/>
      <c r="AF103" s="23"/>
      <c r="AG103" s="23" t="str">
        <f t="shared" si="18"/>
        <v/>
      </c>
      <c r="AH103" s="23" t="str">
        <f t="shared" si="19"/>
        <v/>
      </c>
      <c r="AI103" s="23" t="str">
        <f t="shared" si="20"/>
        <v>-</v>
      </c>
      <c r="AJ103" s="23"/>
      <c r="AK103" s="23" t="str">
        <f t="shared" si="21"/>
        <v/>
      </c>
      <c r="AL103" s="23"/>
      <c r="AM103" s="23"/>
      <c r="AN103" s="23"/>
      <c r="AO103" s="23"/>
      <c r="AP103" s="23"/>
      <c r="AQ103" s="25"/>
      <c r="AR103" s="130"/>
      <c r="AS103" s="130"/>
      <c r="AT103" s="90">
        <v>87.0</v>
      </c>
      <c r="AU103" s="130" t="str">
        <f t="array" ref="AU103">IFERROR(INDEX('DB(読み込みシート※編集厳禁)'!$A$3:$AH$501,MATCH($C103,'DB(読み込みシート※編集厳禁)'!$B$3:$B$501,0),MATCH(AU$16,'DB(読み込みシート※編集厳禁)'!$A$2:$AH$2,0)),"")</f>
        <v/>
      </c>
      <c r="AV103" s="130" t="str">
        <f t="array" ref="AV103">IFERROR(INDEX('DB(読み込みシート※編集厳禁)'!$A$3:$AH$501,MATCH($C103,'DB(読み込みシート※編集厳禁)'!$B$3:$B$501,0),MATCH(AV$16,'DB(読み込みシート※編集厳禁)'!$A$2:$AH$2,0)),"")</f>
        <v/>
      </c>
      <c r="AW103" s="130" t="str">
        <f t="shared" si="22"/>
        <v/>
      </c>
      <c r="AX103" s="130" t="str">
        <f t="shared" si="23"/>
        <v/>
      </c>
      <c r="AY103" s="130" t="str">
        <f t="shared" si="24"/>
        <v/>
      </c>
      <c r="AZ103" s="130" t="str">
        <f t="shared" si="25"/>
        <v/>
      </c>
      <c r="BA103" s="130" t="str">
        <f t="shared" si="26"/>
        <v/>
      </c>
      <c r="BB103" s="130" t="str">
        <f t="shared" si="27"/>
        <v/>
      </c>
      <c r="BC103" s="130" t="str">
        <f t="shared" si="28"/>
        <v/>
      </c>
      <c r="BD103" s="131" t="str">
        <f t="shared" si="29"/>
        <v/>
      </c>
      <c r="BE103" s="131" t="str">
        <f t="shared" si="30"/>
        <v/>
      </c>
      <c r="BF103" s="4" t="str">
        <f t="shared" si="31"/>
        <v/>
      </c>
      <c r="BG103" s="4" t="str">
        <f t="shared" si="32"/>
        <v/>
      </c>
      <c r="BH103" s="4" t="str">
        <f t="shared" si="33"/>
        <v/>
      </c>
      <c r="BI103" s="4" t="str">
        <f t="shared" si="34"/>
        <v/>
      </c>
      <c r="BJ103" s="4" t="str">
        <f t="shared" si="35"/>
        <v/>
      </c>
      <c r="BK103" s="4" t="str">
        <f t="shared" si="36"/>
        <v/>
      </c>
      <c r="BL103" s="4" t="str">
        <f t="shared" si="37"/>
        <v/>
      </c>
      <c r="BM103" s="4" t="str">
        <f t="shared" si="38"/>
        <v/>
      </c>
      <c r="BN103" s="4" t="str">
        <f t="shared" si="39"/>
        <v/>
      </c>
      <c r="BO103" s="4" t="str">
        <f t="shared" si="40"/>
        <v/>
      </c>
      <c r="BP103" s="4" t="str">
        <f t="shared" si="41"/>
        <v/>
      </c>
      <c r="BQ103" s="4" t="str">
        <f t="shared" si="42"/>
        <v/>
      </c>
      <c r="BR103" s="4" t="str">
        <f t="shared" si="43"/>
        <v/>
      </c>
      <c r="BS103" s="4" t="str">
        <f t="shared" si="44"/>
        <v/>
      </c>
      <c r="BT103" s="4"/>
      <c r="BU103" s="4"/>
      <c r="BV103" s="4"/>
      <c r="BW103" s="4"/>
      <c r="BX103" s="4"/>
    </row>
    <row r="104">
      <c r="A104" s="4"/>
      <c r="B104" s="221" t="str">
        <f t="array" ref="B104">IFERROR(INDEX('DB(読み込みシート※編集厳禁)'!$A$3:$AH$501,MATCH($C104,'DB(読み込みシート※編集厳禁)'!$B$3:$B$501,0),MATCH(B$14,'DB(読み込みシート※編集厳禁)'!$A$2:$AH$2,0)),"")</f>
        <v/>
      </c>
      <c r="C104" s="222">
        <v>88.0</v>
      </c>
      <c r="D104" s="287" t="str">
        <f t="array" ref="D104">IFERROR(INDEX('DB(読み込みシート※編集厳禁)'!$A$3:$AH$501,MATCH($C104,'DB(読み込みシート※編集厳禁)'!$B$3:$B$501,0),MATCH(D$14,'DB(読み込みシート※編集厳禁)'!$A$2:$AH$2,0)),"")</f>
        <v/>
      </c>
      <c r="E104" s="288" t="str">
        <f t="array" ref="E104">IFERROR(INDEX('DB(読み込みシート※編集厳禁)'!$A$3:$AH$501,MATCH($C104,'DB(読み込みシート※編集厳禁)'!$B$3:$B$501,0),MATCH(E$14,'DB(読み込みシート※編集厳禁)'!$A$2:$AH$2,0)),"")</f>
        <v/>
      </c>
      <c r="F104" s="289" t="str">
        <f t="array" ref="F104">IFERROR(INDEX('DB(読み込みシート※編集厳禁)'!$A$3:$AH$501,MATCH($C104,'DB(読み込みシート※編集厳禁)'!$B$3:$B$501,0),MATCH(F$14,'DB(読み込みシート※編集厳禁)'!$A$2:$AH$2,0)),"")</f>
        <v/>
      </c>
      <c r="G104" s="205" t="str">
        <f t="shared" si="8"/>
        <v/>
      </c>
      <c r="H104" s="225" t="str">
        <f t="shared" si="9"/>
        <v>:00:000</v>
      </c>
      <c r="I104" s="207"/>
      <c r="J104" s="284"/>
      <c r="K104" s="209" t="s">
        <v>32</v>
      </c>
      <c r="L104" s="210" t="str">
        <f t="shared" si="10"/>
        <v/>
      </c>
      <c r="M104" s="211" t="str">
        <f t="shared" si="11"/>
        <v/>
      </c>
      <c r="N104" s="212" t="str">
        <f t="shared" si="12"/>
        <v/>
      </c>
      <c r="O104" s="214" t="str">
        <f t="shared" si="13"/>
        <v/>
      </c>
      <c r="P104" s="246" t="str">
        <f t="shared" si="14"/>
        <v>:00:000</v>
      </c>
      <c r="Q104" s="221" t="str">
        <f t="array" ref="Q104">IFERROR(INDEX('DB(読み込みシート※編集厳禁)'!$A$3:$AH$501,MATCH($C104,'DB(読み込みシート※編集厳禁)'!$B$3:$B$501,0),MATCH(Q$14,'DB(読み込みシート※編集厳禁)'!$A$2:$AH$2,0)),"")</f>
        <v/>
      </c>
      <c r="R104" s="222">
        <v>88.0</v>
      </c>
      <c r="S104" s="287" t="str">
        <f t="array" ref="S104">IFERROR(INDEX('DB(読み込みシート※編集厳禁)'!$A$3:$AH$501,MATCH($C104,'DB(読み込みシート※編集厳禁)'!$B$3:$B$501,0),MATCH(S$14,'DB(読み込みシート※編集厳禁)'!$A$2:$AH$2,0)),"")</f>
        <v/>
      </c>
      <c r="T104" s="288" t="str">
        <f t="array" ref="T104">IFERROR(INDEX('DB(読み込みシート※編集厳禁)'!$A$3:$AH$501,MATCH($C104,'DB(読み込みシート※編集厳禁)'!$B$3:$B$501,0),MATCH(T$14,'DB(読み込みシート※編集厳禁)'!$A$2:$AH$2,0)),"")</f>
        <v/>
      </c>
      <c r="U104" s="207"/>
      <c r="V104" s="284"/>
      <c r="W104" s="209" t="s">
        <v>32</v>
      </c>
      <c r="X104" s="210" t="str">
        <f t="shared" si="15"/>
        <v/>
      </c>
      <c r="Y104" s="211" t="str">
        <f t="shared" si="16"/>
        <v/>
      </c>
      <c r="Z104" s="217" t="str">
        <f t="shared" si="17"/>
        <v/>
      </c>
      <c r="AA104" s="4"/>
      <c r="AB104" s="23"/>
      <c r="AC104" s="23"/>
      <c r="AD104" s="23"/>
      <c r="AE104" s="23"/>
      <c r="AF104" s="23"/>
      <c r="AG104" s="23" t="str">
        <f t="shared" si="18"/>
        <v/>
      </c>
      <c r="AH104" s="23" t="str">
        <f t="shared" si="19"/>
        <v/>
      </c>
      <c r="AI104" s="23" t="str">
        <f t="shared" si="20"/>
        <v>-</v>
      </c>
      <c r="AJ104" s="23"/>
      <c r="AK104" s="23" t="str">
        <f t="shared" si="21"/>
        <v/>
      </c>
      <c r="AL104" s="23"/>
      <c r="AM104" s="23"/>
      <c r="AN104" s="23"/>
      <c r="AO104" s="23"/>
      <c r="AP104" s="23"/>
      <c r="AQ104" s="25"/>
      <c r="AR104" s="130"/>
      <c r="AS104" s="130"/>
      <c r="AT104" s="90">
        <v>88.0</v>
      </c>
      <c r="AU104" s="130" t="str">
        <f t="array" ref="AU104">IFERROR(INDEX('DB(読み込みシート※編集厳禁)'!$A$3:$AH$501,MATCH($C104,'DB(読み込みシート※編集厳禁)'!$B$3:$B$501,0),MATCH(AU$16,'DB(読み込みシート※編集厳禁)'!$A$2:$AH$2,0)),"")</f>
        <v/>
      </c>
      <c r="AV104" s="130" t="str">
        <f t="array" ref="AV104">IFERROR(INDEX('DB(読み込みシート※編集厳禁)'!$A$3:$AH$501,MATCH($C104,'DB(読み込みシート※編集厳禁)'!$B$3:$B$501,0),MATCH(AV$16,'DB(読み込みシート※編集厳禁)'!$A$2:$AH$2,0)),"")</f>
        <v/>
      </c>
      <c r="AW104" s="130" t="str">
        <f t="shared" si="22"/>
        <v/>
      </c>
      <c r="AX104" s="130" t="str">
        <f t="shared" si="23"/>
        <v/>
      </c>
      <c r="AY104" s="130" t="str">
        <f t="shared" si="24"/>
        <v/>
      </c>
      <c r="AZ104" s="130" t="str">
        <f t="shared" si="25"/>
        <v/>
      </c>
      <c r="BA104" s="130" t="str">
        <f t="shared" si="26"/>
        <v/>
      </c>
      <c r="BB104" s="130" t="str">
        <f t="shared" si="27"/>
        <v/>
      </c>
      <c r="BC104" s="130" t="str">
        <f t="shared" si="28"/>
        <v/>
      </c>
      <c r="BD104" s="131" t="str">
        <f t="shared" si="29"/>
        <v/>
      </c>
      <c r="BE104" s="131" t="str">
        <f t="shared" si="30"/>
        <v/>
      </c>
      <c r="BF104" s="4" t="str">
        <f t="shared" si="31"/>
        <v/>
      </c>
      <c r="BG104" s="4" t="str">
        <f t="shared" si="32"/>
        <v/>
      </c>
      <c r="BH104" s="4" t="str">
        <f t="shared" si="33"/>
        <v/>
      </c>
      <c r="BI104" s="4" t="str">
        <f t="shared" si="34"/>
        <v/>
      </c>
      <c r="BJ104" s="4" t="str">
        <f t="shared" si="35"/>
        <v/>
      </c>
      <c r="BK104" s="4" t="str">
        <f t="shared" si="36"/>
        <v/>
      </c>
      <c r="BL104" s="4" t="str">
        <f t="shared" si="37"/>
        <v/>
      </c>
      <c r="BM104" s="4" t="str">
        <f t="shared" si="38"/>
        <v/>
      </c>
      <c r="BN104" s="4" t="str">
        <f t="shared" si="39"/>
        <v/>
      </c>
      <c r="BO104" s="4" t="str">
        <f t="shared" si="40"/>
        <v/>
      </c>
      <c r="BP104" s="4" t="str">
        <f t="shared" si="41"/>
        <v/>
      </c>
      <c r="BQ104" s="4" t="str">
        <f t="shared" si="42"/>
        <v/>
      </c>
      <c r="BR104" s="4" t="str">
        <f t="shared" si="43"/>
        <v/>
      </c>
      <c r="BS104" s="4" t="str">
        <f t="shared" si="44"/>
        <v/>
      </c>
      <c r="BT104" s="4"/>
      <c r="BU104" s="4"/>
      <c r="BV104" s="4"/>
      <c r="BW104" s="4"/>
      <c r="BX104" s="4"/>
    </row>
    <row r="105">
      <c r="A105" s="4"/>
      <c r="B105" s="221" t="str">
        <f t="array" ref="B105">IFERROR(INDEX('DB(読み込みシート※編集厳禁)'!$A$3:$AH$501,MATCH($C105,'DB(読み込みシート※編集厳禁)'!$B$3:$B$501,0),MATCH(B$14,'DB(読み込みシート※編集厳禁)'!$A$2:$AH$2,0)),"")</f>
        <v/>
      </c>
      <c r="C105" s="222">
        <v>89.0</v>
      </c>
      <c r="D105" s="287" t="str">
        <f t="array" ref="D105">IFERROR(INDEX('DB(読み込みシート※編集厳禁)'!$A$3:$AH$501,MATCH($C105,'DB(読み込みシート※編集厳禁)'!$B$3:$B$501,0),MATCH(D$14,'DB(読み込みシート※編集厳禁)'!$A$2:$AH$2,0)),"")</f>
        <v/>
      </c>
      <c r="E105" s="288" t="str">
        <f t="array" ref="E105">IFERROR(INDEX('DB(読み込みシート※編集厳禁)'!$A$3:$AH$501,MATCH($C105,'DB(読み込みシート※編集厳禁)'!$B$3:$B$501,0),MATCH(E$14,'DB(読み込みシート※編集厳禁)'!$A$2:$AH$2,0)),"")</f>
        <v/>
      </c>
      <c r="F105" s="289" t="str">
        <f t="array" ref="F105">IFERROR(INDEX('DB(読み込みシート※編集厳禁)'!$A$3:$AH$501,MATCH($C105,'DB(読み込みシート※編集厳禁)'!$B$3:$B$501,0),MATCH(F$14,'DB(読み込みシート※編集厳禁)'!$A$2:$AH$2,0)),"")</f>
        <v/>
      </c>
      <c r="G105" s="205" t="str">
        <f t="shared" si="8"/>
        <v/>
      </c>
      <c r="H105" s="225" t="str">
        <f t="shared" si="9"/>
        <v>:00:000</v>
      </c>
      <c r="I105" s="207"/>
      <c r="J105" s="284"/>
      <c r="K105" s="209" t="s">
        <v>32</v>
      </c>
      <c r="L105" s="210" t="str">
        <f t="shared" si="10"/>
        <v/>
      </c>
      <c r="M105" s="211" t="str">
        <f t="shared" si="11"/>
        <v/>
      </c>
      <c r="N105" s="212" t="str">
        <f t="shared" si="12"/>
        <v/>
      </c>
      <c r="O105" s="214" t="str">
        <f t="shared" si="13"/>
        <v/>
      </c>
      <c r="P105" s="246" t="str">
        <f t="shared" si="14"/>
        <v>:00:000</v>
      </c>
      <c r="Q105" s="221" t="str">
        <f t="array" ref="Q105">IFERROR(INDEX('DB(読み込みシート※編集厳禁)'!$A$3:$AH$501,MATCH($C105,'DB(読み込みシート※編集厳禁)'!$B$3:$B$501,0),MATCH(Q$14,'DB(読み込みシート※編集厳禁)'!$A$2:$AH$2,0)),"")</f>
        <v/>
      </c>
      <c r="R105" s="222">
        <v>89.0</v>
      </c>
      <c r="S105" s="287" t="str">
        <f t="array" ref="S105">IFERROR(INDEX('DB(読み込みシート※編集厳禁)'!$A$3:$AH$501,MATCH($C105,'DB(読み込みシート※編集厳禁)'!$B$3:$B$501,0),MATCH(S$14,'DB(読み込みシート※編集厳禁)'!$A$2:$AH$2,0)),"")</f>
        <v/>
      </c>
      <c r="T105" s="288" t="str">
        <f t="array" ref="T105">IFERROR(INDEX('DB(読み込みシート※編集厳禁)'!$A$3:$AH$501,MATCH($C105,'DB(読み込みシート※編集厳禁)'!$B$3:$B$501,0),MATCH(T$14,'DB(読み込みシート※編集厳禁)'!$A$2:$AH$2,0)),"")</f>
        <v/>
      </c>
      <c r="U105" s="207"/>
      <c r="V105" s="284"/>
      <c r="W105" s="209" t="s">
        <v>32</v>
      </c>
      <c r="X105" s="210" t="str">
        <f t="shared" si="15"/>
        <v/>
      </c>
      <c r="Y105" s="211" t="str">
        <f t="shared" si="16"/>
        <v/>
      </c>
      <c r="Z105" s="217" t="str">
        <f t="shared" si="17"/>
        <v/>
      </c>
      <c r="AA105" s="4"/>
      <c r="AB105" s="23"/>
      <c r="AC105" s="23"/>
      <c r="AD105" s="23"/>
      <c r="AE105" s="23"/>
      <c r="AF105" s="23"/>
      <c r="AG105" s="23" t="str">
        <f t="shared" si="18"/>
        <v/>
      </c>
      <c r="AH105" s="23" t="str">
        <f t="shared" si="19"/>
        <v/>
      </c>
      <c r="AI105" s="23" t="str">
        <f t="shared" si="20"/>
        <v>-</v>
      </c>
      <c r="AJ105" s="23"/>
      <c r="AK105" s="23" t="str">
        <f t="shared" si="21"/>
        <v/>
      </c>
      <c r="AL105" s="23"/>
      <c r="AM105" s="23"/>
      <c r="AN105" s="23"/>
      <c r="AO105" s="23"/>
      <c r="AP105" s="23"/>
      <c r="AQ105" s="25"/>
      <c r="AR105" s="130"/>
      <c r="AS105" s="130"/>
      <c r="AT105" s="90">
        <v>89.0</v>
      </c>
      <c r="AU105" s="130" t="str">
        <f t="array" ref="AU105">IFERROR(INDEX('DB(読み込みシート※編集厳禁)'!$A$3:$AH$501,MATCH($C105,'DB(読み込みシート※編集厳禁)'!$B$3:$B$501,0),MATCH(AU$16,'DB(読み込みシート※編集厳禁)'!$A$2:$AH$2,0)),"")</f>
        <v/>
      </c>
      <c r="AV105" s="130" t="str">
        <f t="array" ref="AV105">IFERROR(INDEX('DB(読み込みシート※編集厳禁)'!$A$3:$AH$501,MATCH($C105,'DB(読み込みシート※編集厳禁)'!$B$3:$B$501,0),MATCH(AV$16,'DB(読み込みシート※編集厳禁)'!$A$2:$AH$2,0)),"")</f>
        <v/>
      </c>
      <c r="AW105" s="130" t="str">
        <f t="shared" si="22"/>
        <v/>
      </c>
      <c r="AX105" s="130" t="str">
        <f t="shared" si="23"/>
        <v/>
      </c>
      <c r="AY105" s="130" t="str">
        <f t="shared" si="24"/>
        <v/>
      </c>
      <c r="AZ105" s="130" t="str">
        <f t="shared" si="25"/>
        <v/>
      </c>
      <c r="BA105" s="130" t="str">
        <f t="shared" si="26"/>
        <v/>
      </c>
      <c r="BB105" s="130" t="str">
        <f t="shared" si="27"/>
        <v/>
      </c>
      <c r="BC105" s="130" t="str">
        <f t="shared" si="28"/>
        <v/>
      </c>
      <c r="BD105" s="131" t="str">
        <f t="shared" si="29"/>
        <v/>
      </c>
      <c r="BE105" s="131" t="str">
        <f t="shared" si="30"/>
        <v/>
      </c>
      <c r="BF105" s="4" t="str">
        <f t="shared" si="31"/>
        <v/>
      </c>
      <c r="BG105" s="4" t="str">
        <f t="shared" si="32"/>
        <v/>
      </c>
      <c r="BH105" s="4" t="str">
        <f t="shared" si="33"/>
        <v/>
      </c>
      <c r="BI105" s="4" t="str">
        <f t="shared" si="34"/>
        <v/>
      </c>
      <c r="BJ105" s="4" t="str">
        <f t="shared" si="35"/>
        <v/>
      </c>
      <c r="BK105" s="4" t="str">
        <f t="shared" si="36"/>
        <v/>
      </c>
      <c r="BL105" s="4" t="str">
        <f t="shared" si="37"/>
        <v/>
      </c>
      <c r="BM105" s="4" t="str">
        <f t="shared" si="38"/>
        <v/>
      </c>
      <c r="BN105" s="4" t="str">
        <f t="shared" si="39"/>
        <v/>
      </c>
      <c r="BO105" s="4" t="str">
        <f t="shared" si="40"/>
        <v/>
      </c>
      <c r="BP105" s="4" t="str">
        <f t="shared" si="41"/>
        <v/>
      </c>
      <c r="BQ105" s="4" t="str">
        <f t="shared" si="42"/>
        <v/>
      </c>
      <c r="BR105" s="4" t="str">
        <f t="shared" si="43"/>
        <v/>
      </c>
      <c r="BS105" s="4" t="str">
        <f t="shared" si="44"/>
        <v/>
      </c>
      <c r="BT105" s="4"/>
      <c r="BU105" s="4"/>
      <c r="BV105" s="4"/>
      <c r="BW105" s="4"/>
      <c r="BX105" s="4"/>
    </row>
    <row r="106">
      <c r="A106" s="4"/>
      <c r="B106" s="221" t="str">
        <f t="array" ref="B106">IFERROR(INDEX('DB(読み込みシート※編集厳禁)'!$A$3:$AH$501,MATCH($C106,'DB(読み込みシート※編集厳禁)'!$B$3:$B$501,0),MATCH(B$14,'DB(読み込みシート※編集厳禁)'!$A$2:$AH$2,0)),"")</f>
        <v/>
      </c>
      <c r="C106" s="222">
        <v>90.0</v>
      </c>
      <c r="D106" s="287" t="str">
        <f t="array" ref="D106">IFERROR(INDEX('DB(読み込みシート※編集厳禁)'!$A$3:$AH$501,MATCH($C106,'DB(読み込みシート※編集厳禁)'!$B$3:$B$501,0),MATCH(D$14,'DB(読み込みシート※編集厳禁)'!$A$2:$AH$2,0)),"")</f>
        <v/>
      </c>
      <c r="E106" s="288" t="str">
        <f t="array" ref="E106">IFERROR(INDEX('DB(読み込みシート※編集厳禁)'!$A$3:$AH$501,MATCH($C106,'DB(読み込みシート※編集厳禁)'!$B$3:$B$501,0),MATCH(E$14,'DB(読み込みシート※編集厳禁)'!$A$2:$AH$2,0)),"")</f>
        <v/>
      </c>
      <c r="F106" s="289" t="str">
        <f t="array" ref="F106">IFERROR(INDEX('DB(読み込みシート※編集厳禁)'!$A$3:$AH$501,MATCH($C106,'DB(読み込みシート※編集厳禁)'!$B$3:$B$501,0),MATCH(F$14,'DB(読み込みシート※編集厳禁)'!$A$2:$AH$2,0)),"")</f>
        <v/>
      </c>
      <c r="G106" s="205" t="str">
        <f t="shared" si="8"/>
        <v/>
      </c>
      <c r="H106" s="225" t="str">
        <f t="shared" si="9"/>
        <v>:00:000</v>
      </c>
      <c r="I106" s="207"/>
      <c r="J106" s="284"/>
      <c r="K106" s="209" t="s">
        <v>32</v>
      </c>
      <c r="L106" s="210" t="str">
        <f t="shared" si="10"/>
        <v/>
      </c>
      <c r="M106" s="211" t="str">
        <f t="shared" si="11"/>
        <v/>
      </c>
      <c r="N106" s="212" t="str">
        <f t="shared" si="12"/>
        <v/>
      </c>
      <c r="O106" s="214" t="str">
        <f t="shared" si="13"/>
        <v/>
      </c>
      <c r="P106" s="246" t="str">
        <f t="shared" si="14"/>
        <v>:00:000</v>
      </c>
      <c r="Q106" s="221" t="str">
        <f t="array" ref="Q106">IFERROR(INDEX('DB(読み込みシート※編集厳禁)'!$A$3:$AH$501,MATCH($C106,'DB(読み込みシート※編集厳禁)'!$B$3:$B$501,0),MATCH(Q$14,'DB(読み込みシート※編集厳禁)'!$A$2:$AH$2,0)),"")</f>
        <v/>
      </c>
      <c r="R106" s="222">
        <v>90.0</v>
      </c>
      <c r="S106" s="287" t="str">
        <f t="array" ref="S106">IFERROR(INDEX('DB(読み込みシート※編集厳禁)'!$A$3:$AH$501,MATCH($C106,'DB(読み込みシート※編集厳禁)'!$B$3:$B$501,0),MATCH(S$14,'DB(読み込みシート※編集厳禁)'!$A$2:$AH$2,0)),"")</f>
        <v/>
      </c>
      <c r="T106" s="288" t="str">
        <f t="array" ref="T106">IFERROR(INDEX('DB(読み込みシート※編集厳禁)'!$A$3:$AH$501,MATCH($C106,'DB(読み込みシート※編集厳禁)'!$B$3:$B$501,0),MATCH(T$14,'DB(読み込みシート※編集厳禁)'!$A$2:$AH$2,0)),"")</f>
        <v/>
      </c>
      <c r="U106" s="207"/>
      <c r="V106" s="284"/>
      <c r="W106" s="209" t="s">
        <v>32</v>
      </c>
      <c r="X106" s="210" t="str">
        <f t="shared" si="15"/>
        <v/>
      </c>
      <c r="Y106" s="211" t="str">
        <f t="shared" si="16"/>
        <v/>
      </c>
      <c r="Z106" s="217" t="str">
        <f t="shared" si="17"/>
        <v/>
      </c>
      <c r="AA106" s="4"/>
      <c r="AB106" s="23"/>
      <c r="AC106" s="23"/>
      <c r="AD106" s="23"/>
      <c r="AE106" s="23"/>
      <c r="AF106" s="23"/>
      <c r="AG106" s="23" t="str">
        <f t="shared" si="18"/>
        <v/>
      </c>
      <c r="AH106" s="23" t="str">
        <f t="shared" si="19"/>
        <v/>
      </c>
      <c r="AI106" s="23" t="str">
        <f t="shared" si="20"/>
        <v>-</v>
      </c>
      <c r="AJ106" s="23"/>
      <c r="AK106" s="23" t="str">
        <f t="shared" si="21"/>
        <v/>
      </c>
      <c r="AL106" s="23"/>
      <c r="AM106" s="23"/>
      <c r="AN106" s="23"/>
      <c r="AO106" s="23"/>
      <c r="AP106" s="23"/>
      <c r="AQ106" s="25"/>
      <c r="AR106" s="130"/>
      <c r="AS106" s="130"/>
      <c r="AT106" s="90">
        <v>90.0</v>
      </c>
      <c r="AU106" s="130" t="str">
        <f t="array" ref="AU106">IFERROR(INDEX('DB(読み込みシート※編集厳禁)'!$A$3:$AH$501,MATCH($C106,'DB(読み込みシート※編集厳禁)'!$B$3:$B$501,0),MATCH(AU$16,'DB(読み込みシート※編集厳禁)'!$A$2:$AH$2,0)),"")</f>
        <v/>
      </c>
      <c r="AV106" s="130" t="str">
        <f t="array" ref="AV106">IFERROR(INDEX('DB(読み込みシート※編集厳禁)'!$A$3:$AH$501,MATCH($C106,'DB(読み込みシート※編集厳禁)'!$B$3:$B$501,0),MATCH(AV$16,'DB(読み込みシート※編集厳禁)'!$A$2:$AH$2,0)),"")</f>
        <v/>
      </c>
      <c r="AW106" s="130" t="str">
        <f t="shared" si="22"/>
        <v/>
      </c>
      <c r="AX106" s="130" t="str">
        <f t="shared" si="23"/>
        <v/>
      </c>
      <c r="AY106" s="130" t="str">
        <f t="shared" si="24"/>
        <v/>
      </c>
      <c r="AZ106" s="130" t="str">
        <f t="shared" si="25"/>
        <v/>
      </c>
      <c r="BA106" s="130" t="str">
        <f t="shared" si="26"/>
        <v/>
      </c>
      <c r="BB106" s="130" t="str">
        <f t="shared" si="27"/>
        <v/>
      </c>
      <c r="BC106" s="130" t="str">
        <f t="shared" si="28"/>
        <v/>
      </c>
      <c r="BD106" s="131" t="str">
        <f t="shared" si="29"/>
        <v/>
      </c>
      <c r="BE106" s="131" t="str">
        <f t="shared" si="30"/>
        <v/>
      </c>
      <c r="BF106" s="4" t="str">
        <f t="shared" si="31"/>
        <v/>
      </c>
      <c r="BG106" s="4" t="str">
        <f t="shared" si="32"/>
        <v/>
      </c>
      <c r="BH106" s="4" t="str">
        <f t="shared" si="33"/>
        <v/>
      </c>
      <c r="BI106" s="4" t="str">
        <f t="shared" si="34"/>
        <v/>
      </c>
      <c r="BJ106" s="4" t="str">
        <f t="shared" si="35"/>
        <v/>
      </c>
      <c r="BK106" s="4" t="str">
        <f t="shared" si="36"/>
        <v/>
      </c>
      <c r="BL106" s="4" t="str">
        <f t="shared" si="37"/>
        <v/>
      </c>
      <c r="BM106" s="4" t="str">
        <f t="shared" si="38"/>
        <v/>
      </c>
      <c r="BN106" s="4" t="str">
        <f t="shared" si="39"/>
        <v/>
      </c>
      <c r="BO106" s="4" t="str">
        <f t="shared" si="40"/>
        <v/>
      </c>
      <c r="BP106" s="4" t="str">
        <f t="shared" si="41"/>
        <v/>
      </c>
      <c r="BQ106" s="4" t="str">
        <f t="shared" si="42"/>
        <v/>
      </c>
      <c r="BR106" s="4" t="str">
        <f t="shared" si="43"/>
        <v/>
      </c>
      <c r="BS106" s="4" t="str">
        <f t="shared" si="44"/>
        <v/>
      </c>
      <c r="BT106" s="4"/>
      <c r="BU106" s="4"/>
      <c r="BV106" s="4"/>
      <c r="BW106" s="4"/>
      <c r="BX106" s="4"/>
    </row>
    <row r="107">
      <c r="A107" s="4"/>
      <c r="B107" s="221" t="str">
        <f t="array" ref="B107">IFERROR(INDEX('DB(読み込みシート※編集厳禁)'!$A$3:$AH$501,MATCH($C107,'DB(読み込みシート※編集厳禁)'!$B$3:$B$501,0),MATCH(B$14,'DB(読み込みシート※編集厳禁)'!$A$2:$AH$2,0)),"")</f>
        <v/>
      </c>
      <c r="C107" s="222">
        <v>91.0</v>
      </c>
      <c r="D107" s="287" t="str">
        <f t="array" ref="D107">IFERROR(INDEX('DB(読み込みシート※編集厳禁)'!$A$3:$AH$501,MATCH($C107,'DB(読み込みシート※編集厳禁)'!$B$3:$B$501,0),MATCH(D$14,'DB(読み込みシート※編集厳禁)'!$A$2:$AH$2,0)),"")</f>
        <v/>
      </c>
      <c r="E107" s="288" t="str">
        <f t="array" ref="E107">IFERROR(INDEX('DB(読み込みシート※編集厳禁)'!$A$3:$AH$501,MATCH($C107,'DB(読み込みシート※編集厳禁)'!$B$3:$B$501,0),MATCH(E$14,'DB(読み込みシート※編集厳禁)'!$A$2:$AH$2,0)),"")</f>
        <v/>
      </c>
      <c r="F107" s="289" t="str">
        <f t="array" ref="F107">IFERROR(INDEX('DB(読み込みシート※編集厳禁)'!$A$3:$AH$501,MATCH($C107,'DB(読み込みシート※編集厳禁)'!$B$3:$B$501,0),MATCH(F$14,'DB(読み込みシート※編集厳禁)'!$A$2:$AH$2,0)),"")</f>
        <v/>
      </c>
      <c r="G107" s="205" t="str">
        <f t="shared" si="8"/>
        <v/>
      </c>
      <c r="H107" s="225" t="str">
        <f t="shared" si="9"/>
        <v>:00:000</v>
      </c>
      <c r="I107" s="207"/>
      <c r="J107" s="284"/>
      <c r="K107" s="209" t="s">
        <v>32</v>
      </c>
      <c r="L107" s="210" t="str">
        <f t="shared" si="10"/>
        <v/>
      </c>
      <c r="M107" s="211" t="str">
        <f t="shared" si="11"/>
        <v/>
      </c>
      <c r="N107" s="212" t="str">
        <f t="shared" si="12"/>
        <v/>
      </c>
      <c r="O107" s="214" t="str">
        <f t="shared" si="13"/>
        <v/>
      </c>
      <c r="P107" s="246" t="str">
        <f t="shared" si="14"/>
        <v>:00:000</v>
      </c>
      <c r="Q107" s="221" t="str">
        <f t="array" ref="Q107">IFERROR(INDEX('DB(読み込みシート※編集厳禁)'!$A$3:$AH$501,MATCH($C107,'DB(読み込みシート※編集厳禁)'!$B$3:$B$501,0),MATCH(Q$14,'DB(読み込みシート※編集厳禁)'!$A$2:$AH$2,0)),"")</f>
        <v/>
      </c>
      <c r="R107" s="222">
        <v>91.0</v>
      </c>
      <c r="S107" s="287" t="str">
        <f t="array" ref="S107">IFERROR(INDEX('DB(読み込みシート※編集厳禁)'!$A$3:$AH$501,MATCH($C107,'DB(読み込みシート※編集厳禁)'!$B$3:$B$501,0),MATCH(S$14,'DB(読み込みシート※編集厳禁)'!$A$2:$AH$2,0)),"")</f>
        <v/>
      </c>
      <c r="T107" s="288" t="str">
        <f t="array" ref="T107">IFERROR(INDEX('DB(読み込みシート※編集厳禁)'!$A$3:$AH$501,MATCH($C107,'DB(読み込みシート※編集厳禁)'!$B$3:$B$501,0),MATCH(T$14,'DB(読み込みシート※編集厳禁)'!$A$2:$AH$2,0)),"")</f>
        <v/>
      </c>
      <c r="U107" s="207"/>
      <c r="V107" s="284"/>
      <c r="W107" s="209" t="s">
        <v>32</v>
      </c>
      <c r="X107" s="210" t="str">
        <f t="shared" si="15"/>
        <v/>
      </c>
      <c r="Y107" s="211" t="str">
        <f t="shared" si="16"/>
        <v/>
      </c>
      <c r="Z107" s="217" t="str">
        <f t="shared" si="17"/>
        <v/>
      </c>
      <c r="AA107" s="4"/>
      <c r="AB107" s="23"/>
      <c r="AC107" s="23"/>
      <c r="AD107" s="23"/>
      <c r="AE107" s="23"/>
      <c r="AF107" s="23"/>
      <c r="AG107" s="23" t="str">
        <f t="shared" si="18"/>
        <v/>
      </c>
      <c r="AH107" s="23" t="str">
        <f t="shared" si="19"/>
        <v/>
      </c>
      <c r="AI107" s="23" t="str">
        <f t="shared" si="20"/>
        <v>-</v>
      </c>
      <c r="AJ107" s="23"/>
      <c r="AK107" s="23" t="str">
        <f t="shared" si="21"/>
        <v/>
      </c>
      <c r="AL107" s="23"/>
      <c r="AM107" s="23"/>
      <c r="AN107" s="23"/>
      <c r="AO107" s="23"/>
      <c r="AP107" s="23"/>
      <c r="AQ107" s="25"/>
      <c r="AR107" s="130"/>
      <c r="AS107" s="130"/>
      <c r="AT107" s="90">
        <v>91.0</v>
      </c>
      <c r="AU107" s="130" t="str">
        <f t="array" ref="AU107">IFERROR(INDEX('DB(読み込みシート※編集厳禁)'!$A$3:$AH$501,MATCH($C107,'DB(読み込みシート※編集厳禁)'!$B$3:$B$501,0),MATCH(AU$16,'DB(読み込みシート※編集厳禁)'!$A$2:$AH$2,0)),"")</f>
        <v/>
      </c>
      <c r="AV107" s="130" t="str">
        <f t="array" ref="AV107">IFERROR(INDEX('DB(読み込みシート※編集厳禁)'!$A$3:$AH$501,MATCH($C107,'DB(読み込みシート※編集厳禁)'!$B$3:$B$501,0),MATCH(AV$16,'DB(読み込みシート※編集厳禁)'!$A$2:$AH$2,0)),"")</f>
        <v/>
      </c>
      <c r="AW107" s="130" t="str">
        <f t="shared" si="22"/>
        <v/>
      </c>
      <c r="AX107" s="130" t="str">
        <f t="shared" si="23"/>
        <v/>
      </c>
      <c r="AY107" s="130" t="str">
        <f t="shared" si="24"/>
        <v/>
      </c>
      <c r="AZ107" s="130" t="str">
        <f t="shared" si="25"/>
        <v/>
      </c>
      <c r="BA107" s="130" t="str">
        <f t="shared" si="26"/>
        <v/>
      </c>
      <c r="BB107" s="130" t="str">
        <f t="shared" si="27"/>
        <v/>
      </c>
      <c r="BC107" s="130" t="str">
        <f t="shared" si="28"/>
        <v/>
      </c>
      <c r="BD107" s="131" t="str">
        <f t="shared" si="29"/>
        <v/>
      </c>
      <c r="BE107" s="131" t="str">
        <f t="shared" si="30"/>
        <v/>
      </c>
      <c r="BF107" s="4" t="str">
        <f t="shared" si="31"/>
        <v/>
      </c>
      <c r="BG107" s="4" t="str">
        <f t="shared" si="32"/>
        <v/>
      </c>
      <c r="BH107" s="4" t="str">
        <f t="shared" si="33"/>
        <v/>
      </c>
      <c r="BI107" s="4" t="str">
        <f t="shared" si="34"/>
        <v/>
      </c>
      <c r="BJ107" s="4" t="str">
        <f t="shared" si="35"/>
        <v/>
      </c>
      <c r="BK107" s="4" t="str">
        <f t="shared" si="36"/>
        <v/>
      </c>
      <c r="BL107" s="4" t="str">
        <f t="shared" si="37"/>
        <v/>
      </c>
      <c r="BM107" s="4" t="str">
        <f t="shared" si="38"/>
        <v/>
      </c>
      <c r="BN107" s="4" t="str">
        <f t="shared" si="39"/>
        <v/>
      </c>
      <c r="BO107" s="4" t="str">
        <f t="shared" si="40"/>
        <v/>
      </c>
      <c r="BP107" s="4" t="str">
        <f t="shared" si="41"/>
        <v/>
      </c>
      <c r="BQ107" s="4" t="str">
        <f t="shared" si="42"/>
        <v/>
      </c>
      <c r="BR107" s="4" t="str">
        <f t="shared" si="43"/>
        <v/>
      </c>
      <c r="BS107" s="4" t="str">
        <f t="shared" si="44"/>
        <v/>
      </c>
      <c r="BT107" s="4"/>
      <c r="BU107" s="4"/>
      <c r="BV107" s="4"/>
      <c r="BW107" s="4"/>
      <c r="BX107" s="4"/>
    </row>
    <row r="108">
      <c r="A108" s="4"/>
      <c r="B108" s="221" t="str">
        <f t="array" ref="B108">IFERROR(INDEX('DB(読み込みシート※編集厳禁)'!$A$3:$AH$501,MATCH($C108,'DB(読み込みシート※編集厳禁)'!$B$3:$B$501,0),MATCH(B$14,'DB(読み込みシート※編集厳禁)'!$A$2:$AH$2,0)),"")</f>
        <v/>
      </c>
      <c r="C108" s="222">
        <v>92.0</v>
      </c>
      <c r="D108" s="287" t="str">
        <f t="array" ref="D108">IFERROR(INDEX('DB(読み込みシート※編集厳禁)'!$A$3:$AH$501,MATCH($C108,'DB(読み込みシート※編集厳禁)'!$B$3:$B$501,0),MATCH(D$14,'DB(読み込みシート※編集厳禁)'!$A$2:$AH$2,0)),"")</f>
        <v/>
      </c>
      <c r="E108" s="288" t="str">
        <f t="array" ref="E108">IFERROR(INDEX('DB(読み込みシート※編集厳禁)'!$A$3:$AH$501,MATCH($C108,'DB(読み込みシート※編集厳禁)'!$B$3:$B$501,0),MATCH(E$14,'DB(読み込みシート※編集厳禁)'!$A$2:$AH$2,0)),"")</f>
        <v/>
      </c>
      <c r="F108" s="289" t="str">
        <f t="array" ref="F108">IFERROR(INDEX('DB(読み込みシート※編集厳禁)'!$A$3:$AH$501,MATCH($C108,'DB(読み込みシート※編集厳禁)'!$B$3:$B$501,0),MATCH(F$14,'DB(読み込みシート※編集厳禁)'!$A$2:$AH$2,0)),"")</f>
        <v/>
      </c>
      <c r="G108" s="205" t="str">
        <f t="shared" si="8"/>
        <v/>
      </c>
      <c r="H108" s="225" t="str">
        <f t="shared" si="9"/>
        <v>:00:000</v>
      </c>
      <c r="I108" s="207"/>
      <c r="J108" s="284"/>
      <c r="K108" s="209" t="s">
        <v>32</v>
      </c>
      <c r="L108" s="210" t="str">
        <f t="shared" si="10"/>
        <v/>
      </c>
      <c r="M108" s="211" t="str">
        <f t="shared" si="11"/>
        <v/>
      </c>
      <c r="N108" s="212" t="str">
        <f t="shared" si="12"/>
        <v/>
      </c>
      <c r="O108" s="214" t="str">
        <f t="shared" si="13"/>
        <v/>
      </c>
      <c r="P108" s="246" t="str">
        <f t="shared" si="14"/>
        <v>:00:000</v>
      </c>
      <c r="Q108" s="221" t="str">
        <f t="array" ref="Q108">IFERROR(INDEX('DB(読み込みシート※編集厳禁)'!$A$3:$AH$501,MATCH($C108,'DB(読み込みシート※編集厳禁)'!$B$3:$B$501,0),MATCH(Q$14,'DB(読み込みシート※編集厳禁)'!$A$2:$AH$2,0)),"")</f>
        <v/>
      </c>
      <c r="R108" s="222">
        <v>92.0</v>
      </c>
      <c r="S108" s="287" t="str">
        <f t="array" ref="S108">IFERROR(INDEX('DB(読み込みシート※編集厳禁)'!$A$3:$AH$501,MATCH($C108,'DB(読み込みシート※編集厳禁)'!$B$3:$B$501,0),MATCH(S$14,'DB(読み込みシート※編集厳禁)'!$A$2:$AH$2,0)),"")</f>
        <v/>
      </c>
      <c r="T108" s="288" t="str">
        <f t="array" ref="T108">IFERROR(INDEX('DB(読み込みシート※編集厳禁)'!$A$3:$AH$501,MATCH($C108,'DB(読み込みシート※編集厳禁)'!$B$3:$B$501,0),MATCH(T$14,'DB(読み込みシート※編集厳禁)'!$A$2:$AH$2,0)),"")</f>
        <v/>
      </c>
      <c r="U108" s="207"/>
      <c r="V108" s="284"/>
      <c r="W108" s="209" t="s">
        <v>32</v>
      </c>
      <c r="X108" s="210" t="str">
        <f t="shared" si="15"/>
        <v/>
      </c>
      <c r="Y108" s="211" t="str">
        <f t="shared" si="16"/>
        <v/>
      </c>
      <c r="Z108" s="217" t="str">
        <f t="shared" si="17"/>
        <v/>
      </c>
      <c r="AA108" s="4"/>
      <c r="AB108" s="23"/>
      <c r="AC108" s="23"/>
      <c r="AD108" s="23"/>
      <c r="AE108" s="23"/>
      <c r="AF108" s="23"/>
      <c r="AG108" s="23" t="str">
        <f t="shared" si="18"/>
        <v/>
      </c>
      <c r="AH108" s="23" t="str">
        <f t="shared" si="19"/>
        <v/>
      </c>
      <c r="AI108" s="23" t="str">
        <f t="shared" si="20"/>
        <v>-</v>
      </c>
      <c r="AJ108" s="23"/>
      <c r="AK108" s="23" t="str">
        <f t="shared" si="21"/>
        <v/>
      </c>
      <c r="AL108" s="23"/>
      <c r="AM108" s="23"/>
      <c r="AN108" s="23"/>
      <c r="AO108" s="23"/>
      <c r="AP108" s="23"/>
      <c r="AQ108" s="25"/>
      <c r="AR108" s="130"/>
      <c r="AS108" s="130"/>
      <c r="AT108" s="90">
        <v>92.0</v>
      </c>
      <c r="AU108" s="130" t="str">
        <f t="array" ref="AU108">IFERROR(INDEX('DB(読み込みシート※編集厳禁)'!$A$3:$AH$501,MATCH($C108,'DB(読み込みシート※編集厳禁)'!$B$3:$B$501,0),MATCH(AU$16,'DB(読み込みシート※編集厳禁)'!$A$2:$AH$2,0)),"")</f>
        <v/>
      </c>
      <c r="AV108" s="130" t="str">
        <f t="array" ref="AV108">IFERROR(INDEX('DB(読み込みシート※編集厳禁)'!$A$3:$AH$501,MATCH($C108,'DB(読み込みシート※編集厳禁)'!$B$3:$B$501,0),MATCH(AV$16,'DB(読み込みシート※編集厳禁)'!$A$2:$AH$2,0)),"")</f>
        <v/>
      </c>
      <c r="AW108" s="130" t="str">
        <f t="shared" si="22"/>
        <v/>
      </c>
      <c r="AX108" s="130" t="str">
        <f t="shared" si="23"/>
        <v/>
      </c>
      <c r="AY108" s="130" t="str">
        <f t="shared" si="24"/>
        <v/>
      </c>
      <c r="AZ108" s="130" t="str">
        <f t="shared" si="25"/>
        <v/>
      </c>
      <c r="BA108" s="130" t="str">
        <f t="shared" si="26"/>
        <v/>
      </c>
      <c r="BB108" s="130" t="str">
        <f t="shared" si="27"/>
        <v/>
      </c>
      <c r="BC108" s="130" t="str">
        <f t="shared" si="28"/>
        <v/>
      </c>
      <c r="BD108" s="131" t="str">
        <f t="shared" si="29"/>
        <v/>
      </c>
      <c r="BE108" s="131" t="str">
        <f t="shared" si="30"/>
        <v/>
      </c>
      <c r="BF108" s="4" t="str">
        <f t="shared" si="31"/>
        <v/>
      </c>
      <c r="BG108" s="4" t="str">
        <f t="shared" si="32"/>
        <v/>
      </c>
      <c r="BH108" s="4" t="str">
        <f t="shared" si="33"/>
        <v/>
      </c>
      <c r="BI108" s="4" t="str">
        <f t="shared" si="34"/>
        <v/>
      </c>
      <c r="BJ108" s="4" t="str">
        <f t="shared" si="35"/>
        <v/>
      </c>
      <c r="BK108" s="4" t="str">
        <f t="shared" si="36"/>
        <v/>
      </c>
      <c r="BL108" s="4" t="str">
        <f t="shared" si="37"/>
        <v/>
      </c>
      <c r="BM108" s="4" t="str">
        <f t="shared" si="38"/>
        <v/>
      </c>
      <c r="BN108" s="4" t="str">
        <f t="shared" si="39"/>
        <v/>
      </c>
      <c r="BO108" s="4" t="str">
        <f t="shared" si="40"/>
        <v/>
      </c>
      <c r="BP108" s="4" t="str">
        <f t="shared" si="41"/>
        <v/>
      </c>
      <c r="BQ108" s="4" t="str">
        <f t="shared" si="42"/>
        <v/>
      </c>
      <c r="BR108" s="4" t="str">
        <f t="shared" si="43"/>
        <v/>
      </c>
      <c r="BS108" s="4" t="str">
        <f t="shared" si="44"/>
        <v/>
      </c>
      <c r="BT108" s="4"/>
      <c r="BU108" s="4"/>
      <c r="BV108" s="4"/>
      <c r="BW108" s="4"/>
      <c r="BX108" s="4"/>
    </row>
    <row r="109">
      <c r="A109" s="4"/>
      <c r="B109" s="221" t="str">
        <f t="array" ref="B109">IFERROR(INDEX('DB(読み込みシート※編集厳禁)'!$A$3:$AH$501,MATCH($C109,'DB(読み込みシート※編集厳禁)'!$B$3:$B$501,0),MATCH(B$14,'DB(読み込みシート※編集厳禁)'!$A$2:$AH$2,0)),"")</f>
        <v/>
      </c>
      <c r="C109" s="222">
        <v>93.0</v>
      </c>
      <c r="D109" s="287" t="str">
        <f t="array" ref="D109">IFERROR(INDEX('DB(読み込みシート※編集厳禁)'!$A$3:$AH$501,MATCH($C109,'DB(読み込みシート※編集厳禁)'!$B$3:$B$501,0),MATCH(D$14,'DB(読み込みシート※編集厳禁)'!$A$2:$AH$2,0)),"")</f>
        <v/>
      </c>
      <c r="E109" s="288" t="str">
        <f t="array" ref="E109">IFERROR(INDEX('DB(読み込みシート※編集厳禁)'!$A$3:$AH$501,MATCH($C109,'DB(読み込みシート※編集厳禁)'!$B$3:$B$501,0),MATCH(E$14,'DB(読み込みシート※編集厳禁)'!$A$2:$AH$2,0)),"")</f>
        <v/>
      </c>
      <c r="F109" s="289" t="str">
        <f t="array" ref="F109">IFERROR(INDEX('DB(読み込みシート※編集厳禁)'!$A$3:$AH$501,MATCH($C109,'DB(読み込みシート※編集厳禁)'!$B$3:$B$501,0),MATCH(F$14,'DB(読み込みシート※編集厳禁)'!$A$2:$AH$2,0)),"")</f>
        <v/>
      </c>
      <c r="G109" s="205" t="str">
        <f t="shared" si="8"/>
        <v/>
      </c>
      <c r="H109" s="225" t="str">
        <f t="shared" si="9"/>
        <v>:00:000</v>
      </c>
      <c r="I109" s="207"/>
      <c r="J109" s="284"/>
      <c r="K109" s="209" t="s">
        <v>32</v>
      </c>
      <c r="L109" s="210" t="str">
        <f t="shared" si="10"/>
        <v/>
      </c>
      <c r="M109" s="211" t="str">
        <f t="shared" si="11"/>
        <v/>
      </c>
      <c r="N109" s="212" t="str">
        <f t="shared" si="12"/>
        <v/>
      </c>
      <c r="O109" s="214" t="str">
        <f t="shared" si="13"/>
        <v/>
      </c>
      <c r="P109" s="246" t="str">
        <f t="shared" si="14"/>
        <v>:00:000</v>
      </c>
      <c r="Q109" s="221" t="str">
        <f t="array" ref="Q109">IFERROR(INDEX('DB(読み込みシート※編集厳禁)'!$A$3:$AH$501,MATCH($C109,'DB(読み込みシート※編集厳禁)'!$B$3:$B$501,0),MATCH(Q$14,'DB(読み込みシート※編集厳禁)'!$A$2:$AH$2,0)),"")</f>
        <v/>
      </c>
      <c r="R109" s="222">
        <v>93.0</v>
      </c>
      <c r="S109" s="287" t="str">
        <f t="array" ref="S109">IFERROR(INDEX('DB(読み込みシート※編集厳禁)'!$A$3:$AH$501,MATCH($C109,'DB(読み込みシート※編集厳禁)'!$B$3:$B$501,0),MATCH(S$14,'DB(読み込みシート※編集厳禁)'!$A$2:$AH$2,0)),"")</f>
        <v/>
      </c>
      <c r="T109" s="288" t="str">
        <f t="array" ref="T109">IFERROR(INDEX('DB(読み込みシート※編集厳禁)'!$A$3:$AH$501,MATCH($C109,'DB(読み込みシート※編集厳禁)'!$B$3:$B$501,0),MATCH(T$14,'DB(読み込みシート※編集厳禁)'!$A$2:$AH$2,0)),"")</f>
        <v/>
      </c>
      <c r="U109" s="207"/>
      <c r="V109" s="284"/>
      <c r="W109" s="209" t="s">
        <v>32</v>
      </c>
      <c r="X109" s="210" t="str">
        <f t="shared" si="15"/>
        <v/>
      </c>
      <c r="Y109" s="211" t="str">
        <f t="shared" si="16"/>
        <v/>
      </c>
      <c r="Z109" s="217" t="str">
        <f t="shared" si="17"/>
        <v/>
      </c>
      <c r="AA109" s="4"/>
      <c r="AB109" s="23"/>
      <c r="AC109" s="23"/>
      <c r="AD109" s="23"/>
      <c r="AE109" s="23"/>
      <c r="AF109" s="23"/>
      <c r="AG109" s="23" t="str">
        <f t="shared" si="18"/>
        <v/>
      </c>
      <c r="AH109" s="23" t="str">
        <f t="shared" si="19"/>
        <v/>
      </c>
      <c r="AI109" s="23" t="str">
        <f t="shared" si="20"/>
        <v>-</v>
      </c>
      <c r="AJ109" s="23"/>
      <c r="AK109" s="23" t="str">
        <f t="shared" si="21"/>
        <v/>
      </c>
      <c r="AL109" s="23"/>
      <c r="AM109" s="23"/>
      <c r="AN109" s="23"/>
      <c r="AO109" s="23"/>
      <c r="AP109" s="23"/>
      <c r="AQ109" s="25"/>
      <c r="AR109" s="130"/>
      <c r="AS109" s="130"/>
      <c r="AT109" s="90">
        <v>93.0</v>
      </c>
      <c r="AU109" s="130" t="str">
        <f t="array" ref="AU109">IFERROR(INDEX('DB(読み込みシート※編集厳禁)'!$A$3:$AH$501,MATCH($C109,'DB(読み込みシート※編集厳禁)'!$B$3:$B$501,0),MATCH(AU$16,'DB(読み込みシート※編集厳禁)'!$A$2:$AH$2,0)),"")</f>
        <v/>
      </c>
      <c r="AV109" s="130" t="str">
        <f t="array" ref="AV109">IFERROR(INDEX('DB(読み込みシート※編集厳禁)'!$A$3:$AH$501,MATCH($C109,'DB(読み込みシート※編集厳禁)'!$B$3:$B$501,0),MATCH(AV$16,'DB(読み込みシート※編集厳禁)'!$A$2:$AH$2,0)),"")</f>
        <v/>
      </c>
      <c r="AW109" s="130" t="str">
        <f t="shared" si="22"/>
        <v/>
      </c>
      <c r="AX109" s="130" t="str">
        <f t="shared" si="23"/>
        <v/>
      </c>
      <c r="AY109" s="130" t="str">
        <f t="shared" si="24"/>
        <v/>
      </c>
      <c r="AZ109" s="130" t="str">
        <f t="shared" si="25"/>
        <v/>
      </c>
      <c r="BA109" s="130" t="str">
        <f t="shared" si="26"/>
        <v/>
      </c>
      <c r="BB109" s="130" t="str">
        <f t="shared" si="27"/>
        <v/>
      </c>
      <c r="BC109" s="130" t="str">
        <f t="shared" si="28"/>
        <v/>
      </c>
      <c r="BD109" s="131" t="str">
        <f t="shared" si="29"/>
        <v/>
      </c>
      <c r="BE109" s="131" t="str">
        <f t="shared" si="30"/>
        <v/>
      </c>
      <c r="BF109" s="4" t="str">
        <f t="shared" si="31"/>
        <v/>
      </c>
      <c r="BG109" s="4" t="str">
        <f t="shared" si="32"/>
        <v/>
      </c>
      <c r="BH109" s="4" t="str">
        <f t="shared" si="33"/>
        <v/>
      </c>
      <c r="BI109" s="4" t="str">
        <f t="shared" si="34"/>
        <v/>
      </c>
      <c r="BJ109" s="4" t="str">
        <f t="shared" si="35"/>
        <v/>
      </c>
      <c r="BK109" s="4" t="str">
        <f t="shared" si="36"/>
        <v/>
      </c>
      <c r="BL109" s="4" t="str">
        <f t="shared" si="37"/>
        <v/>
      </c>
      <c r="BM109" s="4" t="str">
        <f t="shared" si="38"/>
        <v/>
      </c>
      <c r="BN109" s="4" t="str">
        <f t="shared" si="39"/>
        <v/>
      </c>
      <c r="BO109" s="4" t="str">
        <f t="shared" si="40"/>
        <v/>
      </c>
      <c r="BP109" s="4" t="str">
        <f t="shared" si="41"/>
        <v/>
      </c>
      <c r="BQ109" s="4" t="str">
        <f t="shared" si="42"/>
        <v/>
      </c>
      <c r="BR109" s="4" t="str">
        <f t="shared" si="43"/>
        <v/>
      </c>
      <c r="BS109" s="4" t="str">
        <f t="shared" si="44"/>
        <v/>
      </c>
      <c r="BT109" s="4"/>
      <c r="BU109" s="4"/>
      <c r="BV109" s="4"/>
      <c r="BW109" s="4"/>
      <c r="BX109" s="4"/>
    </row>
    <row r="110">
      <c r="A110" s="4"/>
      <c r="B110" s="221" t="str">
        <f t="array" ref="B110">IFERROR(INDEX('DB(読み込みシート※編集厳禁)'!$A$3:$AH$501,MATCH($C110,'DB(読み込みシート※編集厳禁)'!$B$3:$B$501,0),MATCH(B$14,'DB(読み込みシート※編集厳禁)'!$A$2:$AH$2,0)),"")</f>
        <v/>
      </c>
      <c r="C110" s="222">
        <v>94.0</v>
      </c>
      <c r="D110" s="287" t="str">
        <f t="array" ref="D110">IFERROR(INDEX('DB(読み込みシート※編集厳禁)'!$A$3:$AH$501,MATCH($C110,'DB(読み込みシート※編集厳禁)'!$B$3:$B$501,0),MATCH(D$14,'DB(読み込みシート※編集厳禁)'!$A$2:$AH$2,0)),"")</f>
        <v/>
      </c>
      <c r="E110" s="288" t="str">
        <f t="array" ref="E110">IFERROR(INDEX('DB(読み込みシート※編集厳禁)'!$A$3:$AH$501,MATCH($C110,'DB(読み込みシート※編集厳禁)'!$B$3:$B$501,0),MATCH(E$14,'DB(読み込みシート※編集厳禁)'!$A$2:$AH$2,0)),"")</f>
        <v/>
      </c>
      <c r="F110" s="289" t="str">
        <f t="array" ref="F110">IFERROR(INDEX('DB(読み込みシート※編集厳禁)'!$A$3:$AH$501,MATCH($C110,'DB(読み込みシート※編集厳禁)'!$B$3:$B$501,0),MATCH(F$14,'DB(読み込みシート※編集厳禁)'!$A$2:$AH$2,0)),"")</f>
        <v/>
      </c>
      <c r="G110" s="205" t="str">
        <f t="shared" si="8"/>
        <v/>
      </c>
      <c r="H110" s="225" t="str">
        <f t="shared" si="9"/>
        <v>:00:000</v>
      </c>
      <c r="I110" s="207"/>
      <c r="J110" s="284"/>
      <c r="K110" s="209" t="s">
        <v>32</v>
      </c>
      <c r="L110" s="210" t="str">
        <f t="shared" si="10"/>
        <v/>
      </c>
      <c r="M110" s="211" t="str">
        <f t="shared" si="11"/>
        <v/>
      </c>
      <c r="N110" s="212" t="str">
        <f t="shared" si="12"/>
        <v/>
      </c>
      <c r="O110" s="214" t="str">
        <f t="shared" si="13"/>
        <v/>
      </c>
      <c r="P110" s="246" t="str">
        <f t="shared" si="14"/>
        <v>:00:000</v>
      </c>
      <c r="Q110" s="221" t="str">
        <f t="array" ref="Q110">IFERROR(INDEX('DB(読み込みシート※編集厳禁)'!$A$3:$AH$501,MATCH($C110,'DB(読み込みシート※編集厳禁)'!$B$3:$B$501,0),MATCH(Q$14,'DB(読み込みシート※編集厳禁)'!$A$2:$AH$2,0)),"")</f>
        <v/>
      </c>
      <c r="R110" s="222">
        <v>94.0</v>
      </c>
      <c r="S110" s="287" t="str">
        <f t="array" ref="S110">IFERROR(INDEX('DB(読み込みシート※編集厳禁)'!$A$3:$AH$501,MATCH($C110,'DB(読み込みシート※編集厳禁)'!$B$3:$B$501,0),MATCH(S$14,'DB(読み込みシート※編集厳禁)'!$A$2:$AH$2,0)),"")</f>
        <v/>
      </c>
      <c r="T110" s="288" t="str">
        <f t="array" ref="T110">IFERROR(INDEX('DB(読み込みシート※編集厳禁)'!$A$3:$AH$501,MATCH($C110,'DB(読み込みシート※編集厳禁)'!$B$3:$B$501,0),MATCH(T$14,'DB(読み込みシート※編集厳禁)'!$A$2:$AH$2,0)),"")</f>
        <v/>
      </c>
      <c r="U110" s="207"/>
      <c r="V110" s="284"/>
      <c r="W110" s="209" t="s">
        <v>32</v>
      </c>
      <c r="X110" s="210" t="str">
        <f t="shared" si="15"/>
        <v/>
      </c>
      <c r="Y110" s="211" t="str">
        <f t="shared" si="16"/>
        <v/>
      </c>
      <c r="Z110" s="217" t="str">
        <f t="shared" si="17"/>
        <v/>
      </c>
      <c r="AA110" s="4"/>
      <c r="AB110" s="23"/>
      <c r="AC110" s="23"/>
      <c r="AD110" s="23"/>
      <c r="AE110" s="23"/>
      <c r="AF110" s="23"/>
      <c r="AG110" s="23" t="str">
        <f t="shared" si="18"/>
        <v/>
      </c>
      <c r="AH110" s="23" t="str">
        <f t="shared" si="19"/>
        <v/>
      </c>
      <c r="AI110" s="23" t="str">
        <f t="shared" si="20"/>
        <v>-</v>
      </c>
      <c r="AJ110" s="23"/>
      <c r="AK110" s="23" t="str">
        <f t="shared" si="21"/>
        <v/>
      </c>
      <c r="AL110" s="23"/>
      <c r="AM110" s="23"/>
      <c r="AN110" s="23"/>
      <c r="AO110" s="23"/>
      <c r="AP110" s="23"/>
      <c r="AQ110" s="25"/>
      <c r="AR110" s="130"/>
      <c r="AS110" s="130"/>
      <c r="AT110" s="90">
        <v>94.0</v>
      </c>
      <c r="AU110" s="130" t="str">
        <f t="array" ref="AU110">IFERROR(INDEX('DB(読み込みシート※編集厳禁)'!$A$3:$AH$501,MATCH($C110,'DB(読み込みシート※編集厳禁)'!$B$3:$B$501,0),MATCH(AU$16,'DB(読み込みシート※編集厳禁)'!$A$2:$AH$2,0)),"")</f>
        <v/>
      </c>
      <c r="AV110" s="130" t="str">
        <f t="array" ref="AV110">IFERROR(INDEX('DB(読み込みシート※編集厳禁)'!$A$3:$AH$501,MATCH($C110,'DB(読み込みシート※編集厳禁)'!$B$3:$B$501,0),MATCH(AV$16,'DB(読み込みシート※編集厳禁)'!$A$2:$AH$2,0)),"")</f>
        <v/>
      </c>
      <c r="AW110" s="130" t="str">
        <f t="shared" si="22"/>
        <v/>
      </c>
      <c r="AX110" s="130" t="str">
        <f t="shared" si="23"/>
        <v/>
      </c>
      <c r="AY110" s="130" t="str">
        <f t="shared" si="24"/>
        <v/>
      </c>
      <c r="AZ110" s="130" t="str">
        <f t="shared" si="25"/>
        <v/>
      </c>
      <c r="BA110" s="130" t="str">
        <f t="shared" si="26"/>
        <v/>
      </c>
      <c r="BB110" s="130" t="str">
        <f t="shared" si="27"/>
        <v/>
      </c>
      <c r="BC110" s="130" t="str">
        <f t="shared" si="28"/>
        <v/>
      </c>
      <c r="BD110" s="131" t="str">
        <f t="shared" si="29"/>
        <v/>
      </c>
      <c r="BE110" s="131" t="str">
        <f t="shared" si="30"/>
        <v/>
      </c>
      <c r="BF110" s="4" t="str">
        <f t="shared" si="31"/>
        <v/>
      </c>
      <c r="BG110" s="4" t="str">
        <f t="shared" si="32"/>
        <v/>
      </c>
      <c r="BH110" s="4" t="str">
        <f t="shared" si="33"/>
        <v/>
      </c>
      <c r="BI110" s="4" t="str">
        <f t="shared" si="34"/>
        <v/>
      </c>
      <c r="BJ110" s="4" t="str">
        <f t="shared" si="35"/>
        <v/>
      </c>
      <c r="BK110" s="4" t="str">
        <f t="shared" si="36"/>
        <v/>
      </c>
      <c r="BL110" s="4" t="str">
        <f t="shared" si="37"/>
        <v/>
      </c>
      <c r="BM110" s="4" t="str">
        <f t="shared" si="38"/>
        <v/>
      </c>
      <c r="BN110" s="4" t="str">
        <f t="shared" si="39"/>
        <v/>
      </c>
      <c r="BO110" s="4" t="str">
        <f t="shared" si="40"/>
        <v/>
      </c>
      <c r="BP110" s="4" t="str">
        <f t="shared" si="41"/>
        <v/>
      </c>
      <c r="BQ110" s="4" t="str">
        <f t="shared" si="42"/>
        <v/>
      </c>
      <c r="BR110" s="4" t="str">
        <f t="shared" si="43"/>
        <v/>
      </c>
      <c r="BS110" s="4" t="str">
        <f t="shared" si="44"/>
        <v/>
      </c>
      <c r="BT110" s="4"/>
      <c r="BU110" s="4"/>
      <c r="BV110" s="4"/>
      <c r="BW110" s="4"/>
      <c r="BX110" s="4"/>
    </row>
    <row r="111">
      <c r="A111" s="4"/>
      <c r="B111" s="221" t="str">
        <f t="array" ref="B111">IFERROR(INDEX('DB(読み込みシート※編集厳禁)'!$A$3:$AH$501,MATCH($C111,'DB(読み込みシート※編集厳禁)'!$B$3:$B$501,0),MATCH(B$14,'DB(読み込みシート※編集厳禁)'!$A$2:$AH$2,0)),"")</f>
        <v/>
      </c>
      <c r="C111" s="222">
        <v>95.0</v>
      </c>
      <c r="D111" s="287" t="str">
        <f t="array" ref="D111">IFERROR(INDEX('DB(読み込みシート※編集厳禁)'!$A$3:$AH$501,MATCH($C111,'DB(読み込みシート※編集厳禁)'!$B$3:$B$501,0),MATCH(D$14,'DB(読み込みシート※編集厳禁)'!$A$2:$AH$2,0)),"")</f>
        <v/>
      </c>
      <c r="E111" s="288" t="str">
        <f t="array" ref="E111">IFERROR(INDEX('DB(読み込みシート※編集厳禁)'!$A$3:$AH$501,MATCH($C111,'DB(読み込みシート※編集厳禁)'!$B$3:$B$501,0),MATCH(E$14,'DB(読み込みシート※編集厳禁)'!$A$2:$AH$2,0)),"")</f>
        <v/>
      </c>
      <c r="F111" s="289" t="str">
        <f t="array" ref="F111">IFERROR(INDEX('DB(読み込みシート※編集厳禁)'!$A$3:$AH$501,MATCH($C111,'DB(読み込みシート※編集厳禁)'!$B$3:$B$501,0),MATCH(F$14,'DB(読み込みシート※編集厳禁)'!$A$2:$AH$2,0)),"")</f>
        <v/>
      </c>
      <c r="G111" s="205" t="str">
        <f t="shared" si="8"/>
        <v/>
      </c>
      <c r="H111" s="225" t="str">
        <f t="shared" si="9"/>
        <v>:00:000</v>
      </c>
      <c r="I111" s="207"/>
      <c r="J111" s="284"/>
      <c r="K111" s="209" t="s">
        <v>32</v>
      </c>
      <c r="L111" s="210" t="str">
        <f t="shared" si="10"/>
        <v/>
      </c>
      <c r="M111" s="211" t="str">
        <f t="shared" si="11"/>
        <v/>
      </c>
      <c r="N111" s="212" t="str">
        <f t="shared" si="12"/>
        <v/>
      </c>
      <c r="O111" s="214" t="str">
        <f t="shared" si="13"/>
        <v/>
      </c>
      <c r="P111" s="246" t="str">
        <f t="shared" si="14"/>
        <v>:00:000</v>
      </c>
      <c r="Q111" s="221" t="str">
        <f t="array" ref="Q111">IFERROR(INDEX('DB(読み込みシート※編集厳禁)'!$A$3:$AH$501,MATCH($C111,'DB(読み込みシート※編集厳禁)'!$B$3:$B$501,0),MATCH(Q$14,'DB(読み込みシート※編集厳禁)'!$A$2:$AH$2,0)),"")</f>
        <v/>
      </c>
      <c r="R111" s="222">
        <v>95.0</v>
      </c>
      <c r="S111" s="287" t="str">
        <f t="array" ref="S111">IFERROR(INDEX('DB(読み込みシート※編集厳禁)'!$A$3:$AH$501,MATCH($C111,'DB(読み込みシート※編集厳禁)'!$B$3:$B$501,0),MATCH(S$14,'DB(読み込みシート※編集厳禁)'!$A$2:$AH$2,0)),"")</f>
        <v/>
      </c>
      <c r="T111" s="288" t="str">
        <f t="array" ref="T111">IFERROR(INDEX('DB(読み込みシート※編集厳禁)'!$A$3:$AH$501,MATCH($C111,'DB(読み込みシート※編集厳禁)'!$B$3:$B$501,0),MATCH(T$14,'DB(読み込みシート※編集厳禁)'!$A$2:$AH$2,0)),"")</f>
        <v/>
      </c>
      <c r="U111" s="207"/>
      <c r="V111" s="284"/>
      <c r="W111" s="209" t="s">
        <v>32</v>
      </c>
      <c r="X111" s="210" t="str">
        <f t="shared" si="15"/>
        <v/>
      </c>
      <c r="Y111" s="211" t="str">
        <f t="shared" si="16"/>
        <v/>
      </c>
      <c r="Z111" s="217" t="str">
        <f t="shared" si="17"/>
        <v/>
      </c>
      <c r="AA111" s="4"/>
      <c r="AB111" s="23"/>
      <c r="AC111" s="23"/>
      <c r="AD111" s="23"/>
      <c r="AE111" s="23"/>
      <c r="AF111" s="23"/>
      <c r="AG111" s="23" t="str">
        <f t="shared" si="18"/>
        <v/>
      </c>
      <c r="AH111" s="23" t="str">
        <f t="shared" si="19"/>
        <v/>
      </c>
      <c r="AI111" s="23" t="str">
        <f t="shared" si="20"/>
        <v>-</v>
      </c>
      <c r="AJ111" s="23"/>
      <c r="AK111" s="23" t="str">
        <f t="shared" si="21"/>
        <v/>
      </c>
      <c r="AL111" s="23"/>
      <c r="AM111" s="23"/>
      <c r="AN111" s="23"/>
      <c r="AO111" s="23"/>
      <c r="AP111" s="23"/>
      <c r="AQ111" s="25"/>
      <c r="AR111" s="130"/>
      <c r="AS111" s="130"/>
      <c r="AT111" s="90">
        <v>95.0</v>
      </c>
      <c r="AU111" s="130" t="str">
        <f t="array" ref="AU111">IFERROR(INDEX('DB(読み込みシート※編集厳禁)'!$A$3:$AH$501,MATCH($C111,'DB(読み込みシート※編集厳禁)'!$B$3:$B$501,0),MATCH(AU$16,'DB(読み込みシート※編集厳禁)'!$A$2:$AH$2,0)),"")</f>
        <v/>
      </c>
      <c r="AV111" s="130" t="str">
        <f t="array" ref="AV111">IFERROR(INDEX('DB(読み込みシート※編集厳禁)'!$A$3:$AH$501,MATCH($C111,'DB(読み込みシート※編集厳禁)'!$B$3:$B$501,0),MATCH(AV$16,'DB(読み込みシート※編集厳禁)'!$A$2:$AH$2,0)),"")</f>
        <v/>
      </c>
      <c r="AW111" s="130" t="str">
        <f t="shared" si="22"/>
        <v/>
      </c>
      <c r="AX111" s="130" t="str">
        <f t="shared" si="23"/>
        <v/>
      </c>
      <c r="AY111" s="130" t="str">
        <f t="shared" si="24"/>
        <v/>
      </c>
      <c r="AZ111" s="130" t="str">
        <f t="shared" si="25"/>
        <v/>
      </c>
      <c r="BA111" s="130" t="str">
        <f t="shared" si="26"/>
        <v/>
      </c>
      <c r="BB111" s="130" t="str">
        <f t="shared" si="27"/>
        <v/>
      </c>
      <c r="BC111" s="130" t="str">
        <f t="shared" si="28"/>
        <v/>
      </c>
      <c r="BD111" s="131" t="str">
        <f t="shared" ref="BD111:BD116" si="53">IFERROR(IF($D111="","",IF(BH111="","-",IF(K111="MC",IF(W111="MC","-", 1+((BH111-$BH$9)/$BH$9)),1+((BH111-$BH$9)/$BH$9)))),"-")</f>
        <v/>
      </c>
      <c r="BE111" s="131" t="str">
        <f t="shared" si="30"/>
        <v/>
      </c>
      <c r="BF111" s="4" t="str">
        <f t="shared" si="31"/>
        <v/>
      </c>
      <c r="BG111" s="4" t="str">
        <f t="shared" si="32"/>
        <v/>
      </c>
      <c r="BH111" s="4" t="str">
        <f t="shared" si="33"/>
        <v/>
      </c>
      <c r="BI111" s="4" t="str">
        <f t="shared" si="34"/>
        <v/>
      </c>
      <c r="BJ111" s="4" t="str">
        <f t="shared" si="35"/>
        <v/>
      </c>
      <c r="BK111" s="4" t="str">
        <f t="shared" si="36"/>
        <v/>
      </c>
      <c r="BL111" s="4" t="str">
        <f t="shared" ref="BL111:BL116" si="54">IFERROR(IF($D111="","",IF(BK111&gt;=900000000000,"-",COUNTIFS($BK$17:$BK$116,"&lt;"&amp;BK111)+1),""),"")</f>
        <v/>
      </c>
      <c r="BM111" s="4" t="str">
        <f t="shared" si="38"/>
        <v/>
      </c>
      <c r="BN111" s="4" t="str">
        <f t="shared" ref="BN111:BN116" si="55">IFERROR(IF($D111="","",IF(BK111&gt;=900000000000,"-",COUNTIFS($BK$17:$BK$116,"&lt;"&amp;BK111,$B$17:$B$116,B111)+1),""),"")</f>
        <v/>
      </c>
      <c r="BO111" s="4" t="str">
        <f t="shared" si="40"/>
        <v/>
      </c>
      <c r="BP111" s="4" t="str">
        <f t="shared" ref="BP111:BP116" si="56">IF($D111="","",IFERROR(IF(AU111="いいえ","-",IF(BK111&gt;=900000000000,"-",COUNTIFS($BK$17:$BK$116,"&lt;"&amp;BK111,$AU$17:$AU$116,"はい")+1)),""))</f>
        <v/>
      </c>
      <c r="BQ111" s="4" t="str">
        <f t="shared" si="42"/>
        <v/>
      </c>
      <c r="BR111" s="4" t="str">
        <f t="shared" ref="BR111:BR116" si="57">IF($D111="","",IFERROR(IF(AV111="いいえ","-",IF(BK111&gt;=900000000000,"-",COUNTIFS($BK$17:$BK$116,"&lt;"&amp;BK111,$AV$17:$AV$116,"はい")+1)),""))</f>
        <v/>
      </c>
      <c r="BS111" s="4" t="str">
        <f t="shared" si="44"/>
        <v/>
      </c>
      <c r="BT111" s="4"/>
      <c r="BU111" s="4"/>
      <c r="BV111" s="4"/>
      <c r="BW111" s="4"/>
      <c r="BX111" s="4"/>
    </row>
    <row r="112">
      <c r="A112" s="4"/>
      <c r="B112" s="221" t="str">
        <f t="array" ref="B112">IFERROR(INDEX('DB(読み込みシート※編集厳禁)'!$A$3:$AH$501,MATCH($C112,'DB(読み込みシート※編集厳禁)'!$B$3:$B$501,0),MATCH(B$14,'DB(読み込みシート※編集厳禁)'!$A$2:$AH$2,0)),"")</f>
        <v/>
      </c>
      <c r="C112" s="222">
        <v>96.0</v>
      </c>
      <c r="D112" s="287" t="str">
        <f t="array" ref="D112">IFERROR(INDEX('DB(読み込みシート※編集厳禁)'!$A$3:$AH$501,MATCH($C112,'DB(読み込みシート※編集厳禁)'!$B$3:$B$501,0),MATCH(D$14,'DB(読み込みシート※編集厳禁)'!$A$2:$AH$2,0)),"")</f>
        <v/>
      </c>
      <c r="E112" s="288" t="str">
        <f t="array" ref="E112">IFERROR(INDEX('DB(読み込みシート※編集厳禁)'!$A$3:$AH$501,MATCH($C112,'DB(読み込みシート※編集厳禁)'!$B$3:$B$501,0),MATCH(E$14,'DB(読み込みシート※編集厳禁)'!$A$2:$AH$2,0)),"")</f>
        <v/>
      </c>
      <c r="F112" s="289" t="str">
        <f t="array" ref="F112">IFERROR(INDEX('DB(読み込みシート※編集厳禁)'!$A$3:$AH$501,MATCH($C112,'DB(読み込みシート※編集厳禁)'!$B$3:$B$501,0),MATCH(F$14,'DB(読み込みシート※編集厳禁)'!$A$2:$AH$2,0)),"")</f>
        <v/>
      </c>
      <c r="G112" s="205" t="str">
        <f t="shared" si="8"/>
        <v/>
      </c>
      <c r="H112" s="225" t="str">
        <f t="shared" si="9"/>
        <v>:00:000</v>
      </c>
      <c r="I112" s="207"/>
      <c r="J112" s="284"/>
      <c r="K112" s="209" t="s">
        <v>32</v>
      </c>
      <c r="L112" s="210" t="str">
        <f t="shared" si="10"/>
        <v/>
      </c>
      <c r="M112" s="211" t="str">
        <f t="shared" si="11"/>
        <v/>
      </c>
      <c r="N112" s="212" t="str">
        <f t="shared" si="12"/>
        <v/>
      </c>
      <c r="O112" s="214" t="str">
        <f t="shared" si="13"/>
        <v/>
      </c>
      <c r="P112" s="246" t="str">
        <f t="shared" si="14"/>
        <v>:00:000</v>
      </c>
      <c r="Q112" s="221" t="str">
        <f t="array" ref="Q112">IFERROR(INDEX('DB(読み込みシート※編集厳禁)'!$A$3:$AH$501,MATCH($C112,'DB(読み込みシート※編集厳禁)'!$B$3:$B$501,0),MATCH(Q$14,'DB(読み込みシート※編集厳禁)'!$A$2:$AH$2,0)),"")</f>
        <v/>
      </c>
      <c r="R112" s="222">
        <v>96.0</v>
      </c>
      <c r="S112" s="287" t="str">
        <f t="array" ref="S112">IFERROR(INDEX('DB(読み込みシート※編集厳禁)'!$A$3:$AH$501,MATCH($C112,'DB(読み込みシート※編集厳禁)'!$B$3:$B$501,0),MATCH(S$14,'DB(読み込みシート※編集厳禁)'!$A$2:$AH$2,0)),"")</f>
        <v/>
      </c>
      <c r="T112" s="288" t="str">
        <f t="array" ref="T112">IFERROR(INDEX('DB(読み込みシート※編集厳禁)'!$A$3:$AH$501,MATCH($C112,'DB(読み込みシート※編集厳禁)'!$B$3:$B$501,0),MATCH(T$14,'DB(読み込みシート※編集厳禁)'!$A$2:$AH$2,0)),"")</f>
        <v/>
      </c>
      <c r="U112" s="207"/>
      <c r="V112" s="284"/>
      <c r="W112" s="209" t="s">
        <v>32</v>
      </c>
      <c r="X112" s="210" t="str">
        <f t="shared" si="15"/>
        <v/>
      </c>
      <c r="Y112" s="211" t="str">
        <f t="shared" si="16"/>
        <v/>
      </c>
      <c r="Z112" s="217" t="str">
        <f t="shared" si="17"/>
        <v/>
      </c>
      <c r="AA112" s="4"/>
      <c r="AB112" s="23"/>
      <c r="AC112" s="23"/>
      <c r="AD112" s="23"/>
      <c r="AE112" s="23"/>
      <c r="AF112" s="23"/>
      <c r="AG112" s="23" t="str">
        <f t="shared" si="18"/>
        <v/>
      </c>
      <c r="AH112" s="23" t="str">
        <f t="shared" si="19"/>
        <v/>
      </c>
      <c r="AI112" s="23" t="str">
        <f t="shared" si="20"/>
        <v>-</v>
      </c>
      <c r="AJ112" s="23"/>
      <c r="AK112" s="23" t="str">
        <f t="shared" si="21"/>
        <v/>
      </c>
      <c r="AL112" s="23"/>
      <c r="AM112" s="23"/>
      <c r="AN112" s="23"/>
      <c r="AO112" s="23"/>
      <c r="AP112" s="23"/>
      <c r="AQ112" s="25"/>
      <c r="AR112" s="130"/>
      <c r="AS112" s="130"/>
      <c r="AT112" s="90">
        <v>96.0</v>
      </c>
      <c r="AU112" s="130" t="str">
        <f t="array" ref="AU112">IFERROR(INDEX('DB(読み込みシート※編集厳禁)'!$A$3:$AH$501,MATCH($C112,'DB(読み込みシート※編集厳禁)'!$B$3:$B$501,0),MATCH(AU$16,'DB(読み込みシート※編集厳禁)'!$A$2:$AH$2,0)),"")</f>
        <v/>
      </c>
      <c r="AV112" s="130" t="str">
        <f t="array" ref="AV112">IFERROR(INDEX('DB(読み込みシート※編集厳禁)'!$A$3:$AH$501,MATCH($C112,'DB(読み込みシート※編集厳禁)'!$B$3:$B$501,0),MATCH(AV$16,'DB(読み込みシート※編集厳禁)'!$A$2:$AH$2,0)),"")</f>
        <v/>
      </c>
      <c r="AW112" s="130" t="str">
        <f t="shared" si="22"/>
        <v/>
      </c>
      <c r="AX112" s="130" t="str">
        <f t="shared" si="23"/>
        <v/>
      </c>
      <c r="AY112" s="130" t="str">
        <f t="shared" si="24"/>
        <v/>
      </c>
      <c r="AZ112" s="130" t="str">
        <f t="shared" si="25"/>
        <v/>
      </c>
      <c r="BA112" s="130" t="str">
        <f t="shared" si="26"/>
        <v/>
      </c>
      <c r="BB112" s="130" t="str">
        <f t="shared" si="27"/>
        <v/>
      </c>
      <c r="BC112" s="130" t="str">
        <f t="shared" si="28"/>
        <v/>
      </c>
      <c r="BD112" s="131" t="str">
        <f t="shared" si="53"/>
        <v/>
      </c>
      <c r="BE112" s="131" t="str">
        <f t="shared" si="30"/>
        <v/>
      </c>
      <c r="BF112" s="4" t="str">
        <f t="shared" si="31"/>
        <v/>
      </c>
      <c r="BG112" s="4" t="str">
        <f t="shared" si="32"/>
        <v/>
      </c>
      <c r="BH112" s="4" t="str">
        <f t="shared" si="33"/>
        <v/>
      </c>
      <c r="BI112" s="4" t="str">
        <f t="shared" si="34"/>
        <v/>
      </c>
      <c r="BJ112" s="4" t="str">
        <f t="shared" si="35"/>
        <v/>
      </c>
      <c r="BK112" s="4" t="str">
        <f t="shared" si="36"/>
        <v/>
      </c>
      <c r="BL112" s="4" t="str">
        <f t="shared" si="54"/>
        <v/>
      </c>
      <c r="BM112" s="4" t="str">
        <f t="shared" si="38"/>
        <v/>
      </c>
      <c r="BN112" s="4" t="str">
        <f t="shared" si="55"/>
        <v/>
      </c>
      <c r="BO112" s="4" t="str">
        <f t="shared" si="40"/>
        <v/>
      </c>
      <c r="BP112" s="4" t="str">
        <f t="shared" si="56"/>
        <v/>
      </c>
      <c r="BQ112" s="4" t="str">
        <f t="shared" si="42"/>
        <v/>
      </c>
      <c r="BR112" s="4" t="str">
        <f t="shared" si="57"/>
        <v/>
      </c>
      <c r="BS112" s="4" t="str">
        <f t="shared" si="44"/>
        <v/>
      </c>
      <c r="BT112" s="4"/>
      <c r="BU112" s="4"/>
      <c r="BV112" s="4"/>
      <c r="BW112" s="4"/>
      <c r="BX112" s="4"/>
    </row>
    <row r="113">
      <c r="A113" s="4"/>
      <c r="B113" s="221" t="str">
        <f t="array" ref="B113">IFERROR(INDEX('DB(読み込みシート※編集厳禁)'!$A$3:$AH$501,MATCH($C113,'DB(読み込みシート※編集厳禁)'!$B$3:$B$501,0),MATCH(B$14,'DB(読み込みシート※編集厳禁)'!$A$2:$AH$2,0)),"")</f>
        <v/>
      </c>
      <c r="C113" s="222">
        <v>97.0</v>
      </c>
      <c r="D113" s="287" t="str">
        <f t="array" ref="D113">IFERROR(INDEX('DB(読み込みシート※編集厳禁)'!$A$3:$AH$501,MATCH($C113,'DB(読み込みシート※編集厳禁)'!$B$3:$B$501,0),MATCH(D$14,'DB(読み込みシート※編集厳禁)'!$A$2:$AH$2,0)),"")</f>
        <v/>
      </c>
      <c r="E113" s="288" t="str">
        <f t="array" ref="E113">IFERROR(INDEX('DB(読み込みシート※編集厳禁)'!$A$3:$AH$501,MATCH($C113,'DB(読み込みシート※編集厳禁)'!$B$3:$B$501,0),MATCH(E$14,'DB(読み込みシート※編集厳禁)'!$A$2:$AH$2,0)),"")</f>
        <v/>
      </c>
      <c r="F113" s="289" t="str">
        <f t="array" ref="F113">IFERROR(INDEX('DB(読み込みシート※編集厳禁)'!$A$3:$AH$501,MATCH($C113,'DB(読み込みシート※編集厳禁)'!$B$3:$B$501,0),MATCH(F$14,'DB(読み込みシート※編集厳禁)'!$A$2:$AH$2,0)),"")</f>
        <v/>
      </c>
      <c r="G113" s="205" t="str">
        <f t="shared" si="8"/>
        <v/>
      </c>
      <c r="H113" s="225" t="str">
        <f t="shared" si="9"/>
        <v>:00:000</v>
      </c>
      <c r="I113" s="207"/>
      <c r="J113" s="284"/>
      <c r="K113" s="209" t="s">
        <v>32</v>
      </c>
      <c r="L113" s="210" t="str">
        <f t="shared" si="10"/>
        <v/>
      </c>
      <c r="M113" s="211" t="str">
        <f t="shared" si="11"/>
        <v/>
      </c>
      <c r="N113" s="212" t="str">
        <f t="shared" si="12"/>
        <v/>
      </c>
      <c r="O113" s="214" t="str">
        <f t="shared" si="13"/>
        <v/>
      </c>
      <c r="P113" s="246" t="str">
        <f t="shared" si="14"/>
        <v>:00:000</v>
      </c>
      <c r="Q113" s="221" t="str">
        <f t="array" ref="Q113">IFERROR(INDEX('DB(読み込みシート※編集厳禁)'!$A$3:$AH$501,MATCH($C113,'DB(読み込みシート※編集厳禁)'!$B$3:$B$501,0),MATCH(Q$14,'DB(読み込みシート※編集厳禁)'!$A$2:$AH$2,0)),"")</f>
        <v/>
      </c>
      <c r="R113" s="222">
        <v>97.0</v>
      </c>
      <c r="S113" s="287" t="str">
        <f t="array" ref="S113">IFERROR(INDEX('DB(読み込みシート※編集厳禁)'!$A$3:$AH$501,MATCH($C113,'DB(読み込みシート※編集厳禁)'!$B$3:$B$501,0),MATCH(S$14,'DB(読み込みシート※編集厳禁)'!$A$2:$AH$2,0)),"")</f>
        <v/>
      </c>
      <c r="T113" s="288" t="str">
        <f t="array" ref="T113">IFERROR(INDEX('DB(読み込みシート※編集厳禁)'!$A$3:$AH$501,MATCH($C113,'DB(読み込みシート※編集厳禁)'!$B$3:$B$501,0),MATCH(T$14,'DB(読み込みシート※編集厳禁)'!$A$2:$AH$2,0)),"")</f>
        <v/>
      </c>
      <c r="U113" s="207"/>
      <c r="V113" s="284"/>
      <c r="W113" s="209" t="s">
        <v>32</v>
      </c>
      <c r="X113" s="210" t="str">
        <f t="shared" si="15"/>
        <v/>
      </c>
      <c r="Y113" s="211" t="str">
        <f t="shared" si="16"/>
        <v/>
      </c>
      <c r="Z113" s="217" t="str">
        <f t="shared" si="17"/>
        <v/>
      </c>
      <c r="AA113" s="4"/>
      <c r="AB113" s="23"/>
      <c r="AC113" s="23"/>
      <c r="AD113" s="23"/>
      <c r="AE113" s="23"/>
      <c r="AF113" s="23"/>
      <c r="AG113" s="23" t="str">
        <f t="shared" si="18"/>
        <v/>
      </c>
      <c r="AH113" s="23" t="str">
        <f t="shared" si="19"/>
        <v/>
      </c>
      <c r="AI113" s="23" t="str">
        <f t="shared" si="20"/>
        <v>-</v>
      </c>
      <c r="AJ113" s="23"/>
      <c r="AK113" s="23" t="str">
        <f t="shared" si="21"/>
        <v/>
      </c>
      <c r="AL113" s="23"/>
      <c r="AM113" s="23"/>
      <c r="AN113" s="23"/>
      <c r="AO113" s="23"/>
      <c r="AP113" s="23"/>
      <c r="AQ113" s="25"/>
      <c r="AR113" s="130"/>
      <c r="AS113" s="130"/>
      <c r="AT113" s="90">
        <v>97.0</v>
      </c>
      <c r="AU113" s="130" t="str">
        <f t="array" ref="AU113">IFERROR(INDEX('DB(読み込みシート※編集厳禁)'!$A$3:$AH$501,MATCH($C113,'DB(読み込みシート※編集厳禁)'!$B$3:$B$501,0),MATCH(AU$16,'DB(読み込みシート※編集厳禁)'!$A$2:$AH$2,0)),"")</f>
        <v/>
      </c>
      <c r="AV113" s="130" t="str">
        <f t="array" ref="AV113">IFERROR(INDEX('DB(読み込みシート※編集厳禁)'!$A$3:$AH$501,MATCH($C113,'DB(読み込みシート※編集厳禁)'!$B$3:$B$501,0),MATCH(AV$16,'DB(読み込みシート※編集厳禁)'!$A$2:$AH$2,0)),"")</f>
        <v/>
      </c>
      <c r="AW113" s="130" t="str">
        <f t="shared" si="22"/>
        <v/>
      </c>
      <c r="AX113" s="130" t="str">
        <f t="shared" si="23"/>
        <v/>
      </c>
      <c r="AY113" s="130" t="str">
        <f t="shared" si="24"/>
        <v/>
      </c>
      <c r="AZ113" s="130" t="str">
        <f t="shared" si="25"/>
        <v/>
      </c>
      <c r="BA113" s="130" t="str">
        <f t="shared" si="26"/>
        <v/>
      </c>
      <c r="BB113" s="130" t="str">
        <f t="shared" si="27"/>
        <v/>
      </c>
      <c r="BC113" s="130" t="str">
        <f t="shared" si="28"/>
        <v/>
      </c>
      <c r="BD113" s="131" t="str">
        <f t="shared" si="53"/>
        <v/>
      </c>
      <c r="BE113" s="131" t="str">
        <f t="shared" si="30"/>
        <v/>
      </c>
      <c r="BF113" s="4" t="str">
        <f t="shared" si="31"/>
        <v/>
      </c>
      <c r="BG113" s="4" t="str">
        <f t="shared" si="32"/>
        <v/>
      </c>
      <c r="BH113" s="4" t="str">
        <f t="shared" si="33"/>
        <v/>
      </c>
      <c r="BI113" s="4" t="str">
        <f t="shared" si="34"/>
        <v/>
      </c>
      <c r="BJ113" s="4" t="str">
        <f t="shared" si="35"/>
        <v/>
      </c>
      <c r="BK113" s="4" t="str">
        <f t="shared" si="36"/>
        <v/>
      </c>
      <c r="BL113" s="4" t="str">
        <f t="shared" si="54"/>
        <v/>
      </c>
      <c r="BM113" s="4" t="str">
        <f t="shared" si="38"/>
        <v/>
      </c>
      <c r="BN113" s="4" t="str">
        <f t="shared" si="55"/>
        <v/>
      </c>
      <c r="BO113" s="4" t="str">
        <f t="shared" si="40"/>
        <v/>
      </c>
      <c r="BP113" s="4" t="str">
        <f t="shared" si="56"/>
        <v/>
      </c>
      <c r="BQ113" s="4" t="str">
        <f t="shared" si="42"/>
        <v/>
      </c>
      <c r="BR113" s="4" t="str">
        <f t="shared" si="57"/>
        <v/>
      </c>
      <c r="BS113" s="4" t="str">
        <f t="shared" si="44"/>
        <v/>
      </c>
      <c r="BT113" s="4"/>
      <c r="BU113" s="4"/>
      <c r="BV113" s="4"/>
      <c r="BW113" s="4"/>
      <c r="BX113" s="4"/>
    </row>
    <row r="114">
      <c r="A114" s="4"/>
      <c r="B114" s="221" t="str">
        <f t="array" ref="B114">IFERROR(INDEX('DB(読み込みシート※編集厳禁)'!$A$3:$AH$501,MATCH($C114,'DB(読み込みシート※編集厳禁)'!$B$3:$B$501,0),MATCH(B$14,'DB(読み込みシート※編集厳禁)'!$A$2:$AH$2,0)),"")</f>
        <v/>
      </c>
      <c r="C114" s="222">
        <v>98.0</v>
      </c>
      <c r="D114" s="287" t="str">
        <f t="array" ref="D114">IFERROR(INDEX('DB(読み込みシート※編集厳禁)'!$A$3:$AH$501,MATCH($C114,'DB(読み込みシート※編集厳禁)'!$B$3:$B$501,0),MATCH(D$14,'DB(読み込みシート※編集厳禁)'!$A$2:$AH$2,0)),"")</f>
        <v/>
      </c>
      <c r="E114" s="288" t="str">
        <f t="array" ref="E114">IFERROR(INDEX('DB(読み込みシート※編集厳禁)'!$A$3:$AH$501,MATCH($C114,'DB(読み込みシート※編集厳禁)'!$B$3:$B$501,0),MATCH(E$14,'DB(読み込みシート※編集厳禁)'!$A$2:$AH$2,0)),"")</f>
        <v/>
      </c>
      <c r="F114" s="289" t="str">
        <f t="array" ref="F114">IFERROR(INDEX('DB(読み込みシート※編集厳禁)'!$A$3:$AH$501,MATCH($C114,'DB(読み込みシート※編集厳禁)'!$B$3:$B$501,0),MATCH(F$14,'DB(読み込みシート※編集厳禁)'!$A$2:$AH$2,0)),"")</f>
        <v/>
      </c>
      <c r="G114" s="205" t="str">
        <f t="shared" si="8"/>
        <v/>
      </c>
      <c r="H114" s="225" t="str">
        <f t="shared" si="9"/>
        <v>:00:000</v>
      </c>
      <c r="I114" s="207"/>
      <c r="J114" s="284"/>
      <c r="K114" s="209" t="s">
        <v>32</v>
      </c>
      <c r="L114" s="210" t="str">
        <f t="shared" si="10"/>
        <v/>
      </c>
      <c r="M114" s="211" t="str">
        <f t="shared" si="11"/>
        <v/>
      </c>
      <c r="N114" s="212" t="str">
        <f t="shared" si="12"/>
        <v/>
      </c>
      <c r="O114" s="214" t="str">
        <f t="shared" si="13"/>
        <v/>
      </c>
      <c r="P114" s="246" t="str">
        <f t="shared" si="14"/>
        <v>:00:000</v>
      </c>
      <c r="Q114" s="221" t="str">
        <f t="array" ref="Q114">IFERROR(INDEX('DB(読み込みシート※編集厳禁)'!$A$3:$AH$501,MATCH($C114,'DB(読み込みシート※編集厳禁)'!$B$3:$B$501,0),MATCH(Q$14,'DB(読み込みシート※編集厳禁)'!$A$2:$AH$2,0)),"")</f>
        <v/>
      </c>
      <c r="R114" s="222">
        <v>98.0</v>
      </c>
      <c r="S114" s="287" t="str">
        <f t="array" ref="S114">IFERROR(INDEX('DB(読み込みシート※編集厳禁)'!$A$3:$AH$501,MATCH($C114,'DB(読み込みシート※編集厳禁)'!$B$3:$B$501,0),MATCH(S$14,'DB(読み込みシート※編集厳禁)'!$A$2:$AH$2,0)),"")</f>
        <v/>
      </c>
      <c r="T114" s="288" t="str">
        <f t="array" ref="T114">IFERROR(INDEX('DB(読み込みシート※編集厳禁)'!$A$3:$AH$501,MATCH($C114,'DB(読み込みシート※編集厳禁)'!$B$3:$B$501,0),MATCH(T$14,'DB(読み込みシート※編集厳禁)'!$A$2:$AH$2,0)),"")</f>
        <v/>
      </c>
      <c r="U114" s="207"/>
      <c r="V114" s="284"/>
      <c r="W114" s="209" t="s">
        <v>32</v>
      </c>
      <c r="X114" s="210" t="str">
        <f t="shared" si="15"/>
        <v/>
      </c>
      <c r="Y114" s="211" t="str">
        <f t="shared" si="16"/>
        <v/>
      </c>
      <c r="Z114" s="217" t="str">
        <f t="shared" si="17"/>
        <v/>
      </c>
      <c r="AA114" s="4"/>
      <c r="AB114" s="23"/>
      <c r="AC114" s="23"/>
      <c r="AD114" s="23"/>
      <c r="AE114" s="23"/>
      <c r="AF114" s="23"/>
      <c r="AG114" s="23" t="str">
        <f t="shared" si="18"/>
        <v/>
      </c>
      <c r="AH114" s="23" t="str">
        <f t="shared" si="19"/>
        <v/>
      </c>
      <c r="AI114" s="23" t="str">
        <f t="shared" si="20"/>
        <v>-</v>
      </c>
      <c r="AJ114" s="23"/>
      <c r="AK114" s="23" t="str">
        <f t="shared" si="21"/>
        <v/>
      </c>
      <c r="AL114" s="23"/>
      <c r="AM114" s="23"/>
      <c r="AN114" s="23"/>
      <c r="AO114" s="23"/>
      <c r="AP114" s="23"/>
      <c r="AQ114" s="25"/>
      <c r="AR114" s="130"/>
      <c r="AS114" s="130"/>
      <c r="AT114" s="90">
        <v>98.0</v>
      </c>
      <c r="AU114" s="130" t="str">
        <f t="array" ref="AU114">IFERROR(INDEX('DB(読み込みシート※編集厳禁)'!$A$3:$AH$501,MATCH($C114,'DB(読み込みシート※編集厳禁)'!$B$3:$B$501,0),MATCH(AU$16,'DB(読み込みシート※編集厳禁)'!$A$2:$AH$2,0)),"")</f>
        <v/>
      </c>
      <c r="AV114" s="130" t="str">
        <f t="array" ref="AV114">IFERROR(INDEX('DB(読み込みシート※編集厳禁)'!$A$3:$AH$501,MATCH($C114,'DB(読み込みシート※編集厳禁)'!$B$3:$B$501,0),MATCH(AV$16,'DB(読み込みシート※編集厳禁)'!$A$2:$AH$2,0)),"")</f>
        <v/>
      </c>
      <c r="AW114" s="130" t="str">
        <f t="shared" si="22"/>
        <v/>
      </c>
      <c r="AX114" s="130" t="str">
        <f t="shared" si="23"/>
        <v/>
      </c>
      <c r="AY114" s="130" t="str">
        <f t="shared" si="24"/>
        <v/>
      </c>
      <c r="AZ114" s="130" t="str">
        <f t="shared" si="25"/>
        <v/>
      </c>
      <c r="BA114" s="130" t="str">
        <f t="shared" si="26"/>
        <v/>
      </c>
      <c r="BB114" s="130" t="str">
        <f t="shared" si="27"/>
        <v/>
      </c>
      <c r="BC114" s="130" t="str">
        <f t="shared" si="28"/>
        <v/>
      </c>
      <c r="BD114" s="131" t="str">
        <f t="shared" si="53"/>
        <v/>
      </c>
      <c r="BE114" s="131" t="str">
        <f t="shared" si="30"/>
        <v/>
      </c>
      <c r="BF114" s="4" t="str">
        <f t="shared" si="31"/>
        <v/>
      </c>
      <c r="BG114" s="4" t="str">
        <f t="shared" si="32"/>
        <v/>
      </c>
      <c r="BH114" s="4" t="str">
        <f t="shared" si="33"/>
        <v/>
      </c>
      <c r="BI114" s="4" t="str">
        <f t="shared" si="34"/>
        <v/>
      </c>
      <c r="BJ114" s="4" t="str">
        <f t="shared" si="35"/>
        <v/>
      </c>
      <c r="BK114" s="4" t="str">
        <f t="shared" si="36"/>
        <v/>
      </c>
      <c r="BL114" s="4" t="str">
        <f t="shared" si="54"/>
        <v/>
      </c>
      <c r="BM114" s="4" t="str">
        <f t="shared" si="38"/>
        <v/>
      </c>
      <c r="BN114" s="4" t="str">
        <f t="shared" si="55"/>
        <v/>
      </c>
      <c r="BO114" s="4" t="str">
        <f t="shared" si="40"/>
        <v/>
      </c>
      <c r="BP114" s="4" t="str">
        <f t="shared" si="56"/>
        <v/>
      </c>
      <c r="BQ114" s="4" t="str">
        <f t="shared" si="42"/>
        <v/>
      </c>
      <c r="BR114" s="4" t="str">
        <f t="shared" si="57"/>
        <v/>
      </c>
      <c r="BS114" s="4" t="str">
        <f t="shared" si="44"/>
        <v/>
      </c>
      <c r="BT114" s="4"/>
      <c r="BU114" s="4"/>
      <c r="BV114" s="4"/>
      <c r="BW114" s="4"/>
      <c r="BX114" s="4"/>
    </row>
    <row r="115">
      <c r="A115" s="4"/>
      <c r="B115" s="221" t="str">
        <f t="array" ref="B115">IFERROR(INDEX('DB(読み込みシート※編集厳禁)'!$A$3:$AH$501,MATCH($C115,'DB(読み込みシート※編集厳禁)'!$B$3:$B$501,0),MATCH(B$14,'DB(読み込みシート※編集厳禁)'!$A$2:$AH$2,0)),"")</f>
        <v/>
      </c>
      <c r="C115" s="222">
        <v>99.0</v>
      </c>
      <c r="D115" s="287" t="str">
        <f t="array" ref="D115">IFERROR(INDEX('DB(読み込みシート※編集厳禁)'!$A$3:$AH$501,MATCH($C115,'DB(読み込みシート※編集厳禁)'!$B$3:$B$501,0),MATCH(D$14,'DB(読み込みシート※編集厳禁)'!$A$2:$AH$2,0)),"")</f>
        <v/>
      </c>
      <c r="E115" s="288" t="str">
        <f t="array" ref="E115">IFERROR(INDEX('DB(読み込みシート※編集厳禁)'!$A$3:$AH$501,MATCH($C115,'DB(読み込みシート※編集厳禁)'!$B$3:$B$501,0),MATCH(E$14,'DB(読み込みシート※編集厳禁)'!$A$2:$AH$2,0)),"")</f>
        <v/>
      </c>
      <c r="F115" s="289" t="str">
        <f t="array" ref="F115">IFERROR(INDEX('DB(読み込みシート※編集厳禁)'!$A$3:$AH$501,MATCH($C115,'DB(読み込みシート※編集厳禁)'!$B$3:$B$501,0),MATCH(F$14,'DB(読み込みシート※編集厳禁)'!$A$2:$AH$2,0)),"")</f>
        <v/>
      </c>
      <c r="G115" s="205" t="str">
        <f t="shared" si="8"/>
        <v/>
      </c>
      <c r="H115" s="225" t="str">
        <f t="shared" si="9"/>
        <v>:00:000</v>
      </c>
      <c r="I115" s="207"/>
      <c r="J115" s="284"/>
      <c r="K115" s="209" t="s">
        <v>32</v>
      </c>
      <c r="L115" s="210" t="str">
        <f t="shared" si="10"/>
        <v/>
      </c>
      <c r="M115" s="211" t="str">
        <f t="shared" si="11"/>
        <v/>
      </c>
      <c r="N115" s="212" t="str">
        <f t="shared" si="12"/>
        <v/>
      </c>
      <c r="O115" s="214" t="str">
        <f t="shared" si="13"/>
        <v/>
      </c>
      <c r="P115" s="246" t="str">
        <f t="shared" si="14"/>
        <v>:00:000</v>
      </c>
      <c r="Q115" s="221" t="str">
        <f t="array" ref="Q115">IFERROR(INDEX('DB(読み込みシート※編集厳禁)'!$A$3:$AH$501,MATCH($C115,'DB(読み込みシート※編集厳禁)'!$B$3:$B$501,0),MATCH(Q$14,'DB(読み込みシート※編集厳禁)'!$A$2:$AH$2,0)),"")</f>
        <v/>
      </c>
      <c r="R115" s="222">
        <v>99.0</v>
      </c>
      <c r="S115" s="287" t="str">
        <f t="array" ref="S115">IFERROR(INDEX('DB(読み込みシート※編集厳禁)'!$A$3:$AH$501,MATCH($C115,'DB(読み込みシート※編集厳禁)'!$B$3:$B$501,0),MATCH(S$14,'DB(読み込みシート※編集厳禁)'!$A$2:$AH$2,0)),"")</f>
        <v/>
      </c>
      <c r="T115" s="288" t="str">
        <f t="array" ref="T115">IFERROR(INDEX('DB(読み込みシート※編集厳禁)'!$A$3:$AH$501,MATCH($C115,'DB(読み込みシート※編集厳禁)'!$B$3:$B$501,0),MATCH(T$14,'DB(読み込みシート※編集厳禁)'!$A$2:$AH$2,0)),"")</f>
        <v/>
      </c>
      <c r="U115" s="207"/>
      <c r="V115" s="284"/>
      <c r="W115" s="209" t="s">
        <v>32</v>
      </c>
      <c r="X115" s="210" t="str">
        <f t="shared" si="15"/>
        <v/>
      </c>
      <c r="Y115" s="211" t="str">
        <f t="shared" si="16"/>
        <v/>
      </c>
      <c r="Z115" s="217" t="str">
        <f t="shared" si="17"/>
        <v/>
      </c>
      <c r="AA115" s="4"/>
      <c r="AB115" s="23"/>
      <c r="AC115" s="23"/>
      <c r="AD115" s="23"/>
      <c r="AE115" s="23"/>
      <c r="AF115" s="23"/>
      <c r="AG115" s="23" t="str">
        <f t="shared" si="18"/>
        <v/>
      </c>
      <c r="AH115" s="23" t="str">
        <f t="shared" si="19"/>
        <v/>
      </c>
      <c r="AI115" s="23" t="str">
        <f t="shared" si="20"/>
        <v>-</v>
      </c>
      <c r="AJ115" s="23"/>
      <c r="AK115" s="23" t="str">
        <f t="shared" si="21"/>
        <v/>
      </c>
      <c r="AL115" s="23"/>
      <c r="AM115" s="23"/>
      <c r="AN115" s="23"/>
      <c r="AO115" s="23"/>
      <c r="AP115" s="23"/>
      <c r="AQ115" s="25"/>
      <c r="AR115" s="130"/>
      <c r="AS115" s="130"/>
      <c r="AT115" s="90">
        <v>99.0</v>
      </c>
      <c r="AU115" s="130" t="str">
        <f t="array" ref="AU115">IFERROR(INDEX('DB(読み込みシート※編集厳禁)'!$A$3:$AH$501,MATCH($C115,'DB(読み込みシート※編集厳禁)'!$B$3:$B$501,0),MATCH(AU$16,'DB(読み込みシート※編集厳禁)'!$A$2:$AH$2,0)),"")</f>
        <v/>
      </c>
      <c r="AV115" s="130" t="str">
        <f t="array" ref="AV115">IFERROR(INDEX('DB(読み込みシート※編集厳禁)'!$A$3:$AH$501,MATCH($C115,'DB(読み込みシート※編集厳禁)'!$B$3:$B$501,0),MATCH(AV$16,'DB(読み込みシート※編集厳禁)'!$A$2:$AH$2,0)),"")</f>
        <v/>
      </c>
      <c r="AW115" s="130" t="str">
        <f t="shared" si="22"/>
        <v/>
      </c>
      <c r="AX115" s="130" t="str">
        <f t="shared" si="23"/>
        <v/>
      </c>
      <c r="AY115" s="130" t="str">
        <f t="shared" si="24"/>
        <v/>
      </c>
      <c r="AZ115" s="130" t="str">
        <f t="shared" si="25"/>
        <v/>
      </c>
      <c r="BA115" s="130" t="str">
        <f t="shared" si="26"/>
        <v/>
      </c>
      <c r="BB115" s="130" t="str">
        <f t="shared" si="27"/>
        <v/>
      </c>
      <c r="BC115" s="130" t="str">
        <f t="shared" si="28"/>
        <v/>
      </c>
      <c r="BD115" s="131" t="str">
        <f t="shared" si="53"/>
        <v/>
      </c>
      <c r="BE115" s="131" t="str">
        <f t="shared" si="30"/>
        <v/>
      </c>
      <c r="BF115" s="4" t="str">
        <f t="shared" si="31"/>
        <v/>
      </c>
      <c r="BG115" s="4" t="str">
        <f t="shared" si="32"/>
        <v/>
      </c>
      <c r="BH115" s="4" t="str">
        <f t="shared" si="33"/>
        <v/>
      </c>
      <c r="BI115" s="4" t="str">
        <f t="shared" si="34"/>
        <v/>
      </c>
      <c r="BJ115" s="4" t="str">
        <f t="shared" si="35"/>
        <v/>
      </c>
      <c r="BK115" s="4" t="str">
        <f t="shared" si="36"/>
        <v/>
      </c>
      <c r="BL115" s="4" t="str">
        <f t="shared" si="54"/>
        <v/>
      </c>
      <c r="BM115" s="4" t="str">
        <f t="shared" si="38"/>
        <v/>
      </c>
      <c r="BN115" s="4" t="str">
        <f t="shared" si="55"/>
        <v/>
      </c>
      <c r="BO115" s="4" t="str">
        <f t="shared" si="40"/>
        <v/>
      </c>
      <c r="BP115" s="4" t="str">
        <f t="shared" si="56"/>
        <v/>
      </c>
      <c r="BQ115" s="4" t="str">
        <f t="shared" si="42"/>
        <v/>
      </c>
      <c r="BR115" s="4" t="str">
        <f t="shared" si="57"/>
        <v/>
      </c>
      <c r="BS115" s="4" t="str">
        <f t="shared" si="44"/>
        <v/>
      </c>
      <c r="BT115" s="4"/>
      <c r="BU115" s="4"/>
      <c r="BV115" s="4"/>
      <c r="BW115" s="4"/>
      <c r="BX115" s="4"/>
    </row>
    <row r="116">
      <c r="A116" s="4"/>
      <c r="B116" s="302" t="str">
        <f t="array" ref="B116">IFERROR(INDEX('DB(読み込みシート※編集厳禁)'!$A$3:$AH$501,MATCH($C116,'DB(読み込みシート※編集厳禁)'!$B$3:$B$501,0),MATCH(B$14,'DB(読み込みシート※編集厳禁)'!$A$2:$AH$2,0)),"")</f>
        <v/>
      </c>
      <c r="C116" s="303">
        <v>100.0</v>
      </c>
      <c r="D116" s="304" t="str">
        <f t="array" ref="D116">IFERROR(INDEX('DB(読み込みシート※編集厳禁)'!$A$3:$AH$501,MATCH($C116,'DB(読み込みシート※編集厳禁)'!$B$3:$B$501,0),MATCH(D$14,'DB(読み込みシート※編集厳禁)'!$A$2:$AH$2,0)),"")</f>
        <v/>
      </c>
      <c r="E116" s="305" t="str">
        <f t="array" ref="E116">IFERROR(INDEX('DB(読み込みシート※編集厳禁)'!$A$3:$AH$501,MATCH($C116,'DB(読み込みシート※編集厳禁)'!$B$3:$B$501,0),MATCH(E$14,'DB(読み込みシート※編集厳禁)'!$A$2:$AH$2,0)),"")</f>
        <v/>
      </c>
      <c r="F116" s="306" t="str">
        <f t="array" ref="F116">IFERROR(INDEX('DB(読み込みシート※編集厳禁)'!$A$3:$AH$501,MATCH($C116,'DB(読み込みシート※編集厳禁)'!$B$3:$B$501,0),MATCH(F$14,'DB(読み込みシート※編集厳禁)'!$A$2:$AH$2,0)),"")</f>
        <v/>
      </c>
      <c r="G116" s="307" t="str">
        <f t="shared" si="8"/>
        <v/>
      </c>
      <c r="H116" s="308" t="str">
        <f t="shared" si="9"/>
        <v>:00:000</v>
      </c>
      <c r="I116" s="79"/>
      <c r="J116" s="309"/>
      <c r="K116" s="310" t="s">
        <v>32</v>
      </c>
      <c r="L116" s="311" t="str">
        <f t="shared" si="10"/>
        <v/>
      </c>
      <c r="M116" s="86" t="str">
        <f t="shared" si="11"/>
        <v/>
      </c>
      <c r="N116" s="312" t="str">
        <f t="shared" si="12"/>
        <v/>
      </c>
      <c r="O116" s="313" t="str">
        <f t="shared" si="13"/>
        <v/>
      </c>
      <c r="P116" s="314" t="str">
        <f t="shared" si="14"/>
        <v>:00:000</v>
      </c>
      <c r="Q116" s="302" t="str">
        <f t="array" ref="Q116">IFERROR(INDEX('DB(読み込みシート※編集厳禁)'!$A$3:$AH$501,MATCH($C116,'DB(読み込みシート※編集厳禁)'!$B$3:$B$501,0),MATCH(Q$14,'DB(読み込みシート※編集厳禁)'!$A$2:$AH$2,0)),"")</f>
        <v/>
      </c>
      <c r="R116" s="303">
        <v>100.0</v>
      </c>
      <c r="S116" s="304" t="str">
        <f t="array" ref="S116">IFERROR(INDEX('DB(読み込みシート※編集厳禁)'!$A$3:$AH$501,MATCH($C116,'DB(読み込みシート※編集厳禁)'!$B$3:$B$501,0),MATCH(S$14,'DB(読み込みシート※編集厳禁)'!$A$2:$AH$2,0)),"")</f>
        <v/>
      </c>
      <c r="T116" s="305" t="str">
        <f t="array" ref="T116">IFERROR(INDEX('DB(読み込みシート※編集厳禁)'!$A$3:$AH$501,MATCH($C116,'DB(読み込みシート※編集厳禁)'!$B$3:$B$501,0),MATCH(T$14,'DB(読み込みシート※編集厳禁)'!$A$2:$AH$2,0)),"")</f>
        <v/>
      </c>
      <c r="U116" s="79"/>
      <c r="V116" s="309"/>
      <c r="W116" s="310" t="s">
        <v>32</v>
      </c>
      <c r="X116" s="311" t="str">
        <f t="shared" si="15"/>
        <v/>
      </c>
      <c r="Y116" s="86" t="str">
        <f t="shared" si="16"/>
        <v/>
      </c>
      <c r="Z116" s="88" t="str">
        <f t="shared" si="17"/>
        <v/>
      </c>
      <c r="AA116" s="4"/>
      <c r="AB116" s="23"/>
      <c r="AC116" s="23"/>
      <c r="AD116" s="23"/>
      <c r="AE116" s="23"/>
      <c r="AF116" s="23"/>
      <c r="AG116" s="23" t="str">
        <f t="shared" si="18"/>
        <v/>
      </c>
      <c r="AH116" s="23" t="str">
        <f t="shared" si="19"/>
        <v/>
      </c>
      <c r="AI116" s="23" t="str">
        <f t="shared" si="20"/>
        <v>-</v>
      </c>
      <c r="AJ116" s="23"/>
      <c r="AK116" s="23" t="str">
        <f t="shared" si="21"/>
        <v/>
      </c>
      <c r="AL116" s="23"/>
      <c r="AM116" s="23"/>
      <c r="AN116" s="23"/>
      <c r="AO116" s="23"/>
      <c r="AP116" s="23"/>
      <c r="AQ116" s="25"/>
      <c r="AR116" s="130"/>
      <c r="AS116" s="130"/>
      <c r="AT116" s="90">
        <v>100.0</v>
      </c>
      <c r="AU116" s="130" t="str">
        <f t="array" ref="AU116">IFERROR(INDEX('DB(読み込みシート※編集厳禁)'!$A$3:$AH$501,MATCH($C116,'DB(読み込みシート※編集厳禁)'!$B$3:$B$501,0),MATCH(AU$16,'DB(読み込みシート※編集厳禁)'!$A$2:$AH$2,0)),"")</f>
        <v/>
      </c>
      <c r="AV116" s="130" t="str">
        <f t="array" ref="AV116">IFERROR(INDEX('DB(読み込みシート※編集厳禁)'!$A$3:$AH$501,MATCH($C116,'DB(読み込みシート※編集厳禁)'!$B$3:$B$501,0),MATCH(AV$16,'DB(読み込みシート※編集厳禁)'!$A$2:$AH$2,0)),"")</f>
        <v/>
      </c>
      <c r="AW116" s="130" t="str">
        <f t="shared" si="22"/>
        <v/>
      </c>
      <c r="AX116" s="130" t="str">
        <f t="shared" si="23"/>
        <v/>
      </c>
      <c r="AY116" s="130" t="str">
        <f t="shared" si="24"/>
        <v/>
      </c>
      <c r="AZ116" s="130" t="str">
        <f t="shared" si="25"/>
        <v/>
      </c>
      <c r="BA116" s="130" t="str">
        <f t="shared" si="26"/>
        <v/>
      </c>
      <c r="BB116" s="130" t="str">
        <f t="shared" si="27"/>
        <v/>
      </c>
      <c r="BC116" s="130" t="str">
        <f t="shared" si="28"/>
        <v/>
      </c>
      <c r="BD116" s="131" t="str">
        <f t="shared" si="53"/>
        <v/>
      </c>
      <c r="BE116" s="131" t="str">
        <f t="shared" si="30"/>
        <v/>
      </c>
      <c r="BF116" s="4" t="str">
        <f t="shared" si="31"/>
        <v/>
      </c>
      <c r="BG116" s="4" t="str">
        <f t="shared" si="32"/>
        <v/>
      </c>
      <c r="BH116" s="4" t="str">
        <f t="shared" si="33"/>
        <v/>
      </c>
      <c r="BI116" s="4" t="str">
        <f t="shared" si="34"/>
        <v/>
      </c>
      <c r="BJ116" s="4" t="str">
        <f t="shared" si="35"/>
        <v/>
      </c>
      <c r="BK116" s="4" t="str">
        <f t="shared" si="36"/>
        <v/>
      </c>
      <c r="BL116" s="4" t="str">
        <f t="shared" si="54"/>
        <v/>
      </c>
      <c r="BM116" s="4" t="str">
        <f t="shared" si="38"/>
        <v/>
      </c>
      <c r="BN116" s="4" t="str">
        <f t="shared" si="55"/>
        <v/>
      </c>
      <c r="BO116" s="4" t="str">
        <f t="shared" si="40"/>
        <v/>
      </c>
      <c r="BP116" s="4" t="str">
        <f t="shared" si="56"/>
        <v/>
      </c>
      <c r="BQ116" s="4" t="str">
        <f t="shared" si="42"/>
        <v/>
      </c>
      <c r="BR116" s="4" t="str">
        <f t="shared" si="57"/>
        <v/>
      </c>
      <c r="BS116" s="4" t="str">
        <f t="shared" si="44"/>
        <v/>
      </c>
      <c r="BT116" s="4"/>
      <c r="BU116" s="4"/>
      <c r="BV116" s="4"/>
      <c r="BW116" s="4"/>
      <c r="BX116" s="4"/>
    </row>
    <row r="117">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23"/>
      <c r="AC117" s="23"/>
      <c r="AD117" s="23"/>
      <c r="AE117" s="23"/>
      <c r="AF117" s="23"/>
      <c r="AG117" s="23"/>
      <c r="AH117" s="23"/>
      <c r="AI117" s="23"/>
      <c r="AJ117" s="23"/>
      <c r="AK117" s="23"/>
      <c r="AL117" s="23"/>
      <c r="AM117" s="23"/>
      <c r="AN117" s="23"/>
      <c r="AO117" s="23"/>
      <c r="AP117" s="23"/>
      <c r="AQ117" s="25"/>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row>
    <row r="118">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23"/>
      <c r="AC118" s="23"/>
      <c r="AD118" s="23"/>
      <c r="AE118" s="23"/>
      <c r="AF118" s="23"/>
      <c r="AG118" s="23"/>
      <c r="AH118" s="23"/>
      <c r="AI118" s="23"/>
      <c r="AJ118" s="23"/>
      <c r="AK118" s="23"/>
      <c r="AL118" s="23"/>
      <c r="AM118" s="23"/>
      <c r="AN118" s="23"/>
      <c r="AO118" s="23"/>
      <c r="AP118" s="23"/>
      <c r="AQ118" s="25"/>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row>
    <row r="119">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23"/>
      <c r="AC119" s="23"/>
      <c r="AD119" s="23"/>
      <c r="AE119" s="23"/>
      <c r="AF119" s="23"/>
      <c r="AG119" s="23"/>
      <c r="AH119" s="23"/>
      <c r="AI119" s="23"/>
      <c r="AJ119" s="23"/>
      <c r="AK119" s="23"/>
      <c r="AL119" s="23"/>
      <c r="AM119" s="23"/>
      <c r="AN119" s="23"/>
      <c r="AO119" s="23"/>
      <c r="AP119" s="23"/>
      <c r="AQ119" s="25"/>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row>
    <row r="120">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23"/>
      <c r="AC120" s="23"/>
      <c r="AD120" s="23"/>
      <c r="AE120" s="23"/>
      <c r="AF120" s="23"/>
      <c r="AG120" s="23"/>
      <c r="AH120" s="23"/>
      <c r="AI120" s="23"/>
      <c r="AJ120" s="23"/>
      <c r="AK120" s="23"/>
      <c r="AL120" s="23"/>
      <c r="AM120" s="23"/>
      <c r="AN120" s="23"/>
      <c r="AO120" s="23"/>
      <c r="AP120" s="23"/>
      <c r="AQ120" s="25"/>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row>
    <row r="12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23"/>
      <c r="AC121" s="23"/>
      <c r="AD121" s="23"/>
      <c r="AE121" s="23"/>
      <c r="AF121" s="23"/>
      <c r="AG121" s="23"/>
      <c r="AH121" s="23"/>
      <c r="AI121" s="23"/>
      <c r="AJ121" s="23"/>
      <c r="AK121" s="23"/>
      <c r="AL121" s="23"/>
      <c r="AM121" s="23"/>
      <c r="AN121" s="23"/>
      <c r="AO121" s="23"/>
      <c r="AP121" s="23"/>
      <c r="AQ121" s="25"/>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row>
    <row r="122">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23"/>
      <c r="AC122" s="23"/>
      <c r="AD122" s="23"/>
      <c r="AE122" s="23"/>
      <c r="AF122" s="23"/>
      <c r="AG122" s="23"/>
      <c r="AH122" s="23"/>
      <c r="AI122" s="23"/>
      <c r="AJ122" s="23"/>
      <c r="AK122" s="23"/>
      <c r="AL122" s="23"/>
      <c r="AM122" s="23"/>
      <c r="AN122" s="23"/>
      <c r="AO122" s="23"/>
      <c r="AP122" s="23"/>
      <c r="AQ122" s="25"/>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row>
    <row r="123">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23"/>
      <c r="AC123" s="23"/>
      <c r="AD123" s="23"/>
      <c r="AE123" s="23"/>
      <c r="AF123" s="23"/>
      <c r="AG123" s="23"/>
      <c r="AH123" s="23"/>
      <c r="AI123" s="23"/>
      <c r="AJ123" s="23"/>
      <c r="AK123" s="23"/>
      <c r="AL123" s="23"/>
      <c r="AM123" s="23"/>
      <c r="AN123" s="23"/>
      <c r="AO123" s="23"/>
      <c r="AP123" s="23"/>
      <c r="AQ123" s="25"/>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row>
    <row r="124">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23"/>
      <c r="AC124" s="23"/>
      <c r="AD124" s="23"/>
      <c r="AE124" s="23"/>
      <c r="AF124" s="23"/>
      <c r="AG124" s="23"/>
      <c r="AH124" s="23"/>
      <c r="AI124" s="23"/>
      <c r="AJ124" s="23"/>
      <c r="AK124" s="23"/>
      <c r="AL124" s="23"/>
      <c r="AM124" s="23"/>
      <c r="AN124" s="23"/>
      <c r="AO124" s="23"/>
      <c r="AP124" s="23"/>
      <c r="AQ124" s="25"/>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row>
    <row r="125">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23"/>
      <c r="AC125" s="23"/>
      <c r="AD125" s="23"/>
      <c r="AE125" s="23"/>
      <c r="AF125" s="23"/>
      <c r="AG125" s="23"/>
      <c r="AH125" s="23"/>
      <c r="AI125" s="23"/>
      <c r="AJ125" s="23"/>
      <c r="AK125" s="23"/>
      <c r="AL125" s="23"/>
      <c r="AM125" s="23"/>
      <c r="AN125" s="23"/>
      <c r="AO125" s="23"/>
      <c r="AP125" s="23"/>
      <c r="AQ125" s="25"/>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row>
    <row r="126">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23"/>
      <c r="AC126" s="23"/>
      <c r="AD126" s="23"/>
      <c r="AE126" s="23"/>
      <c r="AF126" s="23"/>
      <c r="AG126" s="23"/>
      <c r="AH126" s="23"/>
      <c r="AI126" s="23"/>
      <c r="AJ126" s="23"/>
      <c r="AK126" s="23"/>
      <c r="AL126" s="23"/>
      <c r="AM126" s="23"/>
      <c r="AN126" s="23"/>
      <c r="AO126" s="23"/>
      <c r="AP126" s="23"/>
      <c r="AQ126" s="25"/>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row>
    <row r="127">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23"/>
      <c r="AC127" s="23"/>
      <c r="AD127" s="23"/>
      <c r="AE127" s="23"/>
      <c r="AF127" s="23"/>
      <c r="AG127" s="23"/>
      <c r="AH127" s="23"/>
      <c r="AI127" s="23"/>
      <c r="AJ127" s="23"/>
      <c r="AK127" s="23"/>
      <c r="AL127" s="23"/>
      <c r="AM127" s="23"/>
      <c r="AN127" s="23"/>
      <c r="AO127" s="23"/>
      <c r="AP127" s="23"/>
      <c r="AQ127" s="25"/>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row>
    <row r="128">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23"/>
      <c r="AC128" s="23"/>
      <c r="AD128" s="23"/>
      <c r="AE128" s="23"/>
      <c r="AF128" s="23"/>
      <c r="AG128" s="23"/>
      <c r="AH128" s="23"/>
      <c r="AI128" s="23"/>
      <c r="AJ128" s="23"/>
      <c r="AK128" s="23"/>
      <c r="AL128" s="23"/>
      <c r="AM128" s="23"/>
      <c r="AN128" s="23"/>
      <c r="AO128" s="23"/>
      <c r="AP128" s="23"/>
      <c r="AQ128" s="25"/>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row>
    <row r="129">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23"/>
      <c r="AC129" s="23"/>
      <c r="AD129" s="23"/>
      <c r="AE129" s="23"/>
      <c r="AF129" s="23"/>
      <c r="AG129" s="23"/>
      <c r="AH129" s="23"/>
      <c r="AI129" s="23"/>
      <c r="AJ129" s="23"/>
      <c r="AK129" s="23"/>
      <c r="AL129" s="23"/>
      <c r="AM129" s="23"/>
      <c r="AN129" s="23"/>
      <c r="AO129" s="23"/>
      <c r="AP129" s="23"/>
      <c r="AQ129" s="25"/>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row>
    <row r="130">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23"/>
      <c r="AC130" s="23"/>
      <c r="AD130" s="23"/>
      <c r="AE130" s="23"/>
      <c r="AF130" s="23"/>
      <c r="AG130" s="23"/>
      <c r="AH130" s="23"/>
      <c r="AI130" s="23"/>
      <c r="AJ130" s="23"/>
      <c r="AK130" s="23"/>
      <c r="AL130" s="23"/>
      <c r="AM130" s="23"/>
      <c r="AN130" s="23"/>
      <c r="AO130" s="23"/>
      <c r="AP130" s="23"/>
      <c r="AQ130" s="25"/>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row>
    <row r="13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23"/>
      <c r="AC131" s="23"/>
      <c r="AD131" s="23"/>
      <c r="AE131" s="23"/>
      <c r="AF131" s="23"/>
      <c r="AG131" s="23"/>
      <c r="AH131" s="23"/>
      <c r="AI131" s="23"/>
      <c r="AJ131" s="23"/>
      <c r="AK131" s="23"/>
      <c r="AL131" s="23"/>
      <c r="AM131" s="23"/>
      <c r="AN131" s="23"/>
      <c r="AO131" s="23"/>
      <c r="AP131" s="23"/>
      <c r="AQ131" s="25"/>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row>
    <row r="132">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23"/>
      <c r="AC132" s="23"/>
      <c r="AD132" s="23"/>
      <c r="AE132" s="23"/>
      <c r="AF132" s="23"/>
      <c r="AG132" s="23"/>
      <c r="AH132" s="23"/>
      <c r="AI132" s="23"/>
      <c r="AJ132" s="23"/>
      <c r="AK132" s="23"/>
      <c r="AL132" s="23"/>
      <c r="AM132" s="23"/>
      <c r="AN132" s="23"/>
      <c r="AO132" s="23"/>
      <c r="AP132" s="23"/>
      <c r="AQ132" s="25"/>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row>
    <row r="133">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23"/>
      <c r="AC133" s="23"/>
      <c r="AD133" s="23"/>
      <c r="AE133" s="23"/>
      <c r="AF133" s="23"/>
      <c r="AG133" s="23"/>
      <c r="AH133" s="23"/>
      <c r="AI133" s="23"/>
      <c r="AJ133" s="23"/>
      <c r="AK133" s="23"/>
      <c r="AL133" s="23"/>
      <c r="AM133" s="23"/>
      <c r="AN133" s="23"/>
      <c r="AO133" s="23"/>
      <c r="AP133" s="23"/>
      <c r="AQ133" s="25"/>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row>
    <row r="134">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23"/>
      <c r="AC134" s="23"/>
      <c r="AD134" s="23"/>
      <c r="AE134" s="23"/>
      <c r="AF134" s="23"/>
      <c r="AG134" s="23"/>
      <c r="AH134" s="23"/>
      <c r="AI134" s="23"/>
      <c r="AJ134" s="23"/>
      <c r="AK134" s="23"/>
      <c r="AL134" s="23"/>
      <c r="AM134" s="23"/>
      <c r="AN134" s="23"/>
      <c r="AO134" s="23"/>
      <c r="AP134" s="23"/>
      <c r="AQ134" s="25"/>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row>
    <row r="135">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23"/>
      <c r="AC135" s="23"/>
      <c r="AD135" s="23"/>
      <c r="AE135" s="23"/>
      <c r="AF135" s="23"/>
      <c r="AG135" s="23"/>
      <c r="AH135" s="23"/>
      <c r="AI135" s="23"/>
      <c r="AJ135" s="23"/>
      <c r="AK135" s="23"/>
      <c r="AL135" s="23"/>
      <c r="AM135" s="23"/>
      <c r="AN135" s="23"/>
      <c r="AO135" s="23"/>
      <c r="AP135" s="23"/>
      <c r="AQ135" s="25"/>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row>
    <row r="136">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23"/>
      <c r="AC136" s="23"/>
      <c r="AD136" s="23"/>
      <c r="AE136" s="23"/>
      <c r="AF136" s="23"/>
      <c r="AG136" s="23"/>
      <c r="AH136" s="23"/>
      <c r="AI136" s="23"/>
      <c r="AJ136" s="23"/>
      <c r="AK136" s="23"/>
      <c r="AL136" s="23"/>
      <c r="AM136" s="23"/>
      <c r="AN136" s="23"/>
      <c r="AO136" s="23"/>
      <c r="AP136" s="23"/>
      <c r="AQ136" s="25"/>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row>
    <row r="137">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23"/>
      <c r="AC137" s="23"/>
      <c r="AD137" s="23"/>
      <c r="AE137" s="23"/>
      <c r="AF137" s="23"/>
      <c r="AG137" s="23"/>
      <c r="AH137" s="23"/>
      <c r="AI137" s="23"/>
      <c r="AJ137" s="23"/>
      <c r="AK137" s="23"/>
      <c r="AL137" s="23"/>
      <c r="AM137" s="23"/>
      <c r="AN137" s="23"/>
      <c r="AO137" s="23"/>
      <c r="AP137" s="23"/>
      <c r="AQ137" s="25"/>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row>
    <row r="138">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23"/>
      <c r="AC138" s="23"/>
      <c r="AD138" s="23"/>
      <c r="AE138" s="23"/>
      <c r="AF138" s="23"/>
      <c r="AG138" s="23"/>
      <c r="AH138" s="23"/>
      <c r="AI138" s="23"/>
      <c r="AJ138" s="23"/>
      <c r="AK138" s="23"/>
      <c r="AL138" s="23"/>
      <c r="AM138" s="23"/>
      <c r="AN138" s="23"/>
      <c r="AO138" s="23"/>
      <c r="AP138" s="23"/>
      <c r="AQ138" s="25"/>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row>
    <row r="139">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23"/>
      <c r="AC139" s="23"/>
      <c r="AD139" s="23"/>
      <c r="AE139" s="23"/>
      <c r="AF139" s="23"/>
      <c r="AG139" s="23"/>
      <c r="AH139" s="23"/>
      <c r="AI139" s="23"/>
      <c r="AJ139" s="23"/>
      <c r="AK139" s="23"/>
      <c r="AL139" s="23"/>
      <c r="AM139" s="23"/>
      <c r="AN139" s="23"/>
      <c r="AO139" s="23"/>
      <c r="AP139" s="23"/>
      <c r="AQ139" s="25"/>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row>
    <row r="140">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23"/>
      <c r="AC140" s="23"/>
      <c r="AD140" s="23"/>
      <c r="AE140" s="23"/>
      <c r="AF140" s="23"/>
      <c r="AG140" s="23"/>
      <c r="AH140" s="23"/>
      <c r="AI140" s="23"/>
      <c r="AJ140" s="23"/>
      <c r="AK140" s="23"/>
      <c r="AL140" s="23"/>
      <c r="AM140" s="23"/>
      <c r="AN140" s="23"/>
      <c r="AO140" s="23"/>
      <c r="AP140" s="23"/>
      <c r="AQ140" s="25"/>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row>
    <row r="14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23"/>
      <c r="AC141" s="23"/>
      <c r="AD141" s="23"/>
      <c r="AE141" s="23"/>
      <c r="AF141" s="23"/>
      <c r="AG141" s="23"/>
      <c r="AH141" s="23"/>
      <c r="AI141" s="23"/>
      <c r="AJ141" s="23"/>
      <c r="AK141" s="23"/>
      <c r="AL141" s="23"/>
      <c r="AM141" s="23"/>
      <c r="AN141" s="23"/>
      <c r="AO141" s="23"/>
      <c r="AP141" s="23"/>
      <c r="AQ141" s="25"/>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row>
    <row r="142">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23"/>
      <c r="AC142" s="23"/>
      <c r="AD142" s="23"/>
      <c r="AE142" s="23"/>
      <c r="AF142" s="23"/>
      <c r="AG142" s="23"/>
      <c r="AH142" s="23"/>
      <c r="AI142" s="23"/>
      <c r="AJ142" s="23"/>
      <c r="AK142" s="23"/>
      <c r="AL142" s="23"/>
      <c r="AM142" s="23"/>
      <c r="AN142" s="23"/>
      <c r="AO142" s="23"/>
      <c r="AP142" s="23"/>
      <c r="AQ142" s="25"/>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row>
    <row r="143">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23"/>
      <c r="AC143" s="23"/>
      <c r="AD143" s="23"/>
      <c r="AE143" s="23"/>
      <c r="AF143" s="23"/>
      <c r="AG143" s="23"/>
      <c r="AH143" s="23"/>
      <c r="AI143" s="23"/>
      <c r="AJ143" s="23"/>
      <c r="AK143" s="23"/>
      <c r="AL143" s="23"/>
      <c r="AM143" s="23"/>
      <c r="AN143" s="23"/>
      <c r="AO143" s="23"/>
      <c r="AP143" s="23"/>
      <c r="AQ143" s="25"/>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row>
    <row r="144">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23"/>
      <c r="AC144" s="23"/>
      <c r="AD144" s="23"/>
      <c r="AE144" s="23"/>
      <c r="AF144" s="23"/>
      <c r="AG144" s="23"/>
      <c r="AH144" s="23"/>
      <c r="AI144" s="23"/>
      <c r="AJ144" s="23"/>
      <c r="AK144" s="23"/>
      <c r="AL144" s="23"/>
      <c r="AM144" s="23"/>
      <c r="AN144" s="23"/>
      <c r="AO144" s="23"/>
      <c r="AP144" s="23"/>
      <c r="AQ144" s="25"/>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row>
    <row r="145">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23"/>
      <c r="AC145" s="23"/>
      <c r="AD145" s="23"/>
      <c r="AE145" s="23"/>
      <c r="AF145" s="23"/>
      <c r="AG145" s="23"/>
      <c r="AH145" s="23"/>
      <c r="AI145" s="23"/>
      <c r="AJ145" s="23"/>
      <c r="AK145" s="23"/>
      <c r="AL145" s="23"/>
      <c r="AM145" s="23"/>
      <c r="AN145" s="23"/>
      <c r="AO145" s="23"/>
      <c r="AP145" s="23"/>
      <c r="AQ145" s="25"/>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row>
    <row r="146">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23"/>
      <c r="AC146" s="23"/>
      <c r="AD146" s="23"/>
      <c r="AE146" s="23"/>
      <c r="AF146" s="23"/>
      <c r="AG146" s="23"/>
      <c r="AH146" s="23"/>
      <c r="AI146" s="23"/>
      <c r="AJ146" s="23"/>
      <c r="AK146" s="23"/>
      <c r="AL146" s="23"/>
      <c r="AM146" s="23"/>
      <c r="AN146" s="23"/>
      <c r="AO146" s="23"/>
      <c r="AP146" s="23"/>
      <c r="AQ146" s="25"/>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row>
    <row r="147">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23"/>
      <c r="AC147" s="23"/>
      <c r="AD147" s="23"/>
      <c r="AE147" s="23"/>
      <c r="AF147" s="23"/>
      <c r="AG147" s="23"/>
      <c r="AH147" s="23"/>
      <c r="AI147" s="23"/>
      <c r="AJ147" s="23"/>
      <c r="AK147" s="23"/>
      <c r="AL147" s="23"/>
      <c r="AM147" s="23"/>
      <c r="AN147" s="23"/>
      <c r="AO147" s="23"/>
      <c r="AP147" s="23"/>
      <c r="AQ147" s="25"/>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row>
    <row r="148">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23"/>
      <c r="AC148" s="23"/>
      <c r="AD148" s="23"/>
      <c r="AE148" s="23"/>
      <c r="AF148" s="23"/>
      <c r="AG148" s="23"/>
      <c r="AH148" s="23"/>
      <c r="AI148" s="23"/>
      <c r="AJ148" s="23"/>
      <c r="AK148" s="23"/>
      <c r="AL148" s="23"/>
      <c r="AM148" s="23"/>
      <c r="AN148" s="23"/>
      <c r="AO148" s="23"/>
      <c r="AP148" s="23"/>
      <c r="AQ148" s="25"/>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row>
    <row r="149">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23"/>
      <c r="AC149" s="23"/>
      <c r="AD149" s="23"/>
      <c r="AE149" s="23"/>
      <c r="AF149" s="23"/>
      <c r="AG149" s="23"/>
      <c r="AH149" s="23"/>
      <c r="AI149" s="23"/>
      <c r="AJ149" s="23"/>
      <c r="AK149" s="23"/>
      <c r="AL149" s="23"/>
      <c r="AM149" s="23"/>
      <c r="AN149" s="23"/>
      <c r="AO149" s="23"/>
      <c r="AP149" s="23"/>
      <c r="AQ149" s="25"/>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row>
    <row r="150">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23"/>
      <c r="AC150" s="23"/>
      <c r="AD150" s="23"/>
      <c r="AE150" s="23"/>
      <c r="AF150" s="23"/>
      <c r="AG150" s="23"/>
      <c r="AH150" s="23"/>
      <c r="AI150" s="23"/>
      <c r="AJ150" s="23"/>
      <c r="AK150" s="23"/>
      <c r="AL150" s="23"/>
      <c r="AM150" s="23"/>
      <c r="AN150" s="23"/>
      <c r="AO150" s="23"/>
      <c r="AP150" s="23"/>
      <c r="AQ150" s="25"/>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row>
    <row r="15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23"/>
      <c r="AC151" s="23"/>
      <c r="AD151" s="23"/>
      <c r="AE151" s="23"/>
      <c r="AF151" s="23"/>
      <c r="AG151" s="23"/>
      <c r="AH151" s="23"/>
      <c r="AI151" s="23"/>
      <c r="AJ151" s="23"/>
      <c r="AK151" s="23"/>
      <c r="AL151" s="23"/>
      <c r="AM151" s="23"/>
      <c r="AN151" s="23"/>
      <c r="AO151" s="23"/>
      <c r="AP151" s="23"/>
      <c r="AQ151" s="25"/>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row>
    <row r="152">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23"/>
      <c r="AC152" s="23"/>
      <c r="AD152" s="23"/>
      <c r="AE152" s="23"/>
      <c r="AF152" s="23"/>
      <c r="AG152" s="23"/>
      <c r="AH152" s="23"/>
      <c r="AI152" s="23"/>
      <c r="AJ152" s="23"/>
      <c r="AK152" s="23"/>
      <c r="AL152" s="23"/>
      <c r="AM152" s="23"/>
      <c r="AN152" s="23"/>
      <c r="AO152" s="23"/>
      <c r="AP152" s="23"/>
      <c r="AQ152" s="25"/>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row>
    <row r="153">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23"/>
      <c r="AC153" s="23"/>
      <c r="AD153" s="23"/>
      <c r="AE153" s="23"/>
      <c r="AF153" s="23"/>
      <c r="AG153" s="23"/>
      <c r="AH153" s="23"/>
      <c r="AI153" s="23"/>
      <c r="AJ153" s="23"/>
      <c r="AK153" s="23"/>
      <c r="AL153" s="23"/>
      <c r="AM153" s="23"/>
      <c r="AN153" s="23"/>
      <c r="AO153" s="23"/>
      <c r="AP153" s="23"/>
      <c r="AQ153" s="25"/>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row>
    <row r="154">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23"/>
      <c r="AC154" s="23"/>
      <c r="AD154" s="23"/>
      <c r="AE154" s="23"/>
      <c r="AF154" s="23"/>
      <c r="AG154" s="23"/>
      <c r="AH154" s="23"/>
      <c r="AI154" s="23"/>
      <c r="AJ154" s="23"/>
      <c r="AK154" s="23"/>
      <c r="AL154" s="23"/>
      <c r="AM154" s="23"/>
      <c r="AN154" s="23"/>
      <c r="AO154" s="23"/>
      <c r="AP154" s="23"/>
      <c r="AQ154" s="25"/>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row>
    <row r="155">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23"/>
      <c r="AC155" s="23"/>
      <c r="AD155" s="23"/>
      <c r="AE155" s="23"/>
      <c r="AF155" s="23"/>
      <c r="AG155" s="23"/>
      <c r="AH155" s="23"/>
      <c r="AI155" s="23"/>
      <c r="AJ155" s="23"/>
      <c r="AK155" s="23"/>
      <c r="AL155" s="23"/>
      <c r="AM155" s="23"/>
      <c r="AN155" s="23"/>
      <c r="AO155" s="23"/>
      <c r="AP155" s="23"/>
      <c r="AQ155" s="25"/>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row>
    <row r="156">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23"/>
      <c r="AC156" s="23"/>
      <c r="AD156" s="23"/>
      <c r="AE156" s="23"/>
      <c r="AF156" s="23"/>
      <c r="AG156" s="23"/>
      <c r="AH156" s="23"/>
      <c r="AI156" s="23"/>
      <c r="AJ156" s="23"/>
      <c r="AK156" s="23"/>
      <c r="AL156" s="23"/>
      <c r="AM156" s="23"/>
      <c r="AN156" s="23"/>
      <c r="AO156" s="23"/>
      <c r="AP156" s="23"/>
      <c r="AQ156" s="25"/>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row>
    <row r="157">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23"/>
      <c r="AC157" s="23"/>
      <c r="AD157" s="23"/>
      <c r="AE157" s="23"/>
      <c r="AF157" s="23"/>
      <c r="AG157" s="23"/>
      <c r="AH157" s="23"/>
      <c r="AI157" s="23"/>
      <c r="AJ157" s="23"/>
      <c r="AK157" s="23"/>
      <c r="AL157" s="23"/>
      <c r="AM157" s="23"/>
      <c r="AN157" s="23"/>
      <c r="AO157" s="23"/>
      <c r="AP157" s="23"/>
      <c r="AQ157" s="25"/>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row>
    <row r="158">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23"/>
      <c r="AC158" s="23"/>
      <c r="AD158" s="23"/>
      <c r="AE158" s="23"/>
      <c r="AF158" s="23"/>
      <c r="AG158" s="23"/>
      <c r="AH158" s="23"/>
      <c r="AI158" s="23"/>
      <c r="AJ158" s="23"/>
      <c r="AK158" s="23"/>
      <c r="AL158" s="23"/>
      <c r="AM158" s="23"/>
      <c r="AN158" s="23"/>
      <c r="AO158" s="23"/>
      <c r="AP158" s="23"/>
      <c r="AQ158" s="25"/>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row>
    <row r="159">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23"/>
      <c r="AC159" s="23"/>
      <c r="AD159" s="23"/>
      <c r="AE159" s="23"/>
      <c r="AF159" s="23"/>
      <c r="AG159" s="23"/>
      <c r="AH159" s="23"/>
      <c r="AI159" s="23"/>
      <c r="AJ159" s="23"/>
      <c r="AK159" s="23"/>
      <c r="AL159" s="23"/>
      <c r="AM159" s="23"/>
      <c r="AN159" s="23"/>
      <c r="AO159" s="23"/>
      <c r="AP159" s="23"/>
      <c r="AQ159" s="25"/>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row>
    <row r="160">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23"/>
      <c r="AC160" s="23"/>
      <c r="AD160" s="23"/>
      <c r="AE160" s="23"/>
      <c r="AF160" s="23"/>
      <c r="AG160" s="23"/>
      <c r="AH160" s="23"/>
      <c r="AI160" s="23"/>
      <c r="AJ160" s="23"/>
      <c r="AK160" s="23"/>
      <c r="AL160" s="23"/>
      <c r="AM160" s="23"/>
      <c r="AN160" s="23"/>
      <c r="AO160" s="23"/>
      <c r="AP160" s="23"/>
      <c r="AQ160" s="25"/>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row>
    <row r="16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23"/>
      <c r="AC161" s="23"/>
      <c r="AD161" s="23"/>
      <c r="AE161" s="23"/>
      <c r="AF161" s="23"/>
      <c r="AG161" s="23"/>
      <c r="AH161" s="23"/>
      <c r="AI161" s="23"/>
      <c r="AJ161" s="23"/>
      <c r="AK161" s="23"/>
      <c r="AL161" s="23"/>
      <c r="AM161" s="23"/>
      <c r="AN161" s="23"/>
      <c r="AO161" s="23"/>
      <c r="AP161" s="23"/>
      <c r="AQ161" s="25"/>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row>
    <row r="162">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23"/>
      <c r="AC162" s="23"/>
      <c r="AD162" s="23"/>
      <c r="AE162" s="23"/>
      <c r="AF162" s="23"/>
      <c r="AG162" s="23"/>
      <c r="AH162" s="23"/>
      <c r="AI162" s="23"/>
      <c r="AJ162" s="23"/>
      <c r="AK162" s="23"/>
      <c r="AL162" s="23"/>
      <c r="AM162" s="23"/>
      <c r="AN162" s="23"/>
      <c r="AO162" s="23"/>
      <c r="AP162" s="23"/>
      <c r="AQ162" s="25"/>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row>
    <row r="163">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23"/>
      <c r="AC163" s="23"/>
      <c r="AD163" s="23"/>
      <c r="AE163" s="23"/>
      <c r="AF163" s="23"/>
      <c r="AG163" s="23"/>
      <c r="AH163" s="23"/>
      <c r="AI163" s="23"/>
      <c r="AJ163" s="23"/>
      <c r="AK163" s="23"/>
      <c r="AL163" s="23"/>
      <c r="AM163" s="23"/>
      <c r="AN163" s="23"/>
      <c r="AO163" s="23"/>
      <c r="AP163" s="23"/>
      <c r="AQ163" s="25"/>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row>
    <row r="164">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23"/>
      <c r="AC164" s="23"/>
      <c r="AD164" s="23"/>
      <c r="AE164" s="23"/>
      <c r="AF164" s="23"/>
      <c r="AG164" s="23"/>
      <c r="AH164" s="23"/>
      <c r="AI164" s="23"/>
      <c r="AJ164" s="23"/>
      <c r="AK164" s="23"/>
      <c r="AL164" s="23"/>
      <c r="AM164" s="23"/>
      <c r="AN164" s="23"/>
      <c r="AO164" s="23"/>
      <c r="AP164" s="23"/>
      <c r="AQ164" s="25"/>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row>
    <row r="165">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23"/>
      <c r="AC165" s="23"/>
      <c r="AD165" s="23"/>
      <c r="AE165" s="23"/>
      <c r="AF165" s="23"/>
      <c r="AG165" s="23"/>
      <c r="AH165" s="23"/>
      <c r="AI165" s="23"/>
      <c r="AJ165" s="23"/>
      <c r="AK165" s="23"/>
      <c r="AL165" s="23"/>
      <c r="AM165" s="23"/>
      <c r="AN165" s="23"/>
      <c r="AO165" s="23"/>
      <c r="AP165" s="23"/>
      <c r="AQ165" s="25"/>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row>
    <row r="166">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23"/>
      <c r="AC166" s="23"/>
      <c r="AD166" s="23"/>
      <c r="AE166" s="23"/>
      <c r="AF166" s="23"/>
      <c r="AG166" s="23"/>
      <c r="AH166" s="23"/>
      <c r="AI166" s="23"/>
      <c r="AJ166" s="23"/>
      <c r="AK166" s="23"/>
      <c r="AL166" s="23"/>
      <c r="AM166" s="23"/>
      <c r="AN166" s="23"/>
      <c r="AO166" s="23"/>
      <c r="AP166" s="23"/>
      <c r="AQ166" s="25"/>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row>
    <row r="167">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23"/>
      <c r="AC167" s="23"/>
      <c r="AD167" s="23"/>
      <c r="AE167" s="23"/>
      <c r="AF167" s="23"/>
      <c r="AG167" s="23"/>
      <c r="AH167" s="23"/>
      <c r="AI167" s="23"/>
      <c r="AJ167" s="23"/>
      <c r="AK167" s="23"/>
      <c r="AL167" s="23"/>
      <c r="AM167" s="23"/>
      <c r="AN167" s="23"/>
      <c r="AO167" s="23"/>
      <c r="AP167" s="23"/>
      <c r="AQ167" s="25"/>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row>
    <row r="168">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23"/>
      <c r="AC168" s="23"/>
      <c r="AD168" s="23"/>
      <c r="AE168" s="23"/>
      <c r="AF168" s="23"/>
      <c r="AG168" s="23"/>
      <c r="AH168" s="23"/>
      <c r="AI168" s="23"/>
      <c r="AJ168" s="23"/>
      <c r="AK168" s="23"/>
      <c r="AL168" s="23"/>
      <c r="AM168" s="23"/>
      <c r="AN168" s="23"/>
      <c r="AO168" s="23"/>
      <c r="AP168" s="23"/>
      <c r="AQ168" s="25"/>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row>
    <row r="169">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23"/>
      <c r="AC169" s="23"/>
      <c r="AD169" s="23"/>
      <c r="AE169" s="23"/>
      <c r="AF169" s="23"/>
      <c r="AG169" s="23"/>
      <c r="AH169" s="23"/>
      <c r="AI169" s="23"/>
      <c r="AJ169" s="23"/>
      <c r="AK169" s="23"/>
      <c r="AL169" s="23"/>
      <c r="AM169" s="23"/>
      <c r="AN169" s="23"/>
      <c r="AO169" s="23"/>
      <c r="AP169" s="23"/>
      <c r="AQ169" s="25"/>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row>
    <row r="170">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23"/>
      <c r="AC170" s="23"/>
      <c r="AD170" s="23"/>
      <c r="AE170" s="23"/>
      <c r="AF170" s="23"/>
      <c r="AG170" s="23"/>
      <c r="AH170" s="23"/>
      <c r="AI170" s="23"/>
      <c r="AJ170" s="23"/>
      <c r="AK170" s="23"/>
      <c r="AL170" s="23"/>
      <c r="AM170" s="23"/>
      <c r="AN170" s="23"/>
      <c r="AO170" s="23"/>
      <c r="AP170" s="23"/>
      <c r="AQ170" s="25"/>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row>
    <row r="17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23"/>
      <c r="AC171" s="23"/>
      <c r="AD171" s="23"/>
      <c r="AE171" s="23"/>
      <c r="AF171" s="23"/>
      <c r="AG171" s="23"/>
      <c r="AH171" s="23"/>
      <c r="AI171" s="23"/>
      <c r="AJ171" s="23"/>
      <c r="AK171" s="23"/>
      <c r="AL171" s="23"/>
      <c r="AM171" s="23"/>
      <c r="AN171" s="23"/>
      <c r="AO171" s="23"/>
      <c r="AP171" s="23"/>
      <c r="AQ171" s="25"/>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row>
    <row r="172">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23"/>
      <c r="AC172" s="23"/>
      <c r="AD172" s="23"/>
      <c r="AE172" s="23"/>
      <c r="AF172" s="23"/>
      <c r="AG172" s="23"/>
      <c r="AH172" s="23"/>
      <c r="AI172" s="23"/>
      <c r="AJ172" s="23"/>
      <c r="AK172" s="23"/>
      <c r="AL172" s="23"/>
      <c r="AM172" s="23"/>
      <c r="AN172" s="23"/>
      <c r="AO172" s="23"/>
      <c r="AP172" s="23"/>
      <c r="AQ172" s="25"/>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row>
    <row r="173">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23"/>
      <c r="AC173" s="23"/>
      <c r="AD173" s="23"/>
      <c r="AE173" s="23"/>
      <c r="AF173" s="23"/>
      <c r="AG173" s="23"/>
      <c r="AH173" s="23"/>
      <c r="AI173" s="23"/>
      <c r="AJ173" s="23"/>
      <c r="AK173" s="23"/>
      <c r="AL173" s="23"/>
      <c r="AM173" s="23"/>
      <c r="AN173" s="23"/>
      <c r="AO173" s="23"/>
      <c r="AP173" s="23"/>
      <c r="AQ173" s="25"/>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row>
    <row r="174">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23"/>
      <c r="AC174" s="23"/>
      <c r="AD174" s="23"/>
      <c r="AE174" s="23"/>
      <c r="AF174" s="23"/>
      <c r="AG174" s="23"/>
      <c r="AH174" s="23"/>
      <c r="AI174" s="23"/>
      <c r="AJ174" s="23"/>
      <c r="AK174" s="23"/>
      <c r="AL174" s="23"/>
      <c r="AM174" s="23"/>
      <c r="AN174" s="23"/>
      <c r="AO174" s="23"/>
      <c r="AP174" s="23"/>
      <c r="AQ174" s="25"/>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row>
    <row r="175">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23"/>
      <c r="AC175" s="23"/>
      <c r="AD175" s="23"/>
      <c r="AE175" s="23"/>
      <c r="AF175" s="23"/>
      <c r="AG175" s="23"/>
      <c r="AH175" s="23"/>
      <c r="AI175" s="23"/>
      <c r="AJ175" s="23"/>
      <c r="AK175" s="23"/>
      <c r="AL175" s="23"/>
      <c r="AM175" s="23"/>
      <c r="AN175" s="23"/>
      <c r="AO175" s="23"/>
      <c r="AP175" s="23"/>
      <c r="AQ175" s="25"/>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row>
    <row r="176">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23"/>
      <c r="AC176" s="23"/>
      <c r="AD176" s="23"/>
      <c r="AE176" s="23"/>
      <c r="AF176" s="23"/>
      <c r="AG176" s="23"/>
      <c r="AH176" s="23"/>
      <c r="AI176" s="23"/>
      <c r="AJ176" s="23"/>
      <c r="AK176" s="23"/>
      <c r="AL176" s="23"/>
      <c r="AM176" s="23"/>
      <c r="AN176" s="23"/>
      <c r="AO176" s="23"/>
      <c r="AP176" s="23"/>
      <c r="AQ176" s="25"/>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row>
    <row r="177">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23"/>
      <c r="AC177" s="23"/>
      <c r="AD177" s="23"/>
      <c r="AE177" s="23"/>
      <c r="AF177" s="23"/>
      <c r="AG177" s="23"/>
      <c r="AH177" s="23"/>
      <c r="AI177" s="23"/>
      <c r="AJ177" s="23"/>
      <c r="AK177" s="23"/>
      <c r="AL177" s="23"/>
      <c r="AM177" s="23"/>
      <c r="AN177" s="23"/>
      <c r="AO177" s="23"/>
      <c r="AP177" s="23"/>
      <c r="AQ177" s="25"/>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row>
    <row r="178">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23"/>
      <c r="AC178" s="23"/>
      <c r="AD178" s="23"/>
      <c r="AE178" s="23"/>
      <c r="AF178" s="23"/>
      <c r="AG178" s="23"/>
      <c r="AH178" s="23"/>
      <c r="AI178" s="23"/>
      <c r="AJ178" s="23"/>
      <c r="AK178" s="23"/>
      <c r="AL178" s="23"/>
      <c r="AM178" s="23"/>
      <c r="AN178" s="23"/>
      <c r="AO178" s="23"/>
      <c r="AP178" s="23"/>
      <c r="AQ178" s="25"/>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row>
    <row r="179">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23"/>
      <c r="AC179" s="23"/>
      <c r="AD179" s="23"/>
      <c r="AE179" s="23"/>
      <c r="AF179" s="23"/>
      <c r="AG179" s="23"/>
      <c r="AH179" s="23"/>
      <c r="AI179" s="23"/>
      <c r="AJ179" s="23"/>
      <c r="AK179" s="23"/>
      <c r="AL179" s="23"/>
      <c r="AM179" s="23"/>
      <c r="AN179" s="23"/>
      <c r="AO179" s="23"/>
      <c r="AP179" s="23"/>
      <c r="AQ179" s="25"/>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row>
    <row r="180">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23"/>
      <c r="AC180" s="23"/>
      <c r="AD180" s="23"/>
      <c r="AE180" s="23"/>
      <c r="AF180" s="23"/>
      <c r="AG180" s="23"/>
      <c r="AH180" s="23"/>
      <c r="AI180" s="23"/>
      <c r="AJ180" s="23"/>
      <c r="AK180" s="23"/>
      <c r="AL180" s="23"/>
      <c r="AM180" s="23"/>
      <c r="AN180" s="23"/>
      <c r="AO180" s="23"/>
      <c r="AP180" s="23"/>
      <c r="AQ180" s="25"/>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row>
    <row r="18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23"/>
      <c r="AC181" s="23"/>
      <c r="AD181" s="23"/>
      <c r="AE181" s="23"/>
      <c r="AF181" s="23"/>
      <c r="AG181" s="23"/>
      <c r="AH181" s="23"/>
      <c r="AI181" s="23"/>
      <c r="AJ181" s="23"/>
      <c r="AK181" s="23"/>
      <c r="AL181" s="23"/>
      <c r="AM181" s="23"/>
      <c r="AN181" s="23"/>
      <c r="AO181" s="23"/>
      <c r="AP181" s="23"/>
      <c r="AQ181" s="25"/>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row>
    <row r="182">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23"/>
      <c r="AC182" s="23"/>
      <c r="AD182" s="23"/>
      <c r="AE182" s="23"/>
      <c r="AF182" s="23"/>
      <c r="AG182" s="23"/>
      <c r="AH182" s="23"/>
      <c r="AI182" s="23"/>
      <c r="AJ182" s="23"/>
      <c r="AK182" s="23"/>
      <c r="AL182" s="23"/>
      <c r="AM182" s="23"/>
      <c r="AN182" s="23"/>
      <c r="AO182" s="23"/>
      <c r="AP182" s="23"/>
      <c r="AQ182" s="25"/>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row>
    <row r="183">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23"/>
      <c r="AC183" s="23"/>
      <c r="AD183" s="23"/>
      <c r="AE183" s="23"/>
      <c r="AF183" s="23"/>
      <c r="AG183" s="23"/>
      <c r="AH183" s="23"/>
      <c r="AI183" s="23"/>
      <c r="AJ183" s="23"/>
      <c r="AK183" s="23"/>
      <c r="AL183" s="23"/>
      <c r="AM183" s="23"/>
      <c r="AN183" s="23"/>
      <c r="AO183" s="23"/>
      <c r="AP183" s="23"/>
      <c r="AQ183" s="25"/>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row>
    <row r="184">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23"/>
      <c r="AC184" s="23"/>
      <c r="AD184" s="23"/>
      <c r="AE184" s="23"/>
      <c r="AF184" s="23"/>
      <c r="AG184" s="23"/>
      <c r="AH184" s="23"/>
      <c r="AI184" s="23"/>
      <c r="AJ184" s="23"/>
      <c r="AK184" s="23"/>
      <c r="AL184" s="23"/>
      <c r="AM184" s="23"/>
      <c r="AN184" s="23"/>
      <c r="AO184" s="23"/>
      <c r="AP184" s="23"/>
      <c r="AQ184" s="25"/>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row>
    <row r="185">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23"/>
      <c r="AC185" s="23"/>
      <c r="AD185" s="23"/>
      <c r="AE185" s="23"/>
      <c r="AF185" s="23"/>
      <c r="AG185" s="23"/>
      <c r="AH185" s="23"/>
      <c r="AI185" s="23"/>
      <c r="AJ185" s="23"/>
      <c r="AK185" s="23"/>
      <c r="AL185" s="23"/>
      <c r="AM185" s="23"/>
      <c r="AN185" s="23"/>
      <c r="AO185" s="23"/>
      <c r="AP185" s="23"/>
      <c r="AQ185" s="25"/>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row>
    <row r="186">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23"/>
      <c r="AC186" s="23"/>
      <c r="AD186" s="23"/>
      <c r="AE186" s="23"/>
      <c r="AF186" s="23"/>
      <c r="AG186" s="23"/>
      <c r="AH186" s="23"/>
      <c r="AI186" s="23"/>
      <c r="AJ186" s="23"/>
      <c r="AK186" s="23"/>
      <c r="AL186" s="23"/>
      <c r="AM186" s="23"/>
      <c r="AN186" s="23"/>
      <c r="AO186" s="23"/>
      <c r="AP186" s="23"/>
      <c r="AQ186" s="25"/>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row>
    <row r="187">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23"/>
      <c r="AC187" s="23"/>
      <c r="AD187" s="23"/>
      <c r="AE187" s="23"/>
      <c r="AF187" s="23"/>
      <c r="AG187" s="23"/>
      <c r="AH187" s="23"/>
      <c r="AI187" s="23"/>
      <c r="AJ187" s="23"/>
      <c r="AK187" s="23"/>
      <c r="AL187" s="23"/>
      <c r="AM187" s="23"/>
      <c r="AN187" s="23"/>
      <c r="AO187" s="23"/>
      <c r="AP187" s="23"/>
      <c r="AQ187" s="25"/>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row>
    <row r="188">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23"/>
      <c r="AC188" s="23"/>
      <c r="AD188" s="23"/>
      <c r="AE188" s="23"/>
      <c r="AF188" s="23"/>
      <c r="AG188" s="23"/>
      <c r="AH188" s="23"/>
      <c r="AI188" s="23"/>
      <c r="AJ188" s="23"/>
      <c r="AK188" s="23"/>
      <c r="AL188" s="23"/>
      <c r="AM188" s="23"/>
      <c r="AN188" s="23"/>
      <c r="AO188" s="23"/>
      <c r="AP188" s="23"/>
      <c r="AQ188" s="25"/>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row>
    <row r="189">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23"/>
      <c r="AC189" s="23"/>
      <c r="AD189" s="23"/>
      <c r="AE189" s="23"/>
      <c r="AF189" s="23"/>
      <c r="AG189" s="23"/>
      <c r="AH189" s="23"/>
      <c r="AI189" s="23"/>
      <c r="AJ189" s="23"/>
      <c r="AK189" s="23"/>
      <c r="AL189" s="23"/>
      <c r="AM189" s="23"/>
      <c r="AN189" s="23"/>
      <c r="AO189" s="23"/>
      <c r="AP189" s="23"/>
      <c r="AQ189" s="25"/>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row>
    <row r="190">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23"/>
      <c r="AC190" s="23"/>
      <c r="AD190" s="23"/>
      <c r="AE190" s="23"/>
      <c r="AF190" s="23"/>
      <c r="AG190" s="23"/>
      <c r="AH190" s="23"/>
      <c r="AI190" s="23"/>
      <c r="AJ190" s="23"/>
      <c r="AK190" s="23"/>
      <c r="AL190" s="23"/>
      <c r="AM190" s="23"/>
      <c r="AN190" s="23"/>
      <c r="AO190" s="23"/>
      <c r="AP190" s="23"/>
      <c r="AQ190" s="25"/>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row>
    <row r="19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23"/>
      <c r="AC191" s="23"/>
      <c r="AD191" s="23"/>
      <c r="AE191" s="23"/>
      <c r="AF191" s="23"/>
      <c r="AG191" s="23"/>
      <c r="AH191" s="23"/>
      <c r="AI191" s="23"/>
      <c r="AJ191" s="23"/>
      <c r="AK191" s="23"/>
      <c r="AL191" s="23"/>
      <c r="AM191" s="23"/>
      <c r="AN191" s="23"/>
      <c r="AO191" s="23"/>
      <c r="AP191" s="23"/>
      <c r="AQ191" s="25"/>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row>
    <row r="192">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23"/>
      <c r="AC192" s="23"/>
      <c r="AD192" s="23"/>
      <c r="AE192" s="23"/>
      <c r="AF192" s="23"/>
      <c r="AG192" s="23"/>
      <c r="AH192" s="23"/>
      <c r="AI192" s="23"/>
      <c r="AJ192" s="23"/>
      <c r="AK192" s="23"/>
      <c r="AL192" s="23"/>
      <c r="AM192" s="23"/>
      <c r="AN192" s="23"/>
      <c r="AO192" s="23"/>
      <c r="AP192" s="23"/>
      <c r="AQ192" s="25"/>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row>
    <row r="193">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23"/>
      <c r="AC193" s="23"/>
      <c r="AD193" s="23"/>
      <c r="AE193" s="23"/>
      <c r="AF193" s="23"/>
      <c r="AG193" s="23"/>
      <c r="AH193" s="23"/>
      <c r="AI193" s="23"/>
      <c r="AJ193" s="23"/>
      <c r="AK193" s="23"/>
      <c r="AL193" s="23"/>
      <c r="AM193" s="23"/>
      <c r="AN193" s="23"/>
      <c r="AO193" s="23"/>
      <c r="AP193" s="23"/>
      <c r="AQ193" s="25"/>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row>
    <row r="194">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23"/>
      <c r="AC194" s="23"/>
      <c r="AD194" s="23"/>
      <c r="AE194" s="23"/>
      <c r="AF194" s="23"/>
      <c r="AG194" s="23"/>
      <c r="AH194" s="23"/>
      <c r="AI194" s="23"/>
      <c r="AJ194" s="23"/>
      <c r="AK194" s="23"/>
      <c r="AL194" s="23"/>
      <c r="AM194" s="23"/>
      <c r="AN194" s="23"/>
      <c r="AO194" s="23"/>
      <c r="AP194" s="23"/>
      <c r="AQ194" s="25"/>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row>
    <row r="195">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23"/>
      <c r="AC195" s="23"/>
      <c r="AD195" s="23"/>
      <c r="AE195" s="23"/>
      <c r="AF195" s="23"/>
      <c r="AG195" s="23"/>
      <c r="AH195" s="23"/>
      <c r="AI195" s="23"/>
      <c r="AJ195" s="23"/>
      <c r="AK195" s="23"/>
      <c r="AL195" s="23"/>
      <c r="AM195" s="23"/>
      <c r="AN195" s="23"/>
      <c r="AO195" s="23"/>
      <c r="AP195" s="23"/>
      <c r="AQ195" s="25"/>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row>
    <row r="196">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23"/>
      <c r="AC196" s="23"/>
      <c r="AD196" s="23"/>
      <c r="AE196" s="23"/>
      <c r="AF196" s="23"/>
      <c r="AG196" s="23"/>
      <c r="AH196" s="23"/>
      <c r="AI196" s="23"/>
      <c r="AJ196" s="23"/>
      <c r="AK196" s="23"/>
      <c r="AL196" s="23"/>
      <c r="AM196" s="23"/>
      <c r="AN196" s="23"/>
      <c r="AO196" s="23"/>
      <c r="AP196" s="23"/>
      <c r="AQ196" s="25"/>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row>
    <row r="197">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23"/>
      <c r="AC197" s="23"/>
      <c r="AD197" s="23"/>
      <c r="AE197" s="23"/>
      <c r="AF197" s="23"/>
      <c r="AG197" s="23"/>
      <c r="AH197" s="23"/>
      <c r="AI197" s="23"/>
      <c r="AJ197" s="23"/>
      <c r="AK197" s="23"/>
      <c r="AL197" s="23"/>
      <c r="AM197" s="23"/>
      <c r="AN197" s="23"/>
      <c r="AO197" s="23"/>
      <c r="AP197" s="23"/>
      <c r="AQ197" s="25"/>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row>
    <row r="198">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23"/>
      <c r="AC198" s="23"/>
      <c r="AD198" s="23"/>
      <c r="AE198" s="23"/>
      <c r="AF198" s="23"/>
      <c r="AG198" s="23"/>
      <c r="AH198" s="23"/>
      <c r="AI198" s="23"/>
      <c r="AJ198" s="23"/>
      <c r="AK198" s="23"/>
      <c r="AL198" s="23"/>
      <c r="AM198" s="23"/>
      <c r="AN198" s="23"/>
      <c r="AO198" s="23"/>
      <c r="AP198" s="23"/>
      <c r="AQ198" s="25"/>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row>
    <row r="199">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23"/>
      <c r="AC199" s="23"/>
      <c r="AD199" s="23"/>
      <c r="AE199" s="23"/>
      <c r="AF199" s="23"/>
      <c r="AG199" s="23"/>
      <c r="AH199" s="23"/>
      <c r="AI199" s="23"/>
      <c r="AJ199" s="23"/>
      <c r="AK199" s="23"/>
      <c r="AL199" s="23"/>
      <c r="AM199" s="23"/>
      <c r="AN199" s="23"/>
      <c r="AO199" s="23"/>
      <c r="AP199" s="23"/>
      <c r="AQ199" s="25"/>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row>
    <row r="200">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23"/>
      <c r="AC200" s="23"/>
      <c r="AD200" s="23"/>
      <c r="AE200" s="23"/>
      <c r="AF200" s="23"/>
      <c r="AG200" s="23"/>
      <c r="AH200" s="23"/>
      <c r="AI200" s="23"/>
      <c r="AJ200" s="23"/>
      <c r="AK200" s="23"/>
      <c r="AL200" s="23"/>
      <c r="AM200" s="23"/>
      <c r="AN200" s="23"/>
      <c r="AO200" s="23"/>
      <c r="AP200" s="23"/>
      <c r="AQ200" s="25"/>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row>
    <row r="20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23"/>
      <c r="AC201" s="23"/>
      <c r="AD201" s="23"/>
      <c r="AE201" s="23"/>
      <c r="AF201" s="23"/>
      <c r="AG201" s="23"/>
      <c r="AH201" s="23"/>
      <c r="AI201" s="23"/>
      <c r="AJ201" s="23"/>
      <c r="AK201" s="23"/>
      <c r="AL201" s="23"/>
      <c r="AM201" s="23"/>
      <c r="AN201" s="23"/>
      <c r="AO201" s="23"/>
      <c r="AP201" s="23"/>
      <c r="AQ201" s="25"/>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row>
    <row r="202">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23"/>
      <c r="AC202" s="23"/>
      <c r="AD202" s="23"/>
      <c r="AE202" s="23"/>
      <c r="AF202" s="23"/>
      <c r="AG202" s="23"/>
      <c r="AH202" s="23"/>
      <c r="AI202" s="23"/>
      <c r="AJ202" s="23"/>
      <c r="AK202" s="23"/>
      <c r="AL202" s="23"/>
      <c r="AM202" s="23"/>
      <c r="AN202" s="23"/>
      <c r="AO202" s="23"/>
      <c r="AP202" s="23"/>
      <c r="AQ202" s="25"/>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row>
    <row r="203">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23"/>
      <c r="AC203" s="23"/>
      <c r="AD203" s="23"/>
      <c r="AE203" s="23"/>
      <c r="AF203" s="23"/>
      <c r="AG203" s="23"/>
      <c r="AH203" s="23"/>
      <c r="AI203" s="23"/>
      <c r="AJ203" s="23"/>
      <c r="AK203" s="23"/>
      <c r="AL203" s="23"/>
      <c r="AM203" s="23"/>
      <c r="AN203" s="23"/>
      <c r="AO203" s="23"/>
      <c r="AP203" s="23"/>
      <c r="AQ203" s="25"/>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row>
    <row r="204">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23"/>
      <c r="AC204" s="23"/>
      <c r="AD204" s="23"/>
      <c r="AE204" s="23"/>
      <c r="AF204" s="23"/>
      <c r="AG204" s="23"/>
      <c r="AH204" s="23"/>
      <c r="AI204" s="23"/>
      <c r="AJ204" s="23"/>
      <c r="AK204" s="23"/>
      <c r="AL204" s="23"/>
      <c r="AM204" s="23"/>
      <c r="AN204" s="23"/>
      <c r="AO204" s="23"/>
      <c r="AP204" s="23"/>
      <c r="AQ204" s="25"/>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row>
    <row r="205">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23"/>
      <c r="AC205" s="23"/>
      <c r="AD205" s="23"/>
      <c r="AE205" s="23"/>
      <c r="AF205" s="23"/>
      <c r="AG205" s="23"/>
      <c r="AH205" s="23"/>
      <c r="AI205" s="23"/>
      <c r="AJ205" s="23"/>
      <c r="AK205" s="23"/>
      <c r="AL205" s="23"/>
      <c r="AM205" s="23"/>
      <c r="AN205" s="23"/>
      <c r="AO205" s="23"/>
      <c r="AP205" s="23"/>
      <c r="AQ205" s="25"/>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row>
    <row r="206">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23"/>
      <c r="AC206" s="23"/>
      <c r="AD206" s="23"/>
      <c r="AE206" s="23"/>
      <c r="AF206" s="23"/>
      <c r="AG206" s="23"/>
      <c r="AH206" s="23"/>
      <c r="AI206" s="23"/>
      <c r="AJ206" s="23"/>
      <c r="AK206" s="23"/>
      <c r="AL206" s="23"/>
      <c r="AM206" s="23"/>
      <c r="AN206" s="23"/>
      <c r="AO206" s="23"/>
      <c r="AP206" s="23"/>
      <c r="AQ206" s="25"/>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row>
    <row r="207">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23"/>
      <c r="AC207" s="23"/>
      <c r="AD207" s="23"/>
      <c r="AE207" s="23"/>
      <c r="AF207" s="23"/>
      <c r="AG207" s="23"/>
      <c r="AH207" s="23"/>
      <c r="AI207" s="23"/>
      <c r="AJ207" s="23"/>
      <c r="AK207" s="23"/>
      <c r="AL207" s="23"/>
      <c r="AM207" s="23"/>
      <c r="AN207" s="23"/>
      <c r="AO207" s="23"/>
      <c r="AP207" s="23"/>
      <c r="AQ207" s="25"/>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row>
    <row r="208">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23"/>
      <c r="AC208" s="23"/>
      <c r="AD208" s="23"/>
      <c r="AE208" s="23"/>
      <c r="AF208" s="23"/>
      <c r="AG208" s="23"/>
      <c r="AH208" s="23"/>
      <c r="AI208" s="23"/>
      <c r="AJ208" s="23"/>
      <c r="AK208" s="23"/>
      <c r="AL208" s="23"/>
      <c r="AM208" s="23"/>
      <c r="AN208" s="23"/>
      <c r="AO208" s="23"/>
      <c r="AP208" s="23"/>
      <c r="AQ208" s="25"/>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row>
    <row r="209">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23"/>
      <c r="AC209" s="23"/>
      <c r="AD209" s="23"/>
      <c r="AE209" s="23"/>
      <c r="AF209" s="23"/>
      <c r="AG209" s="23"/>
      <c r="AH209" s="23"/>
      <c r="AI209" s="23"/>
      <c r="AJ209" s="23"/>
      <c r="AK209" s="23"/>
      <c r="AL209" s="23"/>
      <c r="AM209" s="23"/>
      <c r="AN209" s="23"/>
      <c r="AO209" s="23"/>
      <c r="AP209" s="23"/>
      <c r="AQ209" s="25"/>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row>
    <row r="210">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23"/>
      <c r="AC210" s="23"/>
      <c r="AD210" s="23"/>
      <c r="AE210" s="23"/>
      <c r="AF210" s="23"/>
      <c r="AG210" s="23"/>
      <c r="AH210" s="23"/>
      <c r="AI210" s="23"/>
      <c r="AJ210" s="23"/>
      <c r="AK210" s="23"/>
      <c r="AL210" s="23"/>
      <c r="AM210" s="23"/>
      <c r="AN210" s="23"/>
      <c r="AO210" s="23"/>
      <c r="AP210" s="23"/>
      <c r="AQ210" s="25"/>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row>
    <row r="21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23"/>
      <c r="AC211" s="23"/>
      <c r="AD211" s="23"/>
      <c r="AE211" s="23"/>
      <c r="AF211" s="23"/>
      <c r="AG211" s="23"/>
      <c r="AH211" s="23"/>
      <c r="AI211" s="23"/>
      <c r="AJ211" s="23"/>
      <c r="AK211" s="23"/>
      <c r="AL211" s="23"/>
      <c r="AM211" s="23"/>
      <c r="AN211" s="23"/>
      <c r="AO211" s="23"/>
      <c r="AP211" s="23"/>
      <c r="AQ211" s="25"/>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row>
    <row r="212">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23"/>
      <c r="AC212" s="23"/>
      <c r="AD212" s="23"/>
      <c r="AE212" s="23"/>
      <c r="AF212" s="23"/>
      <c r="AG212" s="23"/>
      <c r="AH212" s="23"/>
      <c r="AI212" s="23"/>
      <c r="AJ212" s="23"/>
      <c r="AK212" s="23"/>
      <c r="AL212" s="23"/>
      <c r="AM212" s="23"/>
      <c r="AN212" s="23"/>
      <c r="AO212" s="23"/>
      <c r="AP212" s="23"/>
      <c r="AQ212" s="25"/>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row>
    <row r="213">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23"/>
      <c r="AC213" s="23"/>
      <c r="AD213" s="23"/>
      <c r="AE213" s="23"/>
      <c r="AF213" s="23"/>
      <c r="AG213" s="23"/>
      <c r="AH213" s="23"/>
      <c r="AI213" s="23"/>
      <c r="AJ213" s="23"/>
      <c r="AK213" s="23"/>
      <c r="AL213" s="23"/>
      <c r="AM213" s="23"/>
      <c r="AN213" s="23"/>
      <c r="AO213" s="23"/>
      <c r="AP213" s="23"/>
      <c r="AQ213" s="25"/>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row>
    <row r="214">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23"/>
      <c r="AC214" s="23"/>
      <c r="AD214" s="23"/>
      <c r="AE214" s="23"/>
      <c r="AF214" s="23"/>
      <c r="AG214" s="23"/>
      <c r="AH214" s="23"/>
      <c r="AI214" s="23"/>
      <c r="AJ214" s="23"/>
      <c r="AK214" s="23"/>
      <c r="AL214" s="23"/>
      <c r="AM214" s="23"/>
      <c r="AN214" s="23"/>
      <c r="AO214" s="23"/>
      <c r="AP214" s="23"/>
      <c r="AQ214" s="25"/>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row>
    <row r="215">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23"/>
      <c r="AC215" s="23"/>
      <c r="AD215" s="23"/>
      <c r="AE215" s="23"/>
      <c r="AF215" s="23"/>
      <c r="AG215" s="23"/>
      <c r="AH215" s="23"/>
      <c r="AI215" s="23"/>
      <c r="AJ215" s="23"/>
      <c r="AK215" s="23"/>
      <c r="AL215" s="23"/>
      <c r="AM215" s="23"/>
      <c r="AN215" s="23"/>
      <c r="AO215" s="23"/>
      <c r="AP215" s="23"/>
      <c r="AQ215" s="25"/>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row>
    <row r="216">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23"/>
      <c r="AC216" s="23"/>
      <c r="AD216" s="23"/>
      <c r="AE216" s="23"/>
      <c r="AF216" s="23"/>
      <c r="AG216" s="23"/>
      <c r="AH216" s="23"/>
      <c r="AI216" s="23"/>
      <c r="AJ216" s="23"/>
      <c r="AK216" s="23"/>
      <c r="AL216" s="23"/>
      <c r="AM216" s="23"/>
      <c r="AN216" s="23"/>
      <c r="AO216" s="23"/>
      <c r="AP216" s="23"/>
      <c r="AQ216" s="25"/>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row>
    <row r="217">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23"/>
      <c r="AC217" s="23"/>
      <c r="AD217" s="23"/>
      <c r="AE217" s="23"/>
      <c r="AF217" s="23"/>
      <c r="AG217" s="23"/>
      <c r="AH217" s="23"/>
      <c r="AI217" s="23"/>
      <c r="AJ217" s="23"/>
      <c r="AK217" s="23"/>
      <c r="AL217" s="23"/>
      <c r="AM217" s="23"/>
      <c r="AN217" s="23"/>
      <c r="AO217" s="23"/>
      <c r="AP217" s="23"/>
      <c r="AQ217" s="25"/>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row>
    <row r="218">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23"/>
      <c r="AC218" s="23"/>
      <c r="AD218" s="23"/>
      <c r="AE218" s="23"/>
      <c r="AF218" s="23"/>
      <c r="AG218" s="23"/>
      <c r="AH218" s="23"/>
      <c r="AI218" s="23"/>
      <c r="AJ218" s="23"/>
      <c r="AK218" s="23"/>
      <c r="AL218" s="23"/>
      <c r="AM218" s="23"/>
      <c r="AN218" s="23"/>
      <c r="AO218" s="23"/>
      <c r="AP218" s="23"/>
      <c r="AQ218" s="25"/>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row>
    <row r="219">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23"/>
      <c r="AC219" s="23"/>
      <c r="AD219" s="23"/>
      <c r="AE219" s="23"/>
      <c r="AF219" s="23"/>
      <c r="AG219" s="23"/>
      <c r="AH219" s="23"/>
      <c r="AI219" s="23"/>
      <c r="AJ219" s="23"/>
      <c r="AK219" s="23"/>
      <c r="AL219" s="23"/>
      <c r="AM219" s="23"/>
      <c r="AN219" s="23"/>
      <c r="AO219" s="23"/>
      <c r="AP219" s="23"/>
      <c r="AQ219" s="25"/>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row>
    <row r="220">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23"/>
      <c r="AC220" s="23"/>
      <c r="AD220" s="23"/>
      <c r="AE220" s="23"/>
      <c r="AF220" s="23"/>
      <c r="AG220" s="23"/>
      <c r="AH220" s="23"/>
      <c r="AI220" s="23"/>
      <c r="AJ220" s="23"/>
      <c r="AK220" s="23"/>
      <c r="AL220" s="23"/>
      <c r="AM220" s="23"/>
      <c r="AN220" s="23"/>
      <c r="AO220" s="23"/>
      <c r="AP220" s="23"/>
      <c r="AQ220" s="25"/>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row>
    <row r="22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23"/>
      <c r="AC221" s="23"/>
      <c r="AD221" s="23"/>
      <c r="AE221" s="23"/>
      <c r="AF221" s="23"/>
      <c r="AG221" s="23"/>
      <c r="AH221" s="23"/>
      <c r="AI221" s="23"/>
      <c r="AJ221" s="23"/>
      <c r="AK221" s="23"/>
      <c r="AL221" s="23"/>
      <c r="AM221" s="23"/>
      <c r="AN221" s="23"/>
      <c r="AO221" s="23"/>
      <c r="AP221" s="23"/>
      <c r="AQ221" s="25"/>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row>
    <row r="222">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23"/>
      <c r="AC222" s="23"/>
      <c r="AD222" s="23"/>
      <c r="AE222" s="23"/>
      <c r="AF222" s="23"/>
      <c r="AG222" s="23"/>
      <c r="AH222" s="23"/>
      <c r="AI222" s="23"/>
      <c r="AJ222" s="23"/>
      <c r="AK222" s="23"/>
      <c r="AL222" s="23"/>
      <c r="AM222" s="23"/>
      <c r="AN222" s="23"/>
      <c r="AO222" s="23"/>
      <c r="AP222" s="23"/>
      <c r="AQ222" s="25"/>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row>
    <row r="223">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23"/>
      <c r="AC223" s="23"/>
      <c r="AD223" s="23"/>
      <c r="AE223" s="23"/>
      <c r="AF223" s="23"/>
      <c r="AG223" s="23"/>
      <c r="AH223" s="23"/>
      <c r="AI223" s="23"/>
      <c r="AJ223" s="23"/>
      <c r="AK223" s="23"/>
      <c r="AL223" s="23"/>
      <c r="AM223" s="23"/>
      <c r="AN223" s="23"/>
      <c r="AO223" s="23"/>
      <c r="AP223" s="23"/>
      <c r="AQ223" s="25"/>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row>
    <row r="224">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23"/>
      <c r="AC224" s="23"/>
      <c r="AD224" s="23"/>
      <c r="AE224" s="23"/>
      <c r="AF224" s="23"/>
      <c r="AG224" s="23"/>
      <c r="AH224" s="23"/>
      <c r="AI224" s="23"/>
      <c r="AJ224" s="23"/>
      <c r="AK224" s="23"/>
      <c r="AL224" s="23"/>
      <c r="AM224" s="23"/>
      <c r="AN224" s="23"/>
      <c r="AO224" s="23"/>
      <c r="AP224" s="23"/>
      <c r="AQ224" s="25"/>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row>
    <row r="225">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23"/>
      <c r="AC225" s="23"/>
      <c r="AD225" s="23"/>
      <c r="AE225" s="23"/>
      <c r="AF225" s="23"/>
      <c r="AG225" s="23"/>
      <c r="AH225" s="23"/>
      <c r="AI225" s="23"/>
      <c r="AJ225" s="23"/>
      <c r="AK225" s="23"/>
      <c r="AL225" s="23"/>
      <c r="AM225" s="23"/>
      <c r="AN225" s="23"/>
      <c r="AO225" s="23"/>
      <c r="AP225" s="23"/>
      <c r="AQ225" s="25"/>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row>
    <row r="226">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23"/>
      <c r="AC226" s="23"/>
      <c r="AD226" s="23"/>
      <c r="AE226" s="23"/>
      <c r="AF226" s="23"/>
      <c r="AG226" s="23"/>
      <c r="AH226" s="23"/>
      <c r="AI226" s="23"/>
      <c r="AJ226" s="23"/>
      <c r="AK226" s="23"/>
      <c r="AL226" s="23"/>
      <c r="AM226" s="23"/>
      <c r="AN226" s="23"/>
      <c r="AO226" s="23"/>
      <c r="AP226" s="23"/>
      <c r="AQ226" s="25"/>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row>
    <row r="227">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23"/>
      <c r="AC227" s="23"/>
      <c r="AD227" s="23"/>
      <c r="AE227" s="23"/>
      <c r="AF227" s="23"/>
      <c r="AG227" s="23"/>
      <c r="AH227" s="23"/>
      <c r="AI227" s="23"/>
      <c r="AJ227" s="23"/>
      <c r="AK227" s="23"/>
      <c r="AL227" s="23"/>
      <c r="AM227" s="23"/>
      <c r="AN227" s="23"/>
      <c r="AO227" s="23"/>
      <c r="AP227" s="23"/>
      <c r="AQ227" s="25"/>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row>
    <row r="228">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23"/>
      <c r="AC228" s="23"/>
      <c r="AD228" s="23"/>
      <c r="AE228" s="23"/>
      <c r="AF228" s="23"/>
      <c r="AG228" s="23"/>
      <c r="AH228" s="23"/>
      <c r="AI228" s="23"/>
      <c r="AJ228" s="23"/>
      <c r="AK228" s="23"/>
      <c r="AL228" s="23"/>
      <c r="AM228" s="23"/>
      <c r="AN228" s="23"/>
      <c r="AO228" s="23"/>
      <c r="AP228" s="23"/>
      <c r="AQ228" s="25"/>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row>
    <row r="229">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23"/>
      <c r="AC229" s="23"/>
      <c r="AD229" s="23"/>
      <c r="AE229" s="23"/>
      <c r="AF229" s="23"/>
      <c r="AG229" s="23"/>
      <c r="AH229" s="23"/>
      <c r="AI229" s="23"/>
      <c r="AJ229" s="23"/>
      <c r="AK229" s="23"/>
      <c r="AL229" s="23"/>
      <c r="AM229" s="23"/>
      <c r="AN229" s="23"/>
      <c r="AO229" s="23"/>
      <c r="AP229" s="23"/>
      <c r="AQ229" s="25"/>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row>
    <row r="230">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23"/>
      <c r="AC230" s="23"/>
      <c r="AD230" s="23"/>
      <c r="AE230" s="23"/>
      <c r="AF230" s="23"/>
      <c r="AG230" s="23"/>
      <c r="AH230" s="23"/>
      <c r="AI230" s="23"/>
      <c r="AJ230" s="23"/>
      <c r="AK230" s="23"/>
      <c r="AL230" s="23"/>
      <c r="AM230" s="23"/>
      <c r="AN230" s="23"/>
      <c r="AO230" s="23"/>
      <c r="AP230" s="23"/>
      <c r="AQ230" s="25"/>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row>
    <row r="23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23"/>
      <c r="AC231" s="23"/>
      <c r="AD231" s="23"/>
      <c r="AE231" s="23"/>
      <c r="AF231" s="23"/>
      <c r="AG231" s="23"/>
      <c r="AH231" s="23"/>
      <c r="AI231" s="23"/>
      <c r="AJ231" s="23"/>
      <c r="AK231" s="23"/>
      <c r="AL231" s="23"/>
      <c r="AM231" s="23"/>
      <c r="AN231" s="23"/>
      <c r="AO231" s="23"/>
      <c r="AP231" s="23"/>
      <c r="AQ231" s="25"/>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row>
    <row r="232">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23"/>
      <c r="AC232" s="23"/>
      <c r="AD232" s="23"/>
      <c r="AE232" s="23"/>
      <c r="AF232" s="23"/>
      <c r="AG232" s="23"/>
      <c r="AH232" s="23"/>
      <c r="AI232" s="23"/>
      <c r="AJ232" s="23"/>
      <c r="AK232" s="23"/>
      <c r="AL232" s="23"/>
      <c r="AM232" s="23"/>
      <c r="AN232" s="23"/>
      <c r="AO232" s="23"/>
      <c r="AP232" s="23"/>
      <c r="AQ232" s="25"/>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row>
    <row r="233">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23"/>
      <c r="AC233" s="23"/>
      <c r="AD233" s="23"/>
      <c r="AE233" s="23"/>
      <c r="AF233" s="23"/>
      <c r="AG233" s="23"/>
      <c r="AH233" s="23"/>
      <c r="AI233" s="23"/>
      <c r="AJ233" s="23"/>
      <c r="AK233" s="23"/>
      <c r="AL233" s="23"/>
      <c r="AM233" s="23"/>
      <c r="AN233" s="23"/>
      <c r="AO233" s="23"/>
      <c r="AP233" s="23"/>
      <c r="AQ233" s="25"/>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row>
    <row r="234">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23"/>
      <c r="AC234" s="23"/>
      <c r="AD234" s="23"/>
      <c r="AE234" s="23"/>
      <c r="AF234" s="23"/>
      <c r="AG234" s="23"/>
      <c r="AH234" s="23"/>
      <c r="AI234" s="23"/>
      <c r="AJ234" s="23"/>
      <c r="AK234" s="23"/>
      <c r="AL234" s="23"/>
      <c r="AM234" s="23"/>
      <c r="AN234" s="23"/>
      <c r="AO234" s="23"/>
      <c r="AP234" s="23"/>
      <c r="AQ234" s="25"/>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row>
    <row r="235">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23"/>
      <c r="AC235" s="23"/>
      <c r="AD235" s="23"/>
      <c r="AE235" s="23"/>
      <c r="AF235" s="23"/>
      <c r="AG235" s="23"/>
      <c r="AH235" s="23"/>
      <c r="AI235" s="23"/>
      <c r="AJ235" s="23"/>
      <c r="AK235" s="23"/>
      <c r="AL235" s="23"/>
      <c r="AM235" s="23"/>
      <c r="AN235" s="23"/>
      <c r="AO235" s="23"/>
      <c r="AP235" s="23"/>
      <c r="AQ235" s="25"/>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row>
    <row r="236">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23"/>
      <c r="AC236" s="23"/>
      <c r="AD236" s="23"/>
      <c r="AE236" s="23"/>
      <c r="AF236" s="23"/>
      <c r="AG236" s="23"/>
      <c r="AH236" s="23"/>
      <c r="AI236" s="23"/>
      <c r="AJ236" s="23"/>
      <c r="AK236" s="23"/>
      <c r="AL236" s="23"/>
      <c r="AM236" s="23"/>
      <c r="AN236" s="23"/>
      <c r="AO236" s="23"/>
      <c r="AP236" s="23"/>
      <c r="AQ236" s="25"/>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row>
    <row r="237">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23"/>
      <c r="AC237" s="23"/>
      <c r="AD237" s="23"/>
      <c r="AE237" s="23"/>
      <c r="AF237" s="23"/>
      <c r="AG237" s="23"/>
      <c r="AH237" s="23"/>
      <c r="AI237" s="23"/>
      <c r="AJ237" s="23"/>
      <c r="AK237" s="23"/>
      <c r="AL237" s="23"/>
      <c r="AM237" s="23"/>
      <c r="AN237" s="23"/>
      <c r="AO237" s="23"/>
      <c r="AP237" s="23"/>
      <c r="AQ237" s="25"/>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row>
    <row r="238">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23"/>
      <c r="AC238" s="23"/>
      <c r="AD238" s="23"/>
      <c r="AE238" s="23"/>
      <c r="AF238" s="23"/>
      <c r="AG238" s="23"/>
      <c r="AH238" s="23"/>
      <c r="AI238" s="23"/>
      <c r="AJ238" s="23"/>
      <c r="AK238" s="23"/>
      <c r="AL238" s="23"/>
      <c r="AM238" s="23"/>
      <c r="AN238" s="23"/>
      <c r="AO238" s="23"/>
      <c r="AP238" s="23"/>
      <c r="AQ238" s="25"/>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row>
    <row r="239">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23"/>
      <c r="AC239" s="23"/>
      <c r="AD239" s="23"/>
      <c r="AE239" s="23"/>
      <c r="AF239" s="23"/>
      <c r="AG239" s="23"/>
      <c r="AH239" s="23"/>
      <c r="AI239" s="23"/>
      <c r="AJ239" s="23"/>
      <c r="AK239" s="23"/>
      <c r="AL239" s="23"/>
      <c r="AM239" s="23"/>
      <c r="AN239" s="23"/>
      <c r="AO239" s="23"/>
      <c r="AP239" s="23"/>
      <c r="AQ239" s="25"/>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row>
    <row r="240">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23"/>
      <c r="AC240" s="23"/>
      <c r="AD240" s="23"/>
      <c r="AE240" s="23"/>
      <c r="AF240" s="23"/>
      <c r="AG240" s="23"/>
      <c r="AH240" s="23"/>
      <c r="AI240" s="23"/>
      <c r="AJ240" s="23"/>
      <c r="AK240" s="23"/>
      <c r="AL240" s="23"/>
      <c r="AM240" s="23"/>
      <c r="AN240" s="23"/>
      <c r="AO240" s="23"/>
      <c r="AP240" s="23"/>
      <c r="AQ240" s="25"/>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row>
    <row r="24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23"/>
      <c r="AC241" s="23"/>
      <c r="AD241" s="23"/>
      <c r="AE241" s="23"/>
      <c r="AF241" s="23"/>
      <c r="AG241" s="23"/>
      <c r="AH241" s="23"/>
      <c r="AI241" s="23"/>
      <c r="AJ241" s="23"/>
      <c r="AK241" s="23"/>
      <c r="AL241" s="23"/>
      <c r="AM241" s="23"/>
      <c r="AN241" s="23"/>
      <c r="AO241" s="23"/>
      <c r="AP241" s="23"/>
      <c r="AQ241" s="25"/>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row>
    <row r="242">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23"/>
      <c r="AC242" s="23"/>
      <c r="AD242" s="23"/>
      <c r="AE242" s="23"/>
      <c r="AF242" s="23"/>
      <c r="AG242" s="23"/>
      <c r="AH242" s="23"/>
      <c r="AI242" s="23"/>
      <c r="AJ242" s="23"/>
      <c r="AK242" s="23"/>
      <c r="AL242" s="23"/>
      <c r="AM242" s="23"/>
      <c r="AN242" s="23"/>
      <c r="AO242" s="23"/>
      <c r="AP242" s="23"/>
      <c r="AQ242" s="25"/>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row>
    <row r="243">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23"/>
      <c r="AC243" s="23"/>
      <c r="AD243" s="23"/>
      <c r="AE243" s="23"/>
      <c r="AF243" s="23"/>
      <c r="AG243" s="23"/>
      <c r="AH243" s="23"/>
      <c r="AI243" s="23"/>
      <c r="AJ243" s="23"/>
      <c r="AK243" s="23"/>
      <c r="AL243" s="23"/>
      <c r="AM243" s="23"/>
      <c r="AN243" s="23"/>
      <c r="AO243" s="23"/>
      <c r="AP243" s="23"/>
      <c r="AQ243" s="25"/>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row>
    <row r="244">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23"/>
      <c r="AC244" s="23"/>
      <c r="AD244" s="23"/>
      <c r="AE244" s="23"/>
      <c r="AF244" s="23"/>
      <c r="AG244" s="23"/>
      <c r="AH244" s="23"/>
      <c r="AI244" s="23"/>
      <c r="AJ244" s="23"/>
      <c r="AK244" s="23"/>
      <c r="AL244" s="23"/>
      <c r="AM244" s="23"/>
      <c r="AN244" s="23"/>
      <c r="AO244" s="23"/>
      <c r="AP244" s="23"/>
      <c r="AQ244" s="25"/>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row>
    <row r="245">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23"/>
      <c r="AC245" s="23"/>
      <c r="AD245" s="23"/>
      <c r="AE245" s="23"/>
      <c r="AF245" s="23"/>
      <c r="AG245" s="23"/>
      <c r="AH245" s="23"/>
      <c r="AI245" s="23"/>
      <c r="AJ245" s="23"/>
      <c r="AK245" s="23"/>
      <c r="AL245" s="23"/>
      <c r="AM245" s="23"/>
      <c r="AN245" s="23"/>
      <c r="AO245" s="23"/>
      <c r="AP245" s="23"/>
      <c r="AQ245" s="25"/>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row>
    <row r="246">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23"/>
      <c r="AC246" s="23"/>
      <c r="AD246" s="23"/>
      <c r="AE246" s="23"/>
      <c r="AF246" s="23"/>
      <c r="AG246" s="23"/>
      <c r="AH246" s="23"/>
      <c r="AI246" s="23"/>
      <c r="AJ246" s="23"/>
      <c r="AK246" s="23"/>
      <c r="AL246" s="23"/>
      <c r="AM246" s="23"/>
      <c r="AN246" s="23"/>
      <c r="AO246" s="23"/>
      <c r="AP246" s="23"/>
      <c r="AQ246" s="25"/>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row>
    <row r="247">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23"/>
      <c r="AC247" s="23"/>
      <c r="AD247" s="23"/>
      <c r="AE247" s="23"/>
      <c r="AF247" s="23"/>
      <c r="AG247" s="23"/>
      <c r="AH247" s="23"/>
      <c r="AI247" s="23"/>
      <c r="AJ247" s="23"/>
      <c r="AK247" s="23"/>
      <c r="AL247" s="23"/>
      <c r="AM247" s="23"/>
      <c r="AN247" s="23"/>
      <c r="AO247" s="23"/>
      <c r="AP247" s="23"/>
      <c r="AQ247" s="25"/>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row>
    <row r="248">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23"/>
      <c r="AC248" s="23"/>
      <c r="AD248" s="23"/>
      <c r="AE248" s="23"/>
      <c r="AF248" s="23"/>
      <c r="AG248" s="23"/>
      <c r="AH248" s="23"/>
      <c r="AI248" s="23"/>
      <c r="AJ248" s="23"/>
      <c r="AK248" s="23"/>
      <c r="AL248" s="23"/>
      <c r="AM248" s="23"/>
      <c r="AN248" s="23"/>
      <c r="AO248" s="23"/>
      <c r="AP248" s="23"/>
      <c r="AQ248" s="25"/>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row>
    <row r="249">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23"/>
      <c r="AC249" s="23"/>
      <c r="AD249" s="23"/>
      <c r="AE249" s="23"/>
      <c r="AF249" s="23"/>
      <c r="AG249" s="23"/>
      <c r="AH249" s="23"/>
      <c r="AI249" s="23"/>
      <c r="AJ249" s="23"/>
      <c r="AK249" s="23"/>
      <c r="AL249" s="23"/>
      <c r="AM249" s="23"/>
      <c r="AN249" s="23"/>
      <c r="AO249" s="23"/>
      <c r="AP249" s="23"/>
      <c r="AQ249" s="25"/>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row>
    <row r="250">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23"/>
      <c r="AC250" s="23"/>
      <c r="AD250" s="23"/>
      <c r="AE250" s="23"/>
      <c r="AF250" s="23"/>
      <c r="AG250" s="23"/>
      <c r="AH250" s="23"/>
      <c r="AI250" s="23"/>
      <c r="AJ250" s="23"/>
      <c r="AK250" s="23"/>
      <c r="AL250" s="23"/>
      <c r="AM250" s="23"/>
      <c r="AN250" s="23"/>
      <c r="AO250" s="23"/>
      <c r="AP250" s="23"/>
      <c r="AQ250" s="25"/>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row>
    <row r="25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23"/>
      <c r="AC251" s="23"/>
      <c r="AD251" s="23"/>
      <c r="AE251" s="23"/>
      <c r="AF251" s="23"/>
      <c r="AG251" s="23"/>
      <c r="AH251" s="23"/>
      <c r="AI251" s="23"/>
      <c r="AJ251" s="23"/>
      <c r="AK251" s="23"/>
      <c r="AL251" s="23"/>
      <c r="AM251" s="23"/>
      <c r="AN251" s="23"/>
      <c r="AO251" s="23"/>
      <c r="AP251" s="23"/>
      <c r="AQ251" s="25"/>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row>
    <row r="252">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23"/>
      <c r="AC252" s="23"/>
      <c r="AD252" s="23"/>
      <c r="AE252" s="23"/>
      <c r="AF252" s="23"/>
      <c r="AG252" s="23"/>
      <c r="AH252" s="23"/>
      <c r="AI252" s="23"/>
      <c r="AJ252" s="23"/>
      <c r="AK252" s="23"/>
      <c r="AL252" s="23"/>
      <c r="AM252" s="23"/>
      <c r="AN252" s="23"/>
      <c r="AO252" s="23"/>
      <c r="AP252" s="23"/>
      <c r="AQ252" s="25"/>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row>
    <row r="253">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23"/>
      <c r="AC253" s="23"/>
      <c r="AD253" s="23"/>
      <c r="AE253" s="23"/>
      <c r="AF253" s="23"/>
      <c r="AG253" s="23"/>
      <c r="AH253" s="23"/>
      <c r="AI253" s="23"/>
      <c r="AJ253" s="23"/>
      <c r="AK253" s="23"/>
      <c r="AL253" s="23"/>
      <c r="AM253" s="23"/>
      <c r="AN253" s="23"/>
      <c r="AO253" s="23"/>
      <c r="AP253" s="23"/>
      <c r="AQ253" s="25"/>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row>
    <row r="254">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23"/>
      <c r="AC254" s="23"/>
      <c r="AD254" s="23"/>
      <c r="AE254" s="23"/>
      <c r="AF254" s="23"/>
      <c r="AG254" s="23"/>
      <c r="AH254" s="23"/>
      <c r="AI254" s="23"/>
      <c r="AJ254" s="23"/>
      <c r="AK254" s="23"/>
      <c r="AL254" s="23"/>
      <c r="AM254" s="23"/>
      <c r="AN254" s="23"/>
      <c r="AO254" s="23"/>
      <c r="AP254" s="23"/>
      <c r="AQ254" s="25"/>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row>
    <row r="255">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23"/>
      <c r="AC255" s="23"/>
      <c r="AD255" s="23"/>
      <c r="AE255" s="23"/>
      <c r="AF255" s="23"/>
      <c r="AG255" s="23"/>
      <c r="AH255" s="23"/>
      <c r="AI255" s="23"/>
      <c r="AJ255" s="23"/>
      <c r="AK255" s="23"/>
      <c r="AL255" s="23"/>
      <c r="AM255" s="23"/>
      <c r="AN255" s="23"/>
      <c r="AO255" s="23"/>
      <c r="AP255" s="23"/>
      <c r="AQ255" s="25"/>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row>
    <row r="256">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23"/>
      <c r="AC256" s="23"/>
      <c r="AD256" s="23"/>
      <c r="AE256" s="23"/>
      <c r="AF256" s="23"/>
      <c r="AG256" s="23"/>
      <c r="AH256" s="23"/>
      <c r="AI256" s="23"/>
      <c r="AJ256" s="23"/>
      <c r="AK256" s="23"/>
      <c r="AL256" s="23"/>
      <c r="AM256" s="23"/>
      <c r="AN256" s="23"/>
      <c r="AO256" s="23"/>
      <c r="AP256" s="23"/>
      <c r="AQ256" s="25"/>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row>
    <row r="257">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23"/>
      <c r="AC257" s="23"/>
      <c r="AD257" s="23"/>
      <c r="AE257" s="23"/>
      <c r="AF257" s="23"/>
      <c r="AG257" s="23"/>
      <c r="AH257" s="23"/>
      <c r="AI257" s="23"/>
      <c r="AJ257" s="23"/>
      <c r="AK257" s="23"/>
      <c r="AL257" s="23"/>
      <c r="AM257" s="23"/>
      <c r="AN257" s="23"/>
      <c r="AO257" s="23"/>
      <c r="AP257" s="23"/>
      <c r="AQ257" s="25"/>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row>
    <row r="258">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23"/>
      <c r="AC258" s="23"/>
      <c r="AD258" s="23"/>
      <c r="AE258" s="23"/>
      <c r="AF258" s="23"/>
      <c r="AG258" s="23"/>
      <c r="AH258" s="23"/>
      <c r="AI258" s="23"/>
      <c r="AJ258" s="23"/>
      <c r="AK258" s="23"/>
      <c r="AL258" s="23"/>
      <c r="AM258" s="23"/>
      <c r="AN258" s="23"/>
      <c r="AO258" s="23"/>
      <c r="AP258" s="23"/>
      <c r="AQ258" s="25"/>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row>
    <row r="259">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23"/>
      <c r="AC259" s="23"/>
      <c r="AD259" s="23"/>
      <c r="AE259" s="23"/>
      <c r="AF259" s="23"/>
      <c r="AG259" s="23"/>
      <c r="AH259" s="23"/>
      <c r="AI259" s="23"/>
      <c r="AJ259" s="23"/>
      <c r="AK259" s="23"/>
      <c r="AL259" s="23"/>
      <c r="AM259" s="23"/>
      <c r="AN259" s="23"/>
      <c r="AO259" s="23"/>
      <c r="AP259" s="23"/>
      <c r="AQ259" s="25"/>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row>
    <row r="260">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23"/>
      <c r="AC260" s="23"/>
      <c r="AD260" s="23"/>
      <c r="AE260" s="23"/>
      <c r="AF260" s="23"/>
      <c r="AG260" s="23"/>
      <c r="AH260" s="23"/>
      <c r="AI260" s="23"/>
      <c r="AJ260" s="23"/>
      <c r="AK260" s="23"/>
      <c r="AL260" s="23"/>
      <c r="AM260" s="23"/>
      <c r="AN260" s="23"/>
      <c r="AO260" s="23"/>
      <c r="AP260" s="23"/>
      <c r="AQ260" s="25"/>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row>
    <row r="26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23"/>
      <c r="AC261" s="23"/>
      <c r="AD261" s="23"/>
      <c r="AE261" s="23"/>
      <c r="AF261" s="23"/>
      <c r="AG261" s="23"/>
      <c r="AH261" s="23"/>
      <c r="AI261" s="23"/>
      <c r="AJ261" s="23"/>
      <c r="AK261" s="23"/>
      <c r="AL261" s="23"/>
      <c r="AM261" s="23"/>
      <c r="AN261" s="23"/>
      <c r="AO261" s="23"/>
      <c r="AP261" s="23"/>
      <c r="AQ261" s="25"/>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row>
    <row r="262">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23"/>
      <c r="AC262" s="23"/>
      <c r="AD262" s="23"/>
      <c r="AE262" s="23"/>
      <c r="AF262" s="23"/>
      <c r="AG262" s="23"/>
      <c r="AH262" s="23"/>
      <c r="AI262" s="23"/>
      <c r="AJ262" s="23"/>
      <c r="AK262" s="23"/>
      <c r="AL262" s="23"/>
      <c r="AM262" s="23"/>
      <c r="AN262" s="23"/>
      <c r="AO262" s="23"/>
      <c r="AP262" s="23"/>
      <c r="AQ262" s="25"/>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row>
    <row r="263">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23"/>
      <c r="AC263" s="23"/>
      <c r="AD263" s="23"/>
      <c r="AE263" s="23"/>
      <c r="AF263" s="23"/>
      <c r="AG263" s="23"/>
      <c r="AH263" s="23"/>
      <c r="AI263" s="23"/>
      <c r="AJ263" s="23"/>
      <c r="AK263" s="23"/>
      <c r="AL263" s="23"/>
      <c r="AM263" s="23"/>
      <c r="AN263" s="23"/>
      <c r="AO263" s="23"/>
      <c r="AP263" s="23"/>
      <c r="AQ263" s="25"/>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row>
    <row r="264">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23"/>
      <c r="AC264" s="23"/>
      <c r="AD264" s="23"/>
      <c r="AE264" s="23"/>
      <c r="AF264" s="23"/>
      <c r="AG264" s="23"/>
      <c r="AH264" s="23"/>
      <c r="AI264" s="23"/>
      <c r="AJ264" s="23"/>
      <c r="AK264" s="23"/>
      <c r="AL264" s="23"/>
      <c r="AM264" s="23"/>
      <c r="AN264" s="23"/>
      <c r="AO264" s="23"/>
      <c r="AP264" s="23"/>
      <c r="AQ264" s="25"/>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row>
    <row r="265">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23"/>
      <c r="AC265" s="23"/>
      <c r="AD265" s="23"/>
      <c r="AE265" s="23"/>
      <c r="AF265" s="23"/>
      <c r="AG265" s="23"/>
      <c r="AH265" s="23"/>
      <c r="AI265" s="23"/>
      <c r="AJ265" s="23"/>
      <c r="AK265" s="23"/>
      <c r="AL265" s="23"/>
      <c r="AM265" s="23"/>
      <c r="AN265" s="23"/>
      <c r="AO265" s="23"/>
      <c r="AP265" s="23"/>
      <c r="AQ265" s="25"/>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row>
    <row r="266">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23"/>
      <c r="AC266" s="23"/>
      <c r="AD266" s="23"/>
      <c r="AE266" s="23"/>
      <c r="AF266" s="23"/>
      <c r="AG266" s="23"/>
      <c r="AH266" s="23"/>
      <c r="AI266" s="23"/>
      <c r="AJ266" s="23"/>
      <c r="AK266" s="23"/>
      <c r="AL266" s="23"/>
      <c r="AM266" s="23"/>
      <c r="AN266" s="23"/>
      <c r="AO266" s="23"/>
      <c r="AP266" s="23"/>
      <c r="AQ266" s="25"/>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row>
    <row r="267">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23"/>
      <c r="AC267" s="23"/>
      <c r="AD267" s="23"/>
      <c r="AE267" s="23"/>
      <c r="AF267" s="23"/>
      <c r="AG267" s="23"/>
      <c r="AH267" s="23"/>
      <c r="AI267" s="23"/>
      <c r="AJ267" s="23"/>
      <c r="AK267" s="23"/>
      <c r="AL267" s="23"/>
      <c r="AM267" s="23"/>
      <c r="AN267" s="23"/>
      <c r="AO267" s="23"/>
      <c r="AP267" s="23"/>
      <c r="AQ267" s="25"/>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row>
    <row r="268">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23"/>
      <c r="AC268" s="23"/>
      <c r="AD268" s="23"/>
      <c r="AE268" s="23"/>
      <c r="AF268" s="23"/>
      <c r="AG268" s="23"/>
      <c r="AH268" s="23"/>
      <c r="AI268" s="23"/>
      <c r="AJ268" s="23"/>
      <c r="AK268" s="23"/>
      <c r="AL268" s="23"/>
      <c r="AM268" s="23"/>
      <c r="AN268" s="23"/>
      <c r="AO268" s="23"/>
      <c r="AP268" s="23"/>
      <c r="AQ268" s="25"/>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row>
    <row r="269">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23"/>
      <c r="AC269" s="23"/>
      <c r="AD269" s="23"/>
      <c r="AE269" s="23"/>
      <c r="AF269" s="23"/>
      <c r="AG269" s="23"/>
      <c r="AH269" s="23"/>
      <c r="AI269" s="23"/>
      <c r="AJ269" s="23"/>
      <c r="AK269" s="23"/>
      <c r="AL269" s="23"/>
      <c r="AM269" s="23"/>
      <c r="AN269" s="23"/>
      <c r="AO269" s="23"/>
      <c r="AP269" s="23"/>
      <c r="AQ269" s="25"/>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row>
    <row r="270">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23"/>
      <c r="AC270" s="23"/>
      <c r="AD270" s="23"/>
      <c r="AE270" s="23"/>
      <c r="AF270" s="23"/>
      <c r="AG270" s="23"/>
      <c r="AH270" s="23"/>
      <c r="AI270" s="23"/>
      <c r="AJ270" s="23"/>
      <c r="AK270" s="23"/>
      <c r="AL270" s="23"/>
      <c r="AM270" s="23"/>
      <c r="AN270" s="23"/>
      <c r="AO270" s="23"/>
      <c r="AP270" s="23"/>
      <c r="AQ270" s="25"/>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row>
    <row r="27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23"/>
      <c r="AC271" s="23"/>
      <c r="AD271" s="23"/>
      <c r="AE271" s="23"/>
      <c r="AF271" s="23"/>
      <c r="AG271" s="23"/>
      <c r="AH271" s="23"/>
      <c r="AI271" s="23"/>
      <c r="AJ271" s="23"/>
      <c r="AK271" s="23"/>
      <c r="AL271" s="23"/>
      <c r="AM271" s="23"/>
      <c r="AN271" s="23"/>
      <c r="AO271" s="23"/>
      <c r="AP271" s="23"/>
      <c r="AQ271" s="25"/>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row>
    <row r="272">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23"/>
      <c r="AC272" s="23"/>
      <c r="AD272" s="23"/>
      <c r="AE272" s="23"/>
      <c r="AF272" s="23"/>
      <c r="AG272" s="23"/>
      <c r="AH272" s="23"/>
      <c r="AI272" s="23"/>
      <c r="AJ272" s="23"/>
      <c r="AK272" s="23"/>
      <c r="AL272" s="23"/>
      <c r="AM272" s="23"/>
      <c r="AN272" s="23"/>
      <c r="AO272" s="23"/>
      <c r="AP272" s="23"/>
      <c r="AQ272" s="25"/>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row>
    <row r="273">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23"/>
      <c r="AC273" s="23"/>
      <c r="AD273" s="23"/>
      <c r="AE273" s="23"/>
      <c r="AF273" s="23"/>
      <c r="AG273" s="23"/>
      <c r="AH273" s="23"/>
      <c r="AI273" s="23"/>
      <c r="AJ273" s="23"/>
      <c r="AK273" s="23"/>
      <c r="AL273" s="23"/>
      <c r="AM273" s="23"/>
      <c r="AN273" s="23"/>
      <c r="AO273" s="23"/>
      <c r="AP273" s="23"/>
      <c r="AQ273" s="25"/>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row>
    <row r="274">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23"/>
      <c r="AC274" s="23"/>
      <c r="AD274" s="23"/>
      <c r="AE274" s="23"/>
      <c r="AF274" s="23"/>
      <c r="AG274" s="23"/>
      <c r="AH274" s="23"/>
      <c r="AI274" s="23"/>
      <c r="AJ274" s="23"/>
      <c r="AK274" s="23"/>
      <c r="AL274" s="23"/>
      <c r="AM274" s="23"/>
      <c r="AN274" s="23"/>
      <c r="AO274" s="23"/>
      <c r="AP274" s="23"/>
      <c r="AQ274" s="25"/>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row>
    <row r="275">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23"/>
      <c r="AC275" s="23"/>
      <c r="AD275" s="23"/>
      <c r="AE275" s="23"/>
      <c r="AF275" s="23"/>
      <c r="AG275" s="23"/>
      <c r="AH275" s="23"/>
      <c r="AI275" s="23"/>
      <c r="AJ275" s="23"/>
      <c r="AK275" s="23"/>
      <c r="AL275" s="23"/>
      <c r="AM275" s="23"/>
      <c r="AN275" s="23"/>
      <c r="AO275" s="23"/>
      <c r="AP275" s="23"/>
      <c r="AQ275" s="25"/>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row>
    <row r="276">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23"/>
      <c r="AC276" s="23"/>
      <c r="AD276" s="23"/>
      <c r="AE276" s="23"/>
      <c r="AF276" s="23"/>
      <c r="AG276" s="23"/>
      <c r="AH276" s="23"/>
      <c r="AI276" s="23"/>
      <c r="AJ276" s="23"/>
      <c r="AK276" s="23"/>
      <c r="AL276" s="23"/>
      <c r="AM276" s="23"/>
      <c r="AN276" s="23"/>
      <c r="AO276" s="23"/>
      <c r="AP276" s="23"/>
      <c r="AQ276" s="25"/>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row>
    <row r="277">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23"/>
      <c r="AC277" s="23"/>
      <c r="AD277" s="23"/>
      <c r="AE277" s="23"/>
      <c r="AF277" s="23"/>
      <c r="AG277" s="23"/>
      <c r="AH277" s="23"/>
      <c r="AI277" s="23"/>
      <c r="AJ277" s="23"/>
      <c r="AK277" s="23"/>
      <c r="AL277" s="23"/>
      <c r="AM277" s="23"/>
      <c r="AN277" s="23"/>
      <c r="AO277" s="23"/>
      <c r="AP277" s="23"/>
      <c r="AQ277" s="25"/>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row>
    <row r="278">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23"/>
      <c r="AC278" s="23"/>
      <c r="AD278" s="23"/>
      <c r="AE278" s="23"/>
      <c r="AF278" s="23"/>
      <c r="AG278" s="23"/>
      <c r="AH278" s="23"/>
      <c r="AI278" s="23"/>
      <c r="AJ278" s="23"/>
      <c r="AK278" s="23"/>
      <c r="AL278" s="23"/>
      <c r="AM278" s="23"/>
      <c r="AN278" s="23"/>
      <c r="AO278" s="23"/>
      <c r="AP278" s="23"/>
      <c r="AQ278" s="25"/>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row>
    <row r="279">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23"/>
      <c r="AC279" s="23"/>
      <c r="AD279" s="23"/>
      <c r="AE279" s="23"/>
      <c r="AF279" s="23"/>
      <c r="AG279" s="23"/>
      <c r="AH279" s="23"/>
      <c r="AI279" s="23"/>
      <c r="AJ279" s="23"/>
      <c r="AK279" s="23"/>
      <c r="AL279" s="23"/>
      <c r="AM279" s="23"/>
      <c r="AN279" s="23"/>
      <c r="AO279" s="23"/>
      <c r="AP279" s="23"/>
      <c r="AQ279" s="25"/>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row>
    <row r="280">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23"/>
      <c r="AC280" s="23"/>
      <c r="AD280" s="23"/>
      <c r="AE280" s="23"/>
      <c r="AF280" s="23"/>
      <c r="AG280" s="23"/>
      <c r="AH280" s="23"/>
      <c r="AI280" s="23"/>
      <c r="AJ280" s="23"/>
      <c r="AK280" s="23"/>
      <c r="AL280" s="23"/>
      <c r="AM280" s="23"/>
      <c r="AN280" s="23"/>
      <c r="AO280" s="23"/>
      <c r="AP280" s="23"/>
      <c r="AQ280" s="25"/>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row>
    <row r="28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23"/>
      <c r="AC281" s="23"/>
      <c r="AD281" s="23"/>
      <c r="AE281" s="23"/>
      <c r="AF281" s="23"/>
      <c r="AG281" s="23"/>
      <c r="AH281" s="23"/>
      <c r="AI281" s="23"/>
      <c r="AJ281" s="23"/>
      <c r="AK281" s="23"/>
      <c r="AL281" s="23"/>
      <c r="AM281" s="23"/>
      <c r="AN281" s="23"/>
      <c r="AO281" s="23"/>
      <c r="AP281" s="23"/>
      <c r="AQ281" s="25"/>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c r="BS281" s="4"/>
      <c r="BT281" s="4"/>
      <c r="BU281" s="4"/>
      <c r="BV281" s="4"/>
      <c r="BW281" s="4"/>
      <c r="BX281" s="4"/>
    </row>
    <row r="282">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23"/>
      <c r="AC282" s="23"/>
      <c r="AD282" s="23"/>
      <c r="AE282" s="23"/>
      <c r="AF282" s="23"/>
      <c r="AG282" s="23"/>
      <c r="AH282" s="23"/>
      <c r="AI282" s="23"/>
      <c r="AJ282" s="23"/>
      <c r="AK282" s="23"/>
      <c r="AL282" s="23"/>
      <c r="AM282" s="23"/>
      <c r="AN282" s="23"/>
      <c r="AO282" s="23"/>
      <c r="AP282" s="23"/>
      <c r="AQ282" s="25"/>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row>
    <row r="283">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23"/>
      <c r="AC283" s="23"/>
      <c r="AD283" s="23"/>
      <c r="AE283" s="23"/>
      <c r="AF283" s="23"/>
      <c r="AG283" s="23"/>
      <c r="AH283" s="23"/>
      <c r="AI283" s="23"/>
      <c r="AJ283" s="23"/>
      <c r="AK283" s="23"/>
      <c r="AL283" s="23"/>
      <c r="AM283" s="23"/>
      <c r="AN283" s="23"/>
      <c r="AO283" s="23"/>
      <c r="AP283" s="23"/>
      <c r="AQ283" s="25"/>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row>
    <row r="284">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23"/>
      <c r="AC284" s="23"/>
      <c r="AD284" s="23"/>
      <c r="AE284" s="23"/>
      <c r="AF284" s="23"/>
      <c r="AG284" s="23"/>
      <c r="AH284" s="23"/>
      <c r="AI284" s="23"/>
      <c r="AJ284" s="23"/>
      <c r="AK284" s="23"/>
      <c r="AL284" s="23"/>
      <c r="AM284" s="23"/>
      <c r="AN284" s="23"/>
      <c r="AO284" s="23"/>
      <c r="AP284" s="23"/>
      <c r="AQ284" s="25"/>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row>
    <row r="285">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23"/>
      <c r="AC285" s="23"/>
      <c r="AD285" s="23"/>
      <c r="AE285" s="23"/>
      <c r="AF285" s="23"/>
      <c r="AG285" s="23"/>
      <c r="AH285" s="23"/>
      <c r="AI285" s="23"/>
      <c r="AJ285" s="23"/>
      <c r="AK285" s="23"/>
      <c r="AL285" s="23"/>
      <c r="AM285" s="23"/>
      <c r="AN285" s="23"/>
      <c r="AO285" s="23"/>
      <c r="AP285" s="23"/>
      <c r="AQ285" s="25"/>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row>
    <row r="286">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23"/>
      <c r="AC286" s="23"/>
      <c r="AD286" s="23"/>
      <c r="AE286" s="23"/>
      <c r="AF286" s="23"/>
      <c r="AG286" s="23"/>
      <c r="AH286" s="23"/>
      <c r="AI286" s="23"/>
      <c r="AJ286" s="23"/>
      <c r="AK286" s="23"/>
      <c r="AL286" s="23"/>
      <c r="AM286" s="23"/>
      <c r="AN286" s="23"/>
      <c r="AO286" s="23"/>
      <c r="AP286" s="23"/>
      <c r="AQ286" s="25"/>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row>
    <row r="287">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23"/>
      <c r="AC287" s="23"/>
      <c r="AD287" s="23"/>
      <c r="AE287" s="23"/>
      <c r="AF287" s="23"/>
      <c r="AG287" s="23"/>
      <c r="AH287" s="23"/>
      <c r="AI287" s="23"/>
      <c r="AJ287" s="23"/>
      <c r="AK287" s="23"/>
      <c r="AL287" s="23"/>
      <c r="AM287" s="23"/>
      <c r="AN287" s="23"/>
      <c r="AO287" s="23"/>
      <c r="AP287" s="23"/>
      <c r="AQ287" s="25"/>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c r="BS287" s="4"/>
      <c r="BT287" s="4"/>
      <c r="BU287" s="4"/>
      <c r="BV287" s="4"/>
      <c r="BW287" s="4"/>
      <c r="BX287" s="4"/>
    </row>
    <row r="288">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23"/>
      <c r="AC288" s="23"/>
      <c r="AD288" s="23"/>
      <c r="AE288" s="23"/>
      <c r="AF288" s="23"/>
      <c r="AG288" s="23"/>
      <c r="AH288" s="23"/>
      <c r="AI288" s="23"/>
      <c r="AJ288" s="23"/>
      <c r="AK288" s="23"/>
      <c r="AL288" s="23"/>
      <c r="AM288" s="23"/>
      <c r="AN288" s="23"/>
      <c r="AO288" s="23"/>
      <c r="AP288" s="23"/>
      <c r="AQ288" s="25"/>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c r="BS288" s="4"/>
      <c r="BT288" s="4"/>
      <c r="BU288" s="4"/>
      <c r="BV288" s="4"/>
      <c r="BW288" s="4"/>
      <c r="BX288" s="4"/>
    </row>
    <row r="289">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23"/>
      <c r="AC289" s="23"/>
      <c r="AD289" s="23"/>
      <c r="AE289" s="23"/>
      <c r="AF289" s="23"/>
      <c r="AG289" s="23"/>
      <c r="AH289" s="23"/>
      <c r="AI289" s="23"/>
      <c r="AJ289" s="23"/>
      <c r="AK289" s="23"/>
      <c r="AL289" s="23"/>
      <c r="AM289" s="23"/>
      <c r="AN289" s="23"/>
      <c r="AO289" s="23"/>
      <c r="AP289" s="23"/>
      <c r="AQ289" s="25"/>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c r="BP289" s="4"/>
      <c r="BQ289" s="4"/>
      <c r="BR289" s="4"/>
      <c r="BS289" s="4"/>
      <c r="BT289" s="4"/>
      <c r="BU289" s="4"/>
      <c r="BV289" s="4"/>
      <c r="BW289" s="4"/>
      <c r="BX289" s="4"/>
    </row>
    <row r="290">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23"/>
      <c r="AC290" s="23"/>
      <c r="AD290" s="23"/>
      <c r="AE290" s="23"/>
      <c r="AF290" s="23"/>
      <c r="AG290" s="23"/>
      <c r="AH290" s="23"/>
      <c r="AI290" s="23"/>
      <c r="AJ290" s="23"/>
      <c r="AK290" s="23"/>
      <c r="AL290" s="23"/>
      <c r="AM290" s="23"/>
      <c r="AN290" s="23"/>
      <c r="AO290" s="23"/>
      <c r="AP290" s="23"/>
      <c r="AQ290" s="25"/>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c r="BP290" s="4"/>
      <c r="BQ290" s="4"/>
      <c r="BR290" s="4"/>
      <c r="BS290" s="4"/>
      <c r="BT290" s="4"/>
      <c r="BU290" s="4"/>
      <c r="BV290" s="4"/>
      <c r="BW290" s="4"/>
      <c r="BX290" s="4"/>
    </row>
    <row r="29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23"/>
      <c r="AC291" s="23"/>
      <c r="AD291" s="23"/>
      <c r="AE291" s="23"/>
      <c r="AF291" s="23"/>
      <c r="AG291" s="23"/>
      <c r="AH291" s="23"/>
      <c r="AI291" s="23"/>
      <c r="AJ291" s="23"/>
      <c r="AK291" s="23"/>
      <c r="AL291" s="23"/>
      <c r="AM291" s="23"/>
      <c r="AN291" s="23"/>
      <c r="AO291" s="23"/>
      <c r="AP291" s="23"/>
      <c r="AQ291" s="25"/>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c r="BP291" s="4"/>
      <c r="BQ291" s="4"/>
      <c r="BR291" s="4"/>
      <c r="BS291" s="4"/>
      <c r="BT291" s="4"/>
      <c r="BU291" s="4"/>
      <c r="BV291" s="4"/>
      <c r="BW291" s="4"/>
      <c r="BX291" s="4"/>
    </row>
    <row r="292">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23"/>
      <c r="AC292" s="23"/>
      <c r="AD292" s="23"/>
      <c r="AE292" s="23"/>
      <c r="AF292" s="23"/>
      <c r="AG292" s="23"/>
      <c r="AH292" s="23"/>
      <c r="AI292" s="23"/>
      <c r="AJ292" s="23"/>
      <c r="AK292" s="23"/>
      <c r="AL292" s="23"/>
      <c r="AM292" s="23"/>
      <c r="AN292" s="23"/>
      <c r="AO292" s="23"/>
      <c r="AP292" s="23"/>
      <c r="AQ292" s="25"/>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c r="BP292" s="4"/>
      <c r="BQ292" s="4"/>
      <c r="BR292" s="4"/>
      <c r="BS292" s="4"/>
      <c r="BT292" s="4"/>
      <c r="BU292" s="4"/>
      <c r="BV292" s="4"/>
      <c r="BW292" s="4"/>
      <c r="BX292" s="4"/>
    </row>
    <row r="293">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23"/>
      <c r="AC293" s="23"/>
      <c r="AD293" s="23"/>
      <c r="AE293" s="23"/>
      <c r="AF293" s="23"/>
      <c r="AG293" s="23"/>
      <c r="AH293" s="23"/>
      <c r="AI293" s="23"/>
      <c r="AJ293" s="23"/>
      <c r="AK293" s="23"/>
      <c r="AL293" s="23"/>
      <c r="AM293" s="23"/>
      <c r="AN293" s="23"/>
      <c r="AO293" s="23"/>
      <c r="AP293" s="23"/>
      <c r="AQ293" s="25"/>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c r="BP293" s="4"/>
      <c r="BQ293" s="4"/>
      <c r="BR293" s="4"/>
      <c r="BS293" s="4"/>
      <c r="BT293" s="4"/>
      <c r="BU293" s="4"/>
      <c r="BV293" s="4"/>
      <c r="BW293" s="4"/>
      <c r="BX293" s="4"/>
    </row>
    <row r="294">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23"/>
      <c r="AC294" s="23"/>
      <c r="AD294" s="23"/>
      <c r="AE294" s="23"/>
      <c r="AF294" s="23"/>
      <c r="AG294" s="23"/>
      <c r="AH294" s="23"/>
      <c r="AI294" s="23"/>
      <c r="AJ294" s="23"/>
      <c r="AK294" s="23"/>
      <c r="AL294" s="23"/>
      <c r="AM294" s="23"/>
      <c r="AN294" s="23"/>
      <c r="AO294" s="23"/>
      <c r="AP294" s="23"/>
      <c r="AQ294" s="25"/>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c r="BS294" s="4"/>
      <c r="BT294" s="4"/>
      <c r="BU294" s="4"/>
      <c r="BV294" s="4"/>
      <c r="BW294" s="4"/>
      <c r="BX294" s="4"/>
    </row>
    <row r="295">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23"/>
      <c r="AC295" s="23"/>
      <c r="AD295" s="23"/>
      <c r="AE295" s="23"/>
      <c r="AF295" s="23"/>
      <c r="AG295" s="23"/>
      <c r="AH295" s="23"/>
      <c r="AI295" s="23"/>
      <c r="AJ295" s="23"/>
      <c r="AK295" s="23"/>
      <c r="AL295" s="23"/>
      <c r="AM295" s="23"/>
      <c r="AN295" s="23"/>
      <c r="AO295" s="23"/>
      <c r="AP295" s="23"/>
      <c r="AQ295" s="25"/>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c r="BS295" s="4"/>
      <c r="BT295" s="4"/>
      <c r="BU295" s="4"/>
      <c r="BV295" s="4"/>
      <c r="BW295" s="4"/>
      <c r="BX295" s="4"/>
    </row>
    <row r="296">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23"/>
      <c r="AC296" s="23"/>
      <c r="AD296" s="23"/>
      <c r="AE296" s="23"/>
      <c r="AF296" s="23"/>
      <c r="AG296" s="23"/>
      <c r="AH296" s="23"/>
      <c r="AI296" s="23"/>
      <c r="AJ296" s="23"/>
      <c r="AK296" s="23"/>
      <c r="AL296" s="23"/>
      <c r="AM296" s="23"/>
      <c r="AN296" s="23"/>
      <c r="AO296" s="23"/>
      <c r="AP296" s="23"/>
      <c r="AQ296" s="25"/>
      <c r="AR296" s="4"/>
      <c r="AS296" s="4"/>
      <c r="AT296" s="4"/>
      <c r="AU296" s="4"/>
      <c r="AV296" s="4"/>
      <c r="AW296" s="4"/>
      <c r="AX296" s="4"/>
      <c r="AY296" s="4"/>
      <c r="AZ296" s="4"/>
      <c r="BA296" s="4"/>
      <c r="BB296" s="4"/>
      <c r="BC296" s="4"/>
      <c r="BD296" s="4"/>
      <c r="BE296" s="4"/>
      <c r="BF296" s="4"/>
      <c r="BG296" s="4"/>
      <c r="BH296" s="4"/>
      <c r="BI296" s="4"/>
      <c r="BJ296" s="4"/>
      <c r="BK296" s="4"/>
      <c r="BL296" s="4"/>
      <c r="BM296" s="4"/>
      <c r="BN296" s="4"/>
      <c r="BO296" s="4"/>
      <c r="BP296" s="4"/>
      <c r="BQ296" s="4"/>
      <c r="BR296" s="4"/>
      <c r="BS296" s="4"/>
      <c r="BT296" s="4"/>
      <c r="BU296" s="4"/>
      <c r="BV296" s="4"/>
      <c r="BW296" s="4"/>
      <c r="BX296" s="4"/>
    </row>
    <row r="297">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23"/>
      <c r="AC297" s="23"/>
      <c r="AD297" s="23"/>
      <c r="AE297" s="23"/>
      <c r="AF297" s="23"/>
      <c r="AG297" s="23"/>
      <c r="AH297" s="23"/>
      <c r="AI297" s="23"/>
      <c r="AJ297" s="23"/>
      <c r="AK297" s="23"/>
      <c r="AL297" s="23"/>
      <c r="AM297" s="23"/>
      <c r="AN297" s="23"/>
      <c r="AO297" s="23"/>
      <c r="AP297" s="23"/>
      <c r="AQ297" s="25"/>
      <c r="AR297" s="4"/>
      <c r="AS297" s="4"/>
      <c r="AT297" s="4"/>
      <c r="AU297" s="4"/>
      <c r="AV297" s="4"/>
      <c r="AW297" s="4"/>
      <c r="AX297" s="4"/>
      <c r="AY297" s="4"/>
      <c r="AZ297" s="4"/>
      <c r="BA297" s="4"/>
      <c r="BB297" s="4"/>
      <c r="BC297" s="4"/>
      <c r="BD297" s="4"/>
      <c r="BE297" s="4"/>
      <c r="BF297" s="4"/>
      <c r="BG297" s="4"/>
      <c r="BH297" s="4"/>
      <c r="BI297" s="4"/>
      <c r="BJ297" s="4"/>
      <c r="BK297" s="4"/>
      <c r="BL297" s="4"/>
      <c r="BM297" s="4"/>
      <c r="BN297" s="4"/>
      <c r="BO297" s="4"/>
      <c r="BP297" s="4"/>
      <c r="BQ297" s="4"/>
      <c r="BR297" s="4"/>
      <c r="BS297" s="4"/>
      <c r="BT297" s="4"/>
      <c r="BU297" s="4"/>
      <c r="BV297" s="4"/>
      <c r="BW297" s="4"/>
      <c r="BX297" s="4"/>
    </row>
    <row r="298">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23"/>
      <c r="AC298" s="23"/>
      <c r="AD298" s="23"/>
      <c r="AE298" s="23"/>
      <c r="AF298" s="23"/>
      <c r="AG298" s="23"/>
      <c r="AH298" s="23"/>
      <c r="AI298" s="23"/>
      <c r="AJ298" s="23"/>
      <c r="AK298" s="23"/>
      <c r="AL298" s="23"/>
      <c r="AM298" s="23"/>
      <c r="AN298" s="23"/>
      <c r="AO298" s="23"/>
      <c r="AP298" s="23"/>
      <c r="AQ298" s="25"/>
      <c r="AR298" s="4"/>
      <c r="AS298" s="4"/>
      <c r="AT298" s="4"/>
      <c r="AU298" s="4"/>
      <c r="AV298" s="4"/>
      <c r="AW298" s="4"/>
      <c r="AX298" s="4"/>
      <c r="AY298" s="4"/>
      <c r="AZ298" s="4"/>
      <c r="BA298" s="4"/>
      <c r="BB298" s="4"/>
      <c r="BC298" s="4"/>
      <c r="BD298" s="4"/>
      <c r="BE298" s="4"/>
      <c r="BF298" s="4"/>
      <c r="BG298" s="4"/>
      <c r="BH298" s="4"/>
      <c r="BI298" s="4"/>
      <c r="BJ298" s="4"/>
      <c r="BK298" s="4"/>
      <c r="BL298" s="4"/>
      <c r="BM298" s="4"/>
      <c r="BN298" s="4"/>
      <c r="BO298" s="4"/>
      <c r="BP298" s="4"/>
      <c r="BQ298" s="4"/>
      <c r="BR298" s="4"/>
      <c r="BS298" s="4"/>
      <c r="BT298" s="4"/>
      <c r="BU298" s="4"/>
      <c r="BV298" s="4"/>
      <c r="BW298" s="4"/>
      <c r="BX298" s="4"/>
    </row>
    <row r="299">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23"/>
      <c r="AC299" s="23"/>
      <c r="AD299" s="23"/>
      <c r="AE299" s="23"/>
      <c r="AF299" s="23"/>
      <c r="AG299" s="23"/>
      <c r="AH299" s="23"/>
      <c r="AI299" s="23"/>
      <c r="AJ299" s="23"/>
      <c r="AK299" s="23"/>
      <c r="AL299" s="23"/>
      <c r="AM299" s="23"/>
      <c r="AN299" s="23"/>
      <c r="AO299" s="23"/>
      <c r="AP299" s="23"/>
      <c r="AQ299" s="25"/>
      <c r="AR299" s="4"/>
      <c r="AS299" s="4"/>
      <c r="AT299" s="4"/>
      <c r="AU299" s="4"/>
      <c r="AV299" s="4"/>
      <c r="AW299" s="4"/>
      <c r="AX299" s="4"/>
      <c r="AY299" s="4"/>
      <c r="AZ299" s="4"/>
      <c r="BA299" s="4"/>
      <c r="BB299" s="4"/>
      <c r="BC299" s="4"/>
      <c r="BD299" s="4"/>
      <c r="BE299" s="4"/>
      <c r="BF299" s="4"/>
      <c r="BG299" s="4"/>
      <c r="BH299" s="4"/>
      <c r="BI299" s="4"/>
      <c r="BJ299" s="4"/>
      <c r="BK299" s="4"/>
      <c r="BL299" s="4"/>
      <c r="BM299" s="4"/>
      <c r="BN299" s="4"/>
      <c r="BO299" s="4"/>
      <c r="BP299" s="4"/>
      <c r="BQ299" s="4"/>
      <c r="BR299" s="4"/>
      <c r="BS299" s="4"/>
      <c r="BT299" s="4"/>
      <c r="BU299" s="4"/>
      <c r="BV299" s="4"/>
      <c r="BW299" s="4"/>
      <c r="BX299" s="4"/>
    </row>
    <row r="300">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23"/>
      <c r="AC300" s="23"/>
      <c r="AD300" s="23"/>
      <c r="AE300" s="23"/>
      <c r="AF300" s="23"/>
      <c r="AG300" s="23"/>
      <c r="AH300" s="23"/>
      <c r="AI300" s="23"/>
      <c r="AJ300" s="23"/>
      <c r="AK300" s="23"/>
      <c r="AL300" s="23"/>
      <c r="AM300" s="23"/>
      <c r="AN300" s="23"/>
      <c r="AO300" s="23"/>
      <c r="AP300" s="23"/>
      <c r="AQ300" s="25"/>
      <c r="AR300" s="4"/>
      <c r="AS300" s="4"/>
      <c r="AT300" s="4"/>
      <c r="AU300" s="4"/>
      <c r="AV300" s="4"/>
      <c r="AW300" s="4"/>
      <c r="AX300" s="4"/>
      <c r="AY300" s="4"/>
      <c r="AZ300" s="4"/>
      <c r="BA300" s="4"/>
      <c r="BB300" s="4"/>
      <c r="BC300" s="4"/>
      <c r="BD300" s="4"/>
      <c r="BE300" s="4"/>
      <c r="BF300" s="4"/>
      <c r="BG300" s="4"/>
      <c r="BH300" s="4"/>
      <c r="BI300" s="4"/>
      <c r="BJ300" s="4"/>
      <c r="BK300" s="4"/>
      <c r="BL300" s="4"/>
      <c r="BM300" s="4"/>
      <c r="BN300" s="4"/>
      <c r="BO300" s="4"/>
      <c r="BP300" s="4"/>
      <c r="BQ300" s="4"/>
      <c r="BR300" s="4"/>
      <c r="BS300" s="4"/>
      <c r="BT300" s="4"/>
      <c r="BU300" s="4"/>
      <c r="BV300" s="4"/>
      <c r="BW300" s="4"/>
      <c r="BX300" s="4"/>
    </row>
    <row r="30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23"/>
      <c r="AC301" s="23"/>
      <c r="AD301" s="23"/>
      <c r="AE301" s="23"/>
      <c r="AF301" s="23"/>
      <c r="AG301" s="23"/>
      <c r="AH301" s="23"/>
      <c r="AI301" s="23"/>
      <c r="AJ301" s="23"/>
      <c r="AK301" s="23"/>
      <c r="AL301" s="23"/>
      <c r="AM301" s="23"/>
      <c r="AN301" s="23"/>
      <c r="AO301" s="23"/>
      <c r="AP301" s="23"/>
      <c r="AQ301" s="25"/>
      <c r="AR301" s="4"/>
      <c r="AS301" s="4"/>
      <c r="AT301" s="4"/>
      <c r="AU301" s="4"/>
      <c r="AV301" s="4"/>
      <c r="AW301" s="4"/>
      <c r="AX301" s="4"/>
      <c r="AY301" s="4"/>
      <c r="AZ301" s="4"/>
      <c r="BA301" s="4"/>
      <c r="BB301" s="4"/>
      <c r="BC301" s="4"/>
      <c r="BD301" s="4"/>
      <c r="BE301" s="4"/>
      <c r="BF301" s="4"/>
      <c r="BG301" s="4"/>
      <c r="BH301" s="4"/>
      <c r="BI301" s="4"/>
      <c r="BJ301" s="4"/>
      <c r="BK301" s="4"/>
      <c r="BL301" s="4"/>
      <c r="BM301" s="4"/>
      <c r="BN301" s="4"/>
      <c r="BO301" s="4"/>
      <c r="BP301" s="4"/>
      <c r="BQ301" s="4"/>
      <c r="BR301" s="4"/>
      <c r="BS301" s="4"/>
      <c r="BT301" s="4"/>
      <c r="BU301" s="4"/>
      <c r="BV301" s="4"/>
      <c r="BW301" s="4"/>
      <c r="BX301" s="4"/>
    </row>
    <row r="302">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23"/>
      <c r="AC302" s="23"/>
      <c r="AD302" s="23"/>
      <c r="AE302" s="23"/>
      <c r="AF302" s="23"/>
      <c r="AG302" s="23"/>
      <c r="AH302" s="23"/>
      <c r="AI302" s="23"/>
      <c r="AJ302" s="23"/>
      <c r="AK302" s="23"/>
      <c r="AL302" s="23"/>
      <c r="AM302" s="23"/>
      <c r="AN302" s="23"/>
      <c r="AO302" s="23"/>
      <c r="AP302" s="23"/>
      <c r="AQ302" s="25"/>
      <c r="AR302" s="4"/>
      <c r="AS302" s="4"/>
      <c r="AT302" s="4"/>
      <c r="AU302" s="4"/>
      <c r="AV302" s="4"/>
      <c r="AW302" s="4"/>
      <c r="AX302" s="4"/>
      <c r="AY302" s="4"/>
      <c r="AZ302" s="4"/>
      <c r="BA302" s="4"/>
      <c r="BB302" s="4"/>
      <c r="BC302" s="4"/>
      <c r="BD302" s="4"/>
      <c r="BE302" s="4"/>
      <c r="BF302" s="4"/>
      <c r="BG302" s="4"/>
      <c r="BH302" s="4"/>
      <c r="BI302" s="4"/>
      <c r="BJ302" s="4"/>
      <c r="BK302" s="4"/>
      <c r="BL302" s="4"/>
      <c r="BM302" s="4"/>
      <c r="BN302" s="4"/>
      <c r="BO302" s="4"/>
      <c r="BP302" s="4"/>
      <c r="BQ302" s="4"/>
      <c r="BR302" s="4"/>
      <c r="BS302" s="4"/>
      <c r="BT302" s="4"/>
      <c r="BU302" s="4"/>
      <c r="BV302" s="4"/>
      <c r="BW302" s="4"/>
      <c r="BX302" s="4"/>
    </row>
    <row r="303">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23"/>
      <c r="AC303" s="23"/>
      <c r="AD303" s="23"/>
      <c r="AE303" s="23"/>
      <c r="AF303" s="23"/>
      <c r="AG303" s="23"/>
      <c r="AH303" s="23"/>
      <c r="AI303" s="23"/>
      <c r="AJ303" s="23"/>
      <c r="AK303" s="23"/>
      <c r="AL303" s="23"/>
      <c r="AM303" s="23"/>
      <c r="AN303" s="23"/>
      <c r="AO303" s="23"/>
      <c r="AP303" s="23"/>
      <c r="AQ303" s="25"/>
      <c r="AR303" s="4"/>
      <c r="AS303" s="4"/>
      <c r="AT303" s="4"/>
      <c r="AU303" s="4"/>
      <c r="AV303" s="4"/>
      <c r="AW303" s="4"/>
      <c r="AX303" s="4"/>
      <c r="AY303" s="4"/>
      <c r="AZ303" s="4"/>
      <c r="BA303" s="4"/>
      <c r="BB303" s="4"/>
      <c r="BC303" s="4"/>
      <c r="BD303" s="4"/>
      <c r="BE303" s="4"/>
      <c r="BF303" s="4"/>
      <c r="BG303" s="4"/>
      <c r="BH303" s="4"/>
      <c r="BI303" s="4"/>
      <c r="BJ303" s="4"/>
      <c r="BK303" s="4"/>
      <c r="BL303" s="4"/>
      <c r="BM303" s="4"/>
      <c r="BN303" s="4"/>
      <c r="BO303" s="4"/>
      <c r="BP303" s="4"/>
      <c r="BQ303" s="4"/>
      <c r="BR303" s="4"/>
      <c r="BS303" s="4"/>
      <c r="BT303" s="4"/>
      <c r="BU303" s="4"/>
      <c r="BV303" s="4"/>
      <c r="BW303" s="4"/>
      <c r="BX303" s="4"/>
    </row>
    <row r="304">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23"/>
      <c r="AC304" s="23"/>
      <c r="AD304" s="23"/>
      <c r="AE304" s="23"/>
      <c r="AF304" s="23"/>
      <c r="AG304" s="23"/>
      <c r="AH304" s="23"/>
      <c r="AI304" s="23"/>
      <c r="AJ304" s="23"/>
      <c r="AK304" s="23"/>
      <c r="AL304" s="23"/>
      <c r="AM304" s="23"/>
      <c r="AN304" s="23"/>
      <c r="AO304" s="23"/>
      <c r="AP304" s="23"/>
      <c r="AQ304" s="25"/>
      <c r="AR304" s="4"/>
      <c r="AS304" s="4"/>
      <c r="AT304" s="4"/>
      <c r="AU304" s="4"/>
      <c r="AV304" s="4"/>
      <c r="AW304" s="4"/>
      <c r="AX304" s="4"/>
      <c r="AY304" s="4"/>
      <c r="AZ304" s="4"/>
      <c r="BA304" s="4"/>
      <c r="BB304" s="4"/>
      <c r="BC304" s="4"/>
      <c r="BD304" s="4"/>
      <c r="BE304" s="4"/>
      <c r="BF304" s="4"/>
      <c r="BG304" s="4"/>
      <c r="BH304" s="4"/>
      <c r="BI304" s="4"/>
      <c r="BJ304" s="4"/>
      <c r="BK304" s="4"/>
      <c r="BL304" s="4"/>
      <c r="BM304" s="4"/>
      <c r="BN304" s="4"/>
      <c r="BO304" s="4"/>
      <c r="BP304" s="4"/>
      <c r="BQ304" s="4"/>
      <c r="BR304" s="4"/>
      <c r="BS304" s="4"/>
      <c r="BT304" s="4"/>
      <c r="BU304" s="4"/>
      <c r="BV304" s="4"/>
      <c r="BW304" s="4"/>
      <c r="BX304" s="4"/>
    </row>
    <row r="305">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23"/>
      <c r="AC305" s="23"/>
      <c r="AD305" s="23"/>
      <c r="AE305" s="23"/>
      <c r="AF305" s="23"/>
      <c r="AG305" s="23"/>
      <c r="AH305" s="23"/>
      <c r="AI305" s="23"/>
      <c r="AJ305" s="23"/>
      <c r="AK305" s="23"/>
      <c r="AL305" s="23"/>
      <c r="AM305" s="23"/>
      <c r="AN305" s="23"/>
      <c r="AO305" s="23"/>
      <c r="AP305" s="23"/>
      <c r="AQ305" s="25"/>
      <c r="AR305" s="4"/>
      <c r="AS305" s="4"/>
      <c r="AT305" s="4"/>
      <c r="AU305" s="4"/>
      <c r="AV305" s="4"/>
      <c r="AW305" s="4"/>
      <c r="AX305" s="4"/>
      <c r="AY305" s="4"/>
      <c r="AZ305" s="4"/>
      <c r="BA305" s="4"/>
      <c r="BB305" s="4"/>
      <c r="BC305" s="4"/>
      <c r="BD305" s="4"/>
      <c r="BE305" s="4"/>
      <c r="BF305" s="4"/>
      <c r="BG305" s="4"/>
      <c r="BH305" s="4"/>
      <c r="BI305" s="4"/>
      <c r="BJ305" s="4"/>
      <c r="BK305" s="4"/>
      <c r="BL305" s="4"/>
      <c r="BM305" s="4"/>
      <c r="BN305" s="4"/>
      <c r="BO305" s="4"/>
      <c r="BP305" s="4"/>
      <c r="BQ305" s="4"/>
      <c r="BR305" s="4"/>
      <c r="BS305" s="4"/>
      <c r="BT305" s="4"/>
      <c r="BU305" s="4"/>
      <c r="BV305" s="4"/>
      <c r="BW305" s="4"/>
      <c r="BX305" s="4"/>
    </row>
    <row r="306">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23"/>
      <c r="AC306" s="23"/>
      <c r="AD306" s="23"/>
      <c r="AE306" s="23"/>
      <c r="AF306" s="23"/>
      <c r="AG306" s="23"/>
      <c r="AH306" s="23"/>
      <c r="AI306" s="23"/>
      <c r="AJ306" s="23"/>
      <c r="AK306" s="23"/>
      <c r="AL306" s="23"/>
      <c r="AM306" s="23"/>
      <c r="AN306" s="23"/>
      <c r="AO306" s="23"/>
      <c r="AP306" s="23"/>
      <c r="AQ306" s="25"/>
      <c r="AR306" s="4"/>
      <c r="AS306" s="4"/>
      <c r="AT306" s="4"/>
      <c r="AU306" s="4"/>
      <c r="AV306" s="4"/>
      <c r="AW306" s="4"/>
      <c r="AX306" s="4"/>
      <c r="AY306" s="4"/>
      <c r="AZ306" s="4"/>
      <c r="BA306" s="4"/>
      <c r="BB306" s="4"/>
      <c r="BC306" s="4"/>
      <c r="BD306" s="4"/>
      <c r="BE306" s="4"/>
      <c r="BF306" s="4"/>
      <c r="BG306" s="4"/>
      <c r="BH306" s="4"/>
      <c r="BI306" s="4"/>
      <c r="BJ306" s="4"/>
      <c r="BK306" s="4"/>
      <c r="BL306" s="4"/>
      <c r="BM306" s="4"/>
      <c r="BN306" s="4"/>
      <c r="BO306" s="4"/>
      <c r="BP306" s="4"/>
      <c r="BQ306" s="4"/>
      <c r="BR306" s="4"/>
      <c r="BS306" s="4"/>
      <c r="BT306" s="4"/>
      <c r="BU306" s="4"/>
      <c r="BV306" s="4"/>
      <c r="BW306" s="4"/>
      <c r="BX306" s="4"/>
    </row>
    <row r="307">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23"/>
      <c r="AC307" s="23"/>
      <c r="AD307" s="23"/>
      <c r="AE307" s="23"/>
      <c r="AF307" s="23"/>
      <c r="AG307" s="23"/>
      <c r="AH307" s="23"/>
      <c r="AI307" s="23"/>
      <c r="AJ307" s="23"/>
      <c r="AK307" s="23"/>
      <c r="AL307" s="23"/>
      <c r="AM307" s="23"/>
      <c r="AN307" s="23"/>
      <c r="AO307" s="23"/>
      <c r="AP307" s="23"/>
      <c r="AQ307" s="25"/>
      <c r="AR307" s="4"/>
      <c r="AS307" s="4"/>
      <c r="AT307" s="4"/>
      <c r="AU307" s="4"/>
      <c r="AV307" s="4"/>
      <c r="AW307" s="4"/>
      <c r="AX307" s="4"/>
      <c r="AY307" s="4"/>
      <c r="AZ307" s="4"/>
      <c r="BA307" s="4"/>
      <c r="BB307" s="4"/>
      <c r="BC307" s="4"/>
      <c r="BD307" s="4"/>
      <c r="BE307" s="4"/>
      <c r="BF307" s="4"/>
      <c r="BG307" s="4"/>
      <c r="BH307" s="4"/>
      <c r="BI307" s="4"/>
      <c r="BJ307" s="4"/>
      <c r="BK307" s="4"/>
      <c r="BL307" s="4"/>
      <c r="BM307" s="4"/>
      <c r="BN307" s="4"/>
      <c r="BO307" s="4"/>
      <c r="BP307" s="4"/>
      <c r="BQ307" s="4"/>
      <c r="BR307" s="4"/>
      <c r="BS307" s="4"/>
      <c r="BT307" s="4"/>
      <c r="BU307" s="4"/>
      <c r="BV307" s="4"/>
      <c r="BW307" s="4"/>
      <c r="BX307" s="4"/>
    </row>
    <row r="308">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23"/>
      <c r="AC308" s="23"/>
      <c r="AD308" s="23"/>
      <c r="AE308" s="23"/>
      <c r="AF308" s="23"/>
      <c r="AG308" s="23"/>
      <c r="AH308" s="23"/>
      <c r="AI308" s="23"/>
      <c r="AJ308" s="23"/>
      <c r="AK308" s="23"/>
      <c r="AL308" s="23"/>
      <c r="AM308" s="23"/>
      <c r="AN308" s="23"/>
      <c r="AO308" s="23"/>
      <c r="AP308" s="23"/>
      <c r="AQ308" s="25"/>
      <c r="AR308" s="4"/>
      <c r="AS308" s="4"/>
      <c r="AT308" s="4"/>
      <c r="AU308" s="4"/>
      <c r="AV308" s="4"/>
      <c r="AW308" s="4"/>
      <c r="AX308" s="4"/>
      <c r="AY308" s="4"/>
      <c r="AZ308" s="4"/>
      <c r="BA308" s="4"/>
      <c r="BB308" s="4"/>
      <c r="BC308" s="4"/>
      <c r="BD308" s="4"/>
      <c r="BE308" s="4"/>
      <c r="BF308" s="4"/>
      <c r="BG308" s="4"/>
      <c r="BH308" s="4"/>
      <c r="BI308" s="4"/>
      <c r="BJ308" s="4"/>
      <c r="BK308" s="4"/>
      <c r="BL308" s="4"/>
      <c r="BM308" s="4"/>
      <c r="BN308" s="4"/>
      <c r="BO308" s="4"/>
      <c r="BP308" s="4"/>
      <c r="BQ308" s="4"/>
      <c r="BR308" s="4"/>
      <c r="BS308" s="4"/>
      <c r="BT308" s="4"/>
      <c r="BU308" s="4"/>
      <c r="BV308" s="4"/>
      <c r="BW308" s="4"/>
      <c r="BX308" s="4"/>
    </row>
    <row r="309">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23"/>
      <c r="AC309" s="23"/>
      <c r="AD309" s="23"/>
      <c r="AE309" s="23"/>
      <c r="AF309" s="23"/>
      <c r="AG309" s="23"/>
      <c r="AH309" s="23"/>
      <c r="AI309" s="23"/>
      <c r="AJ309" s="23"/>
      <c r="AK309" s="23"/>
      <c r="AL309" s="23"/>
      <c r="AM309" s="23"/>
      <c r="AN309" s="23"/>
      <c r="AO309" s="23"/>
      <c r="AP309" s="23"/>
      <c r="AQ309" s="25"/>
      <c r="AR309" s="4"/>
      <c r="AS309" s="4"/>
      <c r="AT309" s="4"/>
      <c r="AU309" s="4"/>
      <c r="AV309" s="4"/>
      <c r="AW309" s="4"/>
      <c r="AX309" s="4"/>
      <c r="AY309" s="4"/>
      <c r="AZ309" s="4"/>
      <c r="BA309" s="4"/>
      <c r="BB309" s="4"/>
      <c r="BC309" s="4"/>
      <c r="BD309" s="4"/>
      <c r="BE309" s="4"/>
      <c r="BF309" s="4"/>
      <c r="BG309" s="4"/>
      <c r="BH309" s="4"/>
      <c r="BI309" s="4"/>
      <c r="BJ309" s="4"/>
      <c r="BK309" s="4"/>
      <c r="BL309" s="4"/>
      <c r="BM309" s="4"/>
      <c r="BN309" s="4"/>
      <c r="BO309" s="4"/>
      <c r="BP309" s="4"/>
      <c r="BQ309" s="4"/>
      <c r="BR309" s="4"/>
      <c r="BS309" s="4"/>
      <c r="BT309" s="4"/>
      <c r="BU309" s="4"/>
      <c r="BV309" s="4"/>
      <c r="BW309" s="4"/>
      <c r="BX309" s="4"/>
    </row>
    <row r="310">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23"/>
      <c r="AC310" s="23"/>
      <c r="AD310" s="23"/>
      <c r="AE310" s="23"/>
      <c r="AF310" s="23"/>
      <c r="AG310" s="23"/>
      <c r="AH310" s="23"/>
      <c r="AI310" s="23"/>
      <c r="AJ310" s="23"/>
      <c r="AK310" s="23"/>
      <c r="AL310" s="23"/>
      <c r="AM310" s="23"/>
      <c r="AN310" s="23"/>
      <c r="AO310" s="23"/>
      <c r="AP310" s="23"/>
      <c r="AQ310" s="25"/>
      <c r="AR310" s="4"/>
      <c r="AS310" s="4"/>
      <c r="AT310" s="4"/>
      <c r="AU310" s="4"/>
      <c r="AV310" s="4"/>
      <c r="AW310" s="4"/>
      <c r="AX310" s="4"/>
      <c r="AY310" s="4"/>
      <c r="AZ310" s="4"/>
      <c r="BA310" s="4"/>
      <c r="BB310" s="4"/>
      <c r="BC310" s="4"/>
      <c r="BD310" s="4"/>
      <c r="BE310" s="4"/>
      <c r="BF310" s="4"/>
      <c r="BG310" s="4"/>
      <c r="BH310" s="4"/>
      <c r="BI310" s="4"/>
      <c r="BJ310" s="4"/>
      <c r="BK310" s="4"/>
      <c r="BL310" s="4"/>
      <c r="BM310" s="4"/>
      <c r="BN310" s="4"/>
      <c r="BO310" s="4"/>
      <c r="BP310" s="4"/>
      <c r="BQ310" s="4"/>
      <c r="BR310" s="4"/>
      <c r="BS310" s="4"/>
      <c r="BT310" s="4"/>
      <c r="BU310" s="4"/>
      <c r="BV310" s="4"/>
      <c r="BW310" s="4"/>
      <c r="BX310" s="4"/>
    </row>
    <row r="31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23"/>
      <c r="AC311" s="23"/>
      <c r="AD311" s="23"/>
      <c r="AE311" s="23"/>
      <c r="AF311" s="23"/>
      <c r="AG311" s="23"/>
      <c r="AH311" s="23"/>
      <c r="AI311" s="23"/>
      <c r="AJ311" s="23"/>
      <c r="AK311" s="23"/>
      <c r="AL311" s="23"/>
      <c r="AM311" s="23"/>
      <c r="AN311" s="23"/>
      <c r="AO311" s="23"/>
      <c r="AP311" s="23"/>
      <c r="AQ311" s="25"/>
      <c r="AR311" s="4"/>
      <c r="AS311" s="4"/>
      <c r="AT311" s="4"/>
      <c r="AU311" s="4"/>
      <c r="AV311" s="4"/>
      <c r="AW311" s="4"/>
      <c r="AX311" s="4"/>
      <c r="AY311" s="4"/>
      <c r="AZ311" s="4"/>
      <c r="BA311" s="4"/>
      <c r="BB311" s="4"/>
      <c r="BC311" s="4"/>
      <c r="BD311" s="4"/>
      <c r="BE311" s="4"/>
      <c r="BF311" s="4"/>
      <c r="BG311" s="4"/>
      <c r="BH311" s="4"/>
      <c r="BI311" s="4"/>
      <c r="BJ311" s="4"/>
      <c r="BK311" s="4"/>
      <c r="BL311" s="4"/>
      <c r="BM311" s="4"/>
      <c r="BN311" s="4"/>
      <c r="BO311" s="4"/>
      <c r="BP311" s="4"/>
      <c r="BQ311" s="4"/>
      <c r="BR311" s="4"/>
      <c r="BS311" s="4"/>
      <c r="BT311" s="4"/>
      <c r="BU311" s="4"/>
      <c r="BV311" s="4"/>
      <c r="BW311" s="4"/>
      <c r="BX311" s="4"/>
    </row>
    <row r="312">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23"/>
      <c r="AC312" s="23"/>
      <c r="AD312" s="23"/>
      <c r="AE312" s="23"/>
      <c r="AF312" s="23"/>
      <c r="AG312" s="23"/>
      <c r="AH312" s="23"/>
      <c r="AI312" s="23"/>
      <c r="AJ312" s="23"/>
      <c r="AK312" s="23"/>
      <c r="AL312" s="23"/>
      <c r="AM312" s="23"/>
      <c r="AN312" s="23"/>
      <c r="AO312" s="23"/>
      <c r="AP312" s="23"/>
      <c r="AQ312" s="25"/>
      <c r="AR312" s="4"/>
      <c r="AS312" s="4"/>
      <c r="AT312" s="4"/>
      <c r="AU312" s="4"/>
      <c r="AV312" s="4"/>
      <c r="AW312" s="4"/>
      <c r="AX312" s="4"/>
      <c r="AY312" s="4"/>
      <c r="AZ312" s="4"/>
      <c r="BA312" s="4"/>
      <c r="BB312" s="4"/>
      <c r="BC312" s="4"/>
      <c r="BD312" s="4"/>
      <c r="BE312" s="4"/>
      <c r="BF312" s="4"/>
      <c r="BG312" s="4"/>
      <c r="BH312" s="4"/>
      <c r="BI312" s="4"/>
      <c r="BJ312" s="4"/>
      <c r="BK312" s="4"/>
      <c r="BL312" s="4"/>
      <c r="BM312" s="4"/>
      <c r="BN312" s="4"/>
      <c r="BO312" s="4"/>
      <c r="BP312" s="4"/>
      <c r="BQ312" s="4"/>
      <c r="BR312" s="4"/>
      <c r="BS312" s="4"/>
      <c r="BT312" s="4"/>
      <c r="BU312" s="4"/>
      <c r="BV312" s="4"/>
      <c r="BW312" s="4"/>
      <c r="BX312" s="4"/>
    </row>
    <row r="313">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23"/>
      <c r="AC313" s="23"/>
      <c r="AD313" s="23"/>
      <c r="AE313" s="23"/>
      <c r="AF313" s="23"/>
      <c r="AG313" s="23"/>
      <c r="AH313" s="23"/>
      <c r="AI313" s="23"/>
      <c r="AJ313" s="23"/>
      <c r="AK313" s="23"/>
      <c r="AL313" s="23"/>
      <c r="AM313" s="23"/>
      <c r="AN313" s="23"/>
      <c r="AO313" s="23"/>
      <c r="AP313" s="23"/>
      <c r="AQ313" s="25"/>
      <c r="AR313" s="4"/>
      <c r="AS313" s="4"/>
      <c r="AT313" s="4"/>
      <c r="AU313" s="4"/>
      <c r="AV313" s="4"/>
      <c r="AW313" s="4"/>
      <c r="AX313" s="4"/>
      <c r="AY313" s="4"/>
      <c r="AZ313" s="4"/>
      <c r="BA313" s="4"/>
      <c r="BB313" s="4"/>
      <c r="BC313" s="4"/>
      <c r="BD313" s="4"/>
      <c r="BE313" s="4"/>
      <c r="BF313" s="4"/>
      <c r="BG313" s="4"/>
      <c r="BH313" s="4"/>
      <c r="BI313" s="4"/>
      <c r="BJ313" s="4"/>
      <c r="BK313" s="4"/>
      <c r="BL313" s="4"/>
      <c r="BM313" s="4"/>
      <c r="BN313" s="4"/>
      <c r="BO313" s="4"/>
      <c r="BP313" s="4"/>
      <c r="BQ313" s="4"/>
      <c r="BR313" s="4"/>
      <c r="BS313" s="4"/>
      <c r="BT313" s="4"/>
      <c r="BU313" s="4"/>
      <c r="BV313" s="4"/>
      <c r="BW313" s="4"/>
      <c r="BX313" s="4"/>
    </row>
    <row r="314">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23"/>
      <c r="AC314" s="23"/>
      <c r="AD314" s="23"/>
      <c r="AE314" s="23"/>
      <c r="AF314" s="23"/>
      <c r="AG314" s="23"/>
      <c r="AH314" s="23"/>
      <c r="AI314" s="23"/>
      <c r="AJ314" s="23"/>
      <c r="AK314" s="23"/>
      <c r="AL314" s="23"/>
      <c r="AM314" s="23"/>
      <c r="AN314" s="23"/>
      <c r="AO314" s="23"/>
      <c r="AP314" s="23"/>
      <c r="AQ314" s="25"/>
      <c r="AR314" s="4"/>
      <c r="AS314" s="4"/>
      <c r="AT314" s="4"/>
      <c r="AU314" s="4"/>
      <c r="AV314" s="4"/>
      <c r="AW314" s="4"/>
      <c r="AX314" s="4"/>
      <c r="AY314" s="4"/>
      <c r="AZ314" s="4"/>
      <c r="BA314" s="4"/>
      <c r="BB314" s="4"/>
      <c r="BC314" s="4"/>
      <c r="BD314" s="4"/>
      <c r="BE314" s="4"/>
      <c r="BF314" s="4"/>
      <c r="BG314" s="4"/>
      <c r="BH314" s="4"/>
      <c r="BI314" s="4"/>
      <c r="BJ314" s="4"/>
      <c r="BK314" s="4"/>
      <c r="BL314" s="4"/>
      <c r="BM314" s="4"/>
      <c r="BN314" s="4"/>
      <c r="BO314" s="4"/>
      <c r="BP314" s="4"/>
      <c r="BQ314" s="4"/>
      <c r="BR314" s="4"/>
      <c r="BS314" s="4"/>
      <c r="BT314" s="4"/>
      <c r="BU314" s="4"/>
      <c r="BV314" s="4"/>
      <c r="BW314" s="4"/>
      <c r="BX314" s="4"/>
    </row>
    <row r="315">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23"/>
      <c r="AC315" s="23"/>
      <c r="AD315" s="23"/>
      <c r="AE315" s="23"/>
      <c r="AF315" s="23"/>
      <c r="AG315" s="23"/>
      <c r="AH315" s="23"/>
      <c r="AI315" s="23"/>
      <c r="AJ315" s="23"/>
      <c r="AK315" s="23"/>
      <c r="AL315" s="23"/>
      <c r="AM315" s="23"/>
      <c r="AN315" s="23"/>
      <c r="AO315" s="23"/>
      <c r="AP315" s="23"/>
      <c r="AQ315" s="25"/>
      <c r="AR315" s="4"/>
      <c r="AS315" s="4"/>
      <c r="AT315" s="4"/>
      <c r="AU315" s="4"/>
      <c r="AV315" s="4"/>
      <c r="AW315" s="4"/>
      <c r="AX315" s="4"/>
      <c r="AY315" s="4"/>
      <c r="AZ315" s="4"/>
      <c r="BA315" s="4"/>
      <c r="BB315" s="4"/>
      <c r="BC315" s="4"/>
      <c r="BD315" s="4"/>
      <c r="BE315" s="4"/>
      <c r="BF315" s="4"/>
      <c r="BG315" s="4"/>
      <c r="BH315" s="4"/>
      <c r="BI315" s="4"/>
      <c r="BJ315" s="4"/>
      <c r="BK315" s="4"/>
      <c r="BL315" s="4"/>
      <c r="BM315" s="4"/>
      <c r="BN315" s="4"/>
      <c r="BO315" s="4"/>
      <c r="BP315" s="4"/>
      <c r="BQ315" s="4"/>
      <c r="BR315" s="4"/>
      <c r="BS315" s="4"/>
      <c r="BT315" s="4"/>
      <c r="BU315" s="4"/>
      <c r="BV315" s="4"/>
      <c r="BW315" s="4"/>
      <c r="BX315" s="4"/>
    </row>
    <row r="316">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23"/>
      <c r="AC316" s="23"/>
      <c r="AD316" s="23"/>
      <c r="AE316" s="23"/>
      <c r="AF316" s="23"/>
      <c r="AG316" s="23"/>
      <c r="AH316" s="23"/>
      <c r="AI316" s="23"/>
      <c r="AJ316" s="23"/>
      <c r="AK316" s="23"/>
      <c r="AL316" s="23"/>
      <c r="AM316" s="23"/>
      <c r="AN316" s="23"/>
      <c r="AO316" s="23"/>
      <c r="AP316" s="23"/>
      <c r="AQ316" s="25"/>
      <c r="AR316" s="4"/>
      <c r="AS316" s="4"/>
      <c r="AT316" s="4"/>
      <c r="AU316" s="4"/>
      <c r="AV316" s="4"/>
      <c r="AW316" s="4"/>
      <c r="AX316" s="4"/>
      <c r="AY316" s="4"/>
      <c r="AZ316" s="4"/>
      <c r="BA316" s="4"/>
      <c r="BB316" s="4"/>
      <c r="BC316" s="4"/>
      <c r="BD316" s="4"/>
      <c r="BE316" s="4"/>
      <c r="BF316" s="4"/>
      <c r="BG316" s="4"/>
      <c r="BH316" s="4"/>
      <c r="BI316" s="4"/>
      <c r="BJ316" s="4"/>
      <c r="BK316" s="4"/>
      <c r="BL316" s="4"/>
      <c r="BM316" s="4"/>
      <c r="BN316" s="4"/>
      <c r="BO316" s="4"/>
      <c r="BP316" s="4"/>
      <c r="BQ316" s="4"/>
      <c r="BR316" s="4"/>
      <c r="BS316" s="4"/>
      <c r="BT316" s="4"/>
      <c r="BU316" s="4"/>
      <c r="BV316" s="4"/>
      <c r="BW316" s="4"/>
      <c r="BX316" s="4"/>
    </row>
    <row r="317">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23"/>
      <c r="AC317" s="23"/>
      <c r="AD317" s="23"/>
      <c r="AE317" s="23"/>
      <c r="AF317" s="23"/>
      <c r="AG317" s="23"/>
      <c r="AH317" s="23"/>
      <c r="AI317" s="23"/>
      <c r="AJ317" s="23"/>
      <c r="AK317" s="23"/>
      <c r="AL317" s="23"/>
      <c r="AM317" s="23"/>
      <c r="AN317" s="23"/>
      <c r="AO317" s="23"/>
      <c r="AP317" s="23"/>
      <c r="AQ317" s="25"/>
      <c r="AR317" s="4"/>
      <c r="AS317" s="4"/>
      <c r="AT317" s="4"/>
      <c r="AU317" s="4"/>
      <c r="AV317" s="4"/>
      <c r="AW317" s="4"/>
      <c r="AX317" s="4"/>
      <c r="AY317" s="4"/>
      <c r="AZ317" s="4"/>
      <c r="BA317" s="4"/>
      <c r="BB317" s="4"/>
      <c r="BC317" s="4"/>
      <c r="BD317" s="4"/>
      <c r="BE317" s="4"/>
      <c r="BF317" s="4"/>
      <c r="BG317" s="4"/>
      <c r="BH317" s="4"/>
      <c r="BI317" s="4"/>
      <c r="BJ317" s="4"/>
      <c r="BK317" s="4"/>
      <c r="BL317" s="4"/>
      <c r="BM317" s="4"/>
      <c r="BN317" s="4"/>
      <c r="BO317" s="4"/>
      <c r="BP317" s="4"/>
      <c r="BQ317" s="4"/>
      <c r="BR317" s="4"/>
      <c r="BS317" s="4"/>
      <c r="BT317" s="4"/>
      <c r="BU317" s="4"/>
      <c r="BV317" s="4"/>
      <c r="BW317" s="4"/>
      <c r="BX317" s="4"/>
    </row>
    <row r="318">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23"/>
      <c r="AC318" s="23"/>
      <c r="AD318" s="23"/>
      <c r="AE318" s="23"/>
      <c r="AF318" s="23"/>
      <c r="AG318" s="23"/>
      <c r="AH318" s="23"/>
      <c r="AI318" s="23"/>
      <c r="AJ318" s="23"/>
      <c r="AK318" s="23"/>
      <c r="AL318" s="23"/>
      <c r="AM318" s="23"/>
      <c r="AN318" s="23"/>
      <c r="AO318" s="23"/>
      <c r="AP318" s="23"/>
      <c r="AQ318" s="25"/>
      <c r="AR318" s="4"/>
      <c r="AS318" s="4"/>
      <c r="AT318" s="4"/>
      <c r="AU318" s="4"/>
      <c r="AV318" s="4"/>
      <c r="AW318" s="4"/>
      <c r="AX318" s="4"/>
      <c r="AY318" s="4"/>
      <c r="AZ318" s="4"/>
      <c r="BA318" s="4"/>
      <c r="BB318" s="4"/>
      <c r="BC318" s="4"/>
      <c r="BD318" s="4"/>
      <c r="BE318" s="4"/>
      <c r="BF318" s="4"/>
      <c r="BG318" s="4"/>
      <c r="BH318" s="4"/>
      <c r="BI318" s="4"/>
      <c r="BJ318" s="4"/>
      <c r="BK318" s="4"/>
      <c r="BL318" s="4"/>
      <c r="BM318" s="4"/>
      <c r="BN318" s="4"/>
      <c r="BO318" s="4"/>
      <c r="BP318" s="4"/>
      <c r="BQ318" s="4"/>
      <c r="BR318" s="4"/>
      <c r="BS318" s="4"/>
      <c r="BT318" s="4"/>
      <c r="BU318" s="4"/>
      <c r="BV318" s="4"/>
      <c r="BW318" s="4"/>
      <c r="BX318" s="4"/>
    </row>
    <row r="319">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23"/>
      <c r="AC319" s="23"/>
      <c r="AD319" s="23"/>
      <c r="AE319" s="23"/>
      <c r="AF319" s="23"/>
      <c r="AG319" s="23"/>
      <c r="AH319" s="23"/>
      <c r="AI319" s="23"/>
      <c r="AJ319" s="23"/>
      <c r="AK319" s="23"/>
      <c r="AL319" s="23"/>
      <c r="AM319" s="23"/>
      <c r="AN319" s="23"/>
      <c r="AO319" s="23"/>
      <c r="AP319" s="23"/>
      <c r="AQ319" s="25"/>
      <c r="AR319" s="4"/>
      <c r="AS319" s="4"/>
      <c r="AT319" s="4"/>
      <c r="AU319" s="4"/>
      <c r="AV319" s="4"/>
      <c r="AW319" s="4"/>
      <c r="AX319" s="4"/>
      <c r="AY319" s="4"/>
      <c r="AZ319" s="4"/>
      <c r="BA319" s="4"/>
      <c r="BB319" s="4"/>
      <c r="BC319" s="4"/>
      <c r="BD319" s="4"/>
      <c r="BE319" s="4"/>
      <c r="BF319" s="4"/>
      <c r="BG319" s="4"/>
      <c r="BH319" s="4"/>
      <c r="BI319" s="4"/>
      <c r="BJ319" s="4"/>
      <c r="BK319" s="4"/>
      <c r="BL319" s="4"/>
      <c r="BM319" s="4"/>
      <c r="BN319" s="4"/>
      <c r="BO319" s="4"/>
      <c r="BP319" s="4"/>
      <c r="BQ319" s="4"/>
      <c r="BR319" s="4"/>
      <c r="BS319" s="4"/>
      <c r="BT319" s="4"/>
      <c r="BU319" s="4"/>
      <c r="BV319" s="4"/>
      <c r="BW319" s="4"/>
      <c r="BX319" s="4"/>
    </row>
    <row r="320">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23"/>
      <c r="AC320" s="23"/>
      <c r="AD320" s="23"/>
      <c r="AE320" s="23"/>
      <c r="AF320" s="23"/>
      <c r="AG320" s="23"/>
      <c r="AH320" s="23"/>
      <c r="AI320" s="23"/>
      <c r="AJ320" s="23"/>
      <c r="AK320" s="23"/>
      <c r="AL320" s="23"/>
      <c r="AM320" s="23"/>
      <c r="AN320" s="23"/>
      <c r="AO320" s="23"/>
      <c r="AP320" s="23"/>
      <c r="AQ320" s="25"/>
      <c r="AR320" s="4"/>
      <c r="AS320" s="4"/>
      <c r="AT320" s="4"/>
      <c r="AU320" s="4"/>
      <c r="AV320" s="4"/>
      <c r="AW320" s="4"/>
      <c r="AX320" s="4"/>
      <c r="AY320" s="4"/>
      <c r="AZ320" s="4"/>
      <c r="BA320" s="4"/>
      <c r="BB320" s="4"/>
      <c r="BC320" s="4"/>
      <c r="BD320" s="4"/>
      <c r="BE320" s="4"/>
      <c r="BF320" s="4"/>
      <c r="BG320" s="4"/>
      <c r="BH320" s="4"/>
      <c r="BI320" s="4"/>
      <c r="BJ320" s="4"/>
      <c r="BK320" s="4"/>
      <c r="BL320" s="4"/>
      <c r="BM320" s="4"/>
      <c r="BN320" s="4"/>
      <c r="BO320" s="4"/>
      <c r="BP320" s="4"/>
      <c r="BQ320" s="4"/>
      <c r="BR320" s="4"/>
      <c r="BS320" s="4"/>
      <c r="BT320" s="4"/>
      <c r="BU320" s="4"/>
      <c r="BV320" s="4"/>
      <c r="BW320" s="4"/>
      <c r="BX320" s="4"/>
    </row>
    <row r="32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23"/>
      <c r="AC321" s="23"/>
      <c r="AD321" s="23"/>
      <c r="AE321" s="23"/>
      <c r="AF321" s="23"/>
      <c r="AG321" s="23"/>
      <c r="AH321" s="23"/>
      <c r="AI321" s="23"/>
      <c r="AJ321" s="23"/>
      <c r="AK321" s="23"/>
      <c r="AL321" s="23"/>
      <c r="AM321" s="23"/>
      <c r="AN321" s="23"/>
      <c r="AO321" s="23"/>
      <c r="AP321" s="23"/>
      <c r="AQ321" s="25"/>
      <c r="AR321" s="4"/>
      <c r="AS321" s="4"/>
      <c r="AT321" s="4"/>
      <c r="AU321" s="4"/>
      <c r="AV321" s="4"/>
      <c r="AW321" s="4"/>
      <c r="AX321" s="4"/>
      <c r="AY321" s="4"/>
      <c r="AZ321" s="4"/>
      <c r="BA321" s="4"/>
      <c r="BB321" s="4"/>
      <c r="BC321" s="4"/>
      <c r="BD321" s="4"/>
      <c r="BE321" s="4"/>
      <c r="BF321" s="4"/>
      <c r="BG321" s="4"/>
      <c r="BH321" s="4"/>
      <c r="BI321" s="4"/>
      <c r="BJ321" s="4"/>
      <c r="BK321" s="4"/>
      <c r="BL321" s="4"/>
      <c r="BM321" s="4"/>
      <c r="BN321" s="4"/>
      <c r="BO321" s="4"/>
      <c r="BP321" s="4"/>
      <c r="BQ321" s="4"/>
      <c r="BR321" s="4"/>
      <c r="BS321" s="4"/>
      <c r="BT321" s="4"/>
      <c r="BU321" s="4"/>
      <c r="BV321" s="4"/>
      <c r="BW321" s="4"/>
      <c r="BX321" s="4"/>
    </row>
    <row r="322">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23"/>
      <c r="AC322" s="23"/>
      <c r="AD322" s="23"/>
      <c r="AE322" s="23"/>
      <c r="AF322" s="23"/>
      <c r="AG322" s="23"/>
      <c r="AH322" s="23"/>
      <c r="AI322" s="23"/>
      <c r="AJ322" s="23"/>
      <c r="AK322" s="23"/>
      <c r="AL322" s="23"/>
      <c r="AM322" s="23"/>
      <c r="AN322" s="23"/>
      <c r="AO322" s="23"/>
      <c r="AP322" s="23"/>
      <c r="AQ322" s="25"/>
      <c r="AR322" s="4"/>
      <c r="AS322" s="4"/>
      <c r="AT322" s="4"/>
      <c r="AU322" s="4"/>
      <c r="AV322" s="4"/>
      <c r="AW322" s="4"/>
      <c r="AX322" s="4"/>
      <c r="AY322" s="4"/>
      <c r="AZ322" s="4"/>
      <c r="BA322" s="4"/>
      <c r="BB322" s="4"/>
      <c r="BC322" s="4"/>
      <c r="BD322" s="4"/>
      <c r="BE322" s="4"/>
      <c r="BF322" s="4"/>
      <c r="BG322" s="4"/>
      <c r="BH322" s="4"/>
      <c r="BI322" s="4"/>
      <c r="BJ322" s="4"/>
      <c r="BK322" s="4"/>
      <c r="BL322" s="4"/>
      <c r="BM322" s="4"/>
      <c r="BN322" s="4"/>
      <c r="BO322" s="4"/>
      <c r="BP322" s="4"/>
      <c r="BQ322" s="4"/>
      <c r="BR322" s="4"/>
      <c r="BS322" s="4"/>
      <c r="BT322" s="4"/>
      <c r="BU322" s="4"/>
      <c r="BV322" s="4"/>
      <c r="BW322" s="4"/>
      <c r="BX322" s="4"/>
    </row>
    <row r="323">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23"/>
      <c r="AC323" s="23"/>
      <c r="AD323" s="23"/>
      <c r="AE323" s="23"/>
      <c r="AF323" s="23"/>
      <c r="AG323" s="23"/>
      <c r="AH323" s="23"/>
      <c r="AI323" s="23"/>
      <c r="AJ323" s="23"/>
      <c r="AK323" s="23"/>
      <c r="AL323" s="23"/>
      <c r="AM323" s="23"/>
      <c r="AN323" s="23"/>
      <c r="AO323" s="23"/>
      <c r="AP323" s="23"/>
      <c r="AQ323" s="25"/>
      <c r="AR323" s="4"/>
      <c r="AS323" s="4"/>
      <c r="AT323" s="4"/>
      <c r="AU323" s="4"/>
      <c r="AV323" s="4"/>
      <c r="AW323" s="4"/>
      <c r="AX323" s="4"/>
      <c r="AY323" s="4"/>
      <c r="AZ323" s="4"/>
      <c r="BA323" s="4"/>
      <c r="BB323" s="4"/>
      <c r="BC323" s="4"/>
      <c r="BD323" s="4"/>
      <c r="BE323" s="4"/>
      <c r="BF323" s="4"/>
      <c r="BG323" s="4"/>
      <c r="BH323" s="4"/>
      <c r="BI323" s="4"/>
      <c r="BJ323" s="4"/>
      <c r="BK323" s="4"/>
      <c r="BL323" s="4"/>
      <c r="BM323" s="4"/>
      <c r="BN323" s="4"/>
      <c r="BO323" s="4"/>
      <c r="BP323" s="4"/>
      <c r="BQ323" s="4"/>
      <c r="BR323" s="4"/>
      <c r="BS323" s="4"/>
      <c r="BT323" s="4"/>
      <c r="BU323" s="4"/>
      <c r="BV323" s="4"/>
      <c r="BW323" s="4"/>
      <c r="BX323" s="4"/>
    </row>
    <row r="324">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23"/>
      <c r="AC324" s="23"/>
      <c r="AD324" s="23"/>
      <c r="AE324" s="23"/>
      <c r="AF324" s="23"/>
      <c r="AG324" s="23"/>
      <c r="AH324" s="23"/>
      <c r="AI324" s="23"/>
      <c r="AJ324" s="23"/>
      <c r="AK324" s="23"/>
      <c r="AL324" s="23"/>
      <c r="AM324" s="23"/>
      <c r="AN324" s="23"/>
      <c r="AO324" s="23"/>
      <c r="AP324" s="23"/>
      <c r="AQ324" s="25"/>
      <c r="AR324" s="4"/>
      <c r="AS324" s="4"/>
      <c r="AT324" s="4"/>
      <c r="AU324" s="4"/>
      <c r="AV324" s="4"/>
      <c r="AW324" s="4"/>
      <c r="AX324" s="4"/>
      <c r="AY324" s="4"/>
      <c r="AZ324" s="4"/>
      <c r="BA324" s="4"/>
      <c r="BB324" s="4"/>
      <c r="BC324" s="4"/>
      <c r="BD324" s="4"/>
      <c r="BE324" s="4"/>
      <c r="BF324" s="4"/>
      <c r="BG324" s="4"/>
      <c r="BH324" s="4"/>
      <c r="BI324" s="4"/>
      <c r="BJ324" s="4"/>
      <c r="BK324" s="4"/>
      <c r="BL324" s="4"/>
      <c r="BM324" s="4"/>
      <c r="BN324" s="4"/>
      <c r="BO324" s="4"/>
      <c r="BP324" s="4"/>
      <c r="BQ324" s="4"/>
      <c r="BR324" s="4"/>
      <c r="BS324" s="4"/>
      <c r="BT324" s="4"/>
      <c r="BU324" s="4"/>
      <c r="BV324" s="4"/>
      <c r="BW324" s="4"/>
      <c r="BX324" s="4"/>
    </row>
    <row r="325">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23"/>
      <c r="AC325" s="23"/>
      <c r="AD325" s="23"/>
      <c r="AE325" s="23"/>
      <c r="AF325" s="23"/>
      <c r="AG325" s="23"/>
      <c r="AH325" s="23"/>
      <c r="AI325" s="23"/>
      <c r="AJ325" s="23"/>
      <c r="AK325" s="23"/>
      <c r="AL325" s="23"/>
      <c r="AM325" s="23"/>
      <c r="AN325" s="23"/>
      <c r="AO325" s="23"/>
      <c r="AP325" s="23"/>
      <c r="AQ325" s="25"/>
      <c r="AR325" s="4"/>
      <c r="AS325" s="4"/>
      <c r="AT325" s="4"/>
      <c r="AU325" s="4"/>
      <c r="AV325" s="4"/>
      <c r="AW325" s="4"/>
      <c r="AX325" s="4"/>
      <c r="AY325" s="4"/>
      <c r="AZ325" s="4"/>
      <c r="BA325" s="4"/>
      <c r="BB325" s="4"/>
      <c r="BC325" s="4"/>
      <c r="BD325" s="4"/>
      <c r="BE325" s="4"/>
      <c r="BF325" s="4"/>
      <c r="BG325" s="4"/>
      <c r="BH325" s="4"/>
      <c r="BI325" s="4"/>
      <c r="BJ325" s="4"/>
      <c r="BK325" s="4"/>
      <c r="BL325" s="4"/>
      <c r="BM325" s="4"/>
      <c r="BN325" s="4"/>
      <c r="BO325" s="4"/>
      <c r="BP325" s="4"/>
      <c r="BQ325" s="4"/>
      <c r="BR325" s="4"/>
      <c r="BS325" s="4"/>
      <c r="BT325" s="4"/>
      <c r="BU325" s="4"/>
      <c r="BV325" s="4"/>
      <c r="BW325" s="4"/>
      <c r="BX325" s="4"/>
    </row>
    <row r="326">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23"/>
      <c r="AC326" s="23"/>
      <c r="AD326" s="23"/>
      <c r="AE326" s="23"/>
      <c r="AF326" s="23"/>
      <c r="AG326" s="23"/>
      <c r="AH326" s="23"/>
      <c r="AI326" s="23"/>
      <c r="AJ326" s="23"/>
      <c r="AK326" s="23"/>
      <c r="AL326" s="23"/>
      <c r="AM326" s="23"/>
      <c r="AN326" s="23"/>
      <c r="AO326" s="23"/>
      <c r="AP326" s="23"/>
      <c r="AQ326" s="25"/>
      <c r="AR326" s="4"/>
      <c r="AS326" s="4"/>
      <c r="AT326" s="4"/>
      <c r="AU326" s="4"/>
      <c r="AV326" s="4"/>
      <c r="AW326" s="4"/>
      <c r="AX326" s="4"/>
      <c r="AY326" s="4"/>
      <c r="AZ326" s="4"/>
      <c r="BA326" s="4"/>
      <c r="BB326" s="4"/>
      <c r="BC326" s="4"/>
      <c r="BD326" s="4"/>
      <c r="BE326" s="4"/>
      <c r="BF326" s="4"/>
      <c r="BG326" s="4"/>
      <c r="BH326" s="4"/>
      <c r="BI326" s="4"/>
      <c r="BJ326" s="4"/>
      <c r="BK326" s="4"/>
      <c r="BL326" s="4"/>
      <c r="BM326" s="4"/>
      <c r="BN326" s="4"/>
      <c r="BO326" s="4"/>
      <c r="BP326" s="4"/>
      <c r="BQ326" s="4"/>
      <c r="BR326" s="4"/>
      <c r="BS326" s="4"/>
      <c r="BT326" s="4"/>
      <c r="BU326" s="4"/>
      <c r="BV326" s="4"/>
      <c r="BW326" s="4"/>
      <c r="BX326" s="4"/>
    </row>
    <row r="327">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23"/>
      <c r="AC327" s="23"/>
      <c r="AD327" s="23"/>
      <c r="AE327" s="23"/>
      <c r="AF327" s="23"/>
      <c r="AG327" s="23"/>
      <c r="AH327" s="23"/>
      <c r="AI327" s="23"/>
      <c r="AJ327" s="23"/>
      <c r="AK327" s="23"/>
      <c r="AL327" s="23"/>
      <c r="AM327" s="23"/>
      <c r="AN327" s="23"/>
      <c r="AO327" s="23"/>
      <c r="AP327" s="23"/>
      <c r="AQ327" s="25"/>
      <c r="AR327" s="4"/>
      <c r="AS327" s="4"/>
      <c r="AT327" s="4"/>
      <c r="AU327" s="4"/>
      <c r="AV327" s="4"/>
      <c r="AW327" s="4"/>
      <c r="AX327" s="4"/>
      <c r="AY327" s="4"/>
      <c r="AZ327" s="4"/>
      <c r="BA327" s="4"/>
      <c r="BB327" s="4"/>
      <c r="BC327" s="4"/>
      <c r="BD327" s="4"/>
      <c r="BE327" s="4"/>
      <c r="BF327" s="4"/>
      <c r="BG327" s="4"/>
      <c r="BH327" s="4"/>
      <c r="BI327" s="4"/>
      <c r="BJ327" s="4"/>
      <c r="BK327" s="4"/>
      <c r="BL327" s="4"/>
      <c r="BM327" s="4"/>
      <c r="BN327" s="4"/>
      <c r="BO327" s="4"/>
      <c r="BP327" s="4"/>
      <c r="BQ327" s="4"/>
      <c r="BR327" s="4"/>
      <c r="BS327" s="4"/>
      <c r="BT327" s="4"/>
      <c r="BU327" s="4"/>
      <c r="BV327" s="4"/>
      <c r="BW327" s="4"/>
      <c r="BX327" s="4"/>
    </row>
    <row r="328">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23"/>
      <c r="AC328" s="23"/>
      <c r="AD328" s="23"/>
      <c r="AE328" s="23"/>
      <c r="AF328" s="23"/>
      <c r="AG328" s="23"/>
      <c r="AH328" s="23"/>
      <c r="AI328" s="23"/>
      <c r="AJ328" s="23"/>
      <c r="AK328" s="23"/>
      <c r="AL328" s="23"/>
      <c r="AM328" s="23"/>
      <c r="AN328" s="23"/>
      <c r="AO328" s="23"/>
      <c r="AP328" s="23"/>
      <c r="AQ328" s="25"/>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4"/>
      <c r="BQ328" s="4"/>
      <c r="BR328" s="4"/>
      <c r="BS328" s="4"/>
      <c r="BT328" s="4"/>
      <c r="BU328" s="4"/>
      <c r="BV328" s="4"/>
      <c r="BW328" s="4"/>
      <c r="BX328" s="4"/>
    </row>
    <row r="329">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23"/>
      <c r="AC329" s="23"/>
      <c r="AD329" s="23"/>
      <c r="AE329" s="23"/>
      <c r="AF329" s="23"/>
      <c r="AG329" s="23"/>
      <c r="AH329" s="23"/>
      <c r="AI329" s="23"/>
      <c r="AJ329" s="23"/>
      <c r="AK329" s="23"/>
      <c r="AL329" s="23"/>
      <c r="AM329" s="23"/>
      <c r="AN329" s="23"/>
      <c r="AO329" s="23"/>
      <c r="AP329" s="23"/>
      <c r="AQ329" s="25"/>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4"/>
      <c r="BQ329" s="4"/>
      <c r="BR329" s="4"/>
      <c r="BS329" s="4"/>
      <c r="BT329" s="4"/>
      <c r="BU329" s="4"/>
      <c r="BV329" s="4"/>
      <c r="BW329" s="4"/>
      <c r="BX329" s="4"/>
    </row>
    <row r="330">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23"/>
      <c r="AC330" s="23"/>
      <c r="AD330" s="23"/>
      <c r="AE330" s="23"/>
      <c r="AF330" s="23"/>
      <c r="AG330" s="23"/>
      <c r="AH330" s="23"/>
      <c r="AI330" s="23"/>
      <c r="AJ330" s="23"/>
      <c r="AK330" s="23"/>
      <c r="AL330" s="23"/>
      <c r="AM330" s="23"/>
      <c r="AN330" s="23"/>
      <c r="AO330" s="23"/>
      <c r="AP330" s="23"/>
      <c r="AQ330" s="25"/>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4"/>
      <c r="BQ330" s="4"/>
      <c r="BR330" s="4"/>
      <c r="BS330" s="4"/>
      <c r="BT330" s="4"/>
      <c r="BU330" s="4"/>
      <c r="BV330" s="4"/>
      <c r="BW330" s="4"/>
      <c r="BX330" s="4"/>
    </row>
    <row r="33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23"/>
      <c r="AC331" s="23"/>
      <c r="AD331" s="23"/>
      <c r="AE331" s="23"/>
      <c r="AF331" s="23"/>
      <c r="AG331" s="23"/>
      <c r="AH331" s="23"/>
      <c r="AI331" s="23"/>
      <c r="AJ331" s="23"/>
      <c r="AK331" s="23"/>
      <c r="AL331" s="23"/>
      <c r="AM331" s="23"/>
      <c r="AN331" s="23"/>
      <c r="AO331" s="23"/>
      <c r="AP331" s="23"/>
      <c r="AQ331" s="25"/>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4"/>
      <c r="BQ331" s="4"/>
      <c r="BR331" s="4"/>
      <c r="BS331" s="4"/>
      <c r="BT331" s="4"/>
      <c r="BU331" s="4"/>
      <c r="BV331" s="4"/>
      <c r="BW331" s="4"/>
      <c r="BX331" s="4"/>
    </row>
    <row r="332">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23"/>
      <c r="AC332" s="23"/>
      <c r="AD332" s="23"/>
      <c r="AE332" s="23"/>
      <c r="AF332" s="23"/>
      <c r="AG332" s="23"/>
      <c r="AH332" s="23"/>
      <c r="AI332" s="23"/>
      <c r="AJ332" s="23"/>
      <c r="AK332" s="23"/>
      <c r="AL332" s="23"/>
      <c r="AM332" s="23"/>
      <c r="AN332" s="23"/>
      <c r="AO332" s="23"/>
      <c r="AP332" s="23"/>
      <c r="AQ332" s="25"/>
      <c r="AR332" s="4"/>
      <c r="AS332" s="4"/>
      <c r="AT332" s="4"/>
      <c r="AU332" s="4"/>
      <c r="AV332" s="4"/>
      <c r="AW332" s="4"/>
      <c r="AX332" s="4"/>
      <c r="AY332" s="4"/>
      <c r="AZ332" s="4"/>
      <c r="BA332" s="4"/>
      <c r="BB332" s="4"/>
      <c r="BC332" s="4"/>
      <c r="BD332" s="4"/>
      <c r="BE332" s="4"/>
      <c r="BF332" s="4"/>
      <c r="BG332" s="4"/>
      <c r="BH332" s="4"/>
      <c r="BI332" s="4"/>
      <c r="BJ332" s="4"/>
      <c r="BK332" s="4"/>
      <c r="BL332" s="4"/>
      <c r="BM332" s="4"/>
      <c r="BN332" s="4"/>
      <c r="BO332" s="4"/>
      <c r="BP332" s="4"/>
      <c r="BQ332" s="4"/>
      <c r="BR332" s="4"/>
      <c r="BS332" s="4"/>
      <c r="BT332" s="4"/>
      <c r="BU332" s="4"/>
      <c r="BV332" s="4"/>
      <c r="BW332" s="4"/>
      <c r="BX332" s="4"/>
    </row>
    <row r="333">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23"/>
      <c r="AC333" s="23"/>
      <c r="AD333" s="23"/>
      <c r="AE333" s="23"/>
      <c r="AF333" s="23"/>
      <c r="AG333" s="23"/>
      <c r="AH333" s="23"/>
      <c r="AI333" s="23"/>
      <c r="AJ333" s="23"/>
      <c r="AK333" s="23"/>
      <c r="AL333" s="23"/>
      <c r="AM333" s="23"/>
      <c r="AN333" s="23"/>
      <c r="AO333" s="23"/>
      <c r="AP333" s="23"/>
      <c r="AQ333" s="25"/>
      <c r="AR333" s="4"/>
      <c r="AS333" s="4"/>
      <c r="AT333" s="4"/>
      <c r="AU333" s="4"/>
      <c r="AV333" s="4"/>
      <c r="AW333" s="4"/>
      <c r="AX333" s="4"/>
      <c r="AY333" s="4"/>
      <c r="AZ333" s="4"/>
      <c r="BA333" s="4"/>
      <c r="BB333" s="4"/>
      <c r="BC333" s="4"/>
      <c r="BD333" s="4"/>
      <c r="BE333" s="4"/>
      <c r="BF333" s="4"/>
      <c r="BG333" s="4"/>
      <c r="BH333" s="4"/>
      <c r="BI333" s="4"/>
      <c r="BJ333" s="4"/>
      <c r="BK333" s="4"/>
      <c r="BL333" s="4"/>
      <c r="BM333" s="4"/>
      <c r="BN333" s="4"/>
      <c r="BO333" s="4"/>
      <c r="BP333" s="4"/>
      <c r="BQ333" s="4"/>
      <c r="BR333" s="4"/>
      <c r="BS333" s="4"/>
      <c r="BT333" s="4"/>
      <c r="BU333" s="4"/>
      <c r="BV333" s="4"/>
      <c r="BW333" s="4"/>
      <c r="BX333" s="4"/>
    </row>
    <row r="334">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23"/>
      <c r="AC334" s="23"/>
      <c r="AD334" s="23"/>
      <c r="AE334" s="23"/>
      <c r="AF334" s="23"/>
      <c r="AG334" s="23"/>
      <c r="AH334" s="23"/>
      <c r="AI334" s="23"/>
      <c r="AJ334" s="23"/>
      <c r="AK334" s="23"/>
      <c r="AL334" s="23"/>
      <c r="AM334" s="23"/>
      <c r="AN334" s="23"/>
      <c r="AO334" s="23"/>
      <c r="AP334" s="23"/>
      <c r="AQ334" s="25"/>
      <c r="AR334" s="4"/>
      <c r="AS334" s="4"/>
      <c r="AT334" s="4"/>
      <c r="AU334" s="4"/>
      <c r="AV334" s="4"/>
      <c r="AW334" s="4"/>
      <c r="AX334" s="4"/>
      <c r="AY334" s="4"/>
      <c r="AZ334" s="4"/>
      <c r="BA334" s="4"/>
      <c r="BB334" s="4"/>
      <c r="BC334" s="4"/>
      <c r="BD334" s="4"/>
      <c r="BE334" s="4"/>
      <c r="BF334" s="4"/>
      <c r="BG334" s="4"/>
      <c r="BH334" s="4"/>
      <c r="BI334" s="4"/>
      <c r="BJ334" s="4"/>
      <c r="BK334" s="4"/>
      <c r="BL334" s="4"/>
      <c r="BM334" s="4"/>
      <c r="BN334" s="4"/>
      <c r="BO334" s="4"/>
      <c r="BP334" s="4"/>
      <c r="BQ334" s="4"/>
      <c r="BR334" s="4"/>
      <c r="BS334" s="4"/>
      <c r="BT334" s="4"/>
      <c r="BU334" s="4"/>
      <c r="BV334" s="4"/>
      <c r="BW334" s="4"/>
      <c r="BX334" s="4"/>
    </row>
    <row r="335">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23"/>
      <c r="AC335" s="23"/>
      <c r="AD335" s="23"/>
      <c r="AE335" s="23"/>
      <c r="AF335" s="23"/>
      <c r="AG335" s="23"/>
      <c r="AH335" s="23"/>
      <c r="AI335" s="23"/>
      <c r="AJ335" s="23"/>
      <c r="AK335" s="23"/>
      <c r="AL335" s="23"/>
      <c r="AM335" s="23"/>
      <c r="AN335" s="23"/>
      <c r="AO335" s="23"/>
      <c r="AP335" s="23"/>
      <c r="AQ335" s="25"/>
      <c r="AR335" s="4"/>
      <c r="AS335" s="4"/>
      <c r="AT335" s="4"/>
      <c r="AU335" s="4"/>
      <c r="AV335" s="4"/>
      <c r="AW335" s="4"/>
      <c r="AX335" s="4"/>
      <c r="AY335" s="4"/>
      <c r="AZ335" s="4"/>
      <c r="BA335" s="4"/>
      <c r="BB335" s="4"/>
      <c r="BC335" s="4"/>
      <c r="BD335" s="4"/>
      <c r="BE335" s="4"/>
      <c r="BF335" s="4"/>
      <c r="BG335" s="4"/>
      <c r="BH335" s="4"/>
      <c r="BI335" s="4"/>
      <c r="BJ335" s="4"/>
      <c r="BK335" s="4"/>
      <c r="BL335" s="4"/>
      <c r="BM335" s="4"/>
      <c r="BN335" s="4"/>
      <c r="BO335" s="4"/>
      <c r="BP335" s="4"/>
      <c r="BQ335" s="4"/>
      <c r="BR335" s="4"/>
      <c r="BS335" s="4"/>
      <c r="BT335" s="4"/>
      <c r="BU335" s="4"/>
      <c r="BV335" s="4"/>
      <c r="BW335" s="4"/>
      <c r="BX335" s="4"/>
    </row>
    <row r="336">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23"/>
      <c r="AC336" s="23"/>
      <c r="AD336" s="23"/>
      <c r="AE336" s="23"/>
      <c r="AF336" s="23"/>
      <c r="AG336" s="23"/>
      <c r="AH336" s="23"/>
      <c r="AI336" s="23"/>
      <c r="AJ336" s="23"/>
      <c r="AK336" s="23"/>
      <c r="AL336" s="23"/>
      <c r="AM336" s="23"/>
      <c r="AN336" s="23"/>
      <c r="AO336" s="23"/>
      <c r="AP336" s="23"/>
      <c r="AQ336" s="25"/>
      <c r="AR336" s="4"/>
      <c r="AS336" s="4"/>
      <c r="AT336" s="4"/>
      <c r="AU336" s="4"/>
      <c r="AV336" s="4"/>
      <c r="AW336" s="4"/>
      <c r="AX336" s="4"/>
      <c r="AY336" s="4"/>
      <c r="AZ336" s="4"/>
      <c r="BA336" s="4"/>
      <c r="BB336" s="4"/>
      <c r="BC336" s="4"/>
      <c r="BD336" s="4"/>
      <c r="BE336" s="4"/>
      <c r="BF336" s="4"/>
      <c r="BG336" s="4"/>
      <c r="BH336" s="4"/>
      <c r="BI336" s="4"/>
      <c r="BJ336" s="4"/>
      <c r="BK336" s="4"/>
      <c r="BL336" s="4"/>
      <c r="BM336" s="4"/>
      <c r="BN336" s="4"/>
      <c r="BO336" s="4"/>
      <c r="BP336" s="4"/>
      <c r="BQ336" s="4"/>
      <c r="BR336" s="4"/>
      <c r="BS336" s="4"/>
      <c r="BT336" s="4"/>
      <c r="BU336" s="4"/>
      <c r="BV336" s="4"/>
      <c r="BW336" s="4"/>
      <c r="BX336" s="4"/>
    </row>
    <row r="337">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23"/>
      <c r="AC337" s="23"/>
      <c r="AD337" s="23"/>
      <c r="AE337" s="23"/>
      <c r="AF337" s="23"/>
      <c r="AG337" s="23"/>
      <c r="AH337" s="23"/>
      <c r="AI337" s="23"/>
      <c r="AJ337" s="23"/>
      <c r="AK337" s="23"/>
      <c r="AL337" s="23"/>
      <c r="AM337" s="23"/>
      <c r="AN337" s="23"/>
      <c r="AO337" s="23"/>
      <c r="AP337" s="23"/>
      <c r="AQ337" s="25"/>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row>
    <row r="338">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23"/>
      <c r="AC338" s="23"/>
      <c r="AD338" s="23"/>
      <c r="AE338" s="23"/>
      <c r="AF338" s="23"/>
      <c r="AG338" s="23"/>
      <c r="AH338" s="23"/>
      <c r="AI338" s="23"/>
      <c r="AJ338" s="23"/>
      <c r="AK338" s="23"/>
      <c r="AL338" s="23"/>
      <c r="AM338" s="23"/>
      <c r="AN338" s="23"/>
      <c r="AO338" s="23"/>
      <c r="AP338" s="23"/>
      <c r="AQ338" s="25"/>
      <c r="AR338" s="4"/>
      <c r="AS338" s="4"/>
      <c r="AT338" s="4"/>
      <c r="AU338" s="4"/>
      <c r="AV338" s="4"/>
      <c r="AW338" s="4"/>
      <c r="AX338" s="4"/>
      <c r="AY338" s="4"/>
      <c r="AZ338" s="4"/>
      <c r="BA338" s="4"/>
      <c r="BB338" s="4"/>
      <c r="BC338" s="4"/>
      <c r="BD338" s="4"/>
      <c r="BE338" s="4"/>
      <c r="BF338" s="4"/>
      <c r="BG338" s="4"/>
      <c r="BH338" s="4"/>
      <c r="BI338" s="4"/>
      <c r="BJ338" s="4"/>
      <c r="BK338" s="4"/>
      <c r="BL338" s="4"/>
      <c r="BM338" s="4"/>
      <c r="BN338" s="4"/>
      <c r="BO338" s="4"/>
      <c r="BP338" s="4"/>
      <c r="BQ338" s="4"/>
      <c r="BR338" s="4"/>
      <c r="BS338" s="4"/>
      <c r="BT338" s="4"/>
      <c r="BU338" s="4"/>
      <c r="BV338" s="4"/>
      <c r="BW338" s="4"/>
      <c r="BX338" s="4"/>
    </row>
    <row r="339">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23"/>
      <c r="AC339" s="23"/>
      <c r="AD339" s="23"/>
      <c r="AE339" s="23"/>
      <c r="AF339" s="23"/>
      <c r="AG339" s="23"/>
      <c r="AH339" s="23"/>
      <c r="AI339" s="23"/>
      <c r="AJ339" s="23"/>
      <c r="AK339" s="23"/>
      <c r="AL339" s="23"/>
      <c r="AM339" s="23"/>
      <c r="AN339" s="23"/>
      <c r="AO339" s="23"/>
      <c r="AP339" s="23"/>
      <c r="AQ339" s="25"/>
      <c r="AR339" s="4"/>
      <c r="AS339" s="4"/>
      <c r="AT339" s="4"/>
      <c r="AU339" s="4"/>
      <c r="AV339" s="4"/>
      <c r="AW339" s="4"/>
      <c r="AX339" s="4"/>
      <c r="AY339" s="4"/>
      <c r="AZ339" s="4"/>
      <c r="BA339" s="4"/>
      <c r="BB339" s="4"/>
      <c r="BC339" s="4"/>
      <c r="BD339" s="4"/>
      <c r="BE339" s="4"/>
      <c r="BF339" s="4"/>
      <c r="BG339" s="4"/>
      <c r="BH339" s="4"/>
      <c r="BI339" s="4"/>
      <c r="BJ339" s="4"/>
      <c r="BK339" s="4"/>
      <c r="BL339" s="4"/>
      <c r="BM339" s="4"/>
      <c r="BN339" s="4"/>
      <c r="BO339" s="4"/>
      <c r="BP339" s="4"/>
      <c r="BQ339" s="4"/>
      <c r="BR339" s="4"/>
      <c r="BS339" s="4"/>
      <c r="BT339" s="4"/>
      <c r="BU339" s="4"/>
      <c r="BV339" s="4"/>
      <c r="BW339" s="4"/>
      <c r="BX339" s="4"/>
    </row>
    <row r="340">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23"/>
      <c r="AC340" s="23"/>
      <c r="AD340" s="23"/>
      <c r="AE340" s="23"/>
      <c r="AF340" s="23"/>
      <c r="AG340" s="23"/>
      <c r="AH340" s="23"/>
      <c r="AI340" s="23"/>
      <c r="AJ340" s="23"/>
      <c r="AK340" s="23"/>
      <c r="AL340" s="23"/>
      <c r="AM340" s="23"/>
      <c r="AN340" s="23"/>
      <c r="AO340" s="23"/>
      <c r="AP340" s="23"/>
      <c r="AQ340" s="25"/>
      <c r="AR340" s="4"/>
      <c r="AS340" s="4"/>
      <c r="AT340" s="4"/>
      <c r="AU340" s="4"/>
      <c r="AV340" s="4"/>
      <c r="AW340" s="4"/>
      <c r="AX340" s="4"/>
      <c r="AY340" s="4"/>
      <c r="AZ340" s="4"/>
      <c r="BA340" s="4"/>
      <c r="BB340" s="4"/>
      <c r="BC340" s="4"/>
      <c r="BD340" s="4"/>
      <c r="BE340" s="4"/>
      <c r="BF340" s="4"/>
      <c r="BG340" s="4"/>
      <c r="BH340" s="4"/>
      <c r="BI340" s="4"/>
      <c r="BJ340" s="4"/>
      <c r="BK340" s="4"/>
      <c r="BL340" s="4"/>
      <c r="BM340" s="4"/>
      <c r="BN340" s="4"/>
      <c r="BO340" s="4"/>
      <c r="BP340" s="4"/>
      <c r="BQ340" s="4"/>
      <c r="BR340" s="4"/>
      <c r="BS340" s="4"/>
      <c r="BT340" s="4"/>
      <c r="BU340" s="4"/>
      <c r="BV340" s="4"/>
      <c r="BW340" s="4"/>
      <c r="BX340" s="4"/>
    </row>
    <row r="34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23"/>
      <c r="AC341" s="23"/>
      <c r="AD341" s="23"/>
      <c r="AE341" s="23"/>
      <c r="AF341" s="23"/>
      <c r="AG341" s="23"/>
      <c r="AH341" s="23"/>
      <c r="AI341" s="23"/>
      <c r="AJ341" s="23"/>
      <c r="AK341" s="23"/>
      <c r="AL341" s="23"/>
      <c r="AM341" s="23"/>
      <c r="AN341" s="23"/>
      <c r="AO341" s="23"/>
      <c r="AP341" s="23"/>
      <c r="AQ341" s="25"/>
      <c r="AR341" s="4"/>
      <c r="AS341" s="4"/>
      <c r="AT341" s="4"/>
      <c r="AU341" s="4"/>
      <c r="AV341" s="4"/>
      <c r="AW341" s="4"/>
      <c r="AX341" s="4"/>
      <c r="AY341" s="4"/>
      <c r="AZ341" s="4"/>
      <c r="BA341" s="4"/>
      <c r="BB341" s="4"/>
      <c r="BC341" s="4"/>
      <c r="BD341" s="4"/>
      <c r="BE341" s="4"/>
      <c r="BF341" s="4"/>
      <c r="BG341" s="4"/>
      <c r="BH341" s="4"/>
      <c r="BI341" s="4"/>
      <c r="BJ341" s="4"/>
      <c r="BK341" s="4"/>
      <c r="BL341" s="4"/>
      <c r="BM341" s="4"/>
      <c r="BN341" s="4"/>
      <c r="BO341" s="4"/>
      <c r="BP341" s="4"/>
      <c r="BQ341" s="4"/>
      <c r="BR341" s="4"/>
      <c r="BS341" s="4"/>
      <c r="BT341" s="4"/>
      <c r="BU341" s="4"/>
      <c r="BV341" s="4"/>
      <c r="BW341" s="4"/>
      <c r="BX341" s="4"/>
    </row>
    <row r="342">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23"/>
      <c r="AC342" s="23"/>
      <c r="AD342" s="23"/>
      <c r="AE342" s="23"/>
      <c r="AF342" s="23"/>
      <c r="AG342" s="23"/>
      <c r="AH342" s="23"/>
      <c r="AI342" s="23"/>
      <c r="AJ342" s="23"/>
      <c r="AK342" s="23"/>
      <c r="AL342" s="23"/>
      <c r="AM342" s="23"/>
      <c r="AN342" s="23"/>
      <c r="AO342" s="23"/>
      <c r="AP342" s="23"/>
      <c r="AQ342" s="25"/>
      <c r="AR342" s="4"/>
      <c r="AS342" s="4"/>
      <c r="AT342" s="4"/>
      <c r="AU342" s="4"/>
      <c r="AV342" s="4"/>
      <c r="AW342" s="4"/>
      <c r="AX342" s="4"/>
      <c r="AY342" s="4"/>
      <c r="AZ342" s="4"/>
      <c r="BA342" s="4"/>
      <c r="BB342" s="4"/>
      <c r="BC342" s="4"/>
      <c r="BD342" s="4"/>
      <c r="BE342" s="4"/>
      <c r="BF342" s="4"/>
      <c r="BG342" s="4"/>
      <c r="BH342" s="4"/>
      <c r="BI342" s="4"/>
      <c r="BJ342" s="4"/>
      <c r="BK342" s="4"/>
      <c r="BL342" s="4"/>
      <c r="BM342" s="4"/>
      <c r="BN342" s="4"/>
      <c r="BO342" s="4"/>
      <c r="BP342" s="4"/>
      <c r="BQ342" s="4"/>
      <c r="BR342" s="4"/>
      <c r="BS342" s="4"/>
      <c r="BT342" s="4"/>
      <c r="BU342" s="4"/>
      <c r="BV342" s="4"/>
      <c r="BW342" s="4"/>
      <c r="BX342" s="4"/>
    </row>
    <row r="343">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23"/>
      <c r="AC343" s="23"/>
      <c r="AD343" s="23"/>
      <c r="AE343" s="23"/>
      <c r="AF343" s="23"/>
      <c r="AG343" s="23"/>
      <c r="AH343" s="23"/>
      <c r="AI343" s="23"/>
      <c r="AJ343" s="23"/>
      <c r="AK343" s="23"/>
      <c r="AL343" s="23"/>
      <c r="AM343" s="23"/>
      <c r="AN343" s="23"/>
      <c r="AO343" s="23"/>
      <c r="AP343" s="23"/>
      <c r="AQ343" s="25"/>
      <c r="AR343" s="4"/>
      <c r="AS343" s="4"/>
      <c r="AT343" s="4"/>
      <c r="AU343" s="4"/>
      <c r="AV343" s="4"/>
      <c r="AW343" s="4"/>
      <c r="AX343" s="4"/>
      <c r="AY343" s="4"/>
      <c r="AZ343" s="4"/>
      <c r="BA343" s="4"/>
      <c r="BB343" s="4"/>
      <c r="BC343" s="4"/>
      <c r="BD343" s="4"/>
      <c r="BE343" s="4"/>
      <c r="BF343" s="4"/>
      <c r="BG343" s="4"/>
      <c r="BH343" s="4"/>
      <c r="BI343" s="4"/>
      <c r="BJ343" s="4"/>
      <c r="BK343" s="4"/>
      <c r="BL343" s="4"/>
      <c r="BM343" s="4"/>
      <c r="BN343" s="4"/>
      <c r="BO343" s="4"/>
      <c r="BP343" s="4"/>
      <c r="BQ343" s="4"/>
      <c r="BR343" s="4"/>
      <c r="BS343" s="4"/>
      <c r="BT343" s="4"/>
      <c r="BU343" s="4"/>
      <c r="BV343" s="4"/>
      <c r="BW343" s="4"/>
      <c r="BX343" s="4"/>
    </row>
    <row r="344">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23"/>
      <c r="AC344" s="23"/>
      <c r="AD344" s="23"/>
      <c r="AE344" s="23"/>
      <c r="AF344" s="23"/>
      <c r="AG344" s="23"/>
      <c r="AH344" s="23"/>
      <c r="AI344" s="23"/>
      <c r="AJ344" s="23"/>
      <c r="AK344" s="23"/>
      <c r="AL344" s="23"/>
      <c r="AM344" s="23"/>
      <c r="AN344" s="23"/>
      <c r="AO344" s="23"/>
      <c r="AP344" s="23"/>
      <c r="AQ344" s="25"/>
      <c r="AR344" s="4"/>
      <c r="AS344" s="4"/>
      <c r="AT344" s="4"/>
      <c r="AU344" s="4"/>
      <c r="AV344" s="4"/>
      <c r="AW344" s="4"/>
      <c r="AX344" s="4"/>
      <c r="AY344" s="4"/>
      <c r="AZ344" s="4"/>
      <c r="BA344" s="4"/>
      <c r="BB344" s="4"/>
      <c r="BC344" s="4"/>
      <c r="BD344" s="4"/>
      <c r="BE344" s="4"/>
      <c r="BF344" s="4"/>
      <c r="BG344" s="4"/>
      <c r="BH344" s="4"/>
      <c r="BI344" s="4"/>
      <c r="BJ344" s="4"/>
      <c r="BK344" s="4"/>
      <c r="BL344" s="4"/>
      <c r="BM344" s="4"/>
      <c r="BN344" s="4"/>
      <c r="BO344" s="4"/>
      <c r="BP344" s="4"/>
      <c r="BQ344" s="4"/>
      <c r="BR344" s="4"/>
      <c r="BS344" s="4"/>
      <c r="BT344" s="4"/>
      <c r="BU344" s="4"/>
      <c r="BV344" s="4"/>
      <c r="BW344" s="4"/>
      <c r="BX344" s="4"/>
    </row>
    <row r="345">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23"/>
      <c r="AC345" s="23"/>
      <c r="AD345" s="23"/>
      <c r="AE345" s="23"/>
      <c r="AF345" s="23"/>
      <c r="AG345" s="23"/>
      <c r="AH345" s="23"/>
      <c r="AI345" s="23"/>
      <c r="AJ345" s="23"/>
      <c r="AK345" s="23"/>
      <c r="AL345" s="23"/>
      <c r="AM345" s="23"/>
      <c r="AN345" s="23"/>
      <c r="AO345" s="23"/>
      <c r="AP345" s="23"/>
      <c r="AQ345" s="25"/>
      <c r="AR345" s="4"/>
      <c r="AS345" s="4"/>
      <c r="AT345" s="4"/>
      <c r="AU345" s="4"/>
      <c r="AV345" s="4"/>
      <c r="AW345" s="4"/>
      <c r="AX345" s="4"/>
      <c r="AY345" s="4"/>
      <c r="AZ345" s="4"/>
      <c r="BA345" s="4"/>
      <c r="BB345" s="4"/>
      <c r="BC345" s="4"/>
      <c r="BD345" s="4"/>
      <c r="BE345" s="4"/>
      <c r="BF345" s="4"/>
      <c r="BG345" s="4"/>
      <c r="BH345" s="4"/>
      <c r="BI345" s="4"/>
      <c r="BJ345" s="4"/>
      <c r="BK345" s="4"/>
      <c r="BL345" s="4"/>
      <c r="BM345" s="4"/>
      <c r="BN345" s="4"/>
      <c r="BO345" s="4"/>
      <c r="BP345" s="4"/>
      <c r="BQ345" s="4"/>
      <c r="BR345" s="4"/>
      <c r="BS345" s="4"/>
      <c r="BT345" s="4"/>
      <c r="BU345" s="4"/>
      <c r="BV345" s="4"/>
      <c r="BW345" s="4"/>
      <c r="BX345" s="4"/>
    </row>
    <row r="346">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23"/>
      <c r="AC346" s="23"/>
      <c r="AD346" s="23"/>
      <c r="AE346" s="23"/>
      <c r="AF346" s="23"/>
      <c r="AG346" s="23"/>
      <c r="AH346" s="23"/>
      <c r="AI346" s="23"/>
      <c r="AJ346" s="23"/>
      <c r="AK346" s="23"/>
      <c r="AL346" s="23"/>
      <c r="AM346" s="23"/>
      <c r="AN346" s="23"/>
      <c r="AO346" s="23"/>
      <c r="AP346" s="23"/>
      <c r="AQ346" s="25"/>
      <c r="AR346" s="4"/>
      <c r="AS346" s="4"/>
      <c r="AT346" s="4"/>
      <c r="AU346" s="4"/>
      <c r="AV346" s="4"/>
      <c r="AW346" s="4"/>
      <c r="AX346" s="4"/>
      <c r="AY346" s="4"/>
      <c r="AZ346" s="4"/>
      <c r="BA346" s="4"/>
      <c r="BB346" s="4"/>
      <c r="BC346" s="4"/>
      <c r="BD346" s="4"/>
      <c r="BE346" s="4"/>
      <c r="BF346" s="4"/>
      <c r="BG346" s="4"/>
      <c r="BH346" s="4"/>
      <c r="BI346" s="4"/>
      <c r="BJ346" s="4"/>
      <c r="BK346" s="4"/>
      <c r="BL346" s="4"/>
      <c r="BM346" s="4"/>
      <c r="BN346" s="4"/>
      <c r="BO346" s="4"/>
      <c r="BP346" s="4"/>
      <c r="BQ346" s="4"/>
      <c r="BR346" s="4"/>
      <c r="BS346" s="4"/>
      <c r="BT346" s="4"/>
      <c r="BU346" s="4"/>
      <c r="BV346" s="4"/>
      <c r="BW346" s="4"/>
      <c r="BX346" s="4"/>
    </row>
    <row r="347">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23"/>
      <c r="AC347" s="23"/>
      <c r="AD347" s="23"/>
      <c r="AE347" s="23"/>
      <c r="AF347" s="23"/>
      <c r="AG347" s="23"/>
      <c r="AH347" s="23"/>
      <c r="AI347" s="23"/>
      <c r="AJ347" s="23"/>
      <c r="AK347" s="23"/>
      <c r="AL347" s="23"/>
      <c r="AM347" s="23"/>
      <c r="AN347" s="23"/>
      <c r="AO347" s="23"/>
      <c r="AP347" s="23"/>
      <c r="AQ347" s="25"/>
      <c r="AR347" s="4"/>
      <c r="AS347" s="4"/>
      <c r="AT347" s="4"/>
      <c r="AU347" s="4"/>
      <c r="AV347" s="4"/>
      <c r="AW347" s="4"/>
      <c r="AX347" s="4"/>
      <c r="AY347" s="4"/>
      <c r="AZ347" s="4"/>
      <c r="BA347" s="4"/>
      <c r="BB347" s="4"/>
      <c r="BC347" s="4"/>
      <c r="BD347" s="4"/>
      <c r="BE347" s="4"/>
      <c r="BF347" s="4"/>
      <c r="BG347" s="4"/>
      <c r="BH347" s="4"/>
      <c r="BI347" s="4"/>
      <c r="BJ347" s="4"/>
      <c r="BK347" s="4"/>
      <c r="BL347" s="4"/>
      <c r="BM347" s="4"/>
      <c r="BN347" s="4"/>
      <c r="BO347" s="4"/>
      <c r="BP347" s="4"/>
      <c r="BQ347" s="4"/>
      <c r="BR347" s="4"/>
      <c r="BS347" s="4"/>
      <c r="BT347" s="4"/>
      <c r="BU347" s="4"/>
      <c r="BV347" s="4"/>
      <c r="BW347" s="4"/>
      <c r="BX347" s="4"/>
    </row>
    <row r="348">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23"/>
      <c r="AC348" s="23"/>
      <c r="AD348" s="23"/>
      <c r="AE348" s="23"/>
      <c r="AF348" s="23"/>
      <c r="AG348" s="23"/>
      <c r="AH348" s="23"/>
      <c r="AI348" s="23"/>
      <c r="AJ348" s="23"/>
      <c r="AK348" s="23"/>
      <c r="AL348" s="23"/>
      <c r="AM348" s="23"/>
      <c r="AN348" s="23"/>
      <c r="AO348" s="23"/>
      <c r="AP348" s="23"/>
      <c r="AQ348" s="25"/>
      <c r="AR348" s="4"/>
      <c r="AS348" s="4"/>
      <c r="AT348" s="4"/>
      <c r="AU348" s="4"/>
      <c r="AV348" s="4"/>
      <c r="AW348" s="4"/>
      <c r="AX348" s="4"/>
      <c r="AY348" s="4"/>
      <c r="AZ348" s="4"/>
      <c r="BA348" s="4"/>
      <c r="BB348" s="4"/>
      <c r="BC348" s="4"/>
      <c r="BD348" s="4"/>
      <c r="BE348" s="4"/>
      <c r="BF348" s="4"/>
      <c r="BG348" s="4"/>
      <c r="BH348" s="4"/>
      <c r="BI348" s="4"/>
      <c r="BJ348" s="4"/>
      <c r="BK348" s="4"/>
      <c r="BL348" s="4"/>
      <c r="BM348" s="4"/>
      <c r="BN348" s="4"/>
      <c r="BO348" s="4"/>
      <c r="BP348" s="4"/>
      <c r="BQ348" s="4"/>
      <c r="BR348" s="4"/>
      <c r="BS348" s="4"/>
      <c r="BT348" s="4"/>
      <c r="BU348" s="4"/>
      <c r="BV348" s="4"/>
      <c r="BW348" s="4"/>
      <c r="BX348" s="4"/>
    </row>
    <row r="349">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23"/>
      <c r="AC349" s="23"/>
      <c r="AD349" s="23"/>
      <c r="AE349" s="23"/>
      <c r="AF349" s="23"/>
      <c r="AG349" s="23"/>
      <c r="AH349" s="23"/>
      <c r="AI349" s="23"/>
      <c r="AJ349" s="23"/>
      <c r="AK349" s="23"/>
      <c r="AL349" s="23"/>
      <c r="AM349" s="23"/>
      <c r="AN349" s="23"/>
      <c r="AO349" s="23"/>
      <c r="AP349" s="23"/>
      <c r="AQ349" s="25"/>
      <c r="AR349" s="4"/>
      <c r="AS349" s="4"/>
      <c r="AT349" s="4"/>
      <c r="AU349" s="4"/>
      <c r="AV349" s="4"/>
      <c r="AW349" s="4"/>
      <c r="AX349" s="4"/>
      <c r="AY349" s="4"/>
      <c r="AZ349" s="4"/>
      <c r="BA349" s="4"/>
      <c r="BB349" s="4"/>
      <c r="BC349" s="4"/>
      <c r="BD349" s="4"/>
      <c r="BE349" s="4"/>
      <c r="BF349" s="4"/>
      <c r="BG349" s="4"/>
      <c r="BH349" s="4"/>
      <c r="BI349" s="4"/>
      <c r="BJ349" s="4"/>
      <c r="BK349" s="4"/>
      <c r="BL349" s="4"/>
      <c r="BM349" s="4"/>
      <c r="BN349" s="4"/>
      <c r="BO349" s="4"/>
      <c r="BP349" s="4"/>
      <c r="BQ349" s="4"/>
      <c r="BR349" s="4"/>
      <c r="BS349" s="4"/>
      <c r="BT349" s="4"/>
      <c r="BU349" s="4"/>
      <c r="BV349" s="4"/>
      <c r="BW349" s="4"/>
      <c r="BX349" s="4"/>
    </row>
    <row r="350">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23"/>
      <c r="AC350" s="23"/>
      <c r="AD350" s="23"/>
      <c r="AE350" s="23"/>
      <c r="AF350" s="23"/>
      <c r="AG350" s="23"/>
      <c r="AH350" s="23"/>
      <c r="AI350" s="23"/>
      <c r="AJ350" s="23"/>
      <c r="AK350" s="23"/>
      <c r="AL350" s="23"/>
      <c r="AM350" s="23"/>
      <c r="AN350" s="23"/>
      <c r="AO350" s="23"/>
      <c r="AP350" s="23"/>
      <c r="AQ350" s="25"/>
      <c r="AR350" s="4"/>
      <c r="AS350" s="4"/>
      <c r="AT350" s="4"/>
      <c r="AU350" s="4"/>
      <c r="AV350" s="4"/>
      <c r="AW350" s="4"/>
      <c r="AX350" s="4"/>
      <c r="AY350" s="4"/>
      <c r="AZ350" s="4"/>
      <c r="BA350" s="4"/>
      <c r="BB350" s="4"/>
      <c r="BC350" s="4"/>
      <c r="BD350" s="4"/>
      <c r="BE350" s="4"/>
      <c r="BF350" s="4"/>
      <c r="BG350" s="4"/>
      <c r="BH350" s="4"/>
      <c r="BI350" s="4"/>
      <c r="BJ350" s="4"/>
      <c r="BK350" s="4"/>
      <c r="BL350" s="4"/>
      <c r="BM350" s="4"/>
      <c r="BN350" s="4"/>
      <c r="BO350" s="4"/>
      <c r="BP350" s="4"/>
      <c r="BQ350" s="4"/>
      <c r="BR350" s="4"/>
      <c r="BS350" s="4"/>
      <c r="BT350" s="4"/>
      <c r="BU350" s="4"/>
      <c r="BV350" s="4"/>
      <c r="BW350" s="4"/>
      <c r="BX350" s="4"/>
    </row>
    <row r="35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23"/>
      <c r="AC351" s="23"/>
      <c r="AD351" s="23"/>
      <c r="AE351" s="23"/>
      <c r="AF351" s="23"/>
      <c r="AG351" s="23"/>
      <c r="AH351" s="23"/>
      <c r="AI351" s="23"/>
      <c r="AJ351" s="23"/>
      <c r="AK351" s="23"/>
      <c r="AL351" s="23"/>
      <c r="AM351" s="23"/>
      <c r="AN351" s="23"/>
      <c r="AO351" s="23"/>
      <c r="AP351" s="23"/>
      <c r="AQ351" s="25"/>
      <c r="AR351" s="4"/>
      <c r="AS351" s="4"/>
      <c r="AT351" s="4"/>
      <c r="AU351" s="4"/>
      <c r="AV351" s="4"/>
      <c r="AW351" s="4"/>
      <c r="AX351" s="4"/>
      <c r="AY351" s="4"/>
      <c r="AZ351" s="4"/>
      <c r="BA351" s="4"/>
      <c r="BB351" s="4"/>
      <c r="BC351" s="4"/>
      <c r="BD351" s="4"/>
      <c r="BE351" s="4"/>
      <c r="BF351" s="4"/>
      <c r="BG351" s="4"/>
      <c r="BH351" s="4"/>
      <c r="BI351" s="4"/>
      <c r="BJ351" s="4"/>
      <c r="BK351" s="4"/>
      <c r="BL351" s="4"/>
      <c r="BM351" s="4"/>
      <c r="BN351" s="4"/>
      <c r="BO351" s="4"/>
      <c r="BP351" s="4"/>
      <c r="BQ351" s="4"/>
      <c r="BR351" s="4"/>
      <c r="BS351" s="4"/>
      <c r="BT351" s="4"/>
      <c r="BU351" s="4"/>
      <c r="BV351" s="4"/>
      <c r="BW351" s="4"/>
      <c r="BX351" s="4"/>
    </row>
    <row r="352">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23"/>
      <c r="AC352" s="23"/>
      <c r="AD352" s="23"/>
      <c r="AE352" s="23"/>
      <c r="AF352" s="23"/>
      <c r="AG352" s="23"/>
      <c r="AH352" s="23"/>
      <c r="AI352" s="23"/>
      <c r="AJ352" s="23"/>
      <c r="AK352" s="23"/>
      <c r="AL352" s="23"/>
      <c r="AM352" s="23"/>
      <c r="AN352" s="23"/>
      <c r="AO352" s="23"/>
      <c r="AP352" s="23"/>
      <c r="AQ352" s="25"/>
      <c r="AR352" s="4"/>
      <c r="AS352" s="4"/>
      <c r="AT352" s="4"/>
      <c r="AU352" s="4"/>
      <c r="AV352" s="4"/>
      <c r="AW352" s="4"/>
      <c r="AX352" s="4"/>
      <c r="AY352" s="4"/>
      <c r="AZ352" s="4"/>
      <c r="BA352" s="4"/>
      <c r="BB352" s="4"/>
      <c r="BC352" s="4"/>
      <c r="BD352" s="4"/>
      <c r="BE352" s="4"/>
      <c r="BF352" s="4"/>
      <c r="BG352" s="4"/>
      <c r="BH352" s="4"/>
      <c r="BI352" s="4"/>
      <c r="BJ352" s="4"/>
      <c r="BK352" s="4"/>
      <c r="BL352" s="4"/>
      <c r="BM352" s="4"/>
      <c r="BN352" s="4"/>
      <c r="BO352" s="4"/>
      <c r="BP352" s="4"/>
      <c r="BQ352" s="4"/>
      <c r="BR352" s="4"/>
      <c r="BS352" s="4"/>
      <c r="BT352" s="4"/>
      <c r="BU352" s="4"/>
      <c r="BV352" s="4"/>
      <c r="BW352" s="4"/>
      <c r="BX352" s="4"/>
    </row>
    <row r="353">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23"/>
      <c r="AC353" s="23"/>
      <c r="AD353" s="23"/>
      <c r="AE353" s="23"/>
      <c r="AF353" s="23"/>
      <c r="AG353" s="23"/>
      <c r="AH353" s="23"/>
      <c r="AI353" s="23"/>
      <c r="AJ353" s="23"/>
      <c r="AK353" s="23"/>
      <c r="AL353" s="23"/>
      <c r="AM353" s="23"/>
      <c r="AN353" s="23"/>
      <c r="AO353" s="23"/>
      <c r="AP353" s="23"/>
      <c r="AQ353" s="25"/>
      <c r="AR353" s="4"/>
      <c r="AS353" s="4"/>
      <c r="AT353" s="4"/>
      <c r="AU353" s="4"/>
      <c r="AV353" s="4"/>
      <c r="AW353" s="4"/>
      <c r="AX353" s="4"/>
      <c r="AY353" s="4"/>
      <c r="AZ353" s="4"/>
      <c r="BA353" s="4"/>
      <c r="BB353" s="4"/>
      <c r="BC353" s="4"/>
      <c r="BD353" s="4"/>
      <c r="BE353" s="4"/>
      <c r="BF353" s="4"/>
      <c r="BG353" s="4"/>
      <c r="BH353" s="4"/>
      <c r="BI353" s="4"/>
      <c r="BJ353" s="4"/>
      <c r="BK353" s="4"/>
      <c r="BL353" s="4"/>
      <c r="BM353" s="4"/>
      <c r="BN353" s="4"/>
      <c r="BO353" s="4"/>
      <c r="BP353" s="4"/>
      <c r="BQ353" s="4"/>
      <c r="BR353" s="4"/>
      <c r="BS353" s="4"/>
      <c r="BT353" s="4"/>
      <c r="BU353" s="4"/>
      <c r="BV353" s="4"/>
      <c r="BW353" s="4"/>
      <c r="BX353" s="4"/>
    </row>
    <row r="354">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23"/>
      <c r="AC354" s="23"/>
      <c r="AD354" s="23"/>
      <c r="AE354" s="23"/>
      <c r="AF354" s="23"/>
      <c r="AG354" s="23"/>
      <c r="AH354" s="23"/>
      <c r="AI354" s="23"/>
      <c r="AJ354" s="23"/>
      <c r="AK354" s="23"/>
      <c r="AL354" s="23"/>
      <c r="AM354" s="23"/>
      <c r="AN354" s="23"/>
      <c r="AO354" s="23"/>
      <c r="AP354" s="23"/>
      <c r="AQ354" s="25"/>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row>
    <row r="355">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23"/>
      <c r="AC355" s="23"/>
      <c r="AD355" s="23"/>
      <c r="AE355" s="23"/>
      <c r="AF355" s="23"/>
      <c r="AG355" s="23"/>
      <c r="AH355" s="23"/>
      <c r="AI355" s="23"/>
      <c r="AJ355" s="23"/>
      <c r="AK355" s="23"/>
      <c r="AL355" s="23"/>
      <c r="AM355" s="23"/>
      <c r="AN355" s="23"/>
      <c r="AO355" s="23"/>
      <c r="AP355" s="23"/>
      <c r="AQ355" s="25"/>
      <c r="AR355" s="4"/>
      <c r="AS355" s="4"/>
      <c r="AT355" s="4"/>
      <c r="AU355" s="4"/>
      <c r="AV355" s="4"/>
      <c r="AW355" s="4"/>
      <c r="AX355" s="4"/>
      <c r="AY355" s="4"/>
      <c r="AZ355" s="4"/>
      <c r="BA355" s="4"/>
      <c r="BB355" s="4"/>
      <c r="BC355" s="4"/>
      <c r="BD355" s="4"/>
      <c r="BE355" s="4"/>
      <c r="BF355" s="4"/>
      <c r="BG355" s="4"/>
      <c r="BH355" s="4"/>
      <c r="BI355" s="4"/>
      <c r="BJ355" s="4"/>
      <c r="BK355" s="4"/>
      <c r="BL355" s="4"/>
      <c r="BM355" s="4"/>
      <c r="BN355" s="4"/>
      <c r="BO355" s="4"/>
      <c r="BP355" s="4"/>
      <c r="BQ355" s="4"/>
      <c r="BR355" s="4"/>
      <c r="BS355" s="4"/>
      <c r="BT355" s="4"/>
      <c r="BU355" s="4"/>
      <c r="BV355" s="4"/>
      <c r="BW355" s="4"/>
      <c r="BX355" s="4"/>
    </row>
    <row r="356">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23"/>
      <c r="AC356" s="23"/>
      <c r="AD356" s="23"/>
      <c r="AE356" s="23"/>
      <c r="AF356" s="23"/>
      <c r="AG356" s="23"/>
      <c r="AH356" s="23"/>
      <c r="AI356" s="23"/>
      <c r="AJ356" s="23"/>
      <c r="AK356" s="23"/>
      <c r="AL356" s="23"/>
      <c r="AM356" s="23"/>
      <c r="AN356" s="23"/>
      <c r="AO356" s="23"/>
      <c r="AP356" s="23"/>
      <c r="AQ356" s="25"/>
      <c r="AR356" s="4"/>
      <c r="AS356" s="4"/>
      <c r="AT356" s="4"/>
      <c r="AU356" s="4"/>
      <c r="AV356" s="4"/>
      <c r="AW356" s="4"/>
      <c r="AX356" s="4"/>
      <c r="AY356" s="4"/>
      <c r="AZ356" s="4"/>
      <c r="BA356" s="4"/>
      <c r="BB356" s="4"/>
      <c r="BC356" s="4"/>
      <c r="BD356" s="4"/>
      <c r="BE356" s="4"/>
      <c r="BF356" s="4"/>
      <c r="BG356" s="4"/>
      <c r="BH356" s="4"/>
      <c r="BI356" s="4"/>
      <c r="BJ356" s="4"/>
      <c r="BK356" s="4"/>
      <c r="BL356" s="4"/>
      <c r="BM356" s="4"/>
      <c r="BN356" s="4"/>
      <c r="BO356" s="4"/>
      <c r="BP356" s="4"/>
      <c r="BQ356" s="4"/>
      <c r="BR356" s="4"/>
      <c r="BS356" s="4"/>
      <c r="BT356" s="4"/>
      <c r="BU356" s="4"/>
      <c r="BV356" s="4"/>
      <c r="BW356" s="4"/>
      <c r="BX356" s="4"/>
    </row>
    <row r="357">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23"/>
      <c r="AC357" s="23"/>
      <c r="AD357" s="23"/>
      <c r="AE357" s="23"/>
      <c r="AF357" s="23"/>
      <c r="AG357" s="23"/>
      <c r="AH357" s="23"/>
      <c r="AI357" s="23"/>
      <c r="AJ357" s="23"/>
      <c r="AK357" s="23"/>
      <c r="AL357" s="23"/>
      <c r="AM357" s="23"/>
      <c r="AN357" s="23"/>
      <c r="AO357" s="23"/>
      <c r="AP357" s="23"/>
      <c r="AQ357" s="25"/>
      <c r="AR357" s="4"/>
      <c r="AS357" s="4"/>
      <c r="AT357" s="4"/>
      <c r="AU357" s="4"/>
      <c r="AV357" s="4"/>
      <c r="AW357" s="4"/>
      <c r="AX357" s="4"/>
      <c r="AY357" s="4"/>
      <c r="AZ357" s="4"/>
      <c r="BA357" s="4"/>
      <c r="BB357" s="4"/>
      <c r="BC357" s="4"/>
      <c r="BD357" s="4"/>
      <c r="BE357" s="4"/>
      <c r="BF357" s="4"/>
      <c r="BG357" s="4"/>
      <c r="BH357" s="4"/>
      <c r="BI357" s="4"/>
      <c r="BJ357" s="4"/>
      <c r="BK357" s="4"/>
      <c r="BL357" s="4"/>
      <c r="BM357" s="4"/>
      <c r="BN357" s="4"/>
      <c r="BO357" s="4"/>
      <c r="BP357" s="4"/>
      <c r="BQ357" s="4"/>
      <c r="BR357" s="4"/>
      <c r="BS357" s="4"/>
      <c r="BT357" s="4"/>
      <c r="BU357" s="4"/>
      <c r="BV357" s="4"/>
      <c r="BW357" s="4"/>
      <c r="BX357" s="4"/>
    </row>
    <row r="358">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23"/>
      <c r="AC358" s="23"/>
      <c r="AD358" s="23"/>
      <c r="AE358" s="23"/>
      <c r="AF358" s="23"/>
      <c r="AG358" s="23"/>
      <c r="AH358" s="23"/>
      <c r="AI358" s="23"/>
      <c r="AJ358" s="23"/>
      <c r="AK358" s="23"/>
      <c r="AL358" s="23"/>
      <c r="AM358" s="23"/>
      <c r="AN358" s="23"/>
      <c r="AO358" s="23"/>
      <c r="AP358" s="23"/>
      <c r="AQ358" s="25"/>
      <c r="AR358" s="4"/>
      <c r="AS358" s="4"/>
      <c r="AT358" s="4"/>
      <c r="AU358" s="4"/>
      <c r="AV358" s="4"/>
      <c r="AW358" s="4"/>
      <c r="AX358" s="4"/>
      <c r="AY358" s="4"/>
      <c r="AZ358" s="4"/>
      <c r="BA358" s="4"/>
      <c r="BB358" s="4"/>
      <c r="BC358" s="4"/>
      <c r="BD358" s="4"/>
      <c r="BE358" s="4"/>
      <c r="BF358" s="4"/>
      <c r="BG358" s="4"/>
      <c r="BH358" s="4"/>
      <c r="BI358" s="4"/>
      <c r="BJ358" s="4"/>
      <c r="BK358" s="4"/>
      <c r="BL358" s="4"/>
      <c r="BM358" s="4"/>
      <c r="BN358" s="4"/>
      <c r="BO358" s="4"/>
      <c r="BP358" s="4"/>
      <c r="BQ358" s="4"/>
      <c r="BR358" s="4"/>
      <c r="BS358" s="4"/>
      <c r="BT358" s="4"/>
      <c r="BU358" s="4"/>
      <c r="BV358" s="4"/>
      <c r="BW358" s="4"/>
      <c r="BX358" s="4"/>
    </row>
    <row r="359">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23"/>
      <c r="AC359" s="23"/>
      <c r="AD359" s="23"/>
      <c r="AE359" s="23"/>
      <c r="AF359" s="23"/>
      <c r="AG359" s="23"/>
      <c r="AH359" s="23"/>
      <c r="AI359" s="23"/>
      <c r="AJ359" s="23"/>
      <c r="AK359" s="23"/>
      <c r="AL359" s="23"/>
      <c r="AM359" s="23"/>
      <c r="AN359" s="23"/>
      <c r="AO359" s="23"/>
      <c r="AP359" s="23"/>
      <c r="AQ359" s="25"/>
      <c r="AR359" s="4"/>
      <c r="AS359" s="4"/>
      <c r="AT359" s="4"/>
      <c r="AU359" s="4"/>
      <c r="AV359" s="4"/>
      <c r="AW359" s="4"/>
      <c r="AX359" s="4"/>
      <c r="AY359" s="4"/>
      <c r="AZ359" s="4"/>
      <c r="BA359" s="4"/>
      <c r="BB359" s="4"/>
      <c r="BC359" s="4"/>
      <c r="BD359" s="4"/>
      <c r="BE359" s="4"/>
      <c r="BF359" s="4"/>
      <c r="BG359" s="4"/>
      <c r="BH359" s="4"/>
      <c r="BI359" s="4"/>
      <c r="BJ359" s="4"/>
      <c r="BK359" s="4"/>
      <c r="BL359" s="4"/>
      <c r="BM359" s="4"/>
      <c r="BN359" s="4"/>
      <c r="BO359" s="4"/>
      <c r="BP359" s="4"/>
      <c r="BQ359" s="4"/>
      <c r="BR359" s="4"/>
      <c r="BS359" s="4"/>
      <c r="BT359" s="4"/>
      <c r="BU359" s="4"/>
      <c r="BV359" s="4"/>
      <c r="BW359" s="4"/>
      <c r="BX359" s="4"/>
    </row>
    <row r="360">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23"/>
      <c r="AC360" s="23"/>
      <c r="AD360" s="23"/>
      <c r="AE360" s="23"/>
      <c r="AF360" s="23"/>
      <c r="AG360" s="23"/>
      <c r="AH360" s="23"/>
      <c r="AI360" s="23"/>
      <c r="AJ360" s="23"/>
      <c r="AK360" s="23"/>
      <c r="AL360" s="23"/>
      <c r="AM360" s="23"/>
      <c r="AN360" s="23"/>
      <c r="AO360" s="23"/>
      <c r="AP360" s="23"/>
      <c r="AQ360" s="25"/>
      <c r="AR360" s="4"/>
      <c r="AS360" s="4"/>
      <c r="AT360" s="4"/>
      <c r="AU360" s="4"/>
      <c r="AV360" s="4"/>
      <c r="AW360" s="4"/>
      <c r="AX360" s="4"/>
      <c r="AY360" s="4"/>
      <c r="AZ360" s="4"/>
      <c r="BA360" s="4"/>
      <c r="BB360" s="4"/>
      <c r="BC360" s="4"/>
      <c r="BD360" s="4"/>
      <c r="BE360" s="4"/>
      <c r="BF360" s="4"/>
      <c r="BG360" s="4"/>
      <c r="BH360" s="4"/>
      <c r="BI360" s="4"/>
      <c r="BJ360" s="4"/>
      <c r="BK360" s="4"/>
      <c r="BL360" s="4"/>
      <c r="BM360" s="4"/>
      <c r="BN360" s="4"/>
      <c r="BO360" s="4"/>
      <c r="BP360" s="4"/>
      <c r="BQ360" s="4"/>
      <c r="BR360" s="4"/>
      <c r="BS360" s="4"/>
      <c r="BT360" s="4"/>
      <c r="BU360" s="4"/>
      <c r="BV360" s="4"/>
      <c r="BW360" s="4"/>
      <c r="BX360" s="4"/>
    </row>
    <row r="36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23"/>
      <c r="AC361" s="23"/>
      <c r="AD361" s="23"/>
      <c r="AE361" s="23"/>
      <c r="AF361" s="23"/>
      <c r="AG361" s="23"/>
      <c r="AH361" s="23"/>
      <c r="AI361" s="23"/>
      <c r="AJ361" s="23"/>
      <c r="AK361" s="23"/>
      <c r="AL361" s="23"/>
      <c r="AM361" s="23"/>
      <c r="AN361" s="23"/>
      <c r="AO361" s="23"/>
      <c r="AP361" s="23"/>
      <c r="AQ361" s="25"/>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row>
    <row r="362">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23"/>
      <c r="AC362" s="23"/>
      <c r="AD362" s="23"/>
      <c r="AE362" s="23"/>
      <c r="AF362" s="23"/>
      <c r="AG362" s="23"/>
      <c r="AH362" s="23"/>
      <c r="AI362" s="23"/>
      <c r="AJ362" s="23"/>
      <c r="AK362" s="23"/>
      <c r="AL362" s="23"/>
      <c r="AM362" s="23"/>
      <c r="AN362" s="23"/>
      <c r="AO362" s="23"/>
      <c r="AP362" s="23"/>
      <c r="AQ362" s="25"/>
      <c r="AR362" s="4"/>
      <c r="AS362" s="4"/>
      <c r="AT362" s="4"/>
      <c r="AU362" s="4"/>
      <c r="AV362" s="4"/>
      <c r="AW362" s="4"/>
      <c r="AX362" s="4"/>
      <c r="AY362" s="4"/>
      <c r="AZ362" s="4"/>
      <c r="BA362" s="4"/>
      <c r="BB362" s="4"/>
      <c r="BC362" s="4"/>
      <c r="BD362" s="4"/>
      <c r="BE362" s="4"/>
      <c r="BF362" s="4"/>
      <c r="BG362" s="4"/>
      <c r="BH362" s="4"/>
      <c r="BI362" s="4"/>
      <c r="BJ362" s="4"/>
      <c r="BK362" s="4"/>
      <c r="BL362" s="4"/>
      <c r="BM362" s="4"/>
      <c r="BN362" s="4"/>
      <c r="BO362" s="4"/>
      <c r="BP362" s="4"/>
      <c r="BQ362" s="4"/>
      <c r="BR362" s="4"/>
      <c r="BS362" s="4"/>
      <c r="BT362" s="4"/>
      <c r="BU362" s="4"/>
      <c r="BV362" s="4"/>
      <c r="BW362" s="4"/>
      <c r="BX362" s="4"/>
    </row>
    <row r="363">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23"/>
      <c r="AC363" s="23"/>
      <c r="AD363" s="23"/>
      <c r="AE363" s="23"/>
      <c r="AF363" s="23"/>
      <c r="AG363" s="23"/>
      <c r="AH363" s="23"/>
      <c r="AI363" s="23"/>
      <c r="AJ363" s="23"/>
      <c r="AK363" s="23"/>
      <c r="AL363" s="23"/>
      <c r="AM363" s="23"/>
      <c r="AN363" s="23"/>
      <c r="AO363" s="23"/>
      <c r="AP363" s="23"/>
      <c r="AQ363" s="25"/>
      <c r="AR363" s="4"/>
      <c r="AS363" s="4"/>
      <c r="AT363" s="4"/>
      <c r="AU363" s="4"/>
      <c r="AV363" s="4"/>
      <c r="AW363" s="4"/>
      <c r="AX363" s="4"/>
      <c r="AY363" s="4"/>
      <c r="AZ363" s="4"/>
      <c r="BA363" s="4"/>
      <c r="BB363" s="4"/>
      <c r="BC363" s="4"/>
      <c r="BD363" s="4"/>
      <c r="BE363" s="4"/>
      <c r="BF363" s="4"/>
      <c r="BG363" s="4"/>
      <c r="BH363" s="4"/>
      <c r="BI363" s="4"/>
      <c r="BJ363" s="4"/>
      <c r="BK363" s="4"/>
      <c r="BL363" s="4"/>
      <c r="BM363" s="4"/>
      <c r="BN363" s="4"/>
      <c r="BO363" s="4"/>
      <c r="BP363" s="4"/>
      <c r="BQ363" s="4"/>
      <c r="BR363" s="4"/>
      <c r="BS363" s="4"/>
      <c r="BT363" s="4"/>
      <c r="BU363" s="4"/>
      <c r="BV363" s="4"/>
      <c r="BW363" s="4"/>
      <c r="BX363" s="4"/>
    </row>
    <row r="364">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23"/>
      <c r="AC364" s="23"/>
      <c r="AD364" s="23"/>
      <c r="AE364" s="23"/>
      <c r="AF364" s="23"/>
      <c r="AG364" s="23"/>
      <c r="AH364" s="23"/>
      <c r="AI364" s="23"/>
      <c r="AJ364" s="23"/>
      <c r="AK364" s="23"/>
      <c r="AL364" s="23"/>
      <c r="AM364" s="23"/>
      <c r="AN364" s="23"/>
      <c r="AO364" s="23"/>
      <c r="AP364" s="23"/>
      <c r="AQ364" s="25"/>
      <c r="AR364" s="4"/>
      <c r="AS364" s="4"/>
      <c r="AT364" s="4"/>
      <c r="AU364" s="4"/>
      <c r="AV364" s="4"/>
      <c r="AW364" s="4"/>
      <c r="AX364" s="4"/>
      <c r="AY364" s="4"/>
      <c r="AZ364" s="4"/>
      <c r="BA364" s="4"/>
      <c r="BB364" s="4"/>
      <c r="BC364" s="4"/>
      <c r="BD364" s="4"/>
      <c r="BE364" s="4"/>
      <c r="BF364" s="4"/>
      <c r="BG364" s="4"/>
      <c r="BH364" s="4"/>
      <c r="BI364" s="4"/>
      <c r="BJ364" s="4"/>
      <c r="BK364" s="4"/>
      <c r="BL364" s="4"/>
      <c r="BM364" s="4"/>
      <c r="BN364" s="4"/>
      <c r="BO364" s="4"/>
      <c r="BP364" s="4"/>
      <c r="BQ364" s="4"/>
      <c r="BR364" s="4"/>
      <c r="BS364" s="4"/>
      <c r="BT364" s="4"/>
      <c r="BU364" s="4"/>
      <c r="BV364" s="4"/>
      <c r="BW364" s="4"/>
      <c r="BX364" s="4"/>
    </row>
    <row r="365">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23"/>
      <c r="AC365" s="23"/>
      <c r="AD365" s="23"/>
      <c r="AE365" s="23"/>
      <c r="AF365" s="23"/>
      <c r="AG365" s="23"/>
      <c r="AH365" s="23"/>
      <c r="AI365" s="23"/>
      <c r="AJ365" s="23"/>
      <c r="AK365" s="23"/>
      <c r="AL365" s="23"/>
      <c r="AM365" s="23"/>
      <c r="AN365" s="23"/>
      <c r="AO365" s="23"/>
      <c r="AP365" s="23"/>
      <c r="AQ365" s="25"/>
      <c r="AR365" s="4"/>
      <c r="AS365" s="4"/>
      <c r="AT365" s="4"/>
      <c r="AU365" s="4"/>
      <c r="AV365" s="4"/>
      <c r="AW365" s="4"/>
      <c r="AX365" s="4"/>
      <c r="AY365" s="4"/>
      <c r="AZ365" s="4"/>
      <c r="BA365" s="4"/>
      <c r="BB365" s="4"/>
      <c r="BC365" s="4"/>
      <c r="BD365" s="4"/>
      <c r="BE365" s="4"/>
      <c r="BF365" s="4"/>
      <c r="BG365" s="4"/>
      <c r="BH365" s="4"/>
      <c r="BI365" s="4"/>
      <c r="BJ365" s="4"/>
      <c r="BK365" s="4"/>
      <c r="BL365" s="4"/>
      <c r="BM365" s="4"/>
      <c r="BN365" s="4"/>
      <c r="BO365" s="4"/>
      <c r="BP365" s="4"/>
      <c r="BQ365" s="4"/>
      <c r="BR365" s="4"/>
      <c r="BS365" s="4"/>
      <c r="BT365" s="4"/>
      <c r="BU365" s="4"/>
      <c r="BV365" s="4"/>
      <c r="BW365" s="4"/>
      <c r="BX365" s="4"/>
    </row>
    <row r="366">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23"/>
      <c r="AC366" s="23"/>
      <c r="AD366" s="23"/>
      <c r="AE366" s="23"/>
      <c r="AF366" s="23"/>
      <c r="AG366" s="23"/>
      <c r="AH366" s="23"/>
      <c r="AI366" s="23"/>
      <c r="AJ366" s="23"/>
      <c r="AK366" s="23"/>
      <c r="AL366" s="23"/>
      <c r="AM366" s="23"/>
      <c r="AN366" s="23"/>
      <c r="AO366" s="23"/>
      <c r="AP366" s="23"/>
      <c r="AQ366" s="25"/>
      <c r="AR366" s="4"/>
      <c r="AS366" s="4"/>
      <c r="AT366" s="4"/>
      <c r="AU366" s="4"/>
      <c r="AV366" s="4"/>
      <c r="AW366" s="4"/>
      <c r="AX366" s="4"/>
      <c r="AY366" s="4"/>
      <c r="AZ366" s="4"/>
      <c r="BA366" s="4"/>
      <c r="BB366" s="4"/>
      <c r="BC366" s="4"/>
      <c r="BD366" s="4"/>
      <c r="BE366" s="4"/>
      <c r="BF366" s="4"/>
      <c r="BG366" s="4"/>
      <c r="BH366" s="4"/>
      <c r="BI366" s="4"/>
      <c r="BJ366" s="4"/>
      <c r="BK366" s="4"/>
      <c r="BL366" s="4"/>
      <c r="BM366" s="4"/>
      <c r="BN366" s="4"/>
      <c r="BO366" s="4"/>
      <c r="BP366" s="4"/>
      <c r="BQ366" s="4"/>
      <c r="BR366" s="4"/>
      <c r="BS366" s="4"/>
      <c r="BT366" s="4"/>
      <c r="BU366" s="4"/>
      <c r="BV366" s="4"/>
      <c r="BW366" s="4"/>
      <c r="BX366" s="4"/>
    </row>
    <row r="367">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23"/>
      <c r="AC367" s="23"/>
      <c r="AD367" s="23"/>
      <c r="AE367" s="23"/>
      <c r="AF367" s="23"/>
      <c r="AG367" s="23"/>
      <c r="AH367" s="23"/>
      <c r="AI367" s="23"/>
      <c r="AJ367" s="23"/>
      <c r="AK367" s="23"/>
      <c r="AL367" s="23"/>
      <c r="AM367" s="23"/>
      <c r="AN367" s="23"/>
      <c r="AO367" s="23"/>
      <c r="AP367" s="23"/>
      <c r="AQ367" s="25"/>
      <c r="AR367" s="4"/>
      <c r="AS367" s="4"/>
      <c r="AT367" s="4"/>
      <c r="AU367" s="4"/>
      <c r="AV367" s="4"/>
      <c r="AW367" s="4"/>
      <c r="AX367" s="4"/>
      <c r="AY367" s="4"/>
      <c r="AZ367" s="4"/>
      <c r="BA367" s="4"/>
      <c r="BB367" s="4"/>
      <c r="BC367" s="4"/>
      <c r="BD367" s="4"/>
      <c r="BE367" s="4"/>
      <c r="BF367" s="4"/>
      <c r="BG367" s="4"/>
      <c r="BH367" s="4"/>
      <c r="BI367" s="4"/>
      <c r="BJ367" s="4"/>
      <c r="BK367" s="4"/>
      <c r="BL367" s="4"/>
      <c r="BM367" s="4"/>
      <c r="BN367" s="4"/>
      <c r="BO367" s="4"/>
      <c r="BP367" s="4"/>
      <c r="BQ367" s="4"/>
      <c r="BR367" s="4"/>
      <c r="BS367" s="4"/>
      <c r="BT367" s="4"/>
      <c r="BU367" s="4"/>
      <c r="BV367" s="4"/>
      <c r="BW367" s="4"/>
      <c r="BX367" s="4"/>
    </row>
    <row r="368">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23"/>
      <c r="AC368" s="23"/>
      <c r="AD368" s="23"/>
      <c r="AE368" s="23"/>
      <c r="AF368" s="23"/>
      <c r="AG368" s="23"/>
      <c r="AH368" s="23"/>
      <c r="AI368" s="23"/>
      <c r="AJ368" s="23"/>
      <c r="AK368" s="23"/>
      <c r="AL368" s="23"/>
      <c r="AM368" s="23"/>
      <c r="AN368" s="23"/>
      <c r="AO368" s="23"/>
      <c r="AP368" s="23"/>
      <c r="AQ368" s="25"/>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row>
    <row r="369">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23"/>
      <c r="AC369" s="23"/>
      <c r="AD369" s="23"/>
      <c r="AE369" s="23"/>
      <c r="AF369" s="23"/>
      <c r="AG369" s="23"/>
      <c r="AH369" s="23"/>
      <c r="AI369" s="23"/>
      <c r="AJ369" s="23"/>
      <c r="AK369" s="23"/>
      <c r="AL369" s="23"/>
      <c r="AM369" s="23"/>
      <c r="AN369" s="23"/>
      <c r="AO369" s="23"/>
      <c r="AP369" s="23"/>
      <c r="AQ369" s="25"/>
      <c r="AR369" s="4"/>
      <c r="AS369" s="4"/>
      <c r="AT369" s="4"/>
      <c r="AU369" s="4"/>
      <c r="AV369" s="4"/>
      <c r="AW369" s="4"/>
      <c r="AX369" s="4"/>
      <c r="AY369" s="4"/>
      <c r="AZ369" s="4"/>
      <c r="BA369" s="4"/>
      <c r="BB369" s="4"/>
      <c r="BC369" s="4"/>
      <c r="BD369" s="4"/>
      <c r="BE369" s="4"/>
      <c r="BF369" s="4"/>
      <c r="BG369" s="4"/>
      <c r="BH369" s="4"/>
      <c r="BI369" s="4"/>
      <c r="BJ369" s="4"/>
      <c r="BK369" s="4"/>
      <c r="BL369" s="4"/>
      <c r="BM369" s="4"/>
      <c r="BN369" s="4"/>
      <c r="BO369" s="4"/>
      <c r="BP369" s="4"/>
      <c r="BQ369" s="4"/>
      <c r="BR369" s="4"/>
      <c r="BS369" s="4"/>
      <c r="BT369" s="4"/>
      <c r="BU369" s="4"/>
      <c r="BV369" s="4"/>
      <c r="BW369" s="4"/>
      <c r="BX369" s="4"/>
    </row>
    <row r="370">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23"/>
      <c r="AC370" s="23"/>
      <c r="AD370" s="23"/>
      <c r="AE370" s="23"/>
      <c r="AF370" s="23"/>
      <c r="AG370" s="23"/>
      <c r="AH370" s="23"/>
      <c r="AI370" s="23"/>
      <c r="AJ370" s="23"/>
      <c r="AK370" s="23"/>
      <c r="AL370" s="23"/>
      <c r="AM370" s="23"/>
      <c r="AN370" s="23"/>
      <c r="AO370" s="23"/>
      <c r="AP370" s="23"/>
      <c r="AQ370" s="25"/>
      <c r="AR370" s="4"/>
      <c r="AS370" s="4"/>
      <c r="AT370" s="4"/>
      <c r="AU370" s="4"/>
      <c r="AV370" s="4"/>
      <c r="AW370" s="4"/>
      <c r="AX370" s="4"/>
      <c r="AY370" s="4"/>
      <c r="AZ370" s="4"/>
      <c r="BA370" s="4"/>
      <c r="BB370" s="4"/>
      <c r="BC370" s="4"/>
      <c r="BD370" s="4"/>
      <c r="BE370" s="4"/>
      <c r="BF370" s="4"/>
      <c r="BG370" s="4"/>
      <c r="BH370" s="4"/>
      <c r="BI370" s="4"/>
      <c r="BJ370" s="4"/>
      <c r="BK370" s="4"/>
      <c r="BL370" s="4"/>
      <c r="BM370" s="4"/>
      <c r="BN370" s="4"/>
      <c r="BO370" s="4"/>
      <c r="BP370" s="4"/>
      <c r="BQ370" s="4"/>
      <c r="BR370" s="4"/>
      <c r="BS370" s="4"/>
      <c r="BT370" s="4"/>
      <c r="BU370" s="4"/>
      <c r="BV370" s="4"/>
      <c r="BW370" s="4"/>
      <c r="BX370" s="4"/>
    </row>
    <row r="37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23"/>
      <c r="AC371" s="23"/>
      <c r="AD371" s="23"/>
      <c r="AE371" s="23"/>
      <c r="AF371" s="23"/>
      <c r="AG371" s="23"/>
      <c r="AH371" s="23"/>
      <c r="AI371" s="23"/>
      <c r="AJ371" s="23"/>
      <c r="AK371" s="23"/>
      <c r="AL371" s="23"/>
      <c r="AM371" s="23"/>
      <c r="AN371" s="23"/>
      <c r="AO371" s="23"/>
      <c r="AP371" s="23"/>
      <c r="AQ371" s="25"/>
      <c r="AR371" s="4"/>
      <c r="AS371" s="4"/>
      <c r="AT371" s="4"/>
      <c r="AU371" s="4"/>
      <c r="AV371" s="4"/>
      <c r="AW371" s="4"/>
      <c r="AX371" s="4"/>
      <c r="AY371" s="4"/>
      <c r="AZ371" s="4"/>
      <c r="BA371" s="4"/>
      <c r="BB371" s="4"/>
      <c r="BC371" s="4"/>
      <c r="BD371" s="4"/>
      <c r="BE371" s="4"/>
      <c r="BF371" s="4"/>
      <c r="BG371" s="4"/>
      <c r="BH371" s="4"/>
      <c r="BI371" s="4"/>
      <c r="BJ371" s="4"/>
      <c r="BK371" s="4"/>
      <c r="BL371" s="4"/>
      <c r="BM371" s="4"/>
      <c r="BN371" s="4"/>
      <c r="BO371" s="4"/>
      <c r="BP371" s="4"/>
      <c r="BQ371" s="4"/>
      <c r="BR371" s="4"/>
      <c r="BS371" s="4"/>
      <c r="BT371" s="4"/>
      <c r="BU371" s="4"/>
      <c r="BV371" s="4"/>
      <c r="BW371" s="4"/>
      <c r="BX371" s="4"/>
    </row>
    <row r="372">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23"/>
      <c r="AC372" s="23"/>
      <c r="AD372" s="23"/>
      <c r="AE372" s="23"/>
      <c r="AF372" s="23"/>
      <c r="AG372" s="23"/>
      <c r="AH372" s="23"/>
      <c r="AI372" s="23"/>
      <c r="AJ372" s="23"/>
      <c r="AK372" s="23"/>
      <c r="AL372" s="23"/>
      <c r="AM372" s="23"/>
      <c r="AN372" s="23"/>
      <c r="AO372" s="23"/>
      <c r="AP372" s="23"/>
      <c r="AQ372" s="25"/>
      <c r="AR372" s="4"/>
      <c r="AS372" s="4"/>
      <c r="AT372" s="4"/>
      <c r="AU372" s="4"/>
      <c r="AV372" s="4"/>
      <c r="AW372" s="4"/>
      <c r="AX372" s="4"/>
      <c r="AY372" s="4"/>
      <c r="AZ372" s="4"/>
      <c r="BA372" s="4"/>
      <c r="BB372" s="4"/>
      <c r="BC372" s="4"/>
      <c r="BD372" s="4"/>
      <c r="BE372" s="4"/>
      <c r="BF372" s="4"/>
      <c r="BG372" s="4"/>
      <c r="BH372" s="4"/>
      <c r="BI372" s="4"/>
      <c r="BJ372" s="4"/>
      <c r="BK372" s="4"/>
      <c r="BL372" s="4"/>
      <c r="BM372" s="4"/>
      <c r="BN372" s="4"/>
      <c r="BO372" s="4"/>
      <c r="BP372" s="4"/>
      <c r="BQ372" s="4"/>
      <c r="BR372" s="4"/>
      <c r="BS372" s="4"/>
      <c r="BT372" s="4"/>
      <c r="BU372" s="4"/>
      <c r="BV372" s="4"/>
      <c r="BW372" s="4"/>
      <c r="BX372" s="4"/>
    </row>
    <row r="373">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23"/>
      <c r="AC373" s="23"/>
      <c r="AD373" s="23"/>
      <c r="AE373" s="23"/>
      <c r="AF373" s="23"/>
      <c r="AG373" s="23"/>
      <c r="AH373" s="23"/>
      <c r="AI373" s="23"/>
      <c r="AJ373" s="23"/>
      <c r="AK373" s="23"/>
      <c r="AL373" s="23"/>
      <c r="AM373" s="23"/>
      <c r="AN373" s="23"/>
      <c r="AO373" s="23"/>
      <c r="AP373" s="23"/>
      <c r="AQ373" s="25"/>
      <c r="AR373" s="4"/>
      <c r="AS373" s="4"/>
      <c r="AT373" s="4"/>
      <c r="AU373" s="4"/>
      <c r="AV373" s="4"/>
      <c r="AW373" s="4"/>
      <c r="AX373" s="4"/>
      <c r="AY373" s="4"/>
      <c r="AZ373" s="4"/>
      <c r="BA373" s="4"/>
      <c r="BB373" s="4"/>
      <c r="BC373" s="4"/>
      <c r="BD373" s="4"/>
      <c r="BE373" s="4"/>
      <c r="BF373" s="4"/>
      <c r="BG373" s="4"/>
      <c r="BH373" s="4"/>
      <c r="BI373" s="4"/>
      <c r="BJ373" s="4"/>
      <c r="BK373" s="4"/>
      <c r="BL373" s="4"/>
      <c r="BM373" s="4"/>
      <c r="BN373" s="4"/>
      <c r="BO373" s="4"/>
      <c r="BP373" s="4"/>
      <c r="BQ373" s="4"/>
      <c r="BR373" s="4"/>
      <c r="BS373" s="4"/>
      <c r="BT373" s="4"/>
      <c r="BU373" s="4"/>
      <c r="BV373" s="4"/>
      <c r="BW373" s="4"/>
      <c r="BX373" s="4"/>
    </row>
    <row r="374">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23"/>
      <c r="AC374" s="23"/>
      <c r="AD374" s="23"/>
      <c r="AE374" s="23"/>
      <c r="AF374" s="23"/>
      <c r="AG374" s="23"/>
      <c r="AH374" s="23"/>
      <c r="AI374" s="23"/>
      <c r="AJ374" s="23"/>
      <c r="AK374" s="23"/>
      <c r="AL374" s="23"/>
      <c r="AM374" s="23"/>
      <c r="AN374" s="23"/>
      <c r="AO374" s="23"/>
      <c r="AP374" s="23"/>
      <c r="AQ374" s="25"/>
      <c r="AR374" s="4"/>
      <c r="AS374" s="4"/>
      <c r="AT374" s="4"/>
      <c r="AU374" s="4"/>
      <c r="AV374" s="4"/>
      <c r="AW374" s="4"/>
      <c r="AX374" s="4"/>
      <c r="AY374" s="4"/>
      <c r="AZ374" s="4"/>
      <c r="BA374" s="4"/>
      <c r="BB374" s="4"/>
      <c r="BC374" s="4"/>
      <c r="BD374" s="4"/>
      <c r="BE374" s="4"/>
      <c r="BF374" s="4"/>
      <c r="BG374" s="4"/>
      <c r="BH374" s="4"/>
      <c r="BI374" s="4"/>
      <c r="BJ374" s="4"/>
      <c r="BK374" s="4"/>
      <c r="BL374" s="4"/>
      <c r="BM374" s="4"/>
      <c r="BN374" s="4"/>
      <c r="BO374" s="4"/>
      <c r="BP374" s="4"/>
      <c r="BQ374" s="4"/>
      <c r="BR374" s="4"/>
      <c r="BS374" s="4"/>
      <c r="BT374" s="4"/>
      <c r="BU374" s="4"/>
      <c r="BV374" s="4"/>
      <c r="BW374" s="4"/>
      <c r="BX374" s="4"/>
    </row>
    <row r="375">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23"/>
      <c r="AC375" s="23"/>
      <c r="AD375" s="23"/>
      <c r="AE375" s="23"/>
      <c r="AF375" s="23"/>
      <c r="AG375" s="23"/>
      <c r="AH375" s="23"/>
      <c r="AI375" s="23"/>
      <c r="AJ375" s="23"/>
      <c r="AK375" s="23"/>
      <c r="AL375" s="23"/>
      <c r="AM375" s="23"/>
      <c r="AN375" s="23"/>
      <c r="AO375" s="23"/>
      <c r="AP375" s="23"/>
      <c r="AQ375" s="25"/>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row>
    <row r="376">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23"/>
      <c r="AC376" s="23"/>
      <c r="AD376" s="23"/>
      <c r="AE376" s="23"/>
      <c r="AF376" s="23"/>
      <c r="AG376" s="23"/>
      <c r="AH376" s="23"/>
      <c r="AI376" s="23"/>
      <c r="AJ376" s="23"/>
      <c r="AK376" s="23"/>
      <c r="AL376" s="23"/>
      <c r="AM376" s="23"/>
      <c r="AN376" s="23"/>
      <c r="AO376" s="23"/>
      <c r="AP376" s="23"/>
      <c r="AQ376" s="25"/>
      <c r="AR376" s="4"/>
      <c r="AS376" s="4"/>
      <c r="AT376" s="4"/>
      <c r="AU376" s="4"/>
      <c r="AV376" s="4"/>
      <c r="AW376" s="4"/>
      <c r="AX376" s="4"/>
      <c r="AY376" s="4"/>
      <c r="AZ376" s="4"/>
      <c r="BA376" s="4"/>
      <c r="BB376" s="4"/>
      <c r="BC376" s="4"/>
      <c r="BD376" s="4"/>
      <c r="BE376" s="4"/>
      <c r="BF376" s="4"/>
      <c r="BG376" s="4"/>
      <c r="BH376" s="4"/>
      <c r="BI376" s="4"/>
      <c r="BJ376" s="4"/>
      <c r="BK376" s="4"/>
      <c r="BL376" s="4"/>
      <c r="BM376" s="4"/>
      <c r="BN376" s="4"/>
      <c r="BO376" s="4"/>
      <c r="BP376" s="4"/>
      <c r="BQ376" s="4"/>
      <c r="BR376" s="4"/>
      <c r="BS376" s="4"/>
      <c r="BT376" s="4"/>
      <c r="BU376" s="4"/>
      <c r="BV376" s="4"/>
      <c r="BW376" s="4"/>
      <c r="BX376" s="4"/>
    </row>
    <row r="377">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23"/>
      <c r="AC377" s="23"/>
      <c r="AD377" s="23"/>
      <c r="AE377" s="23"/>
      <c r="AF377" s="23"/>
      <c r="AG377" s="23"/>
      <c r="AH377" s="23"/>
      <c r="AI377" s="23"/>
      <c r="AJ377" s="23"/>
      <c r="AK377" s="23"/>
      <c r="AL377" s="23"/>
      <c r="AM377" s="23"/>
      <c r="AN377" s="23"/>
      <c r="AO377" s="23"/>
      <c r="AP377" s="23"/>
      <c r="AQ377" s="25"/>
      <c r="AR377" s="4"/>
      <c r="AS377" s="4"/>
      <c r="AT377" s="4"/>
      <c r="AU377" s="4"/>
      <c r="AV377" s="4"/>
      <c r="AW377" s="4"/>
      <c r="AX377" s="4"/>
      <c r="AY377" s="4"/>
      <c r="AZ377" s="4"/>
      <c r="BA377" s="4"/>
      <c r="BB377" s="4"/>
      <c r="BC377" s="4"/>
      <c r="BD377" s="4"/>
      <c r="BE377" s="4"/>
      <c r="BF377" s="4"/>
      <c r="BG377" s="4"/>
      <c r="BH377" s="4"/>
      <c r="BI377" s="4"/>
      <c r="BJ377" s="4"/>
      <c r="BK377" s="4"/>
      <c r="BL377" s="4"/>
      <c r="BM377" s="4"/>
      <c r="BN377" s="4"/>
      <c r="BO377" s="4"/>
      <c r="BP377" s="4"/>
      <c r="BQ377" s="4"/>
      <c r="BR377" s="4"/>
      <c r="BS377" s="4"/>
      <c r="BT377" s="4"/>
      <c r="BU377" s="4"/>
      <c r="BV377" s="4"/>
      <c r="BW377" s="4"/>
      <c r="BX377" s="4"/>
    </row>
    <row r="378">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23"/>
      <c r="AC378" s="23"/>
      <c r="AD378" s="23"/>
      <c r="AE378" s="23"/>
      <c r="AF378" s="23"/>
      <c r="AG378" s="23"/>
      <c r="AH378" s="23"/>
      <c r="AI378" s="23"/>
      <c r="AJ378" s="23"/>
      <c r="AK378" s="23"/>
      <c r="AL378" s="23"/>
      <c r="AM378" s="23"/>
      <c r="AN378" s="23"/>
      <c r="AO378" s="23"/>
      <c r="AP378" s="23"/>
      <c r="AQ378" s="25"/>
      <c r="AR378" s="4"/>
      <c r="AS378" s="4"/>
      <c r="AT378" s="4"/>
      <c r="AU378" s="4"/>
      <c r="AV378" s="4"/>
      <c r="AW378" s="4"/>
      <c r="AX378" s="4"/>
      <c r="AY378" s="4"/>
      <c r="AZ378" s="4"/>
      <c r="BA378" s="4"/>
      <c r="BB378" s="4"/>
      <c r="BC378" s="4"/>
      <c r="BD378" s="4"/>
      <c r="BE378" s="4"/>
      <c r="BF378" s="4"/>
      <c r="BG378" s="4"/>
      <c r="BH378" s="4"/>
      <c r="BI378" s="4"/>
      <c r="BJ378" s="4"/>
      <c r="BK378" s="4"/>
      <c r="BL378" s="4"/>
      <c r="BM378" s="4"/>
      <c r="BN378" s="4"/>
      <c r="BO378" s="4"/>
      <c r="BP378" s="4"/>
      <c r="BQ378" s="4"/>
      <c r="BR378" s="4"/>
      <c r="BS378" s="4"/>
      <c r="BT378" s="4"/>
      <c r="BU378" s="4"/>
      <c r="BV378" s="4"/>
      <c r="BW378" s="4"/>
      <c r="BX378" s="4"/>
    </row>
    <row r="379">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23"/>
      <c r="AC379" s="23"/>
      <c r="AD379" s="23"/>
      <c r="AE379" s="23"/>
      <c r="AF379" s="23"/>
      <c r="AG379" s="23"/>
      <c r="AH379" s="23"/>
      <c r="AI379" s="23"/>
      <c r="AJ379" s="23"/>
      <c r="AK379" s="23"/>
      <c r="AL379" s="23"/>
      <c r="AM379" s="23"/>
      <c r="AN379" s="23"/>
      <c r="AO379" s="23"/>
      <c r="AP379" s="23"/>
      <c r="AQ379" s="25"/>
      <c r="AR379" s="4"/>
      <c r="AS379" s="4"/>
      <c r="AT379" s="4"/>
      <c r="AU379" s="4"/>
      <c r="AV379" s="4"/>
      <c r="AW379" s="4"/>
      <c r="AX379" s="4"/>
      <c r="AY379" s="4"/>
      <c r="AZ379" s="4"/>
      <c r="BA379" s="4"/>
      <c r="BB379" s="4"/>
      <c r="BC379" s="4"/>
      <c r="BD379" s="4"/>
      <c r="BE379" s="4"/>
      <c r="BF379" s="4"/>
      <c r="BG379" s="4"/>
      <c r="BH379" s="4"/>
      <c r="BI379" s="4"/>
      <c r="BJ379" s="4"/>
      <c r="BK379" s="4"/>
      <c r="BL379" s="4"/>
      <c r="BM379" s="4"/>
      <c r="BN379" s="4"/>
      <c r="BO379" s="4"/>
      <c r="BP379" s="4"/>
      <c r="BQ379" s="4"/>
      <c r="BR379" s="4"/>
      <c r="BS379" s="4"/>
      <c r="BT379" s="4"/>
      <c r="BU379" s="4"/>
      <c r="BV379" s="4"/>
      <c r="BW379" s="4"/>
      <c r="BX379" s="4"/>
    </row>
    <row r="380">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23"/>
      <c r="AC380" s="23"/>
      <c r="AD380" s="23"/>
      <c r="AE380" s="23"/>
      <c r="AF380" s="23"/>
      <c r="AG380" s="23"/>
      <c r="AH380" s="23"/>
      <c r="AI380" s="23"/>
      <c r="AJ380" s="23"/>
      <c r="AK380" s="23"/>
      <c r="AL380" s="23"/>
      <c r="AM380" s="23"/>
      <c r="AN380" s="23"/>
      <c r="AO380" s="23"/>
      <c r="AP380" s="23"/>
      <c r="AQ380" s="25"/>
      <c r="AR380" s="4"/>
      <c r="AS380" s="4"/>
      <c r="AT380" s="4"/>
      <c r="AU380" s="4"/>
      <c r="AV380" s="4"/>
      <c r="AW380" s="4"/>
      <c r="AX380" s="4"/>
      <c r="AY380" s="4"/>
      <c r="AZ380" s="4"/>
      <c r="BA380" s="4"/>
      <c r="BB380" s="4"/>
      <c r="BC380" s="4"/>
      <c r="BD380" s="4"/>
      <c r="BE380" s="4"/>
      <c r="BF380" s="4"/>
      <c r="BG380" s="4"/>
      <c r="BH380" s="4"/>
      <c r="BI380" s="4"/>
      <c r="BJ380" s="4"/>
      <c r="BK380" s="4"/>
      <c r="BL380" s="4"/>
      <c r="BM380" s="4"/>
      <c r="BN380" s="4"/>
      <c r="BO380" s="4"/>
      <c r="BP380" s="4"/>
      <c r="BQ380" s="4"/>
      <c r="BR380" s="4"/>
      <c r="BS380" s="4"/>
      <c r="BT380" s="4"/>
      <c r="BU380" s="4"/>
      <c r="BV380" s="4"/>
      <c r="BW380" s="4"/>
      <c r="BX380" s="4"/>
    </row>
    <row r="38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23"/>
      <c r="AC381" s="23"/>
      <c r="AD381" s="23"/>
      <c r="AE381" s="23"/>
      <c r="AF381" s="23"/>
      <c r="AG381" s="23"/>
      <c r="AH381" s="23"/>
      <c r="AI381" s="23"/>
      <c r="AJ381" s="23"/>
      <c r="AK381" s="23"/>
      <c r="AL381" s="23"/>
      <c r="AM381" s="23"/>
      <c r="AN381" s="23"/>
      <c r="AO381" s="23"/>
      <c r="AP381" s="23"/>
      <c r="AQ381" s="25"/>
      <c r="AR381" s="4"/>
      <c r="AS381" s="4"/>
      <c r="AT381" s="4"/>
      <c r="AU381" s="4"/>
      <c r="AV381" s="4"/>
      <c r="AW381" s="4"/>
      <c r="AX381" s="4"/>
      <c r="AY381" s="4"/>
      <c r="AZ381" s="4"/>
      <c r="BA381" s="4"/>
      <c r="BB381" s="4"/>
      <c r="BC381" s="4"/>
      <c r="BD381" s="4"/>
      <c r="BE381" s="4"/>
      <c r="BF381" s="4"/>
      <c r="BG381" s="4"/>
      <c r="BH381" s="4"/>
      <c r="BI381" s="4"/>
      <c r="BJ381" s="4"/>
      <c r="BK381" s="4"/>
      <c r="BL381" s="4"/>
      <c r="BM381" s="4"/>
      <c r="BN381" s="4"/>
      <c r="BO381" s="4"/>
      <c r="BP381" s="4"/>
      <c r="BQ381" s="4"/>
      <c r="BR381" s="4"/>
      <c r="BS381" s="4"/>
      <c r="BT381" s="4"/>
      <c r="BU381" s="4"/>
      <c r="BV381" s="4"/>
      <c r="BW381" s="4"/>
      <c r="BX381" s="4"/>
    </row>
    <row r="382">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23"/>
      <c r="AC382" s="23"/>
      <c r="AD382" s="23"/>
      <c r="AE382" s="23"/>
      <c r="AF382" s="23"/>
      <c r="AG382" s="23"/>
      <c r="AH382" s="23"/>
      <c r="AI382" s="23"/>
      <c r="AJ382" s="23"/>
      <c r="AK382" s="23"/>
      <c r="AL382" s="23"/>
      <c r="AM382" s="23"/>
      <c r="AN382" s="23"/>
      <c r="AO382" s="23"/>
      <c r="AP382" s="23"/>
      <c r="AQ382" s="25"/>
      <c r="AR382" s="4"/>
      <c r="AS382" s="4"/>
      <c r="AT382" s="4"/>
      <c r="AU382" s="4"/>
      <c r="AV382" s="4"/>
      <c r="AW382" s="4"/>
      <c r="AX382" s="4"/>
      <c r="AY382" s="4"/>
      <c r="AZ382" s="4"/>
      <c r="BA382" s="4"/>
      <c r="BB382" s="4"/>
      <c r="BC382" s="4"/>
      <c r="BD382" s="4"/>
      <c r="BE382" s="4"/>
      <c r="BF382" s="4"/>
      <c r="BG382" s="4"/>
      <c r="BH382" s="4"/>
      <c r="BI382" s="4"/>
      <c r="BJ382" s="4"/>
      <c r="BK382" s="4"/>
      <c r="BL382" s="4"/>
      <c r="BM382" s="4"/>
      <c r="BN382" s="4"/>
      <c r="BO382" s="4"/>
      <c r="BP382" s="4"/>
      <c r="BQ382" s="4"/>
      <c r="BR382" s="4"/>
      <c r="BS382" s="4"/>
      <c r="BT382" s="4"/>
      <c r="BU382" s="4"/>
      <c r="BV382" s="4"/>
      <c r="BW382" s="4"/>
      <c r="BX382" s="4"/>
    </row>
    <row r="383">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23"/>
      <c r="AC383" s="23"/>
      <c r="AD383" s="23"/>
      <c r="AE383" s="23"/>
      <c r="AF383" s="23"/>
      <c r="AG383" s="23"/>
      <c r="AH383" s="23"/>
      <c r="AI383" s="23"/>
      <c r="AJ383" s="23"/>
      <c r="AK383" s="23"/>
      <c r="AL383" s="23"/>
      <c r="AM383" s="23"/>
      <c r="AN383" s="23"/>
      <c r="AO383" s="23"/>
      <c r="AP383" s="23"/>
      <c r="AQ383" s="25"/>
      <c r="AR383" s="4"/>
      <c r="AS383" s="4"/>
      <c r="AT383" s="4"/>
      <c r="AU383" s="4"/>
      <c r="AV383" s="4"/>
      <c r="AW383" s="4"/>
      <c r="AX383" s="4"/>
      <c r="AY383" s="4"/>
      <c r="AZ383" s="4"/>
      <c r="BA383" s="4"/>
      <c r="BB383" s="4"/>
      <c r="BC383" s="4"/>
      <c r="BD383" s="4"/>
      <c r="BE383" s="4"/>
      <c r="BF383" s="4"/>
      <c r="BG383" s="4"/>
      <c r="BH383" s="4"/>
      <c r="BI383" s="4"/>
      <c r="BJ383" s="4"/>
      <c r="BK383" s="4"/>
      <c r="BL383" s="4"/>
      <c r="BM383" s="4"/>
      <c r="BN383" s="4"/>
      <c r="BO383" s="4"/>
      <c r="BP383" s="4"/>
      <c r="BQ383" s="4"/>
      <c r="BR383" s="4"/>
      <c r="BS383" s="4"/>
      <c r="BT383" s="4"/>
      <c r="BU383" s="4"/>
      <c r="BV383" s="4"/>
      <c r="BW383" s="4"/>
      <c r="BX383" s="4"/>
    </row>
    <row r="384">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23"/>
      <c r="AC384" s="23"/>
      <c r="AD384" s="23"/>
      <c r="AE384" s="23"/>
      <c r="AF384" s="23"/>
      <c r="AG384" s="23"/>
      <c r="AH384" s="23"/>
      <c r="AI384" s="23"/>
      <c r="AJ384" s="23"/>
      <c r="AK384" s="23"/>
      <c r="AL384" s="23"/>
      <c r="AM384" s="23"/>
      <c r="AN384" s="23"/>
      <c r="AO384" s="23"/>
      <c r="AP384" s="23"/>
      <c r="AQ384" s="25"/>
      <c r="AR384" s="4"/>
      <c r="AS384" s="4"/>
      <c r="AT384" s="4"/>
      <c r="AU384" s="4"/>
      <c r="AV384" s="4"/>
      <c r="AW384" s="4"/>
      <c r="AX384" s="4"/>
      <c r="AY384" s="4"/>
      <c r="AZ384" s="4"/>
      <c r="BA384" s="4"/>
      <c r="BB384" s="4"/>
      <c r="BC384" s="4"/>
      <c r="BD384" s="4"/>
      <c r="BE384" s="4"/>
      <c r="BF384" s="4"/>
      <c r="BG384" s="4"/>
      <c r="BH384" s="4"/>
      <c r="BI384" s="4"/>
      <c r="BJ384" s="4"/>
      <c r="BK384" s="4"/>
      <c r="BL384" s="4"/>
      <c r="BM384" s="4"/>
      <c r="BN384" s="4"/>
      <c r="BO384" s="4"/>
      <c r="BP384" s="4"/>
      <c r="BQ384" s="4"/>
      <c r="BR384" s="4"/>
      <c r="BS384" s="4"/>
      <c r="BT384" s="4"/>
      <c r="BU384" s="4"/>
      <c r="BV384" s="4"/>
      <c r="BW384" s="4"/>
      <c r="BX384" s="4"/>
    </row>
    <row r="385">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23"/>
      <c r="AC385" s="23"/>
      <c r="AD385" s="23"/>
      <c r="AE385" s="23"/>
      <c r="AF385" s="23"/>
      <c r="AG385" s="23"/>
      <c r="AH385" s="23"/>
      <c r="AI385" s="23"/>
      <c r="AJ385" s="23"/>
      <c r="AK385" s="23"/>
      <c r="AL385" s="23"/>
      <c r="AM385" s="23"/>
      <c r="AN385" s="23"/>
      <c r="AO385" s="23"/>
      <c r="AP385" s="23"/>
      <c r="AQ385" s="25"/>
      <c r="AR385" s="4"/>
      <c r="AS385" s="4"/>
      <c r="AT385" s="4"/>
      <c r="AU385" s="4"/>
      <c r="AV385" s="4"/>
      <c r="AW385" s="4"/>
      <c r="AX385" s="4"/>
      <c r="AY385" s="4"/>
      <c r="AZ385" s="4"/>
      <c r="BA385" s="4"/>
      <c r="BB385" s="4"/>
      <c r="BC385" s="4"/>
      <c r="BD385" s="4"/>
      <c r="BE385" s="4"/>
      <c r="BF385" s="4"/>
      <c r="BG385" s="4"/>
      <c r="BH385" s="4"/>
      <c r="BI385" s="4"/>
      <c r="BJ385" s="4"/>
      <c r="BK385" s="4"/>
      <c r="BL385" s="4"/>
      <c r="BM385" s="4"/>
      <c r="BN385" s="4"/>
      <c r="BO385" s="4"/>
      <c r="BP385" s="4"/>
      <c r="BQ385" s="4"/>
      <c r="BR385" s="4"/>
      <c r="BS385" s="4"/>
      <c r="BT385" s="4"/>
      <c r="BU385" s="4"/>
      <c r="BV385" s="4"/>
      <c r="BW385" s="4"/>
      <c r="BX385" s="4"/>
    </row>
    <row r="386">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23"/>
      <c r="AC386" s="23"/>
      <c r="AD386" s="23"/>
      <c r="AE386" s="23"/>
      <c r="AF386" s="23"/>
      <c r="AG386" s="23"/>
      <c r="AH386" s="23"/>
      <c r="AI386" s="23"/>
      <c r="AJ386" s="23"/>
      <c r="AK386" s="23"/>
      <c r="AL386" s="23"/>
      <c r="AM386" s="23"/>
      <c r="AN386" s="23"/>
      <c r="AO386" s="23"/>
      <c r="AP386" s="23"/>
      <c r="AQ386" s="25"/>
      <c r="AR386" s="4"/>
      <c r="AS386" s="4"/>
      <c r="AT386" s="4"/>
      <c r="AU386" s="4"/>
      <c r="AV386" s="4"/>
      <c r="AW386" s="4"/>
      <c r="AX386" s="4"/>
      <c r="AY386" s="4"/>
      <c r="AZ386" s="4"/>
      <c r="BA386" s="4"/>
      <c r="BB386" s="4"/>
      <c r="BC386" s="4"/>
      <c r="BD386" s="4"/>
      <c r="BE386" s="4"/>
      <c r="BF386" s="4"/>
      <c r="BG386" s="4"/>
      <c r="BH386" s="4"/>
      <c r="BI386" s="4"/>
      <c r="BJ386" s="4"/>
      <c r="BK386" s="4"/>
      <c r="BL386" s="4"/>
      <c r="BM386" s="4"/>
      <c r="BN386" s="4"/>
      <c r="BO386" s="4"/>
      <c r="BP386" s="4"/>
      <c r="BQ386" s="4"/>
      <c r="BR386" s="4"/>
      <c r="BS386" s="4"/>
      <c r="BT386" s="4"/>
      <c r="BU386" s="4"/>
      <c r="BV386" s="4"/>
      <c r="BW386" s="4"/>
      <c r="BX386" s="4"/>
    </row>
    <row r="387">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23"/>
      <c r="AC387" s="23"/>
      <c r="AD387" s="23"/>
      <c r="AE387" s="23"/>
      <c r="AF387" s="23"/>
      <c r="AG387" s="23"/>
      <c r="AH387" s="23"/>
      <c r="AI387" s="23"/>
      <c r="AJ387" s="23"/>
      <c r="AK387" s="23"/>
      <c r="AL387" s="23"/>
      <c r="AM387" s="23"/>
      <c r="AN387" s="23"/>
      <c r="AO387" s="23"/>
      <c r="AP387" s="23"/>
      <c r="AQ387" s="25"/>
      <c r="AR387" s="4"/>
      <c r="AS387" s="4"/>
      <c r="AT387" s="4"/>
      <c r="AU387" s="4"/>
      <c r="AV387" s="4"/>
      <c r="AW387" s="4"/>
      <c r="AX387" s="4"/>
      <c r="AY387" s="4"/>
      <c r="AZ387" s="4"/>
      <c r="BA387" s="4"/>
      <c r="BB387" s="4"/>
      <c r="BC387" s="4"/>
      <c r="BD387" s="4"/>
      <c r="BE387" s="4"/>
      <c r="BF387" s="4"/>
      <c r="BG387" s="4"/>
      <c r="BH387" s="4"/>
      <c r="BI387" s="4"/>
      <c r="BJ387" s="4"/>
      <c r="BK387" s="4"/>
      <c r="BL387" s="4"/>
      <c r="BM387" s="4"/>
      <c r="BN387" s="4"/>
      <c r="BO387" s="4"/>
      <c r="BP387" s="4"/>
      <c r="BQ387" s="4"/>
      <c r="BR387" s="4"/>
      <c r="BS387" s="4"/>
      <c r="BT387" s="4"/>
      <c r="BU387" s="4"/>
      <c r="BV387" s="4"/>
      <c r="BW387" s="4"/>
      <c r="BX387" s="4"/>
    </row>
    <row r="388">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23"/>
      <c r="AC388" s="23"/>
      <c r="AD388" s="23"/>
      <c r="AE388" s="23"/>
      <c r="AF388" s="23"/>
      <c r="AG388" s="23"/>
      <c r="AH388" s="23"/>
      <c r="AI388" s="23"/>
      <c r="AJ388" s="23"/>
      <c r="AK388" s="23"/>
      <c r="AL388" s="23"/>
      <c r="AM388" s="23"/>
      <c r="AN388" s="23"/>
      <c r="AO388" s="23"/>
      <c r="AP388" s="23"/>
      <c r="AQ388" s="25"/>
      <c r="AR388" s="4"/>
      <c r="AS388" s="4"/>
      <c r="AT388" s="4"/>
      <c r="AU388" s="4"/>
      <c r="AV388" s="4"/>
      <c r="AW388" s="4"/>
      <c r="AX388" s="4"/>
      <c r="AY388" s="4"/>
      <c r="AZ388" s="4"/>
      <c r="BA388" s="4"/>
      <c r="BB388" s="4"/>
      <c r="BC388" s="4"/>
      <c r="BD388" s="4"/>
      <c r="BE388" s="4"/>
      <c r="BF388" s="4"/>
      <c r="BG388" s="4"/>
      <c r="BH388" s="4"/>
      <c r="BI388" s="4"/>
      <c r="BJ388" s="4"/>
      <c r="BK388" s="4"/>
      <c r="BL388" s="4"/>
      <c r="BM388" s="4"/>
      <c r="BN388" s="4"/>
      <c r="BO388" s="4"/>
      <c r="BP388" s="4"/>
      <c r="BQ388" s="4"/>
      <c r="BR388" s="4"/>
      <c r="BS388" s="4"/>
      <c r="BT388" s="4"/>
      <c r="BU388" s="4"/>
      <c r="BV388" s="4"/>
      <c r="BW388" s="4"/>
      <c r="BX388" s="4"/>
    </row>
    <row r="389">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23"/>
      <c r="AC389" s="23"/>
      <c r="AD389" s="23"/>
      <c r="AE389" s="23"/>
      <c r="AF389" s="23"/>
      <c r="AG389" s="23"/>
      <c r="AH389" s="23"/>
      <c r="AI389" s="23"/>
      <c r="AJ389" s="23"/>
      <c r="AK389" s="23"/>
      <c r="AL389" s="23"/>
      <c r="AM389" s="23"/>
      <c r="AN389" s="23"/>
      <c r="AO389" s="23"/>
      <c r="AP389" s="23"/>
      <c r="AQ389" s="25"/>
      <c r="AR389" s="4"/>
      <c r="AS389" s="4"/>
      <c r="AT389" s="4"/>
      <c r="AU389" s="4"/>
      <c r="AV389" s="4"/>
      <c r="AW389" s="4"/>
      <c r="AX389" s="4"/>
      <c r="AY389" s="4"/>
      <c r="AZ389" s="4"/>
      <c r="BA389" s="4"/>
      <c r="BB389" s="4"/>
      <c r="BC389" s="4"/>
      <c r="BD389" s="4"/>
      <c r="BE389" s="4"/>
      <c r="BF389" s="4"/>
      <c r="BG389" s="4"/>
      <c r="BH389" s="4"/>
      <c r="BI389" s="4"/>
      <c r="BJ389" s="4"/>
      <c r="BK389" s="4"/>
      <c r="BL389" s="4"/>
      <c r="BM389" s="4"/>
      <c r="BN389" s="4"/>
      <c r="BO389" s="4"/>
      <c r="BP389" s="4"/>
      <c r="BQ389" s="4"/>
      <c r="BR389" s="4"/>
      <c r="BS389" s="4"/>
      <c r="BT389" s="4"/>
      <c r="BU389" s="4"/>
      <c r="BV389" s="4"/>
      <c r="BW389" s="4"/>
      <c r="BX389" s="4"/>
    </row>
    <row r="390">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23"/>
      <c r="AC390" s="23"/>
      <c r="AD390" s="23"/>
      <c r="AE390" s="23"/>
      <c r="AF390" s="23"/>
      <c r="AG390" s="23"/>
      <c r="AH390" s="23"/>
      <c r="AI390" s="23"/>
      <c r="AJ390" s="23"/>
      <c r="AK390" s="23"/>
      <c r="AL390" s="23"/>
      <c r="AM390" s="23"/>
      <c r="AN390" s="23"/>
      <c r="AO390" s="23"/>
      <c r="AP390" s="23"/>
      <c r="AQ390" s="25"/>
      <c r="AR390" s="4"/>
      <c r="AS390" s="4"/>
      <c r="AT390" s="4"/>
      <c r="AU390" s="4"/>
      <c r="AV390" s="4"/>
      <c r="AW390" s="4"/>
      <c r="AX390" s="4"/>
      <c r="AY390" s="4"/>
      <c r="AZ390" s="4"/>
      <c r="BA390" s="4"/>
      <c r="BB390" s="4"/>
      <c r="BC390" s="4"/>
      <c r="BD390" s="4"/>
      <c r="BE390" s="4"/>
      <c r="BF390" s="4"/>
      <c r="BG390" s="4"/>
      <c r="BH390" s="4"/>
      <c r="BI390" s="4"/>
      <c r="BJ390" s="4"/>
      <c r="BK390" s="4"/>
      <c r="BL390" s="4"/>
      <c r="BM390" s="4"/>
      <c r="BN390" s="4"/>
      <c r="BO390" s="4"/>
      <c r="BP390" s="4"/>
      <c r="BQ390" s="4"/>
      <c r="BR390" s="4"/>
      <c r="BS390" s="4"/>
      <c r="BT390" s="4"/>
      <c r="BU390" s="4"/>
      <c r="BV390" s="4"/>
      <c r="BW390" s="4"/>
      <c r="BX390" s="4"/>
    </row>
    <row r="39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23"/>
      <c r="AC391" s="23"/>
      <c r="AD391" s="23"/>
      <c r="AE391" s="23"/>
      <c r="AF391" s="23"/>
      <c r="AG391" s="23"/>
      <c r="AH391" s="23"/>
      <c r="AI391" s="23"/>
      <c r="AJ391" s="23"/>
      <c r="AK391" s="23"/>
      <c r="AL391" s="23"/>
      <c r="AM391" s="23"/>
      <c r="AN391" s="23"/>
      <c r="AO391" s="23"/>
      <c r="AP391" s="23"/>
      <c r="AQ391" s="25"/>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row>
    <row r="392">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23"/>
      <c r="AC392" s="23"/>
      <c r="AD392" s="23"/>
      <c r="AE392" s="23"/>
      <c r="AF392" s="23"/>
      <c r="AG392" s="23"/>
      <c r="AH392" s="23"/>
      <c r="AI392" s="23"/>
      <c r="AJ392" s="23"/>
      <c r="AK392" s="23"/>
      <c r="AL392" s="23"/>
      <c r="AM392" s="23"/>
      <c r="AN392" s="23"/>
      <c r="AO392" s="23"/>
      <c r="AP392" s="23"/>
      <c r="AQ392" s="25"/>
      <c r="AR392" s="4"/>
      <c r="AS392" s="4"/>
      <c r="AT392" s="4"/>
      <c r="AU392" s="4"/>
      <c r="AV392" s="4"/>
      <c r="AW392" s="4"/>
      <c r="AX392" s="4"/>
      <c r="AY392" s="4"/>
      <c r="AZ392" s="4"/>
      <c r="BA392" s="4"/>
      <c r="BB392" s="4"/>
      <c r="BC392" s="4"/>
      <c r="BD392" s="4"/>
      <c r="BE392" s="4"/>
      <c r="BF392" s="4"/>
      <c r="BG392" s="4"/>
      <c r="BH392" s="4"/>
      <c r="BI392" s="4"/>
      <c r="BJ392" s="4"/>
      <c r="BK392" s="4"/>
      <c r="BL392" s="4"/>
      <c r="BM392" s="4"/>
      <c r="BN392" s="4"/>
      <c r="BO392" s="4"/>
      <c r="BP392" s="4"/>
      <c r="BQ392" s="4"/>
      <c r="BR392" s="4"/>
      <c r="BS392" s="4"/>
      <c r="BT392" s="4"/>
      <c r="BU392" s="4"/>
      <c r="BV392" s="4"/>
      <c r="BW392" s="4"/>
      <c r="BX392" s="4"/>
    </row>
    <row r="393">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23"/>
      <c r="AC393" s="23"/>
      <c r="AD393" s="23"/>
      <c r="AE393" s="23"/>
      <c r="AF393" s="23"/>
      <c r="AG393" s="23"/>
      <c r="AH393" s="23"/>
      <c r="AI393" s="23"/>
      <c r="AJ393" s="23"/>
      <c r="AK393" s="23"/>
      <c r="AL393" s="23"/>
      <c r="AM393" s="23"/>
      <c r="AN393" s="23"/>
      <c r="AO393" s="23"/>
      <c r="AP393" s="23"/>
      <c r="AQ393" s="25"/>
      <c r="AR393" s="4"/>
      <c r="AS393" s="4"/>
      <c r="AT393" s="4"/>
      <c r="AU393" s="4"/>
      <c r="AV393" s="4"/>
      <c r="AW393" s="4"/>
      <c r="AX393" s="4"/>
      <c r="AY393" s="4"/>
      <c r="AZ393" s="4"/>
      <c r="BA393" s="4"/>
      <c r="BB393" s="4"/>
      <c r="BC393" s="4"/>
      <c r="BD393" s="4"/>
      <c r="BE393" s="4"/>
      <c r="BF393" s="4"/>
      <c r="BG393" s="4"/>
      <c r="BH393" s="4"/>
      <c r="BI393" s="4"/>
      <c r="BJ393" s="4"/>
      <c r="BK393" s="4"/>
      <c r="BL393" s="4"/>
      <c r="BM393" s="4"/>
      <c r="BN393" s="4"/>
      <c r="BO393" s="4"/>
      <c r="BP393" s="4"/>
      <c r="BQ393" s="4"/>
      <c r="BR393" s="4"/>
      <c r="BS393" s="4"/>
      <c r="BT393" s="4"/>
      <c r="BU393" s="4"/>
      <c r="BV393" s="4"/>
      <c r="BW393" s="4"/>
      <c r="BX393" s="4"/>
    </row>
    <row r="394">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23"/>
      <c r="AC394" s="23"/>
      <c r="AD394" s="23"/>
      <c r="AE394" s="23"/>
      <c r="AF394" s="23"/>
      <c r="AG394" s="23"/>
      <c r="AH394" s="23"/>
      <c r="AI394" s="23"/>
      <c r="AJ394" s="23"/>
      <c r="AK394" s="23"/>
      <c r="AL394" s="23"/>
      <c r="AM394" s="23"/>
      <c r="AN394" s="23"/>
      <c r="AO394" s="23"/>
      <c r="AP394" s="23"/>
      <c r="AQ394" s="25"/>
      <c r="AR394" s="4"/>
      <c r="AS394" s="4"/>
      <c r="AT394" s="4"/>
      <c r="AU394" s="4"/>
      <c r="AV394" s="4"/>
      <c r="AW394" s="4"/>
      <c r="AX394" s="4"/>
      <c r="AY394" s="4"/>
      <c r="AZ394" s="4"/>
      <c r="BA394" s="4"/>
      <c r="BB394" s="4"/>
      <c r="BC394" s="4"/>
      <c r="BD394" s="4"/>
      <c r="BE394" s="4"/>
      <c r="BF394" s="4"/>
      <c r="BG394" s="4"/>
      <c r="BH394" s="4"/>
      <c r="BI394" s="4"/>
      <c r="BJ394" s="4"/>
      <c r="BK394" s="4"/>
      <c r="BL394" s="4"/>
      <c r="BM394" s="4"/>
      <c r="BN394" s="4"/>
      <c r="BO394" s="4"/>
      <c r="BP394" s="4"/>
      <c r="BQ394" s="4"/>
      <c r="BR394" s="4"/>
      <c r="BS394" s="4"/>
      <c r="BT394" s="4"/>
      <c r="BU394" s="4"/>
      <c r="BV394" s="4"/>
      <c r="BW394" s="4"/>
      <c r="BX394" s="4"/>
    </row>
    <row r="395">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23"/>
      <c r="AC395" s="23"/>
      <c r="AD395" s="23"/>
      <c r="AE395" s="23"/>
      <c r="AF395" s="23"/>
      <c r="AG395" s="23"/>
      <c r="AH395" s="23"/>
      <c r="AI395" s="23"/>
      <c r="AJ395" s="23"/>
      <c r="AK395" s="23"/>
      <c r="AL395" s="23"/>
      <c r="AM395" s="23"/>
      <c r="AN395" s="23"/>
      <c r="AO395" s="23"/>
      <c r="AP395" s="23"/>
      <c r="AQ395" s="25"/>
      <c r="AR395" s="4"/>
      <c r="AS395" s="4"/>
      <c r="AT395" s="4"/>
      <c r="AU395" s="4"/>
      <c r="AV395" s="4"/>
      <c r="AW395" s="4"/>
      <c r="AX395" s="4"/>
      <c r="AY395" s="4"/>
      <c r="AZ395" s="4"/>
      <c r="BA395" s="4"/>
      <c r="BB395" s="4"/>
      <c r="BC395" s="4"/>
      <c r="BD395" s="4"/>
      <c r="BE395" s="4"/>
      <c r="BF395" s="4"/>
      <c r="BG395" s="4"/>
      <c r="BH395" s="4"/>
      <c r="BI395" s="4"/>
      <c r="BJ395" s="4"/>
      <c r="BK395" s="4"/>
      <c r="BL395" s="4"/>
      <c r="BM395" s="4"/>
      <c r="BN395" s="4"/>
      <c r="BO395" s="4"/>
      <c r="BP395" s="4"/>
      <c r="BQ395" s="4"/>
      <c r="BR395" s="4"/>
      <c r="BS395" s="4"/>
      <c r="BT395" s="4"/>
      <c r="BU395" s="4"/>
      <c r="BV395" s="4"/>
      <c r="BW395" s="4"/>
      <c r="BX395" s="4"/>
    </row>
    <row r="396">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23"/>
      <c r="AC396" s="23"/>
      <c r="AD396" s="23"/>
      <c r="AE396" s="23"/>
      <c r="AF396" s="23"/>
      <c r="AG396" s="23"/>
      <c r="AH396" s="23"/>
      <c r="AI396" s="23"/>
      <c r="AJ396" s="23"/>
      <c r="AK396" s="23"/>
      <c r="AL396" s="23"/>
      <c r="AM396" s="23"/>
      <c r="AN396" s="23"/>
      <c r="AO396" s="23"/>
      <c r="AP396" s="23"/>
      <c r="AQ396" s="25"/>
      <c r="AR396" s="4"/>
      <c r="AS396" s="4"/>
      <c r="AT396" s="4"/>
      <c r="AU396" s="4"/>
      <c r="AV396" s="4"/>
      <c r="AW396" s="4"/>
      <c r="AX396" s="4"/>
      <c r="AY396" s="4"/>
      <c r="AZ396" s="4"/>
      <c r="BA396" s="4"/>
      <c r="BB396" s="4"/>
      <c r="BC396" s="4"/>
      <c r="BD396" s="4"/>
      <c r="BE396" s="4"/>
      <c r="BF396" s="4"/>
      <c r="BG396" s="4"/>
      <c r="BH396" s="4"/>
      <c r="BI396" s="4"/>
      <c r="BJ396" s="4"/>
      <c r="BK396" s="4"/>
      <c r="BL396" s="4"/>
      <c r="BM396" s="4"/>
      <c r="BN396" s="4"/>
      <c r="BO396" s="4"/>
      <c r="BP396" s="4"/>
      <c r="BQ396" s="4"/>
      <c r="BR396" s="4"/>
      <c r="BS396" s="4"/>
      <c r="BT396" s="4"/>
      <c r="BU396" s="4"/>
      <c r="BV396" s="4"/>
      <c r="BW396" s="4"/>
      <c r="BX396" s="4"/>
    </row>
    <row r="397">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23"/>
      <c r="AC397" s="23"/>
      <c r="AD397" s="23"/>
      <c r="AE397" s="23"/>
      <c r="AF397" s="23"/>
      <c r="AG397" s="23"/>
      <c r="AH397" s="23"/>
      <c r="AI397" s="23"/>
      <c r="AJ397" s="23"/>
      <c r="AK397" s="23"/>
      <c r="AL397" s="23"/>
      <c r="AM397" s="23"/>
      <c r="AN397" s="23"/>
      <c r="AO397" s="23"/>
      <c r="AP397" s="23"/>
      <c r="AQ397" s="25"/>
      <c r="AR397" s="4"/>
      <c r="AS397" s="4"/>
      <c r="AT397" s="4"/>
      <c r="AU397" s="4"/>
      <c r="AV397" s="4"/>
      <c r="AW397" s="4"/>
      <c r="AX397" s="4"/>
      <c r="AY397" s="4"/>
      <c r="AZ397" s="4"/>
      <c r="BA397" s="4"/>
      <c r="BB397" s="4"/>
      <c r="BC397" s="4"/>
      <c r="BD397" s="4"/>
      <c r="BE397" s="4"/>
      <c r="BF397" s="4"/>
      <c r="BG397" s="4"/>
      <c r="BH397" s="4"/>
      <c r="BI397" s="4"/>
      <c r="BJ397" s="4"/>
      <c r="BK397" s="4"/>
      <c r="BL397" s="4"/>
      <c r="BM397" s="4"/>
      <c r="BN397" s="4"/>
      <c r="BO397" s="4"/>
      <c r="BP397" s="4"/>
      <c r="BQ397" s="4"/>
      <c r="BR397" s="4"/>
      <c r="BS397" s="4"/>
      <c r="BT397" s="4"/>
      <c r="BU397" s="4"/>
      <c r="BV397" s="4"/>
      <c r="BW397" s="4"/>
      <c r="BX397" s="4"/>
    </row>
    <row r="398">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23"/>
      <c r="AC398" s="23"/>
      <c r="AD398" s="23"/>
      <c r="AE398" s="23"/>
      <c r="AF398" s="23"/>
      <c r="AG398" s="23"/>
      <c r="AH398" s="23"/>
      <c r="AI398" s="23"/>
      <c r="AJ398" s="23"/>
      <c r="AK398" s="23"/>
      <c r="AL398" s="23"/>
      <c r="AM398" s="23"/>
      <c r="AN398" s="23"/>
      <c r="AO398" s="23"/>
      <c r="AP398" s="23"/>
      <c r="AQ398" s="25"/>
      <c r="AR398" s="4"/>
      <c r="AS398" s="4"/>
      <c r="AT398" s="4"/>
      <c r="AU398" s="4"/>
      <c r="AV398" s="4"/>
      <c r="AW398" s="4"/>
      <c r="AX398" s="4"/>
      <c r="AY398" s="4"/>
      <c r="AZ398" s="4"/>
      <c r="BA398" s="4"/>
      <c r="BB398" s="4"/>
      <c r="BC398" s="4"/>
      <c r="BD398" s="4"/>
      <c r="BE398" s="4"/>
      <c r="BF398" s="4"/>
      <c r="BG398" s="4"/>
      <c r="BH398" s="4"/>
      <c r="BI398" s="4"/>
      <c r="BJ398" s="4"/>
      <c r="BK398" s="4"/>
      <c r="BL398" s="4"/>
      <c r="BM398" s="4"/>
      <c r="BN398" s="4"/>
      <c r="BO398" s="4"/>
      <c r="BP398" s="4"/>
      <c r="BQ398" s="4"/>
      <c r="BR398" s="4"/>
      <c r="BS398" s="4"/>
      <c r="BT398" s="4"/>
      <c r="BU398" s="4"/>
      <c r="BV398" s="4"/>
      <c r="BW398" s="4"/>
      <c r="BX398" s="4"/>
    </row>
    <row r="399">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23"/>
      <c r="AC399" s="23"/>
      <c r="AD399" s="23"/>
      <c r="AE399" s="23"/>
      <c r="AF399" s="23"/>
      <c r="AG399" s="23"/>
      <c r="AH399" s="23"/>
      <c r="AI399" s="23"/>
      <c r="AJ399" s="23"/>
      <c r="AK399" s="23"/>
      <c r="AL399" s="23"/>
      <c r="AM399" s="23"/>
      <c r="AN399" s="23"/>
      <c r="AO399" s="23"/>
      <c r="AP399" s="23"/>
      <c r="AQ399" s="25"/>
      <c r="AR399" s="4"/>
      <c r="AS399" s="4"/>
      <c r="AT399" s="4"/>
      <c r="AU399" s="4"/>
      <c r="AV399" s="4"/>
      <c r="AW399" s="4"/>
      <c r="AX399" s="4"/>
      <c r="AY399" s="4"/>
      <c r="AZ399" s="4"/>
      <c r="BA399" s="4"/>
      <c r="BB399" s="4"/>
      <c r="BC399" s="4"/>
      <c r="BD399" s="4"/>
      <c r="BE399" s="4"/>
      <c r="BF399" s="4"/>
      <c r="BG399" s="4"/>
      <c r="BH399" s="4"/>
      <c r="BI399" s="4"/>
      <c r="BJ399" s="4"/>
      <c r="BK399" s="4"/>
      <c r="BL399" s="4"/>
      <c r="BM399" s="4"/>
      <c r="BN399" s="4"/>
      <c r="BO399" s="4"/>
      <c r="BP399" s="4"/>
      <c r="BQ399" s="4"/>
      <c r="BR399" s="4"/>
      <c r="BS399" s="4"/>
      <c r="BT399" s="4"/>
      <c r="BU399" s="4"/>
      <c r="BV399" s="4"/>
      <c r="BW399" s="4"/>
      <c r="BX399" s="4"/>
    </row>
    <row r="400">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23"/>
      <c r="AC400" s="23"/>
      <c r="AD400" s="23"/>
      <c r="AE400" s="23"/>
      <c r="AF400" s="23"/>
      <c r="AG400" s="23"/>
      <c r="AH400" s="23"/>
      <c r="AI400" s="23"/>
      <c r="AJ400" s="23"/>
      <c r="AK400" s="23"/>
      <c r="AL400" s="23"/>
      <c r="AM400" s="23"/>
      <c r="AN400" s="23"/>
      <c r="AO400" s="23"/>
      <c r="AP400" s="23"/>
      <c r="AQ400" s="25"/>
      <c r="AR400" s="4"/>
      <c r="AS400" s="4"/>
      <c r="AT400" s="4"/>
      <c r="AU400" s="4"/>
      <c r="AV400" s="4"/>
      <c r="AW400" s="4"/>
      <c r="AX400" s="4"/>
      <c r="AY400" s="4"/>
      <c r="AZ400" s="4"/>
      <c r="BA400" s="4"/>
      <c r="BB400" s="4"/>
      <c r="BC400" s="4"/>
      <c r="BD400" s="4"/>
      <c r="BE400" s="4"/>
      <c r="BF400" s="4"/>
      <c r="BG400" s="4"/>
      <c r="BH400" s="4"/>
      <c r="BI400" s="4"/>
      <c r="BJ400" s="4"/>
      <c r="BK400" s="4"/>
      <c r="BL400" s="4"/>
      <c r="BM400" s="4"/>
      <c r="BN400" s="4"/>
      <c r="BO400" s="4"/>
      <c r="BP400" s="4"/>
      <c r="BQ400" s="4"/>
      <c r="BR400" s="4"/>
      <c r="BS400" s="4"/>
      <c r="BT400" s="4"/>
      <c r="BU400" s="4"/>
      <c r="BV400" s="4"/>
      <c r="BW400" s="4"/>
      <c r="BX400" s="4"/>
    </row>
    <row r="40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23"/>
      <c r="AC401" s="23"/>
      <c r="AD401" s="23"/>
      <c r="AE401" s="23"/>
      <c r="AF401" s="23"/>
      <c r="AG401" s="23"/>
      <c r="AH401" s="23"/>
      <c r="AI401" s="23"/>
      <c r="AJ401" s="23"/>
      <c r="AK401" s="23"/>
      <c r="AL401" s="23"/>
      <c r="AM401" s="23"/>
      <c r="AN401" s="23"/>
      <c r="AO401" s="23"/>
      <c r="AP401" s="23"/>
      <c r="AQ401" s="25"/>
      <c r="AR401" s="4"/>
      <c r="AS401" s="4"/>
      <c r="AT401" s="4"/>
      <c r="AU401" s="4"/>
      <c r="AV401" s="4"/>
      <c r="AW401" s="4"/>
      <c r="AX401" s="4"/>
      <c r="AY401" s="4"/>
      <c r="AZ401" s="4"/>
      <c r="BA401" s="4"/>
      <c r="BB401" s="4"/>
      <c r="BC401" s="4"/>
      <c r="BD401" s="4"/>
      <c r="BE401" s="4"/>
      <c r="BF401" s="4"/>
      <c r="BG401" s="4"/>
      <c r="BH401" s="4"/>
      <c r="BI401" s="4"/>
      <c r="BJ401" s="4"/>
      <c r="BK401" s="4"/>
      <c r="BL401" s="4"/>
      <c r="BM401" s="4"/>
      <c r="BN401" s="4"/>
      <c r="BO401" s="4"/>
      <c r="BP401" s="4"/>
      <c r="BQ401" s="4"/>
      <c r="BR401" s="4"/>
      <c r="BS401" s="4"/>
      <c r="BT401" s="4"/>
      <c r="BU401" s="4"/>
      <c r="BV401" s="4"/>
      <c r="BW401" s="4"/>
      <c r="BX401" s="4"/>
    </row>
    <row r="402">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23"/>
      <c r="AC402" s="23"/>
      <c r="AD402" s="23"/>
      <c r="AE402" s="23"/>
      <c r="AF402" s="23"/>
      <c r="AG402" s="23"/>
      <c r="AH402" s="23"/>
      <c r="AI402" s="23"/>
      <c r="AJ402" s="23"/>
      <c r="AK402" s="23"/>
      <c r="AL402" s="23"/>
      <c r="AM402" s="23"/>
      <c r="AN402" s="23"/>
      <c r="AO402" s="23"/>
      <c r="AP402" s="23"/>
      <c r="AQ402" s="25"/>
      <c r="AR402" s="4"/>
      <c r="AS402" s="4"/>
      <c r="AT402" s="4"/>
      <c r="AU402" s="4"/>
      <c r="AV402" s="4"/>
      <c r="AW402" s="4"/>
      <c r="AX402" s="4"/>
      <c r="AY402" s="4"/>
      <c r="AZ402" s="4"/>
      <c r="BA402" s="4"/>
      <c r="BB402" s="4"/>
      <c r="BC402" s="4"/>
      <c r="BD402" s="4"/>
      <c r="BE402" s="4"/>
      <c r="BF402" s="4"/>
      <c r="BG402" s="4"/>
      <c r="BH402" s="4"/>
      <c r="BI402" s="4"/>
      <c r="BJ402" s="4"/>
      <c r="BK402" s="4"/>
      <c r="BL402" s="4"/>
      <c r="BM402" s="4"/>
      <c r="BN402" s="4"/>
      <c r="BO402" s="4"/>
      <c r="BP402" s="4"/>
      <c r="BQ402" s="4"/>
      <c r="BR402" s="4"/>
      <c r="BS402" s="4"/>
      <c r="BT402" s="4"/>
      <c r="BU402" s="4"/>
      <c r="BV402" s="4"/>
      <c r="BW402" s="4"/>
      <c r="BX402" s="4"/>
    </row>
    <row r="403">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23"/>
      <c r="AC403" s="23"/>
      <c r="AD403" s="23"/>
      <c r="AE403" s="23"/>
      <c r="AF403" s="23"/>
      <c r="AG403" s="23"/>
      <c r="AH403" s="23"/>
      <c r="AI403" s="23"/>
      <c r="AJ403" s="23"/>
      <c r="AK403" s="23"/>
      <c r="AL403" s="23"/>
      <c r="AM403" s="23"/>
      <c r="AN403" s="23"/>
      <c r="AO403" s="23"/>
      <c r="AP403" s="23"/>
      <c r="AQ403" s="25"/>
      <c r="AR403" s="4"/>
      <c r="AS403" s="4"/>
      <c r="AT403" s="4"/>
      <c r="AU403" s="4"/>
      <c r="AV403" s="4"/>
      <c r="AW403" s="4"/>
      <c r="AX403" s="4"/>
      <c r="AY403" s="4"/>
      <c r="AZ403" s="4"/>
      <c r="BA403" s="4"/>
      <c r="BB403" s="4"/>
      <c r="BC403" s="4"/>
      <c r="BD403" s="4"/>
      <c r="BE403" s="4"/>
      <c r="BF403" s="4"/>
      <c r="BG403" s="4"/>
      <c r="BH403" s="4"/>
      <c r="BI403" s="4"/>
      <c r="BJ403" s="4"/>
      <c r="BK403" s="4"/>
      <c r="BL403" s="4"/>
      <c r="BM403" s="4"/>
      <c r="BN403" s="4"/>
      <c r="BO403" s="4"/>
      <c r="BP403" s="4"/>
      <c r="BQ403" s="4"/>
      <c r="BR403" s="4"/>
      <c r="BS403" s="4"/>
      <c r="BT403" s="4"/>
      <c r="BU403" s="4"/>
      <c r="BV403" s="4"/>
      <c r="BW403" s="4"/>
      <c r="BX403" s="4"/>
    </row>
    <row r="404">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23"/>
      <c r="AC404" s="23"/>
      <c r="AD404" s="23"/>
      <c r="AE404" s="23"/>
      <c r="AF404" s="23"/>
      <c r="AG404" s="23"/>
      <c r="AH404" s="23"/>
      <c r="AI404" s="23"/>
      <c r="AJ404" s="23"/>
      <c r="AK404" s="23"/>
      <c r="AL404" s="23"/>
      <c r="AM404" s="23"/>
      <c r="AN404" s="23"/>
      <c r="AO404" s="23"/>
      <c r="AP404" s="23"/>
      <c r="AQ404" s="25"/>
      <c r="AR404" s="4"/>
      <c r="AS404" s="4"/>
      <c r="AT404" s="4"/>
      <c r="AU404" s="4"/>
      <c r="AV404" s="4"/>
      <c r="AW404" s="4"/>
      <c r="AX404" s="4"/>
      <c r="AY404" s="4"/>
      <c r="AZ404" s="4"/>
      <c r="BA404" s="4"/>
      <c r="BB404" s="4"/>
      <c r="BC404" s="4"/>
      <c r="BD404" s="4"/>
      <c r="BE404" s="4"/>
      <c r="BF404" s="4"/>
      <c r="BG404" s="4"/>
      <c r="BH404" s="4"/>
      <c r="BI404" s="4"/>
      <c r="BJ404" s="4"/>
      <c r="BK404" s="4"/>
      <c r="BL404" s="4"/>
      <c r="BM404" s="4"/>
      <c r="BN404" s="4"/>
      <c r="BO404" s="4"/>
      <c r="BP404" s="4"/>
      <c r="BQ404" s="4"/>
      <c r="BR404" s="4"/>
      <c r="BS404" s="4"/>
      <c r="BT404" s="4"/>
      <c r="BU404" s="4"/>
      <c r="BV404" s="4"/>
      <c r="BW404" s="4"/>
      <c r="BX404" s="4"/>
    </row>
    <row r="405">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23"/>
      <c r="AC405" s="23"/>
      <c r="AD405" s="23"/>
      <c r="AE405" s="23"/>
      <c r="AF405" s="23"/>
      <c r="AG405" s="23"/>
      <c r="AH405" s="23"/>
      <c r="AI405" s="23"/>
      <c r="AJ405" s="23"/>
      <c r="AK405" s="23"/>
      <c r="AL405" s="23"/>
      <c r="AM405" s="23"/>
      <c r="AN405" s="23"/>
      <c r="AO405" s="23"/>
      <c r="AP405" s="23"/>
      <c r="AQ405" s="25"/>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row>
    <row r="406">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23"/>
      <c r="AC406" s="23"/>
      <c r="AD406" s="23"/>
      <c r="AE406" s="23"/>
      <c r="AF406" s="23"/>
      <c r="AG406" s="23"/>
      <c r="AH406" s="23"/>
      <c r="AI406" s="23"/>
      <c r="AJ406" s="23"/>
      <c r="AK406" s="23"/>
      <c r="AL406" s="23"/>
      <c r="AM406" s="23"/>
      <c r="AN406" s="23"/>
      <c r="AO406" s="23"/>
      <c r="AP406" s="23"/>
      <c r="AQ406" s="25"/>
      <c r="AR406" s="4"/>
      <c r="AS406" s="4"/>
      <c r="AT406" s="4"/>
      <c r="AU406" s="4"/>
      <c r="AV406" s="4"/>
      <c r="AW406" s="4"/>
      <c r="AX406" s="4"/>
      <c r="AY406" s="4"/>
      <c r="AZ406" s="4"/>
      <c r="BA406" s="4"/>
      <c r="BB406" s="4"/>
      <c r="BC406" s="4"/>
      <c r="BD406" s="4"/>
      <c r="BE406" s="4"/>
      <c r="BF406" s="4"/>
      <c r="BG406" s="4"/>
      <c r="BH406" s="4"/>
      <c r="BI406" s="4"/>
      <c r="BJ406" s="4"/>
      <c r="BK406" s="4"/>
      <c r="BL406" s="4"/>
      <c r="BM406" s="4"/>
      <c r="BN406" s="4"/>
      <c r="BO406" s="4"/>
      <c r="BP406" s="4"/>
      <c r="BQ406" s="4"/>
      <c r="BR406" s="4"/>
      <c r="BS406" s="4"/>
      <c r="BT406" s="4"/>
      <c r="BU406" s="4"/>
      <c r="BV406" s="4"/>
      <c r="BW406" s="4"/>
      <c r="BX406" s="4"/>
    </row>
    <row r="407">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23"/>
      <c r="AC407" s="23"/>
      <c r="AD407" s="23"/>
      <c r="AE407" s="23"/>
      <c r="AF407" s="23"/>
      <c r="AG407" s="23"/>
      <c r="AH407" s="23"/>
      <c r="AI407" s="23"/>
      <c r="AJ407" s="23"/>
      <c r="AK407" s="23"/>
      <c r="AL407" s="23"/>
      <c r="AM407" s="23"/>
      <c r="AN407" s="23"/>
      <c r="AO407" s="23"/>
      <c r="AP407" s="23"/>
      <c r="AQ407" s="25"/>
      <c r="AR407" s="4"/>
      <c r="AS407" s="4"/>
      <c r="AT407" s="4"/>
      <c r="AU407" s="4"/>
      <c r="AV407" s="4"/>
      <c r="AW407" s="4"/>
      <c r="AX407" s="4"/>
      <c r="AY407" s="4"/>
      <c r="AZ407" s="4"/>
      <c r="BA407" s="4"/>
      <c r="BB407" s="4"/>
      <c r="BC407" s="4"/>
      <c r="BD407" s="4"/>
      <c r="BE407" s="4"/>
      <c r="BF407" s="4"/>
      <c r="BG407" s="4"/>
      <c r="BH407" s="4"/>
      <c r="BI407" s="4"/>
      <c r="BJ407" s="4"/>
      <c r="BK407" s="4"/>
      <c r="BL407" s="4"/>
      <c r="BM407" s="4"/>
      <c r="BN407" s="4"/>
      <c r="BO407" s="4"/>
      <c r="BP407" s="4"/>
      <c r="BQ407" s="4"/>
      <c r="BR407" s="4"/>
      <c r="BS407" s="4"/>
      <c r="BT407" s="4"/>
      <c r="BU407" s="4"/>
      <c r="BV407" s="4"/>
      <c r="BW407" s="4"/>
      <c r="BX407" s="4"/>
    </row>
    <row r="408">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23"/>
      <c r="AC408" s="23"/>
      <c r="AD408" s="23"/>
      <c r="AE408" s="23"/>
      <c r="AF408" s="23"/>
      <c r="AG408" s="23"/>
      <c r="AH408" s="23"/>
      <c r="AI408" s="23"/>
      <c r="AJ408" s="23"/>
      <c r="AK408" s="23"/>
      <c r="AL408" s="23"/>
      <c r="AM408" s="23"/>
      <c r="AN408" s="23"/>
      <c r="AO408" s="23"/>
      <c r="AP408" s="23"/>
      <c r="AQ408" s="25"/>
      <c r="AR408" s="4"/>
      <c r="AS408" s="4"/>
      <c r="AT408" s="4"/>
      <c r="AU408" s="4"/>
      <c r="AV408" s="4"/>
      <c r="AW408" s="4"/>
      <c r="AX408" s="4"/>
      <c r="AY408" s="4"/>
      <c r="AZ408" s="4"/>
      <c r="BA408" s="4"/>
      <c r="BB408" s="4"/>
      <c r="BC408" s="4"/>
      <c r="BD408" s="4"/>
      <c r="BE408" s="4"/>
      <c r="BF408" s="4"/>
      <c r="BG408" s="4"/>
      <c r="BH408" s="4"/>
      <c r="BI408" s="4"/>
      <c r="BJ408" s="4"/>
      <c r="BK408" s="4"/>
      <c r="BL408" s="4"/>
      <c r="BM408" s="4"/>
      <c r="BN408" s="4"/>
      <c r="BO408" s="4"/>
      <c r="BP408" s="4"/>
      <c r="BQ408" s="4"/>
      <c r="BR408" s="4"/>
      <c r="BS408" s="4"/>
      <c r="BT408" s="4"/>
      <c r="BU408" s="4"/>
      <c r="BV408" s="4"/>
      <c r="BW408" s="4"/>
      <c r="BX408" s="4"/>
    </row>
    <row r="409">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23"/>
      <c r="AC409" s="23"/>
      <c r="AD409" s="23"/>
      <c r="AE409" s="23"/>
      <c r="AF409" s="23"/>
      <c r="AG409" s="23"/>
      <c r="AH409" s="23"/>
      <c r="AI409" s="23"/>
      <c r="AJ409" s="23"/>
      <c r="AK409" s="23"/>
      <c r="AL409" s="23"/>
      <c r="AM409" s="23"/>
      <c r="AN409" s="23"/>
      <c r="AO409" s="23"/>
      <c r="AP409" s="23"/>
      <c r="AQ409" s="25"/>
      <c r="AR409" s="4"/>
      <c r="AS409" s="4"/>
      <c r="AT409" s="4"/>
      <c r="AU409" s="4"/>
      <c r="AV409" s="4"/>
      <c r="AW409" s="4"/>
      <c r="AX409" s="4"/>
      <c r="AY409" s="4"/>
      <c r="AZ409" s="4"/>
      <c r="BA409" s="4"/>
      <c r="BB409" s="4"/>
      <c r="BC409" s="4"/>
      <c r="BD409" s="4"/>
      <c r="BE409" s="4"/>
      <c r="BF409" s="4"/>
      <c r="BG409" s="4"/>
      <c r="BH409" s="4"/>
      <c r="BI409" s="4"/>
      <c r="BJ409" s="4"/>
      <c r="BK409" s="4"/>
      <c r="BL409" s="4"/>
      <c r="BM409" s="4"/>
      <c r="BN409" s="4"/>
      <c r="BO409" s="4"/>
      <c r="BP409" s="4"/>
      <c r="BQ409" s="4"/>
      <c r="BR409" s="4"/>
      <c r="BS409" s="4"/>
      <c r="BT409" s="4"/>
      <c r="BU409" s="4"/>
      <c r="BV409" s="4"/>
      <c r="BW409" s="4"/>
      <c r="BX409" s="4"/>
    </row>
    <row r="410">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23"/>
      <c r="AC410" s="23"/>
      <c r="AD410" s="23"/>
      <c r="AE410" s="23"/>
      <c r="AF410" s="23"/>
      <c r="AG410" s="23"/>
      <c r="AH410" s="23"/>
      <c r="AI410" s="23"/>
      <c r="AJ410" s="23"/>
      <c r="AK410" s="23"/>
      <c r="AL410" s="23"/>
      <c r="AM410" s="23"/>
      <c r="AN410" s="23"/>
      <c r="AO410" s="23"/>
      <c r="AP410" s="23"/>
      <c r="AQ410" s="25"/>
      <c r="AR410" s="4"/>
      <c r="AS410" s="4"/>
      <c r="AT410" s="4"/>
      <c r="AU410" s="4"/>
      <c r="AV410" s="4"/>
      <c r="AW410" s="4"/>
      <c r="AX410" s="4"/>
      <c r="AY410" s="4"/>
      <c r="AZ410" s="4"/>
      <c r="BA410" s="4"/>
      <c r="BB410" s="4"/>
      <c r="BC410" s="4"/>
      <c r="BD410" s="4"/>
      <c r="BE410" s="4"/>
      <c r="BF410" s="4"/>
      <c r="BG410" s="4"/>
      <c r="BH410" s="4"/>
      <c r="BI410" s="4"/>
      <c r="BJ410" s="4"/>
      <c r="BK410" s="4"/>
      <c r="BL410" s="4"/>
      <c r="BM410" s="4"/>
      <c r="BN410" s="4"/>
      <c r="BO410" s="4"/>
      <c r="BP410" s="4"/>
      <c r="BQ410" s="4"/>
      <c r="BR410" s="4"/>
      <c r="BS410" s="4"/>
      <c r="BT410" s="4"/>
      <c r="BU410" s="4"/>
      <c r="BV410" s="4"/>
      <c r="BW410" s="4"/>
      <c r="BX410" s="4"/>
    </row>
    <row r="41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23"/>
      <c r="AC411" s="23"/>
      <c r="AD411" s="23"/>
      <c r="AE411" s="23"/>
      <c r="AF411" s="23"/>
      <c r="AG411" s="23"/>
      <c r="AH411" s="23"/>
      <c r="AI411" s="23"/>
      <c r="AJ411" s="23"/>
      <c r="AK411" s="23"/>
      <c r="AL411" s="23"/>
      <c r="AM411" s="23"/>
      <c r="AN411" s="23"/>
      <c r="AO411" s="23"/>
      <c r="AP411" s="23"/>
      <c r="AQ411" s="25"/>
      <c r="AR411" s="4"/>
      <c r="AS411" s="4"/>
      <c r="AT411" s="4"/>
      <c r="AU411" s="4"/>
      <c r="AV411" s="4"/>
      <c r="AW411" s="4"/>
      <c r="AX411" s="4"/>
      <c r="AY411" s="4"/>
      <c r="AZ411" s="4"/>
      <c r="BA411" s="4"/>
      <c r="BB411" s="4"/>
      <c r="BC411" s="4"/>
      <c r="BD411" s="4"/>
      <c r="BE411" s="4"/>
      <c r="BF411" s="4"/>
      <c r="BG411" s="4"/>
      <c r="BH411" s="4"/>
      <c r="BI411" s="4"/>
      <c r="BJ411" s="4"/>
      <c r="BK411" s="4"/>
      <c r="BL411" s="4"/>
      <c r="BM411" s="4"/>
      <c r="BN411" s="4"/>
      <c r="BO411" s="4"/>
      <c r="BP411" s="4"/>
      <c r="BQ411" s="4"/>
      <c r="BR411" s="4"/>
      <c r="BS411" s="4"/>
      <c r="BT411" s="4"/>
      <c r="BU411" s="4"/>
      <c r="BV411" s="4"/>
      <c r="BW411" s="4"/>
      <c r="BX411" s="4"/>
    </row>
    <row r="412">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23"/>
      <c r="AC412" s="23"/>
      <c r="AD412" s="23"/>
      <c r="AE412" s="23"/>
      <c r="AF412" s="23"/>
      <c r="AG412" s="23"/>
      <c r="AH412" s="23"/>
      <c r="AI412" s="23"/>
      <c r="AJ412" s="23"/>
      <c r="AK412" s="23"/>
      <c r="AL412" s="23"/>
      <c r="AM412" s="23"/>
      <c r="AN412" s="23"/>
      <c r="AO412" s="23"/>
      <c r="AP412" s="23"/>
      <c r="AQ412" s="25"/>
      <c r="AR412" s="4"/>
      <c r="AS412" s="4"/>
      <c r="AT412" s="4"/>
      <c r="AU412" s="4"/>
      <c r="AV412" s="4"/>
      <c r="AW412" s="4"/>
      <c r="AX412" s="4"/>
      <c r="AY412" s="4"/>
      <c r="AZ412" s="4"/>
      <c r="BA412" s="4"/>
      <c r="BB412" s="4"/>
      <c r="BC412" s="4"/>
      <c r="BD412" s="4"/>
      <c r="BE412" s="4"/>
      <c r="BF412" s="4"/>
      <c r="BG412" s="4"/>
      <c r="BH412" s="4"/>
      <c r="BI412" s="4"/>
      <c r="BJ412" s="4"/>
      <c r="BK412" s="4"/>
      <c r="BL412" s="4"/>
      <c r="BM412" s="4"/>
      <c r="BN412" s="4"/>
      <c r="BO412" s="4"/>
      <c r="BP412" s="4"/>
      <c r="BQ412" s="4"/>
      <c r="BR412" s="4"/>
      <c r="BS412" s="4"/>
      <c r="BT412" s="4"/>
      <c r="BU412" s="4"/>
      <c r="BV412" s="4"/>
      <c r="BW412" s="4"/>
      <c r="BX412" s="4"/>
    </row>
    <row r="413">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23"/>
      <c r="AC413" s="23"/>
      <c r="AD413" s="23"/>
      <c r="AE413" s="23"/>
      <c r="AF413" s="23"/>
      <c r="AG413" s="23"/>
      <c r="AH413" s="23"/>
      <c r="AI413" s="23"/>
      <c r="AJ413" s="23"/>
      <c r="AK413" s="23"/>
      <c r="AL413" s="23"/>
      <c r="AM413" s="23"/>
      <c r="AN413" s="23"/>
      <c r="AO413" s="23"/>
      <c r="AP413" s="23"/>
      <c r="AQ413" s="25"/>
      <c r="AR413" s="4"/>
      <c r="AS413" s="4"/>
      <c r="AT413" s="4"/>
      <c r="AU413" s="4"/>
      <c r="AV413" s="4"/>
      <c r="AW413" s="4"/>
      <c r="AX413" s="4"/>
      <c r="AY413" s="4"/>
      <c r="AZ413" s="4"/>
      <c r="BA413" s="4"/>
      <c r="BB413" s="4"/>
      <c r="BC413" s="4"/>
      <c r="BD413" s="4"/>
      <c r="BE413" s="4"/>
      <c r="BF413" s="4"/>
      <c r="BG413" s="4"/>
      <c r="BH413" s="4"/>
      <c r="BI413" s="4"/>
      <c r="BJ413" s="4"/>
      <c r="BK413" s="4"/>
      <c r="BL413" s="4"/>
      <c r="BM413" s="4"/>
      <c r="BN413" s="4"/>
      <c r="BO413" s="4"/>
      <c r="BP413" s="4"/>
      <c r="BQ413" s="4"/>
      <c r="BR413" s="4"/>
      <c r="BS413" s="4"/>
      <c r="BT413" s="4"/>
      <c r="BU413" s="4"/>
      <c r="BV413" s="4"/>
      <c r="BW413" s="4"/>
      <c r="BX413" s="4"/>
    </row>
    <row r="414">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23"/>
      <c r="AC414" s="23"/>
      <c r="AD414" s="23"/>
      <c r="AE414" s="23"/>
      <c r="AF414" s="23"/>
      <c r="AG414" s="23"/>
      <c r="AH414" s="23"/>
      <c r="AI414" s="23"/>
      <c r="AJ414" s="23"/>
      <c r="AK414" s="23"/>
      <c r="AL414" s="23"/>
      <c r="AM414" s="23"/>
      <c r="AN414" s="23"/>
      <c r="AO414" s="23"/>
      <c r="AP414" s="23"/>
      <c r="AQ414" s="25"/>
      <c r="AR414" s="4"/>
      <c r="AS414" s="4"/>
      <c r="AT414" s="4"/>
      <c r="AU414" s="4"/>
      <c r="AV414" s="4"/>
      <c r="AW414" s="4"/>
      <c r="AX414" s="4"/>
      <c r="AY414" s="4"/>
      <c r="AZ414" s="4"/>
      <c r="BA414" s="4"/>
      <c r="BB414" s="4"/>
      <c r="BC414" s="4"/>
      <c r="BD414" s="4"/>
      <c r="BE414" s="4"/>
      <c r="BF414" s="4"/>
      <c r="BG414" s="4"/>
      <c r="BH414" s="4"/>
      <c r="BI414" s="4"/>
      <c r="BJ414" s="4"/>
      <c r="BK414" s="4"/>
      <c r="BL414" s="4"/>
      <c r="BM414" s="4"/>
      <c r="BN414" s="4"/>
      <c r="BO414" s="4"/>
      <c r="BP414" s="4"/>
      <c r="BQ414" s="4"/>
      <c r="BR414" s="4"/>
      <c r="BS414" s="4"/>
      <c r="BT414" s="4"/>
      <c r="BU414" s="4"/>
      <c r="BV414" s="4"/>
      <c r="BW414" s="4"/>
      <c r="BX414" s="4"/>
    </row>
    <row r="415">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23"/>
      <c r="AC415" s="23"/>
      <c r="AD415" s="23"/>
      <c r="AE415" s="23"/>
      <c r="AF415" s="23"/>
      <c r="AG415" s="23"/>
      <c r="AH415" s="23"/>
      <c r="AI415" s="23"/>
      <c r="AJ415" s="23"/>
      <c r="AK415" s="23"/>
      <c r="AL415" s="23"/>
      <c r="AM415" s="23"/>
      <c r="AN415" s="23"/>
      <c r="AO415" s="23"/>
      <c r="AP415" s="23"/>
      <c r="AQ415" s="25"/>
      <c r="AR415" s="4"/>
      <c r="AS415" s="4"/>
      <c r="AT415" s="4"/>
      <c r="AU415" s="4"/>
      <c r="AV415" s="4"/>
      <c r="AW415" s="4"/>
      <c r="AX415" s="4"/>
      <c r="AY415" s="4"/>
      <c r="AZ415" s="4"/>
      <c r="BA415" s="4"/>
      <c r="BB415" s="4"/>
      <c r="BC415" s="4"/>
      <c r="BD415" s="4"/>
      <c r="BE415" s="4"/>
      <c r="BF415" s="4"/>
      <c r="BG415" s="4"/>
      <c r="BH415" s="4"/>
      <c r="BI415" s="4"/>
      <c r="BJ415" s="4"/>
      <c r="BK415" s="4"/>
      <c r="BL415" s="4"/>
      <c r="BM415" s="4"/>
      <c r="BN415" s="4"/>
      <c r="BO415" s="4"/>
      <c r="BP415" s="4"/>
      <c r="BQ415" s="4"/>
      <c r="BR415" s="4"/>
      <c r="BS415" s="4"/>
      <c r="BT415" s="4"/>
      <c r="BU415" s="4"/>
      <c r="BV415" s="4"/>
      <c r="BW415" s="4"/>
      <c r="BX415" s="4"/>
    </row>
    <row r="416">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23"/>
      <c r="AC416" s="23"/>
      <c r="AD416" s="23"/>
      <c r="AE416" s="23"/>
      <c r="AF416" s="23"/>
      <c r="AG416" s="23"/>
      <c r="AH416" s="23"/>
      <c r="AI416" s="23"/>
      <c r="AJ416" s="23"/>
      <c r="AK416" s="23"/>
      <c r="AL416" s="23"/>
      <c r="AM416" s="23"/>
      <c r="AN416" s="23"/>
      <c r="AO416" s="23"/>
      <c r="AP416" s="23"/>
      <c r="AQ416" s="25"/>
      <c r="AR416" s="4"/>
      <c r="AS416" s="4"/>
      <c r="AT416" s="4"/>
      <c r="AU416" s="4"/>
      <c r="AV416" s="4"/>
      <c r="AW416" s="4"/>
      <c r="AX416" s="4"/>
      <c r="AY416" s="4"/>
      <c r="AZ416" s="4"/>
      <c r="BA416" s="4"/>
      <c r="BB416" s="4"/>
      <c r="BC416" s="4"/>
      <c r="BD416" s="4"/>
      <c r="BE416" s="4"/>
      <c r="BF416" s="4"/>
      <c r="BG416" s="4"/>
      <c r="BH416" s="4"/>
      <c r="BI416" s="4"/>
      <c r="BJ416" s="4"/>
      <c r="BK416" s="4"/>
      <c r="BL416" s="4"/>
      <c r="BM416" s="4"/>
      <c r="BN416" s="4"/>
      <c r="BO416" s="4"/>
      <c r="BP416" s="4"/>
      <c r="BQ416" s="4"/>
      <c r="BR416" s="4"/>
      <c r="BS416" s="4"/>
      <c r="BT416" s="4"/>
      <c r="BU416" s="4"/>
      <c r="BV416" s="4"/>
      <c r="BW416" s="4"/>
      <c r="BX416" s="4"/>
    </row>
    <row r="417">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23"/>
      <c r="AC417" s="23"/>
      <c r="AD417" s="23"/>
      <c r="AE417" s="23"/>
      <c r="AF417" s="23"/>
      <c r="AG417" s="23"/>
      <c r="AH417" s="23"/>
      <c r="AI417" s="23"/>
      <c r="AJ417" s="23"/>
      <c r="AK417" s="23"/>
      <c r="AL417" s="23"/>
      <c r="AM417" s="23"/>
      <c r="AN417" s="23"/>
      <c r="AO417" s="23"/>
      <c r="AP417" s="23"/>
      <c r="AQ417" s="25"/>
      <c r="AR417" s="4"/>
      <c r="AS417" s="4"/>
      <c r="AT417" s="4"/>
      <c r="AU417" s="4"/>
      <c r="AV417" s="4"/>
      <c r="AW417" s="4"/>
      <c r="AX417" s="4"/>
      <c r="AY417" s="4"/>
      <c r="AZ417" s="4"/>
      <c r="BA417" s="4"/>
      <c r="BB417" s="4"/>
      <c r="BC417" s="4"/>
      <c r="BD417" s="4"/>
      <c r="BE417" s="4"/>
      <c r="BF417" s="4"/>
      <c r="BG417" s="4"/>
      <c r="BH417" s="4"/>
      <c r="BI417" s="4"/>
      <c r="BJ417" s="4"/>
      <c r="BK417" s="4"/>
      <c r="BL417" s="4"/>
      <c r="BM417" s="4"/>
      <c r="BN417" s="4"/>
      <c r="BO417" s="4"/>
      <c r="BP417" s="4"/>
      <c r="BQ417" s="4"/>
      <c r="BR417" s="4"/>
      <c r="BS417" s="4"/>
      <c r="BT417" s="4"/>
      <c r="BU417" s="4"/>
      <c r="BV417" s="4"/>
      <c r="BW417" s="4"/>
      <c r="BX417" s="4"/>
    </row>
    <row r="418">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23"/>
      <c r="AC418" s="23"/>
      <c r="AD418" s="23"/>
      <c r="AE418" s="23"/>
      <c r="AF418" s="23"/>
      <c r="AG418" s="23"/>
      <c r="AH418" s="23"/>
      <c r="AI418" s="23"/>
      <c r="AJ418" s="23"/>
      <c r="AK418" s="23"/>
      <c r="AL418" s="23"/>
      <c r="AM418" s="23"/>
      <c r="AN418" s="23"/>
      <c r="AO418" s="23"/>
      <c r="AP418" s="23"/>
      <c r="AQ418" s="25"/>
      <c r="AR418" s="4"/>
      <c r="AS418" s="4"/>
      <c r="AT418" s="4"/>
      <c r="AU418" s="4"/>
      <c r="AV418" s="4"/>
      <c r="AW418" s="4"/>
      <c r="AX418" s="4"/>
      <c r="AY418" s="4"/>
      <c r="AZ418" s="4"/>
      <c r="BA418" s="4"/>
      <c r="BB418" s="4"/>
      <c r="BC418" s="4"/>
      <c r="BD418" s="4"/>
      <c r="BE418" s="4"/>
      <c r="BF418" s="4"/>
      <c r="BG418" s="4"/>
      <c r="BH418" s="4"/>
      <c r="BI418" s="4"/>
      <c r="BJ418" s="4"/>
      <c r="BK418" s="4"/>
      <c r="BL418" s="4"/>
      <c r="BM418" s="4"/>
      <c r="BN418" s="4"/>
      <c r="BO418" s="4"/>
      <c r="BP418" s="4"/>
      <c r="BQ418" s="4"/>
      <c r="BR418" s="4"/>
      <c r="BS418" s="4"/>
      <c r="BT418" s="4"/>
      <c r="BU418" s="4"/>
      <c r="BV418" s="4"/>
      <c r="BW418" s="4"/>
      <c r="BX418" s="4"/>
    </row>
    <row r="419">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23"/>
      <c r="AC419" s="23"/>
      <c r="AD419" s="23"/>
      <c r="AE419" s="23"/>
      <c r="AF419" s="23"/>
      <c r="AG419" s="23"/>
      <c r="AH419" s="23"/>
      <c r="AI419" s="23"/>
      <c r="AJ419" s="23"/>
      <c r="AK419" s="23"/>
      <c r="AL419" s="23"/>
      <c r="AM419" s="23"/>
      <c r="AN419" s="23"/>
      <c r="AO419" s="23"/>
      <c r="AP419" s="23"/>
      <c r="AQ419" s="25"/>
      <c r="AR419" s="4"/>
      <c r="AS419" s="4"/>
      <c r="AT419" s="4"/>
      <c r="AU419" s="4"/>
      <c r="AV419" s="4"/>
      <c r="AW419" s="4"/>
      <c r="AX419" s="4"/>
      <c r="AY419" s="4"/>
      <c r="AZ419" s="4"/>
      <c r="BA419" s="4"/>
      <c r="BB419" s="4"/>
      <c r="BC419" s="4"/>
      <c r="BD419" s="4"/>
      <c r="BE419" s="4"/>
      <c r="BF419" s="4"/>
      <c r="BG419" s="4"/>
      <c r="BH419" s="4"/>
      <c r="BI419" s="4"/>
      <c r="BJ419" s="4"/>
      <c r="BK419" s="4"/>
      <c r="BL419" s="4"/>
      <c r="BM419" s="4"/>
      <c r="BN419" s="4"/>
      <c r="BO419" s="4"/>
      <c r="BP419" s="4"/>
      <c r="BQ419" s="4"/>
      <c r="BR419" s="4"/>
      <c r="BS419" s="4"/>
      <c r="BT419" s="4"/>
      <c r="BU419" s="4"/>
      <c r="BV419" s="4"/>
      <c r="BW419" s="4"/>
      <c r="BX419" s="4"/>
    </row>
    <row r="420">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23"/>
      <c r="AC420" s="23"/>
      <c r="AD420" s="23"/>
      <c r="AE420" s="23"/>
      <c r="AF420" s="23"/>
      <c r="AG420" s="23"/>
      <c r="AH420" s="23"/>
      <c r="AI420" s="23"/>
      <c r="AJ420" s="23"/>
      <c r="AK420" s="23"/>
      <c r="AL420" s="23"/>
      <c r="AM420" s="23"/>
      <c r="AN420" s="23"/>
      <c r="AO420" s="23"/>
      <c r="AP420" s="23"/>
      <c r="AQ420" s="25"/>
      <c r="AR420" s="4"/>
      <c r="AS420" s="4"/>
      <c r="AT420" s="4"/>
      <c r="AU420" s="4"/>
      <c r="AV420" s="4"/>
      <c r="AW420" s="4"/>
      <c r="AX420" s="4"/>
      <c r="AY420" s="4"/>
      <c r="AZ420" s="4"/>
      <c r="BA420" s="4"/>
      <c r="BB420" s="4"/>
      <c r="BC420" s="4"/>
      <c r="BD420" s="4"/>
      <c r="BE420" s="4"/>
      <c r="BF420" s="4"/>
      <c r="BG420" s="4"/>
      <c r="BH420" s="4"/>
      <c r="BI420" s="4"/>
      <c r="BJ420" s="4"/>
      <c r="BK420" s="4"/>
      <c r="BL420" s="4"/>
      <c r="BM420" s="4"/>
      <c r="BN420" s="4"/>
      <c r="BO420" s="4"/>
      <c r="BP420" s="4"/>
      <c r="BQ420" s="4"/>
      <c r="BR420" s="4"/>
      <c r="BS420" s="4"/>
      <c r="BT420" s="4"/>
      <c r="BU420" s="4"/>
      <c r="BV420" s="4"/>
      <c r="BW420" s="4"/>
      <c r="BX420" s="4"/>
    </row>
    <row r="42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23"/>
      <c r="AC421" s="23"/>
      <c r="AD421" s="23"/>
      <c r="AE421" s="23"/>
      <c r="AF421" s="23"/>
      <c r="AG421" s="23"/>
      <c r="AH421" s="23"/>
      <c r="AI421" s="23"/>
      <c r="AJ421" s="23"/>
      <c r="AK421" s="23"/>
      <c r="AL421" s="23"/>
      <c r="AM421" s="23"/>
      <c r="AN421" s="23"/>
      <c r="AO421" s="23"/>
      <c r="AP421" s="23"/>
      <c r="AQ421" s="25"/>
      <c r="AR421" s="4"/>
      <c r="AS421" s="4"/>
      <c r="AT421" s="4"/>
      <c r="AU421" s="4"/>
      <c r="AV421" s="4"/>
      <c r="AW421" s="4"/>
      <c r="AX421" s="4"/>
      <c r="AY421" s="4"/>
      <c r="AZ421" s="4"/>
      <c r="BA421" s="4"/>
      <c r="BB421" s="4"/>
      <c r="BC421" s="4"/>
      <c r="BD421" s="4"/>
      <c r="BE421" s="4"/>
      <c r="BF421" s="4"/>
      <c r="BG421" s="4"/>
      <c r="BH421" s="4"/>
      <c r="BI421" s="4"/>
      <c r="BJ421" s="4"/>
      <c r="BK421" s="4"/>
      <c r="BL421" s="4"/>
      <c r="BM421" s="4"/>
      <c r="BN421" s="4"/>
      <c r="BO421" s="4"/>
      <c r="BP421" s="4"/>
      <c r="BQ421" s="4"/>
      <c r="BR421" s="4"/>
      <c r="BS421" s="4"/>
      <c r="BT421" s="4"/>
      <c r="BU421" s="4"/>
      <c r="BV421" s="4"/>
      <c r="BW421" s="4"/>
      <c r="BX421" s="4"/>
    </row>
    <row r="422">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23"/>
      <c r="AC422" s="23"/>
      <c r="AD422" s="23"/>
      <c r="AE422" s="23"/>
      <c r="AF422" s="23"/>
      <c r="AG422" s="23"/>
      <c r="AH422" s="23"/>
      <c r="AI422" s="23"/>
      <c r="AJ422" s="23"/>
      <c r="AK422" s="23"/>
      <c r="AL422" s="23"/>
      <c r="AM422" s="23"/>
      <c r="AN422" s="23"/>
      <c r="AO422" s="23"/>
      <c r="AP422" s="23"/>
      <c r="AQ422" s="25"/>
      <c r="AR422" s="4"/>
      <c r="AS422" s="4"/>
      <c r="AT422" s="4"/>
      <c r="AU422" s="4"/>
      <c r="AV422" s="4"/>
      <c r="AW422" s="4"/>
      <c r="AX422" s="4"/>
      <c r="AY422" s="4"/>
      <c r="AZ422" s="4"/>
      <c r="BA422" s="4"/>
      <c r="BB422" s="4"/>
      <c r="BC422" s="4"/>
      <c r="BD422" s="4"/>
      <c r="BE422" s="4"/>
      <c r="BF422" s="4"/>
      <c r="BG422" s="4"/>
      <c r="BH422" s="4"/>
      <c r="BI422" s="4"/>
      <c r="BJ422" s="4"/>
      <c r="BK422" s="4"/>
      <c r="BL422" s="4"/>
      <c r="BM422" s="4"/>
      <c r="BN422" s="4"/>
      <c r="BO422" s="4"/>
      <c r="BP422" s="4"/>
      <c r="BQ422" s="4"/>
      <c r="BR422" s="4"/>
      <c r="BS422" s="4"/>
      <c r="BT422" s="4"/>
      <c r="BU422" s="4"/>
      <c r="BV422" s="4"/>
      <c r="BW422" s="4"/>
      <c r="BX422" s="4"/>
    </row>
    <row r="423">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23"/>
      <c r="AC423" s="23"/>
      <c r="AD423" s="23"/>
      <c r="AE423" s="23"/>
      <c r="AF423" s="23"/>
      <c r="AG423" s="23"/>
      <c r="AH423" s="23"/>
      <c r="AI423" s="23"/>
      <c r="AJ423" s="23"/>
      <c r="AK423" s="23"/>
      <c r="AL423" s="23"/>
      <c r="AM423" s="23"/>
      <c r="AN423" s="23"/>
      <c r="AO423" s="23"/>
      <c r="AP423" s="23"/>
      <c r="AQ423" s="25"/>
      <c r="AR423" s="4"/>
      <c r="AS423" s="4"/>
      <c r="AT423" s="4"/>
      <c r="AU423" s="4"/>
      <c r="AV423" s="4"/>
      <c r="AW423" s="4"/>
      <c r="AX423" s="4"/>
      <c r="AY423" s="4"/>
      <c r="AZ423" s="4"/>
      <c r="BA423" s="4"/>
      <c r="BB423" s="4"/>
      <c r="BC423" s="4"/>
      <c r="BD423" s="4"/>
      <c r="BE423" s="4"/>
      <c r="BF423" s="4"/>
      <c r="BG423" s="4"/>
      <c r="BH423" s="4"/>
      <c r="BI423" s="4"/>
      <c r="BJ423" s="4"/>
      <c r="BK423" s="4"/>
      <c r="BL423" s="4"/>
      <c r="BM423" s="4"/>
      <c r="BN423" s="4"/>
      <c r="BO423" s="4"/>
      <c r="BP423" s="4"/>
      <c r="BQ423" s="4"/>
      <c r="BR423" s="4"/>
      <c r="BS423" s="4"/>
      <c r="BT423" s="4"/>
      <c r="BU423" s="4"/>
      <c r="BV423" s="4"/>
      <c r="BW423" s="4"/>
      <c r="BX423" s="4"/>
    </row>
    <row r="424">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23"/>
      <c r="AC424" s="23"/>
      <c r="AD424" s="23"/>
      <c r="AE424" s="23"/>
      <c r="AF424" s="23"/>
      <c r="AG424" s="23"/>
      <c r="AH424" s="23"/>
      <c r="AI424" s="23"/>
      <c r="AJ424" s="23"/>
      <c r="AK424" s="23"/>
      <c r="AL424" s="23"/>
      <c r="AM424" s="23"/>
      <c r="AN424" s="23"/>
      <c r="AO424" s="23"/>
      <c r="AP424" s="23"/>
      <c r="AQ424" s="25"/>
      <c r="AR424" s="4"/>
      <c r="AS424" s="4"/>
      <c r="AT424" s="4"/>
      <c r="AU424" s="4"/>
      <c r="AV424" s="4"/>
      <c r="AW424" s="4"/>
      <c r="AX424" s="4"/>
      <c r="AY424" s="4"/>
      <c r="AZ424" s="4"/>
      <c r="BA424" s="4"/>
      <c r="BB424" s="4"/>
      <c r="BC424" s="4"/>
      <c r="BD424" s="4"/>
      <c r="BE424" s="4"/>
      <c r="BF424" s="4"/>
      <c r="BG424" s="4"/>
      <c r="BH424" s="4"/>
      <c r="BI424" s="4"/>
      <c r="BJ424" s="4"/>
      <c r="BK424" s="4"/>
      <c r="BL424" s="4"/>
      <c r="BM424" s="4"/>
      <c r="BN424" s="4"/>
      <c r="BO424" s="4"/>
      <c r="BP424" s="4"/>
      <c r="BQ424" s="4"/>
      <c r="BR424" s="4"/>
      <c r="BS424" s="4"/>
      <c r="BT424" s="4"/>
      <c r="BU424" s="4"/>
      <c r="BV424" s="4"/>
      <c r="BW424" s="4"/>
      <c r="BX424" s="4"/>
    </row>
    <row r="425">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23"/>
      <c r="AC425" s="23"/>
      <c r="AD425" s="23"/>
      <c r="AE425" s="23"/>
      <c r="AF425" s="23"/>
      <c r="AG425" s="23"/>
      <c r="AH425" s="23"/>
      <c r="AI425" s="23"/>
      <c r="AJ425" s="23"/>
      <c r="AK425" s="23"/>
      <c r="AL425" s="23"/>
      <c r="AM425" s="23"/>
      <c r="AN425" s="23"/>
      <c r="AO425" s="23"/>
      <c r="AP425" s="23"/>
      <c r="AQ425" s="25"/>
      <c r="AR425" s="4"/>
      <c r="AS425" s="4"/>
      <c r="AT425" s="4"/>
      <c r="AU425" s="4"/>
      <c r="AV425" s="4"/>
      <c r="AW425" s="4"/>
      <c r="AX425" s="4"/>
      <c r="AY425" s="4"/>
      <c r="AZ425" s="4"/>
      <c r="BA425" s="4"/>
      <c r="BB425" s="4"/>
      <c r="BC425" s="4"/>
      <c r="BD425" s="4"/>
      <c r="BE425" s="4"/>
      <c r="BF425" s="4"/>
      <c r="BG425" s="4"/>
      <c r="BH425" s="4"/>
      <c r="BI425" s="4"/>
      <c r="BJ425" s="4"/>
      <c r="BK425" s="4"/>
      <c r="BL425" s="4"/>
      <c r="BM425" s="4"/>
      <c r="BN425" s="4"/>
      <c r="BO425" s="4"/>
      <c r="BP425" s="4"/>
      <c r="BQ425" s="4"/>
      <c r="BR425" s="4"/>
      <c r="BS425" s="4"/>
      <c r="BT425" s="4"/>
      <c r="BU425" s="4"/>
      <c r="BV425" s="4"/>
      <c r="BW425" s="4"/>
      <c r="BX425" s="4"/>
    </row>
    <row r="426">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23"/>
      <c r="AC426" s="23"/>
      <c r="AD426" s="23"/>
      <c r="AE426" s="23"/>
      <c r="AF426" s="23"/>
      <c r="AG426" s="23"/>
      <c r="AH426" s="23"/>
      <c r="AI426" s="23"/>
      <c r="AJ426" s="23"/>
      <c r="AK426" s="23"/>
      <c r="AL426" s="23"/>
      <c r="AM426" s="23"/>
      <c r="AN426" s="23"/>
      <c r="AO426" s="23"/>
      <c r="AP426" s="23"/>
      <c r="AQ426" s="25"/>
      <c r="AR426" s="4"/>
      <c r="AS426" s="4"/>
      <c r="AT426" s="4"/>
      <c r="AU426" s="4"/>
      <c r="AV426" s="4"/>
      <c r="AW426" s="4"/>
      <c r="AX426" s="4"/>
      <c r="AY426" s="4"/>
      <c r="AZ426" s="4"/>
      <c r="BA426" s="4"/>
      <c r="BB426" s="4"/>
      <c r="BC426" s="4"/>
      <c r="BD426" s="4"/>
      <c r="BE426" s="4"/>
      <c r="BF426" s="4"/>
      <c r="BG426" s="4"/>
      <c r="BH426" s="4"/>
      <c r="BI426" s="4"/>
      <c r="BJ426" s="4"/>
      <c r="BK426" s="4"/>
      <c r="BL426" s="4"/>
      <c r="BM426" s="4"/>
      <c r="BN426" s="4"/>
      <c r="BO426" s="4"/>
      <c r="BP426" s="4"/>
      <c r="BQ426" s="4"/>
      <c r="BR426" s="4"/>
      <c r="BS426" s="4"/>
      <c r="BT426" s="4"/>
      <c r="BU426" s="4"/>
      <c r="BV426" s="4"/>
      <c r="BW426" s="4"/>
      <c r="BX426" s="4"/>
    </row>
    <row r="427">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23"/>
      <c r="AC427" s="23"/>
      <c r="AD427" s="23"/>
      <c r="AE427" s="23"/>
      <c r="AF427" s="23"/>
      <c r="AG427" s="23"/>
      <c r="AH427" s="23"/>
      <c r="AI427" s="23"/>
      <c r="AJ427" s="23"/>
      <c r="AK427" s="23"/>
      <c r="AL427" s="23"/>
      <c r="AM427" s="23"/>
      <c r="AN427" s="23"/>
      <c r="AO427" s="23"/>
      <c r="AP427" s="23"/>
      <c r="AQ427" s="25"/>
      <c r="AR427" s="4"/>
      <c r="AS427" s="4"/>
      <c r="AT427" s="4"/>
      <c r="AU427" s="4"/>
      <c r="AV427" s="4"/>
      <c r="AW427" s="4"/>
      <c r="AX427" s="4"/>
      <c r="AY427" s="4"/>
      <c r="AZ427" s="4"/>
      <c r="BA427" s="4"/>
      <c r="BB427" s="4"/>
      <c r="BC427" s="4"/>
      <c r="BD427" s="4"/>
      <c r="BE427" s="4"/>
      <c r="BF427" s="4"/>
      <c r="BG427" s="4"/>
      <c r="BH427" s="4"/>
      <c r="BI427" s="4"/>
      <c r="BJ427" s="4"/>
      <c r="BK427" s="4"/>
      <c r="BL427" s="4"/>
      <c r="BM427" s="4"/>
      <c r="BN427" s="4"/>
      <c r="BO427" s="4"/>
      <c r="BP427" s="4"/>
      <c r="BQ427" s="4"/>
      <c r="BR427" s="4"/>
      <c r="BS427" s="4"/>
      <c r="BT427" s="4"/>
      <c r="BU427" s="4"/>
      <c r="BV427" s="4"/>
      <c r="BW427" s="4"/>
      <c r="BX427" s="4"/>
    </row>
    <row r="428">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23"/>
      <c r="AC428" s="23"/>
      <c r="AD428" s="23"/>
      <c r="AE428" s="23"/>
      <c r="AF428" s="23"/>
      <c r="AG428" s="23"/>
      <c r="AH428" s="23"/>
      <c r="AI428" s="23"/>
      <c r="AJ428" s="23"/>
      <c r="AK428" s="23"/>
      <c r="AL428" s="23"/>
      <c r="AM428" s="23"/>
      <c r="AN428" s="23"/>
      <c r="AO428" s="23"/>
      <c r="AP428" s="23"/>
      <c r="AQ428" s="25"/>
      <c r="AR428" s="4"/>
      <c r="AS428" s="4"/>
      <c r="AT428" s="4"/>
      <c r="AU428" s="4"/>
      <c r="AV428" s="4"/>
      <c r="AW428" s="4"/>
      <c r="AX428" s="4"/>
      <c r="AY428" s="4"/>
      <c r="AZ428" s="4"/>
      <c r="BA428" s="4"/>
      <c r="BB428" s="4"/>
      <c r="BC428" s="4"/>
      <c r="BD428" s="4"/>
      <c r="BE428" s="4"/>
      <c r="BF428" s="4"/>
      <c r="BG428" s="4"/>
      <c r="BH428" s="4"/>
      <c r="BI428" s="4"/>
      <c r="BJ428" s="4"/>
      <c r="BK428" s="4"/>
      <c r="BL428" s="4"/>
      <c r="BM428" s="4"/>
      <c r="BN428" s="4"/>
      <c r="BO428" s="4"/>
      <c r="BP428" s="4"/>
      <c r="BQ428" s="4"/>
      <c r="BR428" s="4"/>
      <c r="BS428" s="4"/>
      <c r="BT428" s="4"/>
      <c r="BU428" s="4"/>
      <c r="BV428" s="4"/>
      <c r="BW428" s="4"/>
      <c r="BX428" s="4"/>
    </row>
    <row r="429">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23"/>
      <c r="AC429" s="23"/>
      <c r="AD429" s="23"/>
      <c r="AE429" s="23"/>
      <c r="AF429" s="23"/>
      <c r="AG429" s="23"/>
      <c r="AH429" s="23"/>
      <c r="AI429" s="23"/>
      <c r="AJ429" s="23"/>
      <c r="AK429" s="23"/>
      <c r="AL429" s="23"/>
      <c r="AM429" s="23"/>
      <c r="AN429" s="23"/>
      <c r="AO429" s="23"/>
      <c r="AP429" s="23"/>
      <c r="AQ429" s="25"/>
      <c r="AR429" s="4"/>
      <c r="AS429" s="4"/>
      <c r="AT429" s="4"/>
      <c r="AU429" s="4"/>
      <c r="AV429" s="4"/>
      <c r="AW429" s="4"/>
      <c r="AX429" s="4"/>
      <c r="AY429" s="4"/>
      <c r="AZ429" s="4"/>
      <c r="BA429" s="4"/>
      <c r="BB429" s="4"/>
      <c r="BC429" s="4"/>
      <c r="BD429" s="4"/>
      <c r="BE429" s="4"/>
      <c r="BF429" s="4"/>
      <c r="BG429" s="4"/>
      <c r="BH429" s="4"/>
      <c r="BI429" s="4"/>
      <c r="BJ429" s="4"/>
      <c r="BK429" s="4"/>
      <c r="BL429" s="4"/>
      <c r="BM429" s="4"/>
      <c r="BN429" s="4"/>
      <c r="BO429" s="4"/>
      <c r="BP429" s="4"/>
      <c r="BQ429" s="4"/>
      <c r="BR429" s="4"/>
      <c r="BS429" s="4"/>
      <c r="BT429" s="4"/>
      <c r="BU429" s="4"/>
      <c r="BV429" s="4"/>
      <c r="BW429" s="4"/>
      <c r="BX429" s="4"/>
    </row>
    <row r="430">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23"/>
      <c r="AC430" s="23"/>
      <c r="AD430" s="23"/>
      <c r="AE430" s="23"/>
      <c r="AF430" s="23"/>
      <c r="AG430" s="23"/>
      <c r="AH430" s="23"/>
      <c r="AI430" s="23"/>
      <c r="AJ430" s="23"/>
      <c r="AK430" s="23"/>
      <c r="AL430" s="23"/>
      <c r="AM430" s="23"/>
      <c r="AN430" s="23"/>
      <c r="AO430" s="23"/>
      <c r="AP430" s="23"/>
      <c r="AQ430" s="25"/>
      <c r="AR430" s="4"/>
      <c r="AS430" s="4"/>
      <c r="AT430" s="4"/>
      <c r="AU430" s="4"/>
      <c r="AV430" s="4"/>
      <c r="AW430" s="4"/>
      <c r="AX430" s="4"/>
      <c r="AY430" s="4"/>
      <c r="AZ430" s="4"/>
      <c r="BA430" s="4"/>
      <c r="BB430" s="4"/>
      <c r="BC430" s="4"/>
      <c r="BD430" s="4"/>
      <c r="BE430" s="4"/>
      <c r="BF430" s="4"/>
      <c r="BG430" s="4"/>
      <c r="BH430" s="4"/>
      <c r="BI430" s="4"/>
      <c r="BJ430" s="4"/>
      <c r="BK430" s="4"/>
      <c r="BL430" s="4"/>
      <c r="BM430" s="4"/>
      <c r="BN430" s="4"/>
      <c r="BO430" s="4"/>
      <c r="BP430" s="4"/>
      <c r="BQ430" s="4"/>
      <c r="BR430" s="4"/>
      <c r="BS430" s="4"/>
      <c r="BT430" s="4"/>
      <c r="BU430" s="4"/>
      <c r="BV430" s="4"/>
      <c r="BW430" s="4"/>
      <c r="BX430" s="4"/>
    </row>
    <row r="43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23"/>
      <c r="AC431" s="23"/>
      <c r="AD431" s="23"/>
      <c r="AE431" s="23"/>
      <c r="AF431" s="23"/>
      <c r="AG431" s="23"/>
      <c r="AH431" s="23"/>
      <c r="AI431" s="23"/>
      <c r="AJ431" s="23"/>
      <c r="AK431" s="23"/>
      <c r="AL431" s="23"/>
      <c r="AM431" s="23"/>
      <c r="AN431" s="23"/>
      <c r="AO431" s="23"/>
      <c r="AP431" s="23"/>
      <c r="AQ431" s="25"/>
      <c r="AR431" s="4"/>
      <c r="AS431" s="4"/>
      <c r="AT431" s="4"/>
      <c r="AU431" s="4"/>
      <c r="AV431" s="4"/>
      <c r="AW431" s="4"/>
      <c r="AX431" s="4"/>
      <c r="AY431" s="4"/>
      <c r="AZ431" s="4"/>
      <c r="BA431" s="4"/>
      <c r="BB431" s="4"/>
      <c r="BC431" s="4"/>
      <c r="BD431" s="4"/>
      <c r="BE431" s="4"/>
      <c r="BF431" s="4"/>
      <c r="BG431" s="4"/>
      <c r="BH431" s="4"/>
      <c r="BI431" s="4"/>
      <c r="BJ431" s="4"/>
      <c r="BK431" s="4"/>
      <c r="BL431" s="4"/>
      <c r="BM431" s="4"/>
      <c r="BN431" s="4"/>
      <c r="BO431" s="4"/>
      <c r="BP431" s="4"/>
      <c r="BQ431" s="4"/>
      <c r="BR431" s="4"/>
      <c r="BS431" s="4"/>
      <c r="BT431" s="4"/>
      <c r="BU431" s="4"/>
      <c r="BV431" s="4"/>
      <c r="BW431" s="4"/>
      <c r="BX431" s="4"/>
    </row>
    <row r="432">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23"/>
      <c r="AC432" s="23"/>
      <c r="AD432" s="23"/>
      <c r="AE432" s="23"/>
      <c r="AF432" s="23"/>
      <c r="AG432" s="23"/>
      <c r="AH432" s="23"/>
      <c r="AI432" s="23"/>
      <c r="AJ432" s="23"/>
      <c r="AK432" s="23"/>
      <c r="AL432" s="23"/>
      <c r="AM432" s="23"/>
      <c r="AN432" s="23"/>
      <c r="AO432" s="23"/>
      <c r="AP432" s="23"/>
      <c r="AQ432" s="25"/>
      <c r="AR432" s="4"/>
      <c r="AS432" s="4"/>
      <c r="AT432" s="4"/>
      <c r="AU432" s="4"/>
      <c r="AV432" s="4"/>
      <c r="AW432" s="4"/>
      <c r="AX432" s="4"/>
      <c r="AY432" s="4"/>
      <c r="AZ432" s="4"/>
      <c r="BA432" s="4"/>
      <c r="BB432" s="4"/>
      <c r="BC432" s="4"/>
      <c r="BD432" s="4"/>
      <c r="BE432" s="4"/>
      <c r="BF432" s="4"/>
      <c r="BG432" s="4"/>
      <c r="BH432" s="4"/>
      <c r="BI432" s="4"/>
      <c r="BJ432" s="4"/>
      <c r="BK432" s="4"/>
      <c r="BL432" s="4"/>
      <c r="BM432" s="4"/>
      <c r="BN432" s="4"/>
      <c r="BO432" s="4"/>
      <c r="BP432" s="4"/>
      <c r="BQ432" s="4"/>
      <c r="BR432" s="4"/>
      <c r="BS432" s="4"/>
      <c r="BT432" s="4"/>
      <c r="BU432" s="4"/>
      <c r="BV432" s="4"/>
      <c r="BW432" s="4"/>
      <c r="BX432" s="4"/>
    </row>
    <row r="433">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23"/>
      <c r="AC433" s="23"/>
      <c r="AD433" s="23"/>
      <c r="AE433" s="23"/>
      <c r="AF433" s="23"/>
      <c r="AG433" s="23"/>
      <c r="AH433" s="23"/>
      <c r="AI433" s="23"/>
      <c r="AJ433" s="23"/>
      <c r="AK433" s="23"/>
      <c r="AL433" s="23"/>
      <c r="AM433" s="23"/>
      <c r="AN433" s="23"/>
      <c r="AO433" s="23"/>
      <c r="AP433" s="23"/>
      <c r="AQ433" s="25"/>
      <c r="AR433" s="4"/>
      <c r="AS433" s="4"/>
      <c r="AT433" s="4"/>
      <c r="AU433" s="4"/>
      <c r="AV433" s="4"/>
      <c r="AW433" s="4"/>
      <c r="AX433" s="4"/>
      <c r="AY433" s="4"/>
      <c r="AZ433" s="4"/>
      <c r="BA433" s="4"/>
      <c r="BB433" s="4"/>
      <c r="BC433" s="4"/>
      <c r="BD433" s="4"/>
      <c r="BE433" s="4"/>
      <c r="BF433" s="4"/>
      <c r="BG433" s="4"/>
      <c r="BH433" s="4"/>
      <c r="BI433" s="4"/>
      <c r="BJ433" s="4"/>
      <c r="BK433" s="4"/>
      <c r="BL433" s="4"/>
      <c r="BM433" s="4"/>
      <c r="BN433" s="4"/>
      <c r="BO433" s="4"/>
      <c r="BP433" s="4"/>
      <c r="BQ433" s="4"/>
      <c r="BR433" s="4"/>
      <c r="BS433" s="4"/>
      <c r="BT433" s="4"/>
      <c r="BU433" s="4"/>
      <c r="BV433" s="4"/>
      <c r="BW433" s="4"/>
      <c r="BX433" s="4"/>
    </row>
    <row r="434">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23"/>
      <c r="AC434" s="23"/>
      <c r="AD434" s="23"/>
      <c r="AE434" s="23"/>
      <c r="AF434" s="23"/>
      <c r="AG434" s="23"/>
      <c r="AH434" s="23"/>
      <c r="AI434" s="23"/>
      <c r="AJ434" s="23"/>
      <c r="AK434" s="23"/>
      <c r="AL434" s="23"/>
      <c r="AM434" s="23"/>
      <c r="AN434" s="23"/>
      <c r="AO434" s="23"/>
      <c r="AP434" s="23"/>
      <c r="AQ434" s="25"/>
      <c r="AR434" s="4"/>
      <c r="AS434" s="4"/>
      <c r="AT434" s="4"/>
      <c r="AU434" s="4"/>
      <c r="AV434" s="4"/>
      <c r="AW434" s="4"/>
      <c r="AX434" s="4"/>
      <c r="AY434" s="4"/>
      <c r="AZ434" s="4"/>
      <c r="BA434" s="4"/>
      <c r="BB434" s="4"/>
      <c r="BC434" s="4"/>
      <c r="BD434" s="4"/>
      <c r="BE434" s="4"/>
      <c r="BF434" s="4"/>
      <c r="BG434" s="4"/>
      <c r="BH434" s="4"/>
      <c r="BI434" s="4"/>
      <c r="BJ434" s="4"/>
      <c r="BK434" s="4"/>
      <c r="BL434" s="4"/>
      <c r="BM434" s="4"/>
      <c r="BN434" s="4"/>
      <c r="BO434" s="4"/>
      <c r="BP434" s="4"/>
      <c r="BQ434" s="4"/>
      <c r="BR434" s="4"/>
      <c r="BS434" s="4"/>
      <c r="BT434" s="4"/>
      <c r="BU434" s="4"/>
      <c r="BV434" s="4"/>
      <c r="BW434" s="4"/>
      <c r="BX434" s="4"/>
    </row>
    <row r="435">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23"/>
      <c r="AC435" s="23"/>
      <c r="AD435" s="23"/>
      <c r="AE435" s="23"/>
      <c r="AF435" s="23"/>
      <c r="AG435" s="23"/>
      <c r="AH435" s="23"/>
      <c r="AI435" s="23"/>
      <c r="AJ435" s="23"/>
      <c r="AK435" s="23"/>
      <c r="AL435" s="23"/>
      <c r="AM435" s="23"/>
      <c r="AN435" s="23"/>
      <c r="AO435" s="23"/>
      <c r="AP435" s="23"/>
      <c r="AQ435" s="25"/>
      <c r="AR435" s="4"/>
      <c r="AS435" s="4"/>
      <c r="AT435" s="4"/>
      <c r="AU435" s="4"/>
      <c r="AV435" s="4"/>
      <c r="AW435" s="4"/>
      <c r="AX435" s="4"/>
      <c r="AY435" s="4"/>
      <c r="AZ435" s="4"/>
      <c r="BA435" s="4"/>
      <c r="BB435" s="4"/>
      <c r="BC435" s="4"/>
      <c r="BD435" s="4"/>
      <c r="BE435" s="4"/>
      <c r="BF435" s="4"/>
      <c r="BG435" s="4"/>
      <c r="BH435" s="4"/>
      <c r="BI435" s="4"/>
      <c r="BJ435" s="4"/>
      <c r="BK435" s="4"/>
      <c r="BL435" s="4"/>
      <c r="BM435" s="4"/>
      <c r="BN435" s="4"/>
      <c r="BO435" s="4"/>
      <c r="BP435" s="4"/>
      <c r="BQ435" s="4"/>
      <c r="BR435" s="4"/>
      <c r="BS435" s="4"/>
      <c r="BT435" s="4"/>
      <c r="BU435" s="4"/>
      <c r="BV435" s="4"/>
      <c r="BW435" s="4"/>
      <c r="BX435" s="4"/>
    </row>
    <row r="436">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23"/>
      <c r="AC436" s="23"/>
      <c r="AD436" s="23"/>
      <c r="AE436" s="23"/>
      <c r="AF436" s="23"/>
      <c r="AG436" s="23"/>
      <c r="AH436" s="23"/>
      <c r="AI436" s="23"/>
      <c r="AJ436" s="23"/>
      <c r="AK436" s="23"/>
      <c r="AL436" s="23"/>
      <c r="AM436" s="23"/>
      <c r="AN436" s="23"/>
      <c r="AO436" s="23"/>
      <c r="AP436" s="23"/>
      <c r="AQ436" s="25"/>
      <c r="AR436" s="4"/>
      <c r="AS436" s="4"/>
      <c r="AT436" s="4"/>
      <c r="AU436" s="4"/>
      <c r="AV436" s="4"/>
      <c r="AW436" s="4"/>
      <c r="AX436" s="4"/>
      <c r="AY436" s="4"/>
      <c r="AZ436" s="4"/>
      <c r="BA436" s="4"/>
      <c r="BB436" s="4"/>
      <c r="BC436" s="4"/>
      <c r="BD436" s="4"/>
      <c r="BE436" s="4"/>
      <c r="BF436" s="4"/>
      <c r="BG436" s="4"/>
      <c r="BH436" s="4"/>
      <c r="BI436" s="4"/>
      <c r="BJ436" s="4"/>
      <c r="BK436" s="4"/>
      <c r="BL436" s="4"/>
      <c r="BM436" s="4"/>
      <c r="BN436" s="4"/>
      <c r="BO436" s="4"/>
      <c r="BP436" s="4"/>
      <c r="BQ436" s="4"/>
      <c r="BR436" s="4"/>
      <c r="BS436" s="4"/>
      <c r="BT436" s="4"/>
      <c r="BU436" s="4"/>
      <c r="BV436" s="4"/>
      <c r="BW436" s="4"/>
      <c r="BX436" s="4"/>
    </row>
    <row r="437">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23"/>
      <c r="AC437" s="23"/>
      <c r="AD437" s="23"/>
      <c r="AE437" s="23"/>
      <c r="AF437" s="23"/>
      <c r="AG437" s="23"/>
      <c r="AH437" s="23"/>
      <c r="AI437" s="23"/>
      <c r="AJ437" s="23"/>
      <c r="AK437" s="23"/>
      <c r="AL437" s="23"/>
      <c r="AM437" s="23"/>
      <c r="AN437" s="23"/>
      <c r="AO437" s="23"/>
      <c r="AP437" s="23"/>
      <c r="AQ437" s="25"/>
      <c r="AR437" s="4"/>
      <c r="AS437" s="4"/>
      <c r="AT437" s="4"/>
      <c r="AU437" s="4"/>
      <c r="AV437" s="4"/>
      <c r="AW437" s="4"/>
      <c r="AX437" s="4"/>
      <c r="AY437" s="4"/>
      <c r="AZ437" s="4"/>
      <c r="BA437" s="4"/>
      <c r="BB437" s="4"/>
      <c r="BC437" s="4"/>
      <c r="BD437" s="4"/>
      <c r="BE437" s="4"/>
      <c r="BF437" s="4"/>
      <c r="BG437" s="4"/>
      <c r="BH437" s="4"/>
      <c r="BI437" s="4"/>
      <c r="BJ437" s="4"/>
      <c r="BK437" s="4"/>
      <c r="BL437" s="4"/>
      <c r="BM437" s="4"/>
      <c r="BN437" s="4"/>
      <c r="BO437" s="4"/>
      <c r="BP437" s="4"/>
      <c r="BQ437" s="4"/>
      <c r="BR437" s="4"/>
      <c r="BS437" s="4"/>
      <c r="BT437" s="4"/>
      <c r="BU437" s="4"/>
      <c r="BV437" s="4"/>
      <c r="BW437" s="4"/>
      <c r="BX437" s="4"/>
    </row>
    <row r="438">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23"/>
      <c r="AC438" s="23"/>
      <c r="AD438" s="23"/>
      <c r="AE438" s="23"/>
      <c r="AF438" s="23"/>
      <c r="AG438" s="23"/>
      <c r="AH438" s="23"/>
      <c r="AI438" s="23"/>
      <c r="AJ438" s="23"/>
      <c r="AK438" s="23"/>
      <c r="AL438" s="23"/>
      <c r="AM438" s="23"/>
      <c r="AN438" s="23"/>
      <c r="AO438" s="23"/>
      <c r="AP438" s="23"/>
      <c r="AQ438" s="25"/>
      <c r="AR438" s="4"/>
      <c r="AS438" s="4"/>
      <c r="AT438" s="4"/>
      <c r="AU438" s="4"/>
      <c r="AV438" s="4"/>
      <c r="AW438" s="4"/>
      <c r="AX438" s="4"/>
      <c r="AY438" s="4"/>
      <c r="AZ438" s="4"/>
      <c r="BA438" s="4"/>
      <c r="BB438" s="4"/>
      <c r="BC438" s="4"/>
      <c r="BD438" s="4"/>
      <c r="BE438" s="4"/>
      <c r="BF438" s="4"/>
      <c r="BG438" s="4"/>
      <c r="BH438" s="4"/>
      <c r="BI438" s="4"/>
      <c r="BJ438" s="4"/>
      <c r="BK438" s="4"/>
      <c r="BL438" s="4"/>
      <c r="BM438" s="4"/>
      <c r="BN438" s="4"/>
      <c r="BO438" s="4"/>
      <c r="BP438" s="4"/>
      <c r="BQ438" s="4"/>
      <c r="BR438" s="4"/>
      <c r="BS438" s="4"/>
      <c r="BT438" s="4"/>
      <c r="BU438" s="4"/>
      <c r="BV438" s="4"/>
      <c r="BW438" s="4"/>
      <c r="BX438" s="4"/>
    </row>
    <row r="439">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23"/>
      <c r="AC439" s="23"/>
      <c r="AD439" s="23"/>
      <c r="AE439" s="23"/>
      <c r="AF439" s="23"/>
      <c r="AG439" s="23"/>
      <c r="AH439" s="23"/>
      <c r="AI439" s="23"/>
      <c r="AJ439" s="23"/>
      <c r="AK439" s="23"/>
      <c r="AL439" s="23"/>
      <c r="AM439" s="23"/>
      <c r="AN439" s="23"/>
      <c r="AO439" s="23"/>
      <c r="AP439" s="23"/>
      <c r="AQ439" s="25"/>
      <c r="AR439" s="4"/>
      <c r="AS439" s="4"/>
      <c r="AT439" s="4"/>
      <c r="AU439" s="4"/>
      <c r="AV439" s="4"/>
      <c r="AW439" s="4"/>
      <c r="AX439" s="4"/>
      <c r="AY439" s="4"/>
      <c r="AZ439" s="4"/>
      <c r="BA439" s="4"/>
      <c r="BB439" s="4"/>
      <c r="BC439" s="4"/>
      <c r="BD439" s="4"/>
      <c r="BE439" s="4"/>
      <c r="BF439" s="4"/>
      <c r="BG439" s="4"/>
      <c r="BH439" s="4"/>
      <c r="BI439" s="4"/>
      <c r="BJ439" s="4"/>
      <c r="BK439" s="4"/>
      <c r="BL439" s="4"/>
      <c r="BM439" s="4"/>
      <c r="BN439" s="4"/>
      <c r="BO439" s="4"/>
      <c r="BP439" s="4"/>
      <c r="BQ439" s="4"/>
      <c r="BR439" s="4"/>
      <c r="BS439" s="4"/>
      <c r="BT439" s="4"/>
      <c r="BU439" s="4"/>
      <c r="BV439" s="4"/>
      <c r="BW439" s="4"/>
      <c r="BX439" s="4"/>
    </row>
    <row r="440">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23"/>
      <c r="AC440" s="23"/>
      <c r="AD440" s="23"/>
      <c r="AE440" s="23"/>
      <c r="AF440" s="23"/>
      <c r="AG440" s="23"/>
      <c r="AH440" s="23"/>
      <c r="AI440" s="23"/>
      <c r="AJ440" s="23"/>
      <c r="AK440" s="23"/>
      <c r="AL440" s="23"/>
      <c r="AM440" s="23"/>
      <c r="AN440" s="23"/>
      <c r="AO440" s="23"/>
      <c r="AP440" s="23"/>
      <c r="AQ440" s="25"/>
      <c r="AR440" s="4"/>
      <c r="AS440" s="4"/>
      <c r="AT440" s="4"/>
      <c r="AU440" s="4"/>
      <c r="AV440" s="4"/>
      <c r="AW440" s="4"/>
      <c r="AX440" s="4"/>
      <c r="AY440" s="4"/>
      <c r="AZ440" s="4"/>
      <c r="BA440" s="4"/>
      <c r="BB440" s="4"/>
      <c r="BC440" s="4"/>
      <c r="BD440" s="4"/>
      <c r="BE440" s="4"/>
      <c r="BF440" s="4"/>
      <c r="BG440" s="4"/>
      <c r="BH440" s="4"/>
      <c r="BI440" s="4"/>
      <c r="BJ440" s="4"/>
      <c r="BK440" s="4"/>
      <c r="BL440" s="4"/>
      <c r="BM440" s="4"/>
      <c r="BN440" s="4"/>
      <c r="BO440" s="4"/>
      <c r="BP440" s="4"/>
      <c r="BQ440" s="4"/>
      <c r="BR440" s="4"/>
      <c r="BS440" s="4"/>
      <c r="BT440" s="4"/>
      <c r="BU440" s="4"/>
      <c r="BV440" s="4"/>
      <c r="BW440" s="4"/>
      <c r="BX440" s="4"/>
    </row>
    <row r="44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23"/>
      <c r="AC441" s="23"/>
      <c r="AD441" s="23"/>
      <c r="AE441" s="23"/>
      <c r="AF441" s="23"/>
      <c r="AG441" s="23"/>
      <c r="AH441" s="23"/>
      <c r="AI441" s="23"/>
      <c r="AJ441" s="23"/>
      <c r="AK441" s="23"/>
      <c r="AL441" s="23"/>
      <c r="AM441" s="23"/>
      <c r="AN441" s="23"/>
      <c r="AO441" s="23"/>
      <c r="AP441" s="23"/>
      <c r="AQ441" s="25"/>
      <c r="AR441" s="4"/>
      <c r="AS441" s="4"/>
      <c r="AT441" s="4"/>
      <c r="AU441" s="4"/>
      <c r="AV441" s="4"/>
      <c r="AW441" s="4"/>
      <c r="AX441" s="4"/>
      <c r="AY441" s="4"/>
      <c r="AZ441" s="4"/>
      <c r="BA441" s="4"/>
      <c r="BB441" s="4"/>
      <c r="BC441" s="4"/>
      <c r="BD441" s="4"/>
      <c r="BE441" s="4"/>
      <c r="BF441" s="4"/>
      <c r="BG441" s="4"/>
      <c r="BH441" s="4"/>
      <c r="BI441" s="4"/>
      <c r="BJ441" s="4"/>
      <c r="BK441" s="4"/>
      <c r="BL441" s="4"/>
      <c r="BM441" s="4"/>
      <c r="BN441" s="4"/>
      <c r="BO441" s="4"/>
      <c r="BP441" s="4"/>
      <c r="BQ441" s="4"/>
      <c r="BR441" s="4"/>
      <c r="BS441" s="4"/>
      <c r="BT441" s="4"/>
      <c r="BU441" s="4"/>
      <c r="BV441" s="4"/>
      <c r="BW441" s="4"/>
      <c r="BX441" s="4"/>
    </row>
    <row r="442">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23"/>
      <c r="AC442" s="23"/>
      <c r="AD442" s="23"/>
      <c r="AE442" s="23"/>
      <c r="AF442" s="23"/>
      <c r="AG442" s="23"/>
      <c r="AH442" s="23"/>
      <c r="AI442" s="23"/>
      <c r="AJ442" s="23"/>
      <c r="AK442" s="23"/>
      <c r="AL442" s="23"/>
      <c r="AM442" s="23"/>
      <c r="AN442" s="23"/>
      <c r="AO442" s="23"/>
      <c r="AP442" s="23"/>
      <c r="AQ442" s="25"/>
      <c r="AR442" s="4"/>
      <c r="AS442" s="4"/>
      <c r="AT442" s="4"/>
      <c r="AU442" s="4"/>
      <c r="AV442" s="4"/>
      <c r="AW442" s="4"/>
      <c r="AX442" s="4"/>
      <c r="AY442" s="4"/>
      <c r="AZ442" s="4"/>
      <c r="BA442" s="4"/>
      <c r="BB442" s="4"/>
      <c r="BC442" s="4"/>
      <c r="BD442" s="4"/>
      <c r="BE442" s="4"/>
      <c r="BF442" s="4"/>
      <c r="BG442" s="4"/>
      <c r="BH442" s="4"/>
      <c r="BI442" s="4"/>
      <c r="BJ442" s="4"/>
      <c r="BK442" s="4"/>
      <c r="BL442" s="4"/>
      <c r="BM442" s="4"/>
      <c r="BN442" s="4"/>
      <c r="BO442" s="4"/>
      <c r="BP442" s="4"/>
      <c r="BQ442" s="4"/>
      <c r="BR442" s="4"/>
      <c r="BS442" s="4"/>
      <c r="BT442" s="4"/>
      <c r="BU442" s="4"/>
      <c r="BV442" s="4"/>
      <c r="BW442" s="4"/>
      <c r="BX442" s="4"/>
    </row>
    <row r="443">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23"/>
      <c r="AC443" s="23"/>
      <c r="AD443" s="23"/>
      <c r="AE443" s="23"/>
      <c r="AF443" s="23"/>
      <c r="AG443" s="23"/>
      <c r="AH443" s="23"/>
      <c r="AI443" s="23"/>
      <c r="AJ443" s="23"/>
      <c r="AK443" s="23"/>
      <c r="AL443" s="23"/>
      <c r="AM443" s="23"/>
      <c r="AN443" s="23"/>
      <c r="AO443" s="23"/>
      <c r="AP443" s="23"/>
      <c r="AQ443" s="25"/>
      <c r="AR443" s="4"/>
      <c r="AS443" s="4"/>
      <c r="AT443" s="4"/>
      <c r="AU443" s="4"/>
      <c r="AV443" s="4"/>
      <c r="AW443" s="4"/>
      <c r="AX443" s="4"/>
      <c r="AY443" s="4"/>
      <c r="AZ443" s="4"/>
      <c r="BA443" s="4"/>
      <c r="BB443" s="4"/>
      <c r="BC443" s="4"/>
      <c r="BD443" s="4"/>
      <c r="BE443" s="4"/>
      <c r="BF443" s="4"/>
      <c r="BG443" s="4"/>
      <c r="BH443" s="4"/>
      <c r="BI443" s="4"/>
      <c r="BJ443" s="4"/>
      <c r="BK443" s="4"/>
      <c r="BL443" s="4"/>
      <c r="BM443" s="4"/>
      <c r="BN443" s="4"/>
      <c r="BO443" s="4"/>
      <c r="BP443" s="4"/>
      <c r="BQ443" s="4"/>
      <c r="BR443" s="4"/>
      <c r="BS443" s="4"/>
      <c r="BT443" s="4"/>
      <c r="BU443" s="4"/>
      <c r="BV443" s="4"/>
      <c r="BW443" s="4"/>
      <c r="BX443" s="4"/>
    </row>
    <row r="444">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23"/>
      <c r="AC444" s="23"/>
      <c r="AD444" s="23"/>
      <c r="AE444" s="23"/>
      <c r="AF444" s="23"/>
      <c r="AG444" s="23"/>
      <c r="AH444" s="23"/>
      <c r="AI444" s="23"/>
      <c r="AJ444" s="23"/>
      <c r="AK444" s="23"/>
      <c r="AL444" s="23"/>
      <c r="AM444" s="23"/>
      <c r="AN444" s="23"/>
      <c r="AO444" s="23"/>
      <c r="AP444" s="23"/>
      <c r="AQ444" s="25"/>
      <c r="AR444" s="4"/>
      <c r="AS444" s="4"/>
      <c r="AT444" s="4"/>
      <c r="AU444" s="4"/>
      <c r="AV444" s="4"/>
      <c r="AW444" s="4"/>
      <c r="AX444" s="4"/>
      <c r="AY444" s="4"/>
      <c r="AZ444" s="4"/>
      <c r="BA444" s="4"/>
      <c r="BB444" s="4"/>
      <c r="BC444" s="4"/>
      <c r="BD444" s="4"/>
      <c r="BE444" s="4"/>
      <c r="BF444" s="4"/>
      <c r="BG444" s="4"/>
      <c r="BH444" s="4"/>
      <c r="BI444" s="4"/>
      <c r="BJ444" s="4"/>
      <c r="BK444" s="4"/>
      <c r="BL444" s="4"/>
      <c r="BM444" s="4"/>
      <c r="BN444" s="4"/>
      <c r="BO444" s="4"/>
      <c r="BP444" s="4"/>
      <c r="BQ444" s="4"/>
      <c r="BR444" s="4"/>
      <c r="BS444" s="4"/>
      <c r="BT444" s="4"/>
      <c r="BU444" s="4"/>
      <c r="BV444" s="4"/>
      <c r="BW444" s="4"/>
      <c r="BX444" s="4"/>
    </row>
    <row r="445">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23"/>
      <c r="AC445" s="23"/>
      <c r="AD445" s="23"/>
      <c r="AE445" s="23"/>
      <c r="AF445" s="23"/>
      <c r="AG445" s="23"/>
      <c r="AH445" s="23"/>
      <c r="AI445" s="23"/>
      <c r="AJ445" s="23"/>
      <c r="AK445" s="23"/>
      <c r="AL445" s="23"/>
      <c r="AM445" s="23"/>
      <c r="AN445" s="23"/>
      <c r="AO445" s="23"/>
      <c r="AP445" s="23"/>
      <c r="AQ445" s="25"/>
      <c r="AR445" s="4"/>
      <c r="AS445" s="4"/>
      <c r="AT445" s="4"/>
      <c r="AU445" s="4"/>
      <c r="AV445" s="4"/>
      <c r="AW445" s="4"/>
      <c r="AX445" s="4"/>
      <c r="AY445" s="4"/>
      <c r="AZ445" s="4"/>
      <c r="BA445" s="4"/>
      <c r="BB445" s="4"/>
      <c r="BC445" s="4"/>
      <c r="BD445" s="4"/>
      <c r="BE445" s="4"/>
      <c r="BF445" s="4"/>
      <c r="BG445" s="4"/>
      <c r="BH445" s="4"/>
      <c r="BI445" s="4"/>
      <c r="BJ445" s="4"/>
      <c r="BK445" s="4"/>
      <c r="BL445" s="4"/>
      <c r="BM445" s="4"/>
      <c r="BN445" s="4"/>
      <c r="BO445" s="4"/>
      <c r="BP445" s="4"/>
      <c r="BQ445" s="4"/>
      <c r="BR445" s="4"/>
      <c r="BS445" s="4"/>
      <c r="BT445" s="4"/>
      <c r="BU445" s="4"/>
      <c r="BV445" s="4"/>
      <c r="BW445" s="4"/>
      <c r="BX445" s="4"/>
    </row>
    <row r="446">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23"/>
      <c r="AC446" s="23"/>
      <c r="AD446" s="23"/>
      <c r="AE446" s="23"/>
      <c r="AF446" s="23"/>
      <c r="AG446" s="23"/>
      <c r="AH446" s="23"/>
      <c r="AI446" s="23"/>
      <c r="AJ446" s="23"/>
      <c r="AK446" s="23"/>
      <c r="AL446" s="23"/>
      <c r="AM446" s="23"/>
      <c r="AN446" s="23"/>
      <c r="AO446" s="23"/>
      <c r="AP446" s="23"/>
      <c r="AQ446" s="25"/>
      <c r="AR446" s="4"/>
      <c r="AS446" s="4"/>
      <c r="AT446" s="4"/>
      <c r="AU446" s="4"/>
      <c r="AV446" s="4"/>
      <c r="AW446" s="4"/>
      <c r="AX446" s="4"/>
      <c r="AY446" s="4"/>
      <c r="AZ446" s="4"/>
      <c r="BA446" s="4"/>
      <c r="BB446" s="4"/>
      <c r="BC446" s="4"/>
      <c r="BD446" s="4"/>
      <c r="BE446" s="4"/>
      <c r="BF446" s="4"/>
      <c r="BG446" s="4"/>
      <c r="BH446" s="4"/>
      <c r="BI446" s="4"/>
      <c r="BJ446" s="4"/>
      <c r="BK446" s="4"/>
      <c r="BL446" s="4"/>
      <c r="BM446" s="4"/>
      <c r="BN446" s="4"/>
      <c r="BO446" s="4"/>
      <c r="BP446" s="4"/>
      <c r="BQ446" s="4"/>
      <c r="BR446" s="4"/>
      <c r="BS446" s="4"/>
      <c r="BT446" s="4"/>
      <c r="BU446" s="4"/>
      <c r="BV446" s="4"/>
      <c r="BW446" s="4"/>
      <c r="BX446" s="4"/>
    </row>
    <row r="447">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23"/>
      <c r="AC447" s="23"/>
      <c r="AD447" s="23"/>
      <c r="AE447" s="23"/>
      <c r="AF447" s="23"/>
      <c r="AG447" s="23"/>
      <c r="AH447" s="23"/>
      <c r="AI447" s="23"/>
      <c r="AJ447" s="23"/>
      <c r="AK447" s="23"/>
      <c r="AL447" s="23"/>
      <c r="AM447" s="23"/>
      <c r="AN447" s="23"/>
      <c r="AO447" s="23"/>
      <c r="AP447" s="23"/>
      <c r="AQ447" s="25"/>
      <c r="AR447" s="4"/>
      <c r="AS447" s="4"/>
      <c r="AT447" s="4"/>
      <c r="AU447" s="4"/>
      <c r="AV447" s="4"/>
      <c r="AW447" s="4"/>
      <c r="AX447" s="4"/>
      <c r="AY447" s="4"/>
      <c r="AZ447" s="4"/>
      <c r="BA447" s="4"/>
      <c r="BB447" s="4"/>
      <c r="BC447" s="4"/>
      <c r="BD447" s="4"/>
      <c r="BE447" s="4"/>
      <c r="BF447" s="4"/>
      <c r="BG447" s="4"/>
      <c r="BH447" s="4"/>
      <c r="BI447" s="4"/>
      <c r="BJ447" s="4"/>
      <c r="BK447" s="4"/>
      <c r="BL447" s="4"/>
      <c r="BM447" s="4"/>
      <c r="BN447" s="4"/>
      <c r="BO447" s="4"/>
      <c r="BP447" s="4"/>
      <c r="BQ447" s="4"/>
      <c r="BR447" s="4"/>
      <c r="BS447" s="4"/>
      <c r="BT447" s="4"/>
      <c r="BU447" s="4"/>
      <c r="BV447" s="4"/>
      <c r="BW447" s="4"/>
      <c r="BX447" s="4"/>
    </row>
    <row r="448">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23"/>
      <c r="AC448" s="23"/>
      <c r="AD448" s="23"/>
      <c r="AE448" s="23"/>
      <c r="AF448" s="23"/>
      <c r="AG448" s="23"/>
      <c r="AH448" s="23"/>
      <c r="AI448" s="23"/>
      <c r="AJ448" s="23"/>
      <c r="AK448" s="23"/>
      <c r="AL448" s="23"/>
      <c r="AM448" s="23"/>
      <c r="AN448" s="23"/>
      <c r="AO448" s="23"/>
      <c r="AP448" s="23"/>
      <c r="AQ448" s="25"/>
      <c r="AR448" s="4"/>
      <c r="AS448" s="4"/>
      <c r="AT448" s="4"/>
      <c r="AU448" s="4"/>
      <c r="AV448" s="4"/>
      <c r="AW448" s="4"/>
      <c r="AX448" s="4"/>
      <c r="AY448" s="4"/>
      <c r="AZ448" s="4"/>
      <c r="BA448" s="4"/>
      <c r="BB448" s="4"/>
      <c r="BC448" s="4"/>
      <c r="BD448" s="4"/>
      <c r="BE448" s="4"/>
      <c r="BF448" s="4"/>
      <c r="BG448" s="4"/>
      <c r="BH448" s="4"/>
      <c r="BI448" s="4"/>
      <c r="BJ448" s="4"/>
      <c r="BK448" s="4"/>
      <c r="BL448" s="4"/>
      <c r="BM448" s="4"/>
      <c r="BN448" s="4"/>
      <c r="BO448" s="4"/>
      <c r="BP448" s="4"/>
      <c r="BQ448" s="4"/>
      <c r="BR448" s="4"/>
      <c r="BS448" s="4"/>
      <c r="BT448" s="4"/>
      <c r="BU448" s="4"/>
      <c r="BV448" s="4"/>
      <c r="BW448" s="4"/>
      <c r="BX448" s="4"/>
    </row>
    <row r="449">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23"/>
      <c r="AC449" s="23"/>
      <c r="AD449" s="23"/>
      <c r="AE449" s="23"/>
      <c r="AF449" s="23"/>
      <c r="AG449" s="23"/>
      <c r="AH449" s="23"/>
      <c r="AI449" s="23"/>
      <c r="AJ449" s="23"/>
      <c r="AK449" s="23"/>
      <c r="AL449" s="23"/>
      <c r="AM449" s="23"/>
      <c r="AN449" s="23"/>
      <c r="AO449" s="23"/>
      <c r="AP449" s="23"/>
      <c r="AQ449" s="25"/>
      <c r="AR449" s="4"/>
      <c r="AS449" s="4"/>
      <c r="AT449" s="4"/>
      <c r="AU449" s="4"/>
      <c r="AV449" s="4"/>
      <c r="AW449" s="4"/>
      <c r="AX449" s="4"/>
      <c r="AY449" s="4"/>
      <c r="AZ449" s="4"/>
      <c r="BA449" s="4"/>
      <c r="BB449" s="4"/>
      <c r="BC449" s="4"/>
      <c r="BD449" s="4"/>
      <c r="BE449" s="4"/>
      <c r="BF449" s="4"/>
      <c r="BG449" s="4"/>
      <c r="BH449" s="4"/>
      <c r="BI449" s="4"/>
      <c r="BJ449" s="4"/>
      <c r="BK449" s="4"/>
      <c r="BL449" s="4"/>
      <c r="BM449" s="4"/>
      <c r="BN449" s="4"/>
      <c r="BO449" s="4"/>
      <c r="BP449" s="4"/>
      <c r="BQ449" s="4"/>
      <c r="BR449" s="4"/>
      <c r="BS449" s="4"/>
      <c r="BT449" s="4"/>
      <c r="BU449" s="4"/>
      <c r="BV449" s="4"/>
      <c r="BW449" s="4"/>
      <c r="BX449" s="4"/>
    </row>
    <row r="450">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23"/>
      <c r="AC450" s="23"/>
      <c r="AD450" s="23"/>
      <c r="AE450" s="23"/>
      <c r="AF450" s="23"/>
      <c r="AG450" s="23"/>
      <c r="AH450" s="23"/>
      <c r="AI450" s="23"/>
      <c r="AJ450" s="23"/>
      <c r="AK450" s="23"/>
      <c r="AL450" s="23"/>
      <c r="AM450" s="23"/>
      <c r="AN450" s="23"/>
      <c r="AO450" s="23"/>
      <c r="AP450" s="23"/>
      <c r="AQ450" s="25"/>
      <c r="AR450" s="4"/>
      <c r="AS450" s="4"/>
      <c r="AT450" s="4"/>
      <c r="AU450" s="4"/>
      <c r="AV450" s="4"/>
      <c r="AW450" s="4"/>
      <c r="AX450" s="4"/>
      <c r="AY450" s="4"/>
      <c r="AZ450" s="4"/>
      <c r="BA450" s="4"/>
      <c r="BB450" s="4"/>
      <c r="BC450" s="4"/>
      <c r="BD450" s="4"/>
      <c r="BE450" s="4"/>
      <c r="BF450" s="4"/>
      <c r="BG450" s="4"/>
      <c r="BH450" s="4"/>
      <c r="BI450" s="4"/>
      <c r="BJ450" s="4"/>
      <c r="BK450" s="4"/>
      <c r="BL450" s="4"/>
      <c r="BM450" s="4"/>
      <c r="BN450" s="4"/>
      <c r="BO450" s="4"/>
      <c r="BP450" s="4"/>
      <c r="BQ450" s="4"/>
      <c r="BR450" s="4"/>
      <c r="BS450" s="4"/>
      <c r="BT450" s="4"/>
      <c r="BU450" s="4"/>
      <c r="BV450" s="4"/>
      <c r="BW450" s="4"/>
      <c r="BX450" s="4"/>
    </row>
    <row r="45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23"/>
      <c r="AC451" s="23"/>
      <c r="AD451" s="23"/>
      <c r="AE451" s="23"/>
      <c r="AF451" s="23"/>
      <c r="AG451" s="23"/>
      <c r="AH451" s="23"/>
      <c r="AI451" s="23"/>
      <c r="AJ451" s="23"/>
      <c r="AK451" s="23"/>
      <c r="AL451" s="23"/>
      <c r="AM451" s="23"/>
      <c r="AN451" s="23"/>
      <c r="AO451" s="23"/>
      <c r="AP451" s="23"/>
      <c r="AQ451" s="25"/>
      <c r="AR451" s="4"/>
      <c r="AS451" s="4"/>
      <c r="AT451" s="4"/>
      <c r="AU451" s="4"/>
      <c r="AV451" s="4"/>
      <c r="AW451" s="4"/>
      <c r="AX451" s="4"/>
      <c r="AY451" s="4"/>
      <c r="AZ451" s="4"/>
      <c r="BA451" s="4"/>
      <c r="BB451" s="4"/>
      <c r="BC451" s="4"/>
      <c r="BD451" s="4"/>
      <c r="BE451" s="4"/>
      <c r="BF451" s="4"/>
      <c r="BG451" s="4"/>
      <c r="BH451" s="4"/>
      <c r="BI451" s="4"/>
      <c r="BJ451" s="4"/>
      <c r="BK451" s="4"/>
      <c r="BL451" s="4"/>
      <c r="BM451" s="4"/>
      <c r="BN451" s="4"/>
      <c r="BO451" s="4"/>
      <c r="BP451" s="4"/>
      <c r="BQ451" s="4"/>
      <c r="BR451" s="4"/>
      <c r="BS451" s="4"/>
      <c r="BT451" s="4"/>
      <c r="BU451" s="4"/>
      <c r="BV451" s="4"/>
      <c r="BW451" s="4"/>
      <c r="BX451" s="4"/>
    </row>
    <row r="452">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23"/>
      <c r="AC452" s="23"/>
      <c r="AD452" s="23"/>
      <c r="AE452" s="23"/>
      <c r="AF452" s="23"/>
      <c r="AG452" s="23"/>
      <c r="AH452" s="23"/>
      <c r="AI452" s="23"/>
      <c r="AJ452" s="23"/>
      <c r="AK452" s="23"/>
      <c r="AL452" s="23"/>
      <c r="AM452" s="23"/>
      <c r="AN452" s="23"/>
      <c r="AO452" s="23"/>
      <c r="AP452" s="23"/>
      <c r="AQ452" s="25"/>
      <c r="AR452" s="4"/>
      <c r="AS452" s="4"/>
      <c r="AT452" s="4"/>
      <c r="AU452" s="4"/>
      <c r="AV452" s="4"/>
      <c r="AW452" s="4"/>
      <c r="AX452" s="4"/>
      <c r="AY452" s="4"/>
      <c r="AZ452" s="4"/>
      <c r="BA452" s="4"/>
      <c r="BB452" s="4"/>
      <c r="BC452" s="4"/>
      <c r="BD452" s="4"/>
      <c r="BE452" s="4"/>
      <c r="BF452" s="4"/>
      <c r="BG452" s="4"/>
      <c r="BH452" s="4"/>
      <c r="BI452" s="4"/>
      <c r="BJ452" s="4"/>
      <c r="BK452" s="4"/>
      <c r="BL452" s="4"/>
      <c r="BM452" s="4"/>
      <c r="BN452" s="4"/>
      <c r="BO452" s="4"/>
      <c r="BP452" s="4"/>
      <c r="BQ452" s="4"/>
      <c r="BR452" s="4"/>
      <c r="BS452" s="4"/>
      <c r="BT452" s="4"/>
      <c r="BU452" s="4"/>
      <c r="BV452" s="4"/>
      <c r="BW452" s="4"/>
      <c r="BX452" s="4"/>
    </row>
    <row r="453">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23"/>
      <c r="AC453" s="23"/>
      <c r="AD453" s="23"/>
      <c r="AE453" s="23"/>
      <c r="AF453" s="23"/>
      <c r="AG453" s="23"/>
      <c r="AH453" s="23"/>
      <c r="AI453" s="23"/>
      <c r="AJ453" s="23"/>
      <c r="AK453" s="23"/>
      <c r="AL453" s="23"/>
      <c r="AM453" s="23"/>
      <c r="AN453" s="23"/>
      <c r="AO453" s="23"/>
      <c r="AP453" s="23"/>
      <c r="AQ453" s="25"/>
      <c r="AR453" s="4"/>
      <c r="AS453" s="4"/>
      <c r="AT453" s="4"/>
      <c r="AU453" s="4"/>
      <c r="AV453" s="4"/>
      <c r="AW453" s="4"/>
      <c r="AX453" s="4"/>
      <c r="AY453" s="4"/>
      <c r="AZ453" s="4"/>
      <c r="BA453" s="4"/>
      <c r="BB453" s="4"/>
      <c r="BC453" s="4"/>
      <c r="BD453" s="4"/>
      <c r="BE453" s="4"/>
      <c r="BF453" s="4"/>
      <c r="BG453" s="4"/>
      <c r="BH453" s="4"/>
      <c r="BI453" s="4"/>
      <c r="BJ453" s="4"/>
      <c r="BK453" s="4"/>
      <c r="BL453" s="4"/>
      <c r="BM453" s="4"/>
      <c r="BN453" s="4"/>
      <c r="BO453" s="4"/>
      <c r="BP453" s="4"/>
      <c r="BQ453" s="4"/>
      <c r="BR453" s="4"/>
      <c r="BS453" s="4"/>
      <c r="BT453" s="4"/>
      <c r="BU453" s="4"/>
      <c r="BV453" s="4"/>
      <c r="BW453" s="4"/>
      <c r="BX453" s="4"/>
    </row>
    <row r="454">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23"/>
      <c r="AC454" s="23"/>
      <c r="AD454" s="23"/>
      <c r="AE454" s="23"/>
      <c r="AF454" s="23"/>
      <c r="AG454" s="23"/>
      <c r="AH454" s="23"/>
      <c r="AI454" s="23"/>
      <c r="AJ454" s="23"/>
      <c r="AK454" s="23"/>
      <c r="AL454" s="23"/>
      <c r="AM454" s="23"/>
      <c r="AN454" s="23"/>
      <c r="AO454" s="23"/>
      <c r="AP454" s="23"/>
      <c r="AQ454" s="25"/>
      <c r="AR454" s="4"/>
      <c r="AS454" s="4"/>
      <c r="AT454" s="4"/>
      <c r="AU454" s="4"/>
      <c r="AV454" s="4"/>
      <c r="AW454" s="4"/>
      <c r="AX454" s="4"/>
      <c r="AY454" s="4"/>
      <c r="AZ454" s="4"/>
      <c r="BA454" s="4"/>
      <c r="BB454" s="4"/>
      <c r="BC454" s="4"/>
      <c r="BD454" s="4"/>
      <c r="BE454" s="4"/>
      <c r="BF454" s="4"/>
      <c r="BG454" s="4"/>
      <c r="BH454" s="4"/>
      <c r="BI454" s="4"/>
      <c r="BJ454" s="4"/>
      <c r="BK454" s="4"/>
      <c r="BL454" s="4"/>
      <c r="BM454" s="4"/>
      <c r="BN454" s="4"/>
      <c r="BO454" s="4"/>
      <c r="BP454" s="4"/>
      <c r="BQ454" s="4"/>
      <c r="BR454" s="4"/>
      <c r="BS454" s="4"/>
      <c r="BT454" s="4"/>
      <c r="BU454" s="4"/>
      <c r="BV454" s="4"/>
      <c r="BW454" s="4"/>
      <c r="BX454" s="4"/>
    </row>
    <row r="455">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23"/>
      <c r="AC455" s="23"/>
      <c r="AD455" s="23"/>
      <c r="AE455" s="23"/>
      <c r="AF455" s="23"/>
      <c r="AG455" s="23"/>
      <c r="AH455" s="23"/>
      <c r="AI455" s="23"/>
      <c r="AJ455" s="23"/>
      <c r="AK455" s="23"/>
      <c r="AL455" s="23"/>
      <c r="AM455" s="23"/>
      <c r="AN455" s="23"/>
      <c r="AO455" s="23"/>
      <c r="AP455" s="23"/>
      <c r="AQ455" s="25"/>
      <c r="AR455" s="4"/>
      <c r="AS455" s="4"/>
      <c r="AT455" s="4"/>
      <c r="AU455" s="4"/>
      <c r="AV455" s="4"/>
      <c r="AW455" s="4"/>
      <c r="AX455" s="4"/>
      <c r="AY455" s="4"/>
      <c r="AZ455" s="4"/>
      <c r="BA455" s="4"/>
      <c r="BB455" s="4"/>
      <c r="BC455" s="4"/>
      <c r="BD455" s="4"/>
      <c r="BE455" s="4"/>
      <c r="BF455" s="4"/>
      <c r="BG455" s="4"/>
      <c r="BH455" s="4"/>
      <c r="BI455" s="4"/>
      <c r="BJ455" s="4"/>
      <c r="BK455" s="4"/>
      <c r="BL455" s="4"/>
      <c r="BM455" s="4"/>
      <c r="BN455" s="4"/>
      <c r="BO455" s="4"/>
      <c r="BP455" s="4"/>
      <c r="BQ455" s="4"/>
      <c r="BR455" s="4"/>
      <c r="BS455" s="4"/>
      <c r="BT455" s="4"/>
      <c r="BU455" s="4"/>
      <c r="BV455" s="4"/>
      <c r="BW455" s="4"/>
      <c r="BX455" s="4"/>
    </row>
    <row r="456">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23"/>
      <c r="AC456" s="23"/>
      <c r="AD456" s="23"/>
      <c r="AE456" s="23"/>
      <c r="AF456" s="23"/>
      <c r="AG456" s="23"/>
      <c r="AH456" s="23"/>
      <c r="AI456" s="23"/>
      <c r="AJ456" s="23"/>
      <c r="AK456" s="23"/>
      <c r="AL456" s="23"/>
      <c r="AM456" s="23"/>
      <c r="AN456" s="23"/>
      <c r="AO456" s="23"/>
      <c r="AP456" s="23"/>
      <c r="AQ456" s="25"/>
      <c r="AR456" s="4"/>
      <c r="AS456" s="4"/>
      <c r="AT456" s="4"/>
      <c r="AU456" s="4"/>
      <c r="AV456" s="4"/>
      <c r="AW456" s="4"/>
      <c r="AX456" s="4"/>
      <c r="AY456" s="4"/>
      <c r="AZ456" s="4"/>
      <c r="BA456" s="4"/>
      <c r="BB456" s="4"/>
      <c r="BC456" s="4"/>
      <c r="BD456" s="4"/>
      <c r="BE456" s="4"/>
      <c r="BF456" s="4"/>
      <c r="BG456" s="4"/>
      <c r="BH456" s="4"/>
      <c r="BI456" s="4"/>
      <c r="BJ456" s="4"/>
      <c r="BK456" s="4"/>
      <c r="BL456" s="4"/>
      <c r="BM456" s="4"/>
      <c r="BN456" s="4"/>
      <c r="BO456" s="4"/>
      <c r="BP456" s="4"/>
      <c r="BQ456" s="4"/>
      <c r="BR456" s="4"/>
      <c r="BS456" s="4"/>
      <c r="BT456" s="4"/>
      <c r="BU456" s="4"/>
      <c r="BV456" s="4"/>
      <c r="BW456" s="4"/>
      <c r="BX456" s="4"/>
    </row>
    <row r="457">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23"/>
      <c r="AC457" s="23"/>
      <c r="AD457" s="23"/>
      <c r="AE457" s="23"/>
      <c r="AF457" s="23"/>
      <c r="AG457" s="23"/>
      <c r="AH457" s="23"/>
      <c r="AI457" s="23"/>
      <c r="AJ457" s="23"/>
      <c r="AK457" s="23"/>
      <c r="AL457" s="23"/>
      <c r="AM457" s="23"/>
      <c r="AN457" s="23"/>
      <c r="AO457" s="23"/>
      <c r="AP457" s="23"/>
      <c r="AQ457" s="25"/>
      <c r="AR457" s="4"/>
      <c r="AS457" s="4"/>
      <c r="AT457" s="4"/>
      <c r="AU457" s="4"/>
      <c r="AV457" s="4"/>
      <c r="AW457" s="4"/>
      <c r="AX457" s="4"/>
      <c r="AY457" s="4"/>
      <c r="AZ457" s="4"/>
      <c r="BA457" s="4"/>
      <c r="BB457" s="4"/>
      <c r="BC457" s="4"/>
      <c r="BD457" s="4"/>
      <c r="BE457" s="4"/>
      <c r="BF457" s="4"/>
      <c r="BG457" s="4"/>
      <c r="BH457" s="4"/>
      <c r="BI457" s="4"/>
      <c r="BJ457" s="4"/>
      <c r="BK457" s="4"/>
      <c r="BL457" s="4"/>
      <c r="BM457" s="4"/>
      <c r="BN457" s="4"/>
      <c r="BO457" s="4"/>
      <c r="BP457" s="4"/>
      <c r="BQ457" s="4"/>
      <c r="BR457" s="4"/>
      <c r="BS457" s="4"/>
      <c r="BT457" s="4"/>
      <c r="BU457" s="4"/>
      <c r="BV457" s="4"/>
      <c r="BW457" s="4"/>
      <c r="BX457" s="4"/>
    </row>
    <row r="458">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23"/>
      <c r="AC458" s="23"/>
      <c r="AD458" s="23"/>
      <c r="AE458" s="23"/>
      <c r="AF458" s="23"/>
      <c r="AG458" s="23"/>
      <c r="AH458" s="23"/>
      <c r="AI458" s="23"/>
      <c r="AJ458" s="23"/>
      <c r="AK458" s="23"/>
      <c r="AL458" s="23"/>
      <c r="AM458" s="23"/>
      <c r="AN458" s="23"/>
      <c r="AO458" s="23"/>
      <c r="AP458" s="23"/>
      <c r="AQ458" s="25"/>
      <c r="AR458" s="4"/>
      <c r="AS458" s="4"/>
      <c r="AT458" s="4"/>
      <c r="AU458" s="4"/>
      <c r="AV458" s="4"/>
      <c r="AW458" s="4"/>
      <c r="AX458" s="4"/>
      <c r="AY458" s="4"/>
      <c r="AZ458" s="4"/>
      <c r="BA458" s="4"/>
      <c r="BB458" s="4"/>
      <c r="BC458" s="4"/>
      <c r="BD458" s="4"/>
      <c r="BE458" s="4"/>
      <c r="BF458" s="4"/>
      <c r="BG458" s="4"/>
      <c r="BH458" s="4"/>
      <c r="BI458" s="4"/>
      <c r="BJ458" s="4"/>
      <c r="BK458" s="4"/>
      <c r="BL458" s="4"/>
      <c r="BM458" s="4"/>
      <c r="BN458" s="4"/>
      <c r="BO458" s="4"/>
      <c r="BP458" s="4"/>
      <c r="BQ458" s="4"/>
      <c r="BR458" s="4"/>
      <c r="BS458" s="4"/>
      <c r="BT458" s="4"/>
      <c r="BU458" s="4"/>
      <c r="BV458" s="4"/>
      <c r="BW458" s="4"/>
      <c r="BX458" s="4"/>
    </row>
    <row r="459">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23"/>
      <c r="AC459" s="23"/>
      <c r="AD459" s="23"/>
      <c r="AE459" s="23"/>
      <c r="AF459" s="23"/>
      <c r="AG459" s="23"/>
      <c r="AH459" s="23"/>
      <c r="AI459" s="23"/>
      <c r="AJ459" s="23"/>
      <c r="AK459" s="23"/>
      <c r="AL459" s="23"/>
      <c r="AM459" s="23"/>
      <c r="AN459" s="23"/>
      <c r="AO459" s="23"/>
      <c r="AP459" s="23"/>
      <c r="AQ459" s="25"/>
      <c r="AR459" s="4"/>
      <c r="AS459" s="4"/>
      <c r="AT459" s="4"/>
      <c r="AU459" s="4"/>
      <c r="AV459" s="4"/>
      <c r="AW459" s="4"/>
      <c r="AX459" s="4"/>
      <c r="AY459" s="4"/>
      <c r="AZ459" s="4"/>
      <c r="BA459" s="4"/>
      <c r="BB459" s="4"/>
      <c r="BC459" s="4"/>
      <c r="BD459" s="4"/>
      <c r="BE459" s="4"/>
      <c r="BF459" s="4"/>
      <c r="BG459" s="4"/>
      <c r="BH459" s="4"/>
      <c r="BI459" s="4"/>
      <c r="BJ459" s="4"/>
      <c r="BK459" s="4"/>
      <c r="BL459" s="4"/>
      <c r="BM459" s="4"/>
      <c r="BN459" s="4"/>
      <c r="BO459" s="4"/>
      <c r="BP459" s="4"/>
      <c r="BQ459" s="4"/>
      <c r="BR459" s="4"/>
      <c r="BS459" s="4"/>
      <c r="BT459" s="4"/>
      <c r="BU459" s="4"/>
      <c r="BV459" s="4"/>
      <c r="BW459" s="4"/>
      <c r="BX459" s="4"/>
    </row>
    <row r="460">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23"/>
      <c r="AC460" s="23"/>
      <c r="AD460" s="23"/>
      <c r="AE460" s="23"/>
      <c r="AF460" s="23"/>
      <c r="AG460" s="23"/>
      <c r="AH460" s="23"/>
      <c r="AI460" s="23"/>
      <c r="AJ460" s="23"/>
      <c r="AK460" s="23"/>
      <c r="AL460" s="23"/>
      <c r="AM460" s="23"/>
      <c r="AN460" s="23"/>
      <c r="AO460" s="23"/>
      <c r="AP460" s="23"/>
      <c r="AQ460" s="25"/>
      <c r="AR460" s="4"/>
      <c r="AS460" s="4"/>
      <c r="AT460" s="4"/>
      <c r="AU460" s="4"/>
      <c r="AV460" s="4"/>
      <c r="AW460" s="4"/>
      <c r="AX460" s="4"/>
      <c r="AY460" s="4"/>
      <c r="AZ460" s="4"/>
      <c r="BA460" s="4"/>
      <c r="BB460" s="4"/>
      <c r="BC460" s="4"/>
      <c r="BD460" s="4"/>
      <c r="BE460" s="4"/>
      <c r="BF460" s="4"/>
      <c r="BG460" s="4"/>
      <c r="BH460" s="4"/>
      <c r="BI460" s="4"/>
      <c r="BJ460" s="4"/>
      <c r="BK460" s="4"/>
      <c r="BL460" s="4"/>
      <c r="BM460" s="4"/>
      <c r="BN460" s="4"/>
      <c r="BO460" s="4"/>
      <c r="BP460" s="4"/>
      <c r="BQ460" s="4"/>
      <c r="BR460" s="4"/>
      <c r="BS460" s="4"/>
      <c r="BT460" s="4"/>
      <c r="BU460" s="4"/>
      <c r="BV460" s="4"/>
      <c r="BW460" s="4"/>
      <c r="BX460" s="4"/>
    </row>
    <row r="46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23"/>
      <c r="AC461" s="23"/>
      <c r="AD461" s="23"/>
      <c r="AE461" s="23"/>
      <c r="AF461" s="23"/>
      <c r="AG461" s="23"/>
      <c r="AH461" s="23"/>
      <c r="AI461" s="23"/>
      <c r="AJ461" s="23"/>
      <c r="AK461" s="23"/>
      <c r="AL461" s="23"/>
      <c r="AM461" s="23"/>
      <c r="AN461" s="23"/>
      <c r="AO461" s="23"/>
      <c r="AP461" s="23"/>
      <c r="AQ461" s="25"/>
      <c r="AR461" s="4"/>
      <c r="AS461" s="4"/>
      <c r="AT461" s="4"/>
      <c r="AU461" s="4"/>
      <c r="AV461" s="4"/>
      <c r="AW461" s="4"/>
      <c r="AX461" s="4"/>
      <c r="AY461" s="4"/>
      <c r="AZ461" s="4"/>
      <c r="BA461" s="4"/>
      <c r="BB461" s="4"/>
      <c r="BC461" s="4"/>
      <c r="BD461" s="4"/>
      <c r="BE461" s="4"/>
      <c r="BF461" s="4"/>
      <c r="BG461" s="4"/>
      <c r="BH461" s="4"/>
      <c r="BI461" s="4"/>
      <c r="BJ461" s="4"/>
      <c r="BK461" s="4"/>
      <c r="BL461" s="4"/>
      <c r="BM461" s="4"/>
      <c r="BN461" s="4"/>
      <c r="BO461" s="4"/>
      <c r="BP461" s="4"/>
      <c r="BQ461" s="4"/>
      <c r="BR461" s="4"/>
      <c r="BS461" s="4"/>
      <c r="BT461" s="4"/>
      <c r="BU461" s="4"/>
      <c r="BV461" s="4"/>
      <c r="BW461" s="4"/>
      <c r="BX461" s="4"/>
    </row>
    <row r="462">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23"/>
      <c r="AC462" s="23"/>
      <c r="AD462" s="23"/>
      <c r="AE462" s="23"/>
      <c r="AF462" s="23"/>
      <c r="AG462" s="23"/>
      <c r="AH462" s="23"/>
      <c r="AI462" s="23"/>
      <c r="AJ462" s="23"/>
      <c r="AK462" s="23"/>
      <c r="AL462" s="23"/>
      <c r="AM462" s="23"/>
      <c r="AN462" s="23"/>
      <c r="AO462" s="23"/>
      <c r="AP462" s="23"/>
      <c r="AQ462" s="25"/>
      <c r="AR462" s="4"/>
      <c r="AS462" s="4"/>
      <c r="AT462" s="4"/>
      <c r="AU462" s="4"/>
      <c r="AV462" s="4"/>
      <c r="AW462" s="4"/>
      <c r="AX462" s="4"/>
      <c r="AY462" s="4"/>
      <c r="AZ462" s="4"/>
      <c r="BA462" s="4"/>
      <c r="BB462" s="4"/>
      <c r="BC462" s="4"/>
      <c r="BD462" s="4"/>
      <c r="BE462" s="4"/>
      <c r="BF462" s="4"/>
      <c r="BG462" s="4"/>
      <c r="BH462" s="4"/>
      <c r="BI462" s="4"/>
      <c r="BJ462" s="4"/>
      <c r="BK462" s="4"/>
      <c r="BL462" s="4"/>
      <c r="BM462" s="4"/>
      <c r="BN462" s="4"/>
      <c r="BO462" s="4"/>
      <c r="BP462" s="4"/>
      <c r="BQ462" s="4"/>
      <c r="BR462" s="4"/>
      <c r="BS462" s="4"/>
      <c r="BT462" s="4"/>
      <c r="BU462" s="4"/>
      <c r="BV462" s="4"/>
      <c r="BW462" s="4"/>
      <c r="BX462" s="4"/>
    </row>
    <row r="463">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23"/>
      <c r="AC463" s="23"/>
      <c r="AD463" s="23"/>
      <c r="AE463" s="23"/>
      <c r="AF463" s="23"/>
      <c r="AG463" s="23"/>
      <c r="AH463" s="23"/>
      <c r="AI463" s="23"/>
      <c r="AJ463" s="23"/>
      <c r="AK463" s="23"/>
      <c r="AL463" s="23"/>
      <c r="AM463" s="23"/>
      <c r="AN463" s="23"/>
      <c r="AO463" s="23"/>
      <c r="AP463" s="23"/>
      <c r="AQ463" s="25"/>
      <c r="AR463" s="4"/>
      <c r="AS463" s="4"/>
      <c r="AT463" s="4"/>
      <c r="AU463" s="4"/>
      <c r="AV463" s="4"/>
      <c r="AW463" s="4"/>
      <c r="AX463" s="4"/>
      <c r="AY463" s="4"/>
      <c r="AZ463" s="4"/>
      <c r="BA463" s="4"/>
      <c r="BB463" s="4"/>
      <c r="BC463" s="4"/>
      <c r="BD463" s="4"/>
      <c r="BE463" s="4"/>
      <c r="BF463" s="4"/>
      <c r="BG463" s="4"/>
      <c r="BH463" s="4"/>
      <c r="BI463" s="4"/>
      <c r="BJ463" s="4"/>
      <c r="BK463" s="4"/>
      <c r="BL463" s="4"/>
      <c r="BM463" s="4"/>
      <c r="BN463" s="4"/>
      <c r="BO463" s="4"/>
      <c r="BP463" s="4"/>
      <c r="BQ463" s="4"/>
      <c r="BR463" s="4"/>
      <c r="BS463" s="4"/>
      <c r="BT463" s="4"/>
      <c r="BU463" s="4"/>
      <c r="BV463" s="4"/>
      <c r="BW463" s="4"/>
      <c r="BX463" s="4"/>
    </row>
    <row r="464">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23"/>
      <c r="AC464" s="23"/>
      <c r="AD464" s="23"/>
      <c r="AE464" s="23"/>
      <c r="AF464" s="23"/>
      <c r="AG464" s="23"/>
      <c r="AH464" s="23"/>
      <c r="AI464" s="23"/>
      <c r="AJ464" s="23"/>
      <c r="AK464" s="23"/>
      <c r="AL464" s="23"/>
      <c r="AM464" s="23"/>
      <c r="AN464" s="23"/>
      <c r="AO464" s="23"/>
      <c r="AP464" s="23"/>
      <c r="AQ464" s="25"/>
      <c r="AR464" s="4"/>
      <c r="AS464" s="4"/>
      <c r="AT464" s="4"/>
      <c r="AU464" s="4"/>
      <c r="AV464" s="4"/>
      <c r="AW464" s="4"/>
      <c r="AX464" s="4"/>
      <c r="AY464" s="4"/>
      <c r="AZ464" s="4"/>
      <c r="BA464" s="4"/>
      <c r="BB464" s="4"/>
      <c r="BC464" s="4"/>
      <c r="BD464" s="4"/>
      <c r="BE464" s="4"/>
      <c r="BF464" s="4"/>
      <c r="BG464" s="4"/>
      <c r="BH464" s="4"/>
      <c r="BI464" s="4"/>
      <c r="BJ464" s="4"/>
      <c r="BK464" s="4"/>
      <c r="BL464" s="4"/>
      <c r="BM464" s="4"/>
      <c r="BN464" s="4"/>
      <c r="BO464" s="4"/>
      <c r="BP464" s="4"/>
      <c r="BQ464" s="4"/>
      <c r="BR464" s="4"/>
      <c r="BS464" s="4"/>
      <c r="BT464" s="4"/>
      <c r="BU464" s="4"/>
      <c r="BV464" s="4"/>
      <c r="BW464" s="4"/>
      <c r="BX464" s="4"/>
    </row>
    <row r="465">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23"/>
      <c r="AC465" s="23"/>
      <c r="AD465" s="23"/>
      <c r="AE465" s="23"/>
      <c r="AF465" s="23"/>
      <c r="AG465" s="23"/>
      <c r="AH465" s="23"/>
      <c r="AI465" s="23"/>
      <c r="AJ465" s="23"/>
      <c r="AK465" s="23"/>
      <c r="AL465" s="23"/>
      <c r="AM465" s="23"/>
      <c r="AN465" s="23"/>
      <c r="AO465" s="23"/>
      <c r="AP465" s="23"/>
      <c r="AQ465" s="25"/>
      <c r="AR465" s="4"/>
      <c r="AS465" s="4"/>
      <c r="AT465" s="4"/>
      <c r="AU465" s="4"/>
      <c r="AV465" s="4"/>
      <c r="AW465" s="4"/>
      <c r="AX465" s="4"/>
      <c r="AY465" s="4"/>
      <c r="AZ465" s="4"/>
      <c r="BA465" s="4"/>
      <c r="BB465" s="4"/>
      <c r="BC465" s="4"/>
      <c r="BD465" s="4"/>
      <c r="BE465" s="4"/>
      <c r="BF465" s="4"/>
      <c r="BG465" s="4"/>
      <c r="BH465" s="4"/>
      <c r="BI465" s="4"/>
      <c r="BJ465" s="4"/>
      <c r="BK465" s="4"/>
      <c r="BL465" s="4"/>
      <c r="BM465" s="4"/>
      <c r="BN465" s="4"/>
      <c r="BO465" s="4"/>
      <c r="BP465" s="4"/>
      <c r="BQ465" s="4"/>
      <c r="BR465" s="4"/>
      <c r="BS465" s="4"/>
      <c r="BT465" s="4"/>
      <c r="BU465" s="4"/>
      <c r="BV465" s="4"/>
      <c r="BW465" s="4"/>
      <c r="BX465" s="4"/>
    </row>
    <row r="466">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23"/>
      <c r="AC466" s="23"/>
      <c r="AD466" s="23"/>
      <c r="AE466" s="23"/>
      <c r="AF466" s="23"/>
      <c r="AG466" s="23"/>
      <c r="AH466" s="23"/>
      <c r="AI466" s="23"/>
      <c r="AJ466" s="23"/>
      <c r="AK466" s="23"/>
      <c r="AL466" s="23"/>
      <c r="AM466" s="23"/>
      <c r="AN466" s="23"/>
      <c r="AO466" s="23"/>
      <c r="AP466" s="23"/>
      <c r="AQ466" s="25"/>
      <c r="AR466" s="4"/>
      <c r="AS466" s="4"/>
      <c r="AT466" s="4"/>
      <c r="AU466" s="4"/>
      <c r="AV466" s="4"/>
      <c r="AW466" s="4"/>
      <c r="AX466" s="4"/>
      <c r="AY466" s="4"/>
      <c r="AZ466" s="4"/>
      <c r="BA466" s="4"/>
      <c r="BB466" s="4"/>
      <c r="BC466" s="4"/>
      <c r="BD466" s="4"/>
      <c r="BE466" s="4"/>
      <c r="BF466" s="4"/>
      <c r="BG466" s="4"/>
      <c r="BH466" s="4"/>
      <c r="BI466" s="4"/>
      <c r="BJ466" s="4"/>
      <c r="BK466" s="4"/>
      <c r="BL466" s="4"/>
      <c r="BM466" s="4"/>
      <c r="BN466" s="4"/>
      <c r="BO466" s="4"/>
      <c r="BP466" s="4"/>
      <c r="BQ466" s="4"/>
      <c r="BR466" s="4"/>
      <c r="BS466" s="4"/>
      <c r="BT466" s="4"/>
      <c r="BU466" s="4"/>
      <c r="BV466" s="4"/>
      <c r="BW466" s="4"/>
      <c r="BX466" s="4"/>
    </row>
    <row r="467">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23"/>
      <c r="AC467" s="23"/>
      <c r="AD467" s="23"/>
      <c r="AE467" s="23"/>
      <c r="AF467" s="23"/>
      <c r="AG467" s="23"/>
      <c r="AH467" s="23"/>
      <c r="AI467" s="23"/>
      <c r="AJ467" s="23"/>
      <c r="AK467" s="23"/>
      <c r="AL467" s="23"/>
      <c r="AM467" s="23"/>
      <c r="AN467" s="23"/>
      <c r="AO467" s="23"/>
      <c r="AP467" s="23"/>
      <c r="AQ467" s="25"/>
      <c r="AR467" s="4"/>
      <c r="AS467" s="4"/>
      <c r="AT467" s="4"/>
      <c r="AU467" s="4"/>
      <c r="AV467" s="4"/>
      <c r="AW467" s="4"/>
      <c r="AX467" s="4"/>
      <c r="AY467" s="4"/>
      <c r="AZ467" s="4"/>
      <c r="BA467" s="4"/>
      <c r="BB467" s="4"/>
      <c r="BC467" s="4"/>
      <c r="BD467" s="4"/>
      <c r="BE467" s="4"/>
      <c r="BF467" s="4"/>
      <c r="BG467" s="4"/>
      <c r="BH467" s="4"/>
      <c r="BI467" s="4"/>
      <c r="BJ467" s="4"/>
      <c r="BK467" s="4"/>
      <c r="BL467" s="4"/>
      <c r="BM467" s="4"/>
      <c r="BN467" s="4"/>
      <c r="BO467" s="4"/>
      <c r="BP467" s="4"/>
      <c r="BQ467" s="4"/>
      <c r="BR467" s="4"/>
      <c r="BS467" s="4"/>
      <c r="BT467" s="4"/>
      <c r="BU467" s="4"/>
      <c r="BV467" s="4"/>
      <c r="BW467" s="4"/>
      <c r="BX467" s="4"/>
    </row>
    <row r="468">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23"/>
      <c r="AC468" s="23"/>
      <c r="AD468" s="23"/>
      <c r="AE468" s="23"/>
      <c r="AF468" s="23"/>
      <c r="AG468" s="23"/>
      <c r="AH468" s="23"/>
      <c r="AI468" s="23"/>
      <c r="AJ468" s="23"/>
      <c r="AK468" s="23"/>
      <c r="AL468" s="23"/>
      <c r="AM468" s="23"/>
      <c r="AN468" s="23"/>
      <c r="AO468" s="23"/>
      <c r="AP468" s="23"/>
      <c r="AQ468" s="25"/>
      <c r="AR468" s="4"/>
      <c r="AS468" s="4"/>
      <c r="AT468" s="4"/>
      <c r="AU468" s="4"/>
      <c r="AV468" s="4"/>
      <c r="AW468" s="4"/>
      <c r="AX468" s="4"/>
      <c r="AY468" s="4"/>
      <c r="AZ468" s="4"/>
      <c r="BA468" s="4"/>
      <c r="BB468" s="4"/>
      <c r="BC468" s="4"/>
      <c r="BD468" s="4"/>
      <c r="BE468" s="4"/>
      <c r="BF468" s="4"/>
      <c r="BG468" s="4"/>
      <c r="BH468" s="4"/>
      <c r="BI468" s="4"/>
      <c r="BJ468" s="4"/>
      <c r="BK468" s="4"/>
      <c r="BL468" s="4"/>
      <c r="BM468" s="4"/>
      <c r="BN468" s="4"/>
      <c r="BO468" s="4"/>
      <c r="BP468" s="4"/>
      <c r="BQ468" s="4"/>
      <c r="BR468" s="4"/>
      <c r="BS468" s="4"/>
      <c r="BT468" s="4"/>
      <c r="BU468" s="4"/>
      <c r="BV468" s="4"/>
      <c r="BW468" s="4"/>
      <c r="BX468" s="4"/>
    </row>
    <row r="469">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23"/>
      <c r="AC469" s="23"/>
      <c r="AD469" s="23"/>
      <c r="AE469" s="23"/>
      <c r="AF469" s="23"/>
      <c r="AG469" s="23"/>
      <c r="AH469" s="23"/>
      <c r="AI469" s="23"/>
      <c r="AJ469" s="23"/>
      <c r="AK469" s="23"/>
      <c r="AL469" s="23"/>
      <c r="AM469" s="23"/>
      <c r="AN469" s="23"/>
      <c r="AO469" s="23"/>
      <c r="AP469" s="23"/>
      <c r="AQ469" s="25"/>
      <c r="AR469" s="4"/>
      <c r="AS469" s="4"/>
      <c r="AT469" s="4"/>
      <c r="AU469" s="4"/>
      <c r="AV469" s="4"/>
      <c r="AW469" s="4"/>
      <c r="AX469" s="4"/>
      <c r="AY469" s="4"/>
      <c r="AZ469" s="4"/>
      <c r="BA469" s="4"/>
      <c r="BB469" s="4"/>
      <c r="BC469" s="4"/>
      <c r="BD469" s="4"/>
      <c r="BE469" s="4"/>
      <c r="BF469" s="4"/>
      <c r="BG469" s="4"/>
      <c r="BH469" s="4"/>
      <c r="BI469" s="4"/>
      <c r="BJ469" s="4"/>
      <c r="BK469" s="4"/>
      <c r="BL469" s="4"/>
      <c r="BM469" s="4"/>
      <c r="BN469" s="4"/>
      <c r="BO469" s="4"/>
      <c r="BP469" s="4"/>
      <c r="BQ469" s="4"/>
      <c r="BR469" s="4"/>
      <c r="BS469" s="4"/>
      <c r="BT469" s="4"/>
      <c r="BU469" s="4"/>
      <c r="BV469" s="4"/>
      <c r="BW469" s="4"/>
      <c r="BX469" s="4"/>
    </row>
    <row r="470">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23"/>
      <c r="AC470" s="23"/>
      <c r="AD470" s="23"/>
      <c r="AE470" s="23"/>
      <c r="AF470" s="23"/>
      <c r="AG470" s="23"/>
      <c r="AH470" s="23"/>
      <c r="AI470" s="23"/>
      <c r="AJ470" s="23"/>
      <c r="AK470" s="23"/>
      <c r="AL470" s="23"/>
      <c r="AM470" s="23"/>
      <c r="AN470" s="23"/>
      <c r="AO470" s="23"/>
      <c r="AP470" s="23"/>
      <c r="AQ470" s="25"/>
      <c r="AR470" s="4"/>
      <c r="AS470" s="4"/>
      <c r="AT470" s="4"/>
      <c r="AU470" s="4"/>
      <c r="AV470" s="4"/>
      <c r="AW470" s="4"/>
      <c r="AX470" s="4"/>
      <c r="AY470" s="4"/>
      <c r="AZ470" s="4"/>
      <c r="BA470" s="4"/>
      <c r="BB470" s="4"/>
      <c r="BC470" s="4"/>
      <c r="BD470" s="4"/>
      <c r="BE470" s="4"/>
      <c r="BF470" s="4"/>
      <c r="BG470" s="4"/>
      <c r="BH470" s="4"/>
      <c r="BI470" s="4"/>
      <c r="BJ470" s="4"/>
      <c r="BK470" s="4"/>
      <c r="BL470" s="4"/>
      <c r="BM470" s="4"/>
      <c r="BN470" s="4"/>
      <c r="BO470" s="4"/>
      <c r="BP470" s="4"/>
      <c r="BQ470" s="4"/>
      <c r="BR470" s="4"/>
      <c r="BS470" s="4"/>
      <c r="BT470" s="4"/>
      <c r="BU470" s="4"/>
      <c r="BV470" s="4"/>
      <c r="BW470" s="4"/>
      <c r="BX470" s="4"/>
    </row>
    <row r="47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23"/>
      <c r="AC471" s="23"/>
      <c r="AD471" s="23"/>
      <c r="AE471" s="23"/>
      <c r="AF471" s="23"/>
      <c r="AG471" s="23"/>
      <c r="AH471" s="23"/>
      <c r="AI471" s="23"/>
      <c r="AJ471" s="23"/>
      <c r="AK471" s="23"/>
      <c r="AL471" s="23"/>
      <c r="AM471" s="23"/>
      <c r="AN471" s="23"/>
      <c r="AO471" s="23"/>
      <c r="AP471" s="23"/>
      <c r="AQ471" s="25"/>
      <c r="AR471" s="4"/>
      <c r="AS471" s="4"/>
      <c r="AT471" s="4"/>
      <c r="AU471" s="4"/>
      <c r="AV471" s="4"/>
      <c r="AW471" s="4"/>
      <c r="AX471" s="4"/>
      <c r="AY471" s="4"/>
      <c r="AZ471" s="4"/>
      <c r="BA471" s="4"/>
      <c r="BB471" s="4"/>
      <c r="BC471" s="4"/>
      <c r="BD471" s="4"/>
      <c r="BE471" s="4"/>
      <c r="BF471" s="4"/>
      <c r="BG471" s="4"/>
      <c r="BH471" s="4"/>
      <c r="BI471" s="4"/>
      <c r="BJ471" s="4"/>
      <c r="BK471" s="4"/>
      <c r="BL471" s="4"/>
      <c r="BM471" s="4"/>
      <c r="BN471" s="4"/>
      <c r="BO471" s="4"/>
      <c r="BP471" s="4"/>
      <c r="BQ471" s="4"/>
      <c r="BR471" s="4"/>
      <c r="BS471" s="4"/>
      <c r="BT471" s="4"/>
      <c r="BU471" s="4"/>
      <c r="BV471" s="4"/>
      <c r="BW471" s="4"/>
      <c r="BX471" s="4"/>
    </row>
    <row r="472">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23"/>
      <c r="AC472" s="23"/>
      <c r="AD472" s="23"/>
      <c r="AE472" s="23"/>
      <c r="AF472" s="23"/>
      <c r="AG472" s="23"/>
      <c r="AH472" s="23"/>
      <c r="AI472" s="23"/>
      <c r="AJ472" s="23"/>
      <c r="AK472" s="23"/>
      <c r="AL472" s="23"/>
      <c r="AM472" s="23"/>
      <c r="AN472" s="23"/>
      <c r="AO472" s="23"/>
      <c r="AP472" s="23"/>
      <c r="AQ472" s="25"/>
      <c r="AR472" s="4"/>
      <c r="AS472" s="4"/>
      <c r="AT472" s="4"/>
      <c r="AU472" s="4"/>
      <c r="AV472" s="4"/>
      <c r="AW472" s="4"/>
      <c r="AX472" s="4"/>
      <c r="AY472" s="4"/>
      <c r="AZ472" s="4"/>
      <c r="BA472" s="4"/>
      <c r="BB472" s="4"/>
      <c r="BC472" s="4"/>
      <c r="BD472" s="4"/>
      <c r="BE472" s="4"/>
      <c r="BF472" s="4"/>
      <c r="BG472" s="4"/>
      <c r="BH472" s="4"/>
      <c r="BI472" s="4"/>
      <c r="BJ472" s="4"/>
      <c r="BK472" s="4"/>
      <c r="BL472" s="4"/>
      <c r="BM472" s="4"/>
      <c r="BN472" s="4"/>
      <c r="BO472" s="4"/>
      <c r="BP472" s="4"/>
      <c r="BQ472" s="4"/>
      <c r="BR472" s="4"/>
      <c r="BS472" s="4"/>
      <c r="BT472" s="4"/>
      <c r="BU472" s="4"/>
      <c r="BV472" s="4"/>
      <c r="BW472" s="4"/>
      <c r="BX472" s="4"/>
    </row>
    <row r="473">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23"/>
      <c r="AC473" s="23"/>
      <c r="AD473" s="23"/>
      <c r="AE473" s="23"/>
      <c r="AF473" s="23"/>
      <c r="AG473" s="23"/>
      <c r="AH473" s="23"/>
      <c r="AI473" s="23"/>
      <c r="AJ473" s="23"/>
      <c r="AK473" s="23"/>
      <c r="AL473" s="23"/>
      <c r="AM473" s="23"/>
      <c r="AN473" s="23"/>
      <c r="AO473" s="23"/>
      <c r="AP473" s="23"/>
      <c r="AQ473" s="25"/>
      <c r="AR473" s="4"/>
      <c r="AS473" s="4"/>
      <c r="AT473" s="4"/>
      <c r="AU473" s="4"/>
      <c r="AV473" s="4"/>
      <c r="AW473" s="4"/>
      <c r="AX473" s="4"/>
      <c r="AY473" s="4"/>
      <c r="AZ473" s="4"/>
      <c r="BA473" s="4"/>
      <c r="BB473" s="4"/>
      <c r="BC473" s="4"/>
      <c r="BD473" s="4"/>
      <c r="BE473" s="4"/>
      <c r="BF473" s="4"/>
      <c r="BG473" s="4"/>
      <c r="BH473" s="4"/>
      <c r="BI473" s="4"/>
      <c r="BJ473" s="4"/>
      <c r="BK473" s="4"/>
      <c r="BL473" s="4"/>
      <c r="BM473" s="4"/>
      <c r="BN473" s="4"/>
      <c r="BO473" s="4"/>
      <c r="BP473" s="4"/>
      <c r="BQ473" s="4"/>
      <c r="BR473" s="4"/>
      <c r="BS473" s="4"/>
      <c r="BT473" s="4"/>
      <c r="BU473" s="4"/>
      <c r="BV473" s="4"/>
      <c r="BW473" s="4"/>
      <c r="BX473" s="4"/>
    </row>
    <row r="474">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23"/>
      <c r="AC474" s="23"/>
      <c r="AD474" s="23"/>
      <c r="AE474" s="23"/>
      <c r="AF474" s="23"/>
      <c r="AG474" s="23"/>
      <c r="AH474" s="23"/>
      <c r="AI474" s="23"/>
      <c r="AJ474" s="23"/>
      <c r="AK474" s="23"/>
      <c r="AL474" s="23"/>
      <c r="AM474" s="23"/>
      <c r="AN474" s="23"/>
      <c r="AO474" s="23"/>
      <c r="AP474" s="23"/>
      <c r="AQ474" s="25"/>
      <c r="AR474" s="4"/>
      <c r="AS474" s="4"/>
      <c r="AT474" s="4"/>
      <c r="AU474" s="4"/>
      <c r="AV474" s="4"/>
      <c r="AW474" s="4"/>
      <c r="AX474" s="4"/>
      <c r="AY474" s="4"/>
      <c r="AZ474" s="4"/>
      <c r="BA474" s="4"/>
      <c r="BB474" s="4"/>
      <c r="BC474" s="4"/>
      <c r="BD474" s="4"/>
      <c r="BE474" s="4"/>
      <c r="BF474" s="4"/>
      <c r="BG474" s="4"/>
      <c r="BH474" s="4"/>
      <c r="BI474" s="4"/>
      <c r="BJ474" s="4"/>
      <c r="BK474" s="4"/>
      <c r="BL474" s="4"/>
      <c r="BM474" s="4"/>
      <c r="BN474" s="4"/>
      <c r="BO474" s="4"/>
      <c r="BP474" s="4"/>
      <c r="BQ474" s="4"/>
      <c r="BR474" s="4"/>
      <c r="BS474" s="4"/>
      <c r="BT474" s="4"/>
      <c r="BU474" s="4"/>
      <c r="BV474" s="4"/>
      <c r="BW474" s="4"/>
      <c r="BX474" s="4"/>
    </row>
    <row r="475">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23"/>
      <c r="AC475" s="23"/>
      <c r="AD475" s="23"/>
      <c r="AE475" s="23"/>
      <c r="AF475" s="23"/>
      <c r="AG475" s="23"/>
      <c r="AH475" s="23"/>
      <c r="AI475" s="23"/>
      <c r="AJ475" s="23"/>
      <c r="AK475" s="23"/>
      <c r="AL475" s="23"/>
      <c r="AM475" s="23"/>
      <c r="AN475" s="23"/>
      <c r="AO475" s="23"/>
      <c r="AP475" s="23"/>
      <c r="AQ475" s="25"/>
      <c r="AR475" s="4"/>
      <c r="AS475" s="4"/>
      <c r="AT475" s="4"/>
      <c r="AU475" s="4"/>
      <c r="AV475" s="4"/>
      <c r="AW475" s="4"/>
      <c r="AX475" s="4"/>
      <c r="AY475" s="4"/>
      <c r="AZ475" s="4"/>
      <c r="BA475" s="4"/>
      <c r="BB475" s="4"/>
      <c r="BC475" s="4"/>
      <c r="BD475" s="4"/>
      <c r="BE475" s="4"/>
      <c r="BF475" s="4"/>
      <c r="BG475" s="4"/>
      <c r="BH475" s="4"/>
      <c r="BI475" s="4"/>
      <c r="BJ475" s="4"/>
      <c r="BK475" s="4"/>
      <c r="BL475" s="4"/>
      <c r="BM475" s="4"/>
      <c r="BN475" s="4"/>
      <c r="BO475" s="4"/>
      <c r="BP475" s="4"/>
      <c r="BQ475" s="4"/>
      <c r="BR475" s="4"/>
      <c r="BS475" s="4"/>
      <c r="BT475" s="4"/>
      <c r="BU475" s="4"/>
      <c r="BV475" s="4"/>
      <c r="BW475" s="4"/>
      <c r="BX475" s="4"/>
    </row>
    <row r="476">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23"/>
      <c r="AC476" s="23"/>
      <c r="AD476" s="23"/>
      <c r="AE476" s="23"/>
      <c r="AF476" s="23"/>
      <c r="AG476" s="23"/>
      <c r="AH476" s="23"/>
      <c r="AI476" s="23"/>
      <c r="AJ476" s="23"/>
      <c r="AK476" s="23"/>
      <c r="AL476" s="23"/>
      <c r="AM476" s="23"/>
      <c r="AN476" s="23"/>
      <c r="AO476" s="23"/>
      <c r="AP476" s="23"/>
      <c r="AQ476" s="25"/>
      <c r="AR476" s="4"/>
      <c r="AS476" s="4"/>
      <c r="AT476" s="4"/>
      <c r="AU476" s="4"/>
      <c r="AV476" s="4"/>
      <c r="AW476" s="4"/>
      <c r="AX476" s="4"/>
      <c r="AY476" s="4"/>
      <c r="AZ476" s="4"/>
      <c r="BA476" s="4"/>
      <c r="BB476" s="4"/>
      <c r="BC476" s="4"/>
      <c r="BD476" s="4"/>
      <c r="BE476" s="4"/>
      <c r="BF476" s="4"/>
      <c r="BG476" s="4"/>
      <c r="BH476" s="4"/>
      <c r="BI476" s="4"/>
      <c r="BJ476" s="4"/>
      <c r="BK476" s="4"/>
      <c r="BL476" s="4"/>
      <c r="BM476" s="4"/>
      <c r="BN476" s="4"/>
      <c r="BO476" s="4"/>
      <c r="BP476" s="4"/>
      <c r="BQ476" s="4"/>
      <c r="BR476" s="4"/>
      <c r="BS476" s="4"/>
      <c r="BT476" s="4"/>
      <c r="BU476" s="4"/>
      <c r="BV476" s="4"/>
      <c r="BW476" s="4"/>
      <c r="BX476" s="4"/>
    </row>
    <row r="477">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23"/>
      <c r="AC477" s="23"/>
      <c r="AD477" s="23"/>
      <c r="AE477" s="23"/>
      <c r="AF477" s="23"/>
      <c r="AG477" s="23"/>
      <c r="AH477" s="23"/>
      <c r="AI477" s="23"/>
      <c r="AJ477" s="23"/>
      <c r="AK477" s="23"/>
      <c r="AL477" s="23"/>
      <c r="AM477" s="23"/>
      <c r="AN477" s="23"/>
      <c r="AO477" s="23"/>
      <c r="AP477" s="23"/>
      <c r="AQ477" s="25"/>
      <c r="AR477" s="4"/>
      <c r="AS477" s="4"/>
      <c r="AT477" s="4"/>
      <c r="AU477" s="4"/>
      <c r="AV477" s="4"/>
      <c r="AW477" s="4"/>
      <c r="AX477" s="4"/>
      <c r="AY477" s="4"/>
      <c r="AZ477" s="4"/>
      <c r="BA477" s="4"/>
      <c r="BB477" s="4"/>
      <c r="BC477" s="4"/>
      <c r="BD477" s="4"/>
      <c r="BE477" s="4"/>
      <c r="BF477" s="4"/>
      <c r="BG477" s="4"/>
      <c r="BH477" s="4"/>
      <c r="BI477" s="4"/>
      <c r="BJ477" s="4"/>
      <c r="BK477" s="4"/>
      <c r="BL477" s="4"/>
      <c r="BM477" s="4"/>
      <c r="BN477" s="4"/>
      <c r="BO477" s="4"/>
      <c r="BP477" s="4"/>
      <c r="BQ477" s="4"/>
      <c r="BR477" s="4"/>
      <c r="BS477" s="4"/>
      <c r="BT477" s="4"/>
      <c r="BU477" s="4"/>
      <c r="BV477" s="4"/>
      <c r="BW477" s="4"/>
      <c r="BX477" s="4"/>
    </row>
    <row r="478">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23"/>
      <c r="AC478" s="23"/>
      <c r="AD478" s="23"/>
      <c r="AE478" s="23"/>
      <c r="AF478" s="23"/>
      <c r="AG478" s="23"/>
      <c r="AH478" s="23"/>
      <c r="AI478" s="23"/>
      <c r="AJ478" s="23"/>
      <c r="AK478" s="23"/>
      <c r="AL478" s="23"/>
      <c r="AM478" s="23"/>
      <c r="AN478" s="23"/>
      <c r="AO478" s="23"/>
      <c r="AP478" s="23"/>
      <c r="AQ478" s="25"/>
      <c r="AR478" s="4"/>
      <c r="AS478" s="4"/>
      <c r="AT478" s="4"/>
      <c r="AU478" s="4"/>
      <c r="AV478" s="4"/>
      <c r="AW478" s="4"/>
      <c r="AX478" s="4"/>
      <c r="AY478" s="4"/>
      <c r="AZ478" s="4"/>
      <c r="BA478" s="4"/>
      <c r="BB478" s="4"/>
      <c r="BC478" s="4"/>
      <c r="BD478" s="4"/>
      <c r="BE478" s="4"/>
      <c r="BF478" s="4"/>
      <c r="BG478" s="4"/>
      <c r="BH478" s="4"/>
      <c r="BI478" s="4"/>
      <c r="BJ478" s="4"/>
      <c r="BK478" s="4"/>
      <c r="BL478" s="4"/>
      <c r="BM478" s="4"/>
      <c r="BN478" s="4"/>
      <c r="BO478" s="4"/>
      <c r="BP478" s="4"/>
      <c r="BQ478" s="4"/>
      <c r="BR478" s="4"/>
      <c r="BS478" s="4"/>
      <c r="BT478" s="4"/>
      <c r="BU478" s="4"/>
      <c r="BV478" s="4"/>
      <c r="BW478" s="4"/>
      <c r="BX478" s="4"/>
    </row>
    <row r="479">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23"/>
      <c r="AC479" s="23"/>
      <c r="AD479" s="23"/>
      <c r="AE479" s="23"/>
      <c r="AF479" s="23"/>
      <c r="AG479" s="23"/>
      <c r="AH479" s="23"/>
      <c r="AI479" s="23"/>
      <c r="AJ479" s="23"/>
      <c r="AK479" s="23"/>
      <c r="AL479" s="23"/>
      <c r="AM479" s="23"/>
      <c r="AN479" s="23"/>
      <c r="AO479" s="23"/>
      <c r="AP479" s="23"/>
      <c r="AQ479" s="25"/>
      <c r="AR479" s="4"/>
      <c r="AS479" s="4"/>
      <c r="AT479" s="4"/>
      <c r="AU479" s="4"/>
      <c r="AV479" s="4"/>
      <c r="AW479" s="4"/>
      <c r="AX479" s="4"/>
      <c r="AY479" s="4"/>
      <c r="AZ479" s="4"/>
      <c r="BA479" s="4"/>
      <c r="BB479" s="4"/>
      <c r="BC479" s="4"/>
      <c r="BD479" s="4"/>
      <c r="BE479" s="4"/>
      <c r="BF479" s="4"/>
      <c r="BG479" s="4"/>
      <c r="BH479" s="4"/>
      <c r="BI479" s="4"/>
      <c r="BJ479" s="4"/>
      <c r="BK479" s="4"/>
      <c r="BL479" s="4"/>
      <c r="BM479" s="4"/>
      <c r="BN479" s="4"/>
      <c r="BO479" s="4"/>
      <c r="BP479" s="4"/>
      <c r="BQ479" s="4"/>
      <c r="BR479" s="4"/>
      <c r="BS479" s="4"/>
      <c r="BT479" s="4"/>
      <c r="BU479" s="4"/>
      <c r="BV479" s="4"/>
      <c r="BW479" s="4"/>
      <c r="BX479" s="4"/>
    </row>
    <row r="480">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23"/>
      <c r="AC480" s="23"/>
      <c r="AD480" s="23"/>
      <c r="AE480" s="23"/>
      <c r="AF480" s="23"/>
      <c r="AG480" s="23"/>
      <c r="AH480" s="23"/>
      <c r="AI480" s="23"/>
      <c r="AJ480" s="23"/>
      <c r="AK480" s="23"/>
      <c r="AL480" s="23"/>
      <c r="AM480" s="23"/>
      <c r="AN480" s="23"/>
      <c r="AO480" s="23"/>
      <c r="AP480" s="23"/>
      <c r="AQ480" s="25"/>
      <c r="AR480" s="4"/>
      <c r="AS480" s="4"/>
      <c r="AT480" s="4"/>
      <c r="AU480" s="4"/>
      <c r="AV480" s="4"/>
      <c r="AW480" s="4"/>
      <c r="AX480" s="4"/>
      <c r="AY480" s="4"/>
      <c r="AZ480" s="4"/>
      <c r="BA480" s="4"/>
      <c r="BB480" s="4"/>
      <c r="BC480" s="4"/>
      <c r="BD480" s="4"/>
      <c r="BE480" s="4"/>
      <c r="BF480" s="4"/>
      <c r="BG480" s="4"/>
      <c r="BH480" s="4"/>
      <c r="BI480" s="4"/>
      <c r="BJ480" s="4"/>
      <c r="BK480" s="4"/>
      <c r="BL480" s="4"/>
      <c r="BM480" s="4"/>
      <c r="BN480" s="4"/>
      <c r="BO480" s="4"/>
      <c r="BP480" s="4"/>
      <c r="BQ480" s="4"/>
      <c r="BR480" s="4"/>
      <c r="BS480" s="4"/>
      <c r="BT480" s="4"/>
      <c r="BU480" s="4"/>
      <c r="BV480" s="4"/>
      <c r="BW480" s="4"/>
      <c r="BX480" s="4"/>
    </row>
    <row r="48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23"/>
      <c r="AC481" s="23"/>
      <c r="AD481" s="23"/>
      <c r="AE481" s="23"/>
      <c r="AF481" s="23"/>
      <c r="AG481" s="23"/>
      <c r="AH481" s="23"/>
      <c r="AI481" s="23"/>
      <c r="AJ481" s="23"/>
      <c r="AK481" s="23"/>
      <c r="AL481" s="23"/>
      <c r="AM481" s="23"/>
      <c r="AN481" s="23"/>
      <c r="AO481" s="23"/>
      <c r="AP481" s="23"/>
      <c r="AQ481" s="25"/>
      <c r="AR481" s="4"/>
      <c r="AS481" s="4"/>
      <c r="AT481" s="4"/>
      <c r="AU481" s="4"/>
      <c r="AV481" s="4"/>
      <c r="AW481" s="4"/>
      <c r="AX481" s="4"/>
      <c r="AY481" s="4"/>
      <c r="AZ481" s="4"/>
      <c r="BA481" s="4"/>
      <c r="BB481" s="4"/>
      <c r="BC481" s="4"/>
      <c r="BD481" s="4"/>
      <c r="BE481" s="4"/>
      <c r="BF481" s="4"/>
      <c r="BG481" s="4"/>
      <c r="BH481" s="4"/>
      <c r="BI481" s="4"/>
      <c r="BJ481" s="4"/>
      <c r="BK481" s="4"/>
      <c r="BL481" s="4"/>
      <c r="BM481" s="4"/>
      <c r="BN481" s="4"/>
      <c r="BO481" s="4"/>
      <c r="BP481" s="4"/>
      <c r="BQ481" s="4"/>
      <c r="BR481" s="4"/>
      <c r="BS481" s="4"/>
      <c r="BT481" s="4"/>
      <c r="BU481" s="4"/>
      <c r="BV481" s="4"/>
      <c r="BW481" s="4"/>
      <c r="BX481" s="4"/>
    </row>
    <row r="482">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23"/>
      <c r="AC482" s="23"/>
      <c r="AD482" s="23"/>
      <c r="AE482" s="23"/>
      <c r="AF482" s="23"/>
      <c r="AG482" s="23"/>
      <c r="AH482" s="23"/>
      <c r="AI482" s="23"/>
      <c r="AJ482" s="23"/>
      <c r="AK482" s="23"/>
      <c r="AL482" s="23"/>
      <c r="AM482" s="23"/>
      <c r="AN482" s="23"/>
      <c r="AO482" s="23"/>
      <c r="AP482" s="23"/>
      <c r="AQ482" s="25"/>
      <c r="AR482" s="4"/>
      <c r="AS482" s="4"/>
      <c r="AT482" s="4"/>
      <c r="AU482" s="4"/>
      <c r="AV482" s="4"/>
      <c r="AW482" s="4"/>
      <c r="AX482" s="4"/>
      <c r="AY482" s="4"/>
      <c r="AZ482" s="4"/>
      <c r="BA482" s="4"/>
      <c r="BB482" s="4"/>
      <c r="BC482" s="4"/>
      <c r="BD482" s="4"/>
      <c r="BE482" s="4"/>
      <c r="BF482" s="4"/>
      <c r="BG482" s="4"/>
      <c r="BH482" s="4"/>
      <c r="BI482" s="4"/>
      <c r="BJ482" s="4"/>
      <c r="BK482" s="4"/>
      <c r="BL482" s="4"/>
      <c r="BM482" s="4"/>
      <c r="BN482" s="4"/>
      <c r="BO482" s="4"/>
      <c r="BP482" s="4"/>
      <c r="BQ482" s="4"/>
      <c r="BR482" s="4"/>
      <c r="BS482" s="4"/>
      <c r="BT482" s="4"/>
      <c r="BU482" s="4"/>
      <c r="BV482" s="4"/>
      <c r="BW482" s="4"/>
      <c r="BX482" s="4"/>
    </row>
    <row r="483">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23"/>
      <c r="AC483" s="23"/>
      <c r="AD483" s="23"/>
      <c r="AE483" s="23"/>
      <c r="AF483" s="23"/>
      <c r="AG483" s="23"/>
      <c r="AH483" s="23"/>
      <c r="AI483" s="23"/>
      <c r="AJ483" s="23"/>
      <c r="AK483" s="23"/>
      <c r="AL483" s="23"/>
      <c r="AM483" s="23"/>
      <c r="AN483" s="23"/>
      <c r="AO483" s="23"/>
      <c r="AP483" s="23"/>
      <c r="AQ483" s="25"/>
      <c r="AR483" s="4"/>
      <c r="AS483" s="4"/>
      <c r="AT483" s="4"/>
      <c r="AU483" s="4"/>
      <c r="AV483" s="4"/>
      <c r="AW483" s="4"/>
      <c r="AX483" s="4"/>
      <c r="AY483" s="4"/>
      <c r="AZ483" s="4"/>
      <c r="BA483" s="4"/>
      <c r="BB483" s="4"/>
      <c r="BC483" s="4"/>
      <c r="BD483" s="4"/>
      <c r="BE483" s="4"/>
      <c r="BF483" s="4"/>
      <c r="BG483" s="4"/>
      <c r="BH483" s="4"/>
      <c r="BI483" s="4"/>
      <c r="BJ483" s="4"/>
      <c r="BK483" s="4"/>
      <c r="BL483" s="4"/>
      <c r="BM483" s="4"/>
      <c r="BN483" s="4"/>
      <c r="BO483" s="4"/>
      <c r="BP483" s="4"/>
      <c r="BQ483" s="4"/>
      <c r="BR483" s="4"/>
      <c r="BS483" s="4"/>
      <c r="BT483" s="4"/>
      <c r="BU483" s="4"/>
      <c r="BV483" s="4"/>
      <c r="BW483" s="4"/>
      <c r="BX483" s="4"/>
    </row>
    <row r="484">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23"/>
      <c r="AC484" s="23"/>
      <c r="AD484" s="23"/>
      <c r="AE484" s="23"/>
      <c r="AF484" s="23"/>
      <c r="AG484" s="23"/>
      <c r="AH484" s="23"/>
      <c r="AI484" s="23"/>
      <c r="AJ484" s="23"/>
      <c r="AK484" s="23"/>
      <c r="AL484" s="23"/>
      <c r="AM484" s="23"/>
      <c r="AN484" s="23"/>
      <c r="AO484" s="23"/>
      <c r="AP484" s="23"/>
      <c r="AQ484" s="25"/>
      <c r="AR484" s="4"/>
      <c r="AS484" s="4"/>
      <c r="AT484" s="4"/>
      <c r="AU484" s="4"/>
      <c r="AV484" s="4"/>
      <c r="AW484" s="4"/>
      <c r="AX484" s="4"/>
      <c r="AY484" s="4"/>
      <c r="AZ484" s="4"/>
      <c r="BA484" s="4"/>
      <c r="BB484" s="4"/>
      <c r="BC484" s="4"/>
      <c r="BD484" s="4"/>
      <c r="BE484" s="4"/>
      <c r="BF484" s="4"/>
      <c r="BG484" s="4"/>
      <c r="BH484" s="4"/>
      <c r="BI484" s="4"/>
      <c r="BJ484" s="4"/>
      <c r="BK484" s="4"/>
      <c r="BL484" s="4"/>
      <c r="BM484" s="4"/>
      <c r="BN484" s="4"/>
      <c r="BO484" s="4"/>
      <c r="BP484" s="4"/>
      <c r="BQ484" s="4"/>
      <c r="BR484" s="4"/>
      <c r="BS484" s="4"/>
      <c r="BT484" s="4"/>
      <c r="BU484" s="4"/>
      <c r="BV484" s="4"/>
      <c r="BW484" s="4"/>
      <c r="BX484" s="4"/>
    </row>
    <row r="485">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23"/>
      <c r="AC485" s="23"/>
      <c r="AD485" s="23"/>
      <c r="AE485" s="23"/>
      <c r="AF485" s="23"/>
      <c r="AG485" s="23"/>
      <c r="AH485" s="23"/>
      <c r="AI485" s="23"/>
      <c r="AJ485" s="23"/>
      <c r="AK485" s="23"/>
      <c r="AL485" s="23"/>
      <c r="AM485" s="23"/>
      <c r="AN485" s="23"/>
      <c r="AO485" s="23"/>
      <c r="AP485" s="23"/>
      <c r="AQ485" s="25"/>
      <c r="AR485" s="4"/>
      <c r="AS485" s="4"/>
      <c r="AT485" s="4"/>
      <c r="AU485" s="4"/>
      <c r="AV485" s="4"/>
      <c r="AW485" s="4"/>
      <c r="AX485" s="4"/>
      <c r="AY485" s="4"/>
      <c r="AZ485" s="4"/>
      <c r="BA485" s="4"/>
      <c r="BB485" s="4"/>
      <c r="BC485" s="4"/>
      <c r="BD485" s="4"/>
      <c r="BE485" s="4"/>
      <c r="BF485" s="4"/>
      <c r="BG485" s="4"/>
      <c r="BH485" s="4"/>
      <c r="BI485" s="4"/>
      <c r="BJ485" s="4"/>
      <c r="BK485" s="4"/>
      <c r="BL485" s="4"/>
      <c r="BM485" s="4"/>
      <c r="BN485" s="4"/>
      <c r="BO485" s="4"/>
      <c r="BP485" s="4"/>
      <c r="BQ485" s="4"/>
      <c r="BR485" s="4"/>
      <c r="BS485" s="4"/>
      <c r="BT485" s="4"/>
      <c r="BU485" s="4"/>
      <c r="BV485" s="4"/>
      <c r="BW485" s="4"/>
      <c r="BX485" s="4"/>
    </row>
    <row r="486">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23"/>
      <c r="AC486" s="23"/>
      <c r="AD486" s="23"/>
      <c r="AE486" s="23"/>
      <c r="AF486" s="23"/>
      <c r="AG486" s="23"/>
      <c r="AH486" s="23"/>
      <c r="AI486" s="23"/>
      <c r="AJ486" s="23"/>
      <c r="AK486" s="23"/>
      <c r="AL486" s="23"/>
      <c r="AM486" s="23"/>
      <c r="AN486" s="23"/>
      <c r="AO486" s="23"/>
      <c r="AP486" s="23"/>
      <c r="AQ486" s="25"/>
      <c r="AR486" s="4"/>
      <c r="AS486" s="4"/>
      <c r="AT486" s="4"/>
      <c r="AU486" s="4"/>
      <c r="AV486" s="4"/>
      <c r="AW486" s="4"/>
      <c r="AX486" s="4"/>
      <c r="AY486" s="4"/>
      <c r="AZ486" s="4"/>
      <c r="BA486" s="4"/>
      <c r="BB486" s="4"/>
      <c r="BC486" s="4"/>
      <c r="BD486" s="4"/>
      <c r="BE486" s="4"/>
      <c r="BF486" s="4"/>
      <c r="BG486" s="4"/>
      <c r="BH486" s="4"/>
      <c r="BI486" s="4"/>
      <c r="BJ486" s="4"/>
      <c r="BK486" s="4"/>
      <c r="BL486" s="4"/>
      <c r="BM486" s="4"/>
      <c r="BN486" s="4"/>
      <c r="BO486" s="4"/>
      <c r="BP486" s="4"/>
      <c r="BQ486" s="4"/>
      <c r="BR486" s="4"/>
      <c r="BS486" s="4"/>
      <c r="BT486" s="4"/>
      <c r="BU486" s="4"/>
      <c r="BV486" s="4"/>
      <c r="BW486" s="4"/>
      <c r="BX486" s="4"/>
    </row>
    <row r="487">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23"/>
      <c r="AC487" s="23"/>
      <c r="AD487" s="23"/>
      <c r="AE487" s="23"/>
      <c r="AF487" s="23"/>
      <c r="AG487" s="23"/>
      <c r="AH487" s="23"/>
      <c r="AI487" s="23"/>
      <c r="AJ487" s="23"/>
      <c r="AK487" s="23"/>
      <c r="AL487" s="23"/>
      <c r="AM487" s="23"/>
      <c r="AN487" s="23"/>
      <c r="AO487" s="23"/>
      <c r="AP487" s="23"/>
      <c r="AQ487" s="25"/>
      <c r="AR487" s="4"/>
      <c r="AS487" s="4"/>
      <c r="AT487" s="4"/>
      <c r="AU487" s="4"/>
      <c r="AV487" s="4"/>
      <c r="AW487" s="4"/>
      <c r="AX487" s="4"/>
      <c r="AY487" s="4"/>
      <c r="AZ487" s="4"/>
      <c r="BA487" s="4"/>
      <c r="BB487" s="4"/>
      <c r="BC487" s="4"/>
      <c r="BD487" s="4"/>
      <c r="BE487" s="4"/>
      <c r="BF487" s="4"/>
      <c r="BG487" s="4"/>
      <c r="BH487" s="4"/>
      <c r="BI487" s="4"/>
      <c r="BJ487" s="4"/>
      <c r="BK487" s="4"/>
      <c r="BL487" s="4"/>
      <c r="BM487" s="4"/>
      <c r="BN487" s="4"/>
      <c r="BO487" s="4"/>
      <c r="BP487" s="4"/>
      <c r="BQ487" s="4"/>
      <c r="BR487" s="4"/>
      <c r="BS487" s="4"/>
      <c r="BT487" s="4"/>
      <c r="BU487" s="4"/>
      <c r="BV487" s="4"/>
      <c r="BW487" s="4"/>
      <c r="BX487" s="4"/>
    </row>
    <row r="488">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23"/>
      <c r="AC488" s="23"/>
      <c r="AD488" s="23"/>
      <c r="AE488" s="23"/>
      <c r="AF488" s="23"/>
      <c r="AG488" s="23"/>
      <c r="AH488" s="23"/>
      <c r="AI488" s="23"/>
      <c r="AJ488" s="23"/>
      <c r="AK488" s="23"/>
      <c r="AL488" s="23"/>
      <c r="AM488" s="23"/>
      <c r="AN488" s="23"/>
      <c r="AO488" s="23"/>
      <c r="AP488" s="23"/>
      <c r="AQ488" s="25"/>
      <c r="AR488" s="4"/>
      <c r="AS488" s="4"/>
      <c r="AT488" s="4"/>
      <c r="AU488" s="4"/>
      <c r="AV488" s="4"/>
      <c r="AW488" s="4"/>
      <c r="AX488" s="4"/>
      <c r="AY488" s="4"/>
      <c r="AZ488" s="4"/>
      <c r="BA488" s="4"/>
      <c r="BB488" s="4"/>
      <c r="BC488" s="4"/>
      <c r="BD488" s="4"/>
      <c r="BE488" s="4"/>
      <c r="BF488" s="4"/>
      <c r="BG488" s="4"/>
      <c r="BH488" s="4"/>
      <c r="BI488" s="4"/>
      <c r="BJ488" s="4"/>
      <c r="BK488" s="4"/>
      <c r="BL488" s="4"/>
      <c r="BM488" s="4"/>
      <c r="BN488" s="4"/>
      <c r="BO488" s="4"/>
      <c r="BP488" s="4"/>
      <c r="BQ488" s="4"/>
      <c r="BR488" s="4"/>
      <c r="BS488" s="4"/>
      <c r="BT488" s="4"/>
      <c r="BU488" s="4"/>
      <c r="BV488" s="4"/>
      <c r="BW488" s="4"/>
      <c r="BX488" s="4"/>
    </row>
    <row r="489">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23"/>
      <c r="AC489" s="23"/>
      <c r="AD489" s="23"/>
      <c r="AE489" s="23"/>
      <c r="AF489" s="23"/>
      <c r="AG489" s="23"/>
      <c r="AH489" s="23"/>
      <c r="AI489" s="23"/>
      <c r="AJ489" s="23"/>
      <c r="AK489" s="23"/>
      <c r="AL489" s="23"/>
      <c r="AM489" s="23"/>
      <c r="AN489" s="23"/>
      <c r="AO489" s="23"/>
      <c r="AP489" s="23"/>
      <c r="AQ489" s="25"/>
      <c r="AR489" s="4"/>
      <c r="AS489" s="4"/>
      <c r="AT489" s="4"/>
      <c r="AU489" s="4"/>
      <c r="AV489" s="4"/>
      <c r="AW489" s="4"/>
      <c r="AX489" s="4"/>
      <c r="AY489" s="4"/>
      <c r="AZ489" s="4"/>
      <c r="BA489" s="4"/>
      <c r="BB489" s="4"/>
      <c r="BC489" s="4"/>
      <c r="BD489" s="4"/>
      <c r="BE489" s="4"/>
      <c r="BF489" s="4"/>
      <c r="BG489" s="4"/>
      <c r="BH489" s="4"/>
      <c r="BI489" s="4"/>
      <c r="BJ489" s="4"/>
      <c r="BK489" s="4"/>
      <c r="BL489" s="4"/>
      <c r="BM489" s="4"/>
      <c r="BN489" s="4"/>
      <c r="BO489" s="4"/>
      <c r="BP489" s="4"/>
      <c r="BQ489" s="4"/>
      <c r="BR489" s="4"/>
      <c r="BS489" s="4"/>
      <c r="BT489" s="4"/>
      <c r="BU489" s="4"/>
      <c r="BV489" s="4"/>
      <c r="BW489" s="4"/>
      <c r="BX489" s="4"/>
    </row>
    <row r="490">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23"/>
      <c r="AC490" s="23"/>
      <c r="AD490" s="23"/>
      <c r="AE490" s="23"/>
      <c r="AF490" s="23"/>
      <c r="AG490" s="23"/>
      <c r="AH490" s="23"/>
      <c r="AI490" s="23"/>
      <c r="AJ490" s="23"/>
      <c r="AK490" s="23"/>
      <c r="AL490" s="23"/>
      <c r="AM490" s="23"/>
      <c r="AN490" s="23"/>
      <c r="AO490" s="23"/>
      <c r="AP490" s="23"/>
      <c r="AQ490" s="25"/>
      <c r="AR490" s="4"/>
      <c r="AS490" s="4"/>
      <c r="AT490" s="4"/>
      <c r="AU490" s="4"/>
      <c r="AV490" s="4"/>
      <c r="AW490" s="4"/>
      <c r="AX490" s="4"/>
      <c r="AY490" s="4"/>
      <c r="AZ490" s="4"/>
      <c r="BA490" s="4"/>
      <c r="BB490" s="4"/>
      <c r="BC490" s="4"/>
      <c r="BD490" s="4"/>
      <c r="BE490" s="4"/>
      <c r="BF490" s="4"/>
      <c r="BG490" s="4"/>
      <c r="BH490" s="4"/>
      <c r="BI490" s="4"/>
      <c r="BJ490" s="4"/>
      <c r="BK490" s="4"/>
      <c r="BL490" s="4"/>
      <c r="BM490" s="4"/>
      <c r="BN490" s="4"/>
      <c r="BO490" s="4"/>
      <c r="BP490" s="4"/>
      <c r="BQ490" s="4"/>
      <c r="BR490" s="4"/>
      <c r="BS490" s="4"/>
      <c r="BT490" s="4"/>
      <c r="BU490" s="4"/>
      <c r="BV490" s="4"/>
      <c r="BW490" s="4"/>
      <c r="BX490" s="4"/>
    </row>
    <row r="49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23"/>
      <c r="AC491" s="23"/>
      <c r="AD491" s="23"/>
      <c r="AE491" s="23"/>
      <c r="AF491" s="23"/>
      <c r="AG491" s="23"/>
      <c r="AH491" s="23"/>
      <c r="AI491" s="23"/>
      <c r="AJ491" s="23"/>
      <c r="AK491" s="23"/>
      <c r="AL491" s="23"/>
      <c r="AM491" s="23"/>
      <c r="AN491" s="23"/>
      <c r="AO491" s="23"/>
      <c r="AP491" s="23"/>
      <c r="AQ491" s="25"/>
      <c r="AR491" s="4"/>
      <c r="AS491" s="4"/>
      <c r="AT491" s="4"/>
      <c r="AU491" s="4"/>
      <c r="AV491" s="4"/>
      <c r="AW491" s="4"/>
      <c r="AX491" s="4"/>
      <c r="AY491" s="4"/>
      <c r="AZ491" s="4"/>
      <c r="BA491" s="4"/>
      <c r="BB491" s="4"/>
      <c r="BC491" s="4"/>
      <c r="BD491" s="4"/>
      <c r="BE491" s="4"/>
      <c r="BF491" s="4"/>
      <c r="BG491" s="4"/>
      <c r="BH491" s="4"/>
      <c r="BI491" s="4"/>
      <c r="BJ491" s="4"/>
      <c r="BK491" s="4"/>
      <c r="BL491" s="4"/>
      <c r="BM491" s="4"/>
      <c r="BN491" s="4"/>
      <c r="BO491" s="4"/>
      <c r="BP491" s="4"/>
      <c r="BQ491" s="4"/>
      <c r="BR491" s="4"/>
      <c r="BS491" s="4"/>
      <c r="BT491" s="4"/>
      <c r="BU491" s="4"/>
      <c r="BV491" s="4"/>
      <c r="BW491" s="4"/>
      <c r="BX491" s="4"/>
    </row>
    <row r="492">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23"/>
      <c r="AC492" s="23"/>
      <c r="AD492" s="23"/>
      <c r="AE492" s="23"/>
      <c r="AF492" s="23"/>
      <c r="AG492" s="23"/>
      <c r="AH492" s="23"/>
      <c r="AI492" s="23"/>
      <c r="AJ492" s="23"/>
      <c r="AK492" s="23"/>
      <c r="AL492" s="23"/>
      <c r="AM492" s="23"/>
      <c r="AN492" s="23"/>
      <c r="AO492" s="23"/>
      <c r="AP492" s="23"/>
      <c r="AQ492" s="25"/>
      <c r="AR492" s="4"/>
      <c r="AS492" s="4"/>
      <c r="AT492" s="4"/>
      <c r="AU492" s="4"/>
      <c r="AV492" s="4"/>
      <c r="AW492" s="4"/>
      <c r="AX492" s="4"/>
      <c r="AY492" s="4"/>
      <c r="AZ492" s="4"/>
      <c r="BA492" s="4"/>
      <c r="BB492" s="4"/>
      <c r="BC492" s="4"/>
      <c r="BD492" s="4"/>
      <c r="BE492" s="4"/>
      <c r="BF492" s="4"/>
      <c r="BG492" s="4"/>
      <c r="BH492" s="4"/>
      <c r="BI492" s="4"/>
      <c r="BJ492" s="4"/>
      <c r="BK492" s="4"/>
      <c r="BL492" s="4"/>
      <c r="BM492" s="4"/>
      <c r="BN492" s="4"/>
      <c r="BO492" s="4"/>
      <c r="BP492" s="4"/>
      <c r="BQ492" s="4"/>
      <c r="BR492" s="4"/>
      <c r="BS492" s="4"/>
      <c r="BT492" s="4"/>
      <c r="BU492" s="4"/>
      <c r="BV492" s="4"/>
      <c r="BW492" s="4"/>
      <c r="BX492" s="4"/>
    </row>
    <row r="493">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23"/>
      <c r="AC493" s="23"/>
      <c r="AD493" s="23"/>
      <c r="AE493" s="23"/>
      <c r="AF493" s="23"/>
      <c r="AG493" s="23"/>
      <c r="AH493" s="23"/>
      <c r="AI493" s="23"/>
      <c r="AJ493" s="23"/>
      <c r="AK493" s="23"/>
      <c r="AL493" s="23"/>
      <c r="AM493" s="23"/>
      <c r="AN493" s="23"/>
      <c r="AO493" s="23"/>
      <c r="AP493" s="23"/>
      <c r="AQ493" s="25"/>
      <c r="AR493" s="4"/>
      <c r="AS493" s="4"/>
      <c r="AT493" s="4"/>
      <c r="AU493" s="4"/>
      <c r="AV493" s="4"/>
      <c r="AW493" s="4"/>
      <c r="AX493" s="4"/>
      <c r="AY493" s="4"/>
      <c r="AZ493" s="4"/>
      <c r="BA493" s="4"/>
      <c r="BB493" s="4"/>
      <c r="BC493" s="4"/>
      <c r="BD493" s="4"/>
      <c r="BE493" s="4"/>
      <c r="BF493" s="4"/>
      <c r="BG493" s="4"/>
      <c r="BH493" s="4"/>
      <c r="BI493" s="4"/>
      <c r="BJ493" s="4"/>
      <c r="BK493" s="4"/>
      <c r="BL493" s="4"/>
      <c r="BM493" s="4"/>
      <c r="BN493" s="4"/>
      <c r="BO493" s="4"/>
      <c r="BP493" s="4"/>
      <c r="BQ493" s="4"/>
      <c r="BR493" s="4"/>
      <c r="BS493" s="4"/>
      <c r="BT493" s="4"/>
      <c r="BU493" s="4"/>
      <c r="BV493" s="4"/>
      <c r="BW493" s="4"/>
      <c r="BX493" s="4"/>
    </row>
    <row r="494">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23"/>
      <c r="AC494" s="23"/>
      <c r="AD494" s="23"/>
      <c r="AE494" s="23"/>
      <c r="AF494" s="23"/>
      <c r="AG494" s="23"/>
      <c r="AH494" s="23"/>
      <c r="AI494" s="23"/>
      <c r="AJ494" s="23"/>
      <c r="AK494" s="23"/>
      <c r="AL494" s="23"/>
      <c r="AM494" s="23"/>
      <c r="AN494" s="23"/>
      <c r="AO494" s="23"/>
      <c r="AP494" s="23"/>
      <c r="AQ494" s="25"/>
      <c r="AR494" s="4"/>
      <c r="AS494" s="4"/>
      <c r="AT494" s="4"/>
      <c r="AU494" s="4"/>
      <c r="AV494" s="4"/>
      <c r="AW494" s="4"/>
      <c r="AX494" s="4"/>
      <c r="AY494" s="4"/>
      <c r="AZ494" s="4"/>
      <c r="BA494" s="4"/>
      <c r="BB494" s="4"/>
      <c r="BC494" s="4"/>
      <c r="BD494" s="4"/>
      <c r="BE494" s="4"/>
      <c r="BF494" s="4"/>
      <c r="BG494" s="4"/>
      <c r="BH494" s="4"/>
      <c r="BI494" s="4"/>
      <c r="BJ494" s="4"/>
      <c r="BK494" s="4"/>
      <c r="BL494" s="4"/>
      <c r="BM494" s="4"/>
      <c r="BN494" s="4"/>
      <c r="BO494" s="4"/>
      <c r="BP494" s="4"/>
      <c r="BQ494" s="4"/>
      <c r="BR494" s="4"/>
      <c r="BS494" s="4"/>
      <c r="BT494" s="4"/>
      <c r="BU494" s="4"/>
      <c r="BV494" s="4"/>
      <c r="BW494" s="4"/>
      <c r="BX494" s="4"/>
    </row>
    <row r="495">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23"/>
      <c r="AC495" s="23"/>
      <c r="AD495" s="23"/>
      <c r="AE495" s="23"/>
      <c r="AF495" s="23"/>
      <c r="AG495" s="23"/>
      <c r="AH495" s="23"/>
      <c r="AI495" s="23"/>
      <c r="AJ495" s="23"/>
      <c r="AK495" s="23"/>
      <c r="AL495" s="23"/>
      <c r="AM495" s="23"/>
      <c r="AN495" s="23"/>
      <c r="AO495" s="23"/>
      <c r="AP495" s="23"/>
      <c r="AQ495" s="25"/>
      <c r="AR495" s="4"/>
      <c r="AS495" s="4"/>
      <c r="AT495" s="4"/>
      <c r="AU495" s="4"/>
      <c r="AV495" s="4"/>
      <c r="AW495" s="4"/>
      <c r="AX495" s="4"/>
      <c r="AY495" s="4"/>
      <c r="AZ495" s="4"/>
      <c r="BA495" s="4"/>
      <c r="BB495" s="4"/>
      <c r="BC495" s="4"/>
      <c r="BD495" s="4"/>
      <c r="BE495" s="4"/>
      <c r="BF495" s="4"/>
      <c r="BG495" s="4"/>
      <c r="BH495" s="4"/>
      <c r="BI495" s="4"/>
      <c r="BJ495" s="4"/>
      <c r="BK495" s="4"/>
      <c r="BL495" s="4"/>
      <c r="BM495" s="4"/>
      <c r="BN495" s="4"/>
      <c r="BO495" s="4"/>
      <c r="BP495" s="4"/>
      <c r="BQ495" s="4"/>
      <c r="BR495" s="4"/>
      <c r="BS495" s="4"/>
      <c r="BT495" s="4"/>
      <c r="BU495" s="4"/>
      <c r="BV495" s="4"/>
      <c r="BW495" s="4"/>
      <c r="BX495" s="4"/>
    </row>
    <row r="496">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23"/>
      <c r="AC496" s="23"/>
      <c r="AD496" s="23"/>
      <c r="AE496" s="23"/>
      <c r="AF496" s="23"/>
      <c r="AG496" s="23"/>
      <c r="AH496" s="23"/>
      <c r="AI496" s="23"/>
      <c r="AJ496" s="23"/>
      <c r="AK496" s="23"/>
      <c r="AL496" s="23"/>
      <c r="AM496" s="23"/>
      <c r="AN496" s="23"/>
      <c r="AO496" s="23"/>
      <c r="AP496" s="23"/>
      <c r="AQ496" s="25"/>
      <c r="AR496" s="4"/>
      <c r="AS496" s="4"/>
      <c r="AT496" s="4"/>
      <c r="AU496" s="4"/>
      <c r="AV496" s="4"/>
      <c r="AW496" s="4"/>
      <c r="AX496" s="4"/>
      <c r="AY496" s="4"/>
      <c r="AZ496" s="4"/>
      <c r="BA496" s="4"/>
      <c r="BB496" s="4"/>
      <c r="BC496" s="4"/>
      <c r="BD496" s="4"/>
      <c r="BE496" s="4"/>
      <c r="BF496" s="4"/>
      <c r="BG496" s="4"/>
      <c r="BH496" s="4"/>
      <c r="BI496" s="4"/>
      <c r="BJ496" s="4"/>
      <c r="BK496" s="4"/>
      <c r="BL496" s="4"/>
      <c r="BM496" s="4"/>
      <c r="BN496" s="4"/>
      <c r="BO496" s="4"/>
      <c r="BP496" s="4"/>
      <c r="BQ496" s="4"/>
      <c r="BR496" s="4"/>
      <c r="BS496" s="4"/>
      <c r="BT496" s="4"/>
      <c r="BU496" s="4"/>
      <c r="BV496" s="4"/>
      <c r="BW496" s="4"/>
      <c r="BX496" s="4"/>
    </row>
    <row r="497">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23"/>
      <c r="AC497" s="23"/>
      <c r="AD497" s="23"/>
      <c r="AE497" s="23"/>
      <c r="AF497" s="23"/>
      <c r="AG497" s="23"/>
      <c r="AH497" s="23"/>
      <c r="AI497" s="23"/>
      <c r="AJ497" s="23"/>
      <c r="AK497" s="23"/>
      <c r="AL497" s="23"/>
      <c r="AM497" s="23"/>
      <c r="AN497" s="23"/>
      <c r="AO497" s="23"/>
      <c r="AP497" s="23"/>
      <c r="AQ497" s="25"/>
      <c r="AR497" s="4"/>
      <c r="AS497" s="4"/>
      <c r="AT497" s="4"/>
      <c r="AU497" s="4"/>
      <c r="AV497" s="4"/>
      <c r="AW497" s="4"/>
      <c r="AX497" s="4"/>
      <c r="AY497" s="4"/>
      <c r="AZ497" s="4"/>
      <c r="BA497" s="4"/>
      <c r="BB497" s="4"/>
      <c r="BC497" s="4"/>
      <c r="BD497" s="4"/>
      <c r="BE497" s="4"/>
      <c r="BF497" s="4"/>
      <c r="BG497" s="4"/>
      <c r="BH497" s="4"/>
      <c r="BI497" s="4"/>
      <c r="BJ497" s="4"/>
      <c r="BK497" s="4"/>
      <c r="BL497" s="4"/>
      <c r="BM497" s="4"/>
      <c r="BN497" s="4"/>
      <c r="BO497" s="4"/>
      <c r="BP497" s="4"/>
      <c r="BQ497" s="4"/>
      <c r="BR497" s="4"/>
      <c r="BS497" s="4"/>
      <c r="BT497" s="4"/>
      <c r="BU497" s="4"/>
      <c r="BV497" s="4"/>
      <c r="BW497" s="4"/>
      <c r="BX497" s="4"/>
    </row>
    <row r="498">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23"/>
      <c r="AC498" s="23"/>
      <c r="AD498" s="23"/>
      <c r="AE498" s="23"/>
      <c r="AF498" s="23"/>
      <c r="AG498" s="23"/>
      <c r="AH498" s="23"/>
      <c r="AI498" s="23"/>
      <c r="AJ498" s="23"/>
      <c r="AK498" s="23"/>
      <c r="AL498" s="23"/>
      <c r="AM498" s="23"/>
      <c r="AN498" s="23"/>
      <c r="AO498" s="23"/>
      <c r="AP498" s="23"/>
      <c r="AQ498" s="25"/>
      <c r="AR498" s="4"/>
      <c r="AS498" s="4"/>
      <c r="AT498" s="4"/>
      <c r="AU498" s="4"/>
      <c r="AV498" s="4"/>
      <c r="AW498" s="4"/>
      <c r="AX498" s="4"/>
      <c r="AY498" s="4"/>
      <c r="AZ498" s="4"/>
      <c r="BA498" s="4"/>
      <c r="BB498" s="4"/>
      <c r="BC498" s="4"/>
      <c r="BD498" s="4"/>
      <c r="BE498" s="4"/>
      <c r="BF498" s="4"/>
      <c r="BG498" s="4"/>
      <c r="BH498" s="4"/>
      <c r="BI498" s="4"/>
      <c r="BJ498" s="4"/>
      <c r="BK498" s="4"/>
      <c r="BL498" s="4"/>
      <c r="BM498" s="4"/>
      <c r="BN498" s="4"/>
      <c r="BO498" s="4"/>
      <c r="BP498" s="4"/>
      <c r="BQ498" s="4"/>
      <c r="BR498" s="4"/>
      <c r="BS498" s="4"/>
      <c r="BT498" s="4"/>
      <c r="BU498" s="4"/>
      <c r="BV498" s="4"/>
      <c r="BW498" s="4"/>
      <c r="BX498" s="4"/>
    </row>
    <row r="499">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23"/>
      <c r="AC499" s="23"/>
      <c r="AD499" s="23"/>
      <c r="AE499" s="23"/>
      <c r="AF499" s="23"/>
      <c r="AG499" s="23"/>
      <c r="AH499" s="23"/>
      <c r="AI499" s="23"/>
      <c r="AJ499" s="23"/>
      <c r="AK499" s="23"/>
      <c r="AL499" s="23"/>
      <c r="AM499" s="23"/>
      <c r="AN499" s="23"/>
      <c r="AO499" s="23"/>
      <c r="AP499" s="23"/>
      <c r="AQ499" s="25"/>
      <c r="AR499" s="4"/>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row>
    <row r="500">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23"/>
      <c r="AC500" s="23"/>
      <c r="AD500" s="23"/>
      <c r="AE500" s="23"/>
      <c r="AF500" s="23"/>
      <c r="AG500" s="23"/>
      <c r="AH500" s="23"/>
      <c r="AI500" s="23"/>
      <c r="AJ500" s="23"/>
      <c r="AK500" s="23"/>
      <c r="AL500" s="23"/>
      <c r="AM500" s="23"/>
      <c r="AN500" s="23"/>
      <c r="AO500" s="23"/>
      <c r="AP500" s="23"/>
      <c r="AQ500" s="25"/>
      <c r="AR500" s="4"/>
      <c r="AS500" s="4"/>
      <c r="AT500" s="4"/>
      <c r="AU500" s="4"/>
      <c r="AV500" s="4"/>
      <c r="AW500" s="4"/>
      <c r="AX500" s="4"/>
      <c r="AY500" s="4"/>
      <c r="AZ500" s="4"/>
      <c r="BA500" s="4"/>
      <c r="BB500" s="4"/>
      <c r="BC500" s="4"/>
      <c r="BD500" s="4"/>
      <c r="BE500" s="4"/>
      <c r="BF500" s="4"/>
      <c r="BG500" s="4"/>
      <c r="BH500" s="4"/>
      <c r="BI500" s="4"/>
      <c r="BJ500" s="4"/>
      <c r="BK500" s="4"/>
      <c r="BL500" s="4"/>
      <c r="BM500" s="4"/>
      <c r="BN500" s="4"/>
      <c r="BO500" s="4"/>
      <c r="BP500" s="4"/>
      <c r="BQ500" s="4"/>
      <c r="BR500" s="4"/>
      <c r="BS500" s="4"/>
      <c r="BT500" s="4"/>
      <c r="BU500" s="4"/>
      <c r="BV500" s="4"/>
      <c r="BW500" s="4"/>
      <c r="BX500" s="4"/>
    </row>
    <row r="50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23"/>
      <c r="AC501" s="23"/>
      <c r="AD501" s="23"/>
      <c r="AE501" s="23"/>
      <c r="AF501" s="23"/>
      <c r="AG501" s="23"/>
      <c r="AH501" s="23"/>
      <c r="AI501" s="23"/>
      <c r="AJ501" s="23"/>
      <c r="AK501" s="23"/>
      <c r="AL501" s="23"/>
      <c r="AM501" s="23"/>
      <c r="AN501" s="23"/>
      <c r="AO501" s="23"/>
      <c r="AP501" s="23"/>
      <c r="AQ501" s="25"/>
      <c r="AR501" s="4"/>
      <c r="AS501" s="4"/>
      <c r="AT501" s="4"/>
      <c r="AU501" s="4"/>
      <c r="AV501" s="4"/>
      <c r="AW501" s="4"/>
      <c r="AX501" s="4"/>
      <c r="AY501" s="4"/>
      <c r="AZ501" s="4"/>
      <c r="BA501" s="4"/>
      <c r="BB501" s="4"/>
      <c r="BC501" s="4"/>
      <c r="BD501" s="4"/>
      <c r="BE501" s="4"/>
      <c r="BF501" s="4"/>
      <c r="BG501" s="4"/>
      <c r="BH501" s="4"/>
      <c r="BI501" s="4"/>
      <c r="BJ501" s="4"/>
      <c r="BK501" s="4"/>
      <c r="BL501" s="4"/>
      <c r="BM501" s="4"/>
      <c r="BN501" s="4"/>
      <c r="BO501" s="4"/>
      <c r="BP501" s="4"/>
      <c r="BQ501" s="4"/>
      <c r="BR501" s="4"/>
      <c r="BS501" s="4"/>
      <c r="BT501" s="4"/>
      <c r="BU501" s="4"/>
      <c r="BV501" s="4"/>
      <c r="BW501" s="4"/>
      <c r="BX501" s="4"/>
    </row>
    <row r="502">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23"/>
      <c r="AC502" s="23"/>
      <c r="AD502" s="23"/>
      <c r="AE502" s="23"/>
      <c r="AF502" s="23"/>
      <c r="AG502" s="23"/>
      <c r="AH502" s="23"/>
      <c r="AI502" s="23"/>
      <c r="AJ502" s="23"/>
      <c r="AK502" s="23"/>
      <c r="AL502" s="23"/>
      <c r="AM502" s="23"/>
      <c r="AN502" s="23"/>
      <c r="AO502" s="23"/>
      <c r="AP502" s="23"/>
      <c r="AQ502" s="25"/>
      <c r="AR502" s="4"/>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row>
    <row r="503">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23"/>
      <c r="AC503" s="23"/>
      <c r="AD503" s="23"/>
      <c r="AE503" s="23"/>
      <c r="AF503" s="23"/>
      <c r="AG503" s="23"/>
      <c r="AH503" s="23"/>
      <c r="AI503" s="23"/>
      <c r="AJ503" s="23"/>
      <c r="AK503" s="23"/>
      <c r="AL503" s="23"/>
      <c r="AM503" s="23"/>
      <c r="AN503" s="23"/>
      <c r="AO503" s="23"/>
      <c r="AP503" s="23"/>
      <c r="AQ503" s="25"/>
      <c r="AR503" s="4"/>
      <c r="AS503" s="4"/>
      <c r="AT503" s="4"/>
      <c r="AU503" s="4"/>
      <c r="AV503" s="4"/>
      <c r="AW503" s="4"/>
      <c r="AX503" s="4"/>
      <c r="AY503" s="4"/>
      <c r="AZ503" s="4"/>
      <c r="BA503" s="4"/>
      <c r="BB503" s="4"/>
      <c r="BC503" s="4"/>
      <c r="BD503" s="4"/>
      <c r="BE503" s="4"/>
      <c r="BF503" s="4"/>
      <c r="BG503" s="4"/>
      <c r="BH503" s="4"/>
      <c r="BI503" s="4"/>
      <c r="BJ503" s="4"/>
      <c r="BK503" s="4"/>
      <c r="BL503" s="4"/>
      <c r="BM503" s="4"/>
      <c r="BN503" s="4"/>
      <c r="BO503" s="4"/>
      <c r="BP503" s="4"/>
      <c r="BQ503" s="4"/>
      <c r="BR503" s="4"/>
      <c r="BS503" s="4"/>
      <c r="BT503" s="4"/>
      <c r="BU503" s="4"/>
      <c r="BV503" s="4"/>
      <c r="BW503" s="4"/>
      <c r="BX503" s="4"/>
    </row>
    <row r="504">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23"/>
      <c r="AC504" s="23"/>
      <c r="AD504" s="23"/>
      <c r="AE504" s="23"/>
      <c r="AF504" s="23"/>
      <c r="AG504" s="23"/>
      <c r="AH504" s="23"/>
      <c r="AI504" s="23"/>
      <c r="AJ504" s="23"/>
      <c r="AK504" s="23"/>
      <c r="AL504" s="23"/>
      <c r="AM504" s="23"/>
      <c r="AN504" s="23"/>
      <c r="AO504" s="23"/>
      <c r="AP504" s="23"/>
      <c r="AQ504" s="25"/>
      <c r="AR504" s="4"/>
      <c r="AS504" s="4"/>
      <c r="AT504" s="4"/>
      <c r="AU504" s="4"/>
      <c r="AV504" s="4"/>
      <c r="AW504" s="4"/>
      <c r="AX504" s="4"/>
      <c r="AY504" s="4"/>
      <c r="AZ504" s="4"/>
      <c r="BA504" s="4"/>
      <c r="BB504" s="4"/>
      <c r="BC504" s="4"/>
      <c r="BD504" s="4"/>
      <c r="BE504" s="4"/>
      <c r="BF504" s="4"/>
      <c r="BG504" s="4"/>
      <c r="BH504" s="4"/>
      <c r="BI504" s="4"/>
      <c r="BJ504" s="4"/>
      <c r="BK504" s="4"/>
      <c r="BL504" s="4"/>
      <c r="BM504" s="4"/>
      <c r="BN504" s="4"/>
      <c r="BO504" s="4"/>
      <c r="BP504" s="4"/>
      <c r="BQ504" s="4"/>
      <c r="BR504" s="4"/>
      <c r="BS504" s="4"/>
      <c r="BT504" s="4"/>
      <c r="BU504" s="4"/>
      <c r="BV504" s="4"/>
      <c r="BW504" s="4"/>
      <c r="BX504" s="4"/>
    </row>
    <row r="505">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23"/>
      <c r="AC505" s="23"/>
      <c r="AD505" s="23"/>
      <c r="AE505" s="23"/>
      <c r="AF505" s="23"/>
      <c r="AG505" s="23"/>
      <c r="AH505" s="23"/>
      <c r="AI505" s="23"/>
      <c r="AJ505" s="23"/>
      <c r="AK505" s="23"/>
      <c r="AL505" s="23"/>
      <c r="AM505" s="23"/>
      <c r="AN505" s="23"/>
      <c r="AO505" s="23"/>
      <c r="AP505" s="23"/>
      <c r="AQ505" s="25"/>
      <c r="AR505" s="4"/>
      <c r="AS505" s="4"/>
      <c r="AT505" s="4"/>
      <c r="AU505" s="4"/>
      <c r="AV505" s="4"/>
      <c r="AW505" s="4"/>
      <c r="AX505" s="4"/>
      <c r="AY505" s="4"/>
      <c r="AZ505" s="4"/>
      <c r="BA505" s="4"/>
      <c r="BB505" s="4"/>
      <c r="BC505" s="4"/>
      <c r="BD505" s="4"/>
      <c r="BE505" s="4"/>
      <c r="BF505" s="4"/>
      <c r="BG505" s="4"/>
      <c r="BH505" s="4"/>
      <c r="BI505" s="4"/>
      <c r="BJ505" s="4"/>
      <c r="BK505" s="4"/>
      <c r="BL505" s="4"/>
      <c r="BM505" s="4"/>
      <c r="BN505" s="4"/>
      <c r="BO505" s="4"/>
      <c r="BP505" s="4"/>
      <c r="BQ505" s="4"/>
      <c r="BR505" s="4"/>
      <c r="BS505" s="4"/>
      <c r="BT505" s="4"/>
      <c r="BU505" s="4"/>
      <c r="BV505" s="4"/>
      <c r="BW505" s="4"/>
      <c r="BX505" s="4"/>
    </row>
    <row r="506">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23"/>
      <c r="AC506" s="23"/>
      <c r="AD506" s="23"/>
      <c r="AE506" s="23"/>
      <c r="AF506" s="23"/>
      <c r="AG506" s="23"/>
      <c r="AH506" s="23"/>
      <c r="AI506" s="23"/>
      <c r="AJ506" s="23"/>
      <c r="AK506" s="23"/>
      <c r="AL506" s="23"/>
      <c r="AM506" s="23"/>
      <c r="AN506" s="23"/>
      <c r="AO506" s="23"/>
      <c r="AP506" s="23"/>
      <c r="AQ506" s="25"/>
      <c r="AR506" s="4"/>
      <c r="AS506" s="4"/>
      <c r="AT506" s="4"/>
      <c r="AU506" s="4"/>
      <c r="AV506" s="4"/>
      <c r="AW506" s="4"/>
      <c r="AX506" s="4"/>
      <c r="AY506" s="4"/>
      <c r="AZ506" s="4"/>
      <c r="BA506" s="4"/>
      <c r="BB506" s="4"/>
      <c r="BC506" s="4"/>
      <c r="BD506" s="4"/>
      <c r="BE506" s="4"/>
      <c r="BF506" s="4"/>
      <c r="BG506" s="4"/>
      <c r="BH506" s="4"/>
      <c r="BI506" s="4"/>
      <c r="BJ506" s="4"/>
      <c r="BK506" s="4"/>
      <c r="BL506" s="4"/>
      <c r="BM506" s="4"/>
      <c r="BN506" s="4"/>
      <c r="BO506" s="4"/>
      <c r="BP506" s="4"/>
      <c r="BQ506" s="4"/>
      <c r="BR506" s="4"/>
      <c r="BS506" s="4"/>
      <c r="BT506" s="4"/>
      <c r="BU506" s="4"/>
      <c r="BV506" s="4"/>
      <c r="BW506" s="4"/>
      <c r="BX506" s="4"/>
    </row>
    <row r="507">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23"/>
      <c r="AC507" s="23"/>
      <c r="AD507" s="23"/>
      <c r="AE507" s="23"/>
      <c r="AF507" s="23"/>
      <c r="AG507" s="23"/>
      <c r="AH507" s="23"/>
      <c r="AI507" s="23"/>
      <c r="AJ507" s="23"/>
      <c r="AK507" s="23"/>
      <c r="AL507" s="23"/>
      <c r="AM507" s="23"/>
      <c r="AN507" s="23"/>
      <c r="AO507" s="23"/>
      <c r="AP507" s="23"/>
      <c r="AQ507" s="25"/>
      <c r="AR507" s="4"/>
      <c r="AS507" s="4"/>
      <c r="AT507" s="4"/>
      <c r="AU507" s="4"/>
      <c r="AV507" s="4"/>
      <c r="AW507" s="4"/>
      <c r="AX507" s="4"/>
      <c r="AY507" s="4"/>
      <c r="AZ507" s="4"/>
      <c r="BA507" s="4"/>
      <c r="BB507" s="4"/>
      <c r="BC507" s="4"/>
      <c r="BD507" s="4"/>
      <c r="BE507" s="4"/>
      <c r="BF507" s="4"/>
      <c r="BG507" s="4"/>
      <c r="BH507" s="4"/>
      <c r="BI507" s="4"/>
      <c r="BJ507" s="4"/>
      <c r="BK507" s="4"/>
      <c r="BL507" s="4"/>
      <c r="BM507" s="4"/>
      <c r="BN507" s="4"/>
      <c r="BO507" s="4"/>
      <c r="BP507" s="4"/>
      <c r="BQ507" s="4"/>
      <c r="BR507" s="4"/>
      <c r="BS507" s="4"/>
      <c r="BT507" s="4"/>
      <c r="BU507" s="4"/>
      <c r="BV507" s="4"/>
      <c r="BW507" s="4"/>
      <c r="BX507" s="4"/>
    </row>
    <row r="508">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23"/>
      <c r="AC508" s="23"/>
      <c r="AD508" s="23"/>
      <c r="AE508" s="23"/>
      <c r="AF508" s="23"/>
      <c r="AG508" s="23"/>
      <c r="AH508" s="23"/>
      <c r="AI508" s="23"/>
      <c r="AJ508" s="23"/>
      <c r="AK508" s="23"/>
      <c r="AL508" s="23"/>
      <c r="AM508" s="23"/>
      <c r="AN508" s="23"/>
      <c r="AO508" s="23"/>
      <c r="AP508" s="23"/>
      <c r="AQ508" s="25"/>
      <c r="AR508" s="4"/>
      <c r="AS508" s="4"/>
      <c r="AT508" s="4"/>
      <c r="AU508" s="4"/>
      <c r="AV508" s="4"/>
      <c r="AW508" s="4"/>
      <c r="AX508" s="4"/>
      <c r="AY508" s="4"/>
      <c r="AZ508" s="4"/>
      <c r="BA508" s="4"/>
      <c r="BB508" s="4"/>
      <c r="BC508" s="4"/>
      <c r="BD508" s="4"/>
      <c r="BE508" s="4"/>
      <c r="BF508" s="4"/>
      <c r="BG508" s="4"/>
      <c r="BH508" s="4"/>
      <c r="BI508" s="4"/>
      <c r="BJ508" s="4"/>
      <c r="BK508" s="4"/>
      <c r="BL508" s="4"/>
      <c r="BM508" s="4"/>
      <c r="BN508" s="4"/>
      <c r="BO508" s="4"/>
      <c r="BP508" s="4"/>
      <c r="BQ508" s="4"/>
      <c r="BR508" s="4"/>
      <c r="BS508" s="4"/>
      <c r="BT508" s="4"/>
      <c r="BU508" s="4"/>
      <c r="BV508" s="4"/>
      <c r="BW508" s="4"/>
      <c r="BX508" s="4"/>
    </row>
    <row r="509">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23"/>
      <c r="AC509" s="23"/>
      <c r="AD509" s="23"/>
      <c r="AE509" s="23"/>
      <c r="AF509" s="23"/>
      <c r="AG509" s="23"/>
      <c r="AH509" s="23"/>
      <c r="AI509" s="23"/>
      <c r="AJ509" s="23"/>
      <c r="AK509" s="23"/>
      <c r="AL509" s="23"/>
      <c r="AM509" s="23"/>
      <c r="AN509" s="23"/>
      <c r="AO509" s="23"/>
      <c r="AP509" s="23"/>
      <c r="AQ509" s="25"/>
      <c r="AR509" s="4"/>
      <c r="AS509" s="4"/>
      <c r="AT509" s="4"/>
      <c r="AU509" s="4"/>
      <c r="AV509" s="4"/>
      <c r="AW509" s="4"/>
      <c r="AX509" s="4"/>
      <c r="AY509" s="4"/>
      <c r="AZ509" s="4"/>
      <c r="BA509" s="4"/>
      <c r="BB509" s="4"/>
      <c r="BC509" s="4"/>
      <c r="BD509" s="4"/>
      <c r="BE509" s="4"/>
      <c r="BF509" s="4"/>
      <c r="BG509" s="4"/>
      <c r="BH509" s="4"/>
      <c r="BI509" s="4"/>
      <c r="BJ509" s="4"/>
      <c r="BK509" s="4"/>
      <c r="BL509" s="4"/>
      <c r="BM509" s="4"/>
      <c r="BN509" s="4"/>
      <c r="BO509" s="4"/>
      <c r="BP509" s="4"/>
      <c r="BQ509" s="4"/>
      <c r="BR509" s="4"/>
      <c r="BS509" s="4"/>
      <c r="BT509" s="4"/>
      <c r="BU509" s="4"/>
      <c r="BV509" s="4"/>
      <c r="BW509" s="4"/>
      <c r="BX509" s="4"/>
    </row>
    <row r="510">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23"/>
      <c r="AC510" s="23"/>
      <c r="AD510" s="23"/>
      <c r="AE510" s="23"/>
      <c r="AF510" s="23"/>
      <c r="AG510" s="23"/>
      <c r="AH510" s="23"/>
      <c r="AI510" s="23"/>
      <c r="AJ510" s="23"/>
      <c r="AK510" s="23"/>
      <c r="AL510" s="23"/>
      <c r="AM510" s="23"/>
      <c r="AN510" s="23"/>
      <c r="AO510" s="23"/>
      <c r="AP510" s="23"/>
      <c r="AQ510" s="25"/>
      <c r="AR510" s="4"/>
      <c r="AS510" s="4"/>
      <c r="AT510" s="4"/>
      <c r="AU510" s="4"/>
      <c r="AV510" s="4"/>
      <c r="AW510" s="4"/>
      <c r="AX510" s="4"/>
      <c r="AY510" s="4"/>
      <c r="AZ510" s="4"/>
      <c r="BA510" s="4"/>
      <c r="BB510" s="4"/>
      <c r="BC510" s="4"/>
      <c r="BD510" s="4"/>
      <c r="BE510" s="4"/>
      <c r="BF510" s="4"/>
      <c r="BG510" s="4"/>
      <c r="BH510" s="4"/>
      <c r="BI510" s="4"/>
      <c r="BJ510" s="4"/>
      <c r="BK510" s="4"/>
      <c r="BL510" s="4"/>
      <c r="BM510" s="4"/>
      <c r="BN510" s="4"/>
      <c r="BO510" s="4"/>
      <c r="BP510" s="4"/>
      <c r="BQ510" s="4"/>
      <c r="BR510" s="4"/>
      <c r="BS510" s="4"/>
      <c r="BT510" s="4"/>
      <c r="BU510" s="4"/>
      <c r="BV510" s="4"/>
      <c r="BW510" s="4"/>
      <c r="BX510" s="4"/>
    </row>
    <row r="51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23"/>
      <c r="AC511" s="23"/>
      <c r="AD511" s="23"/>
      <c r="AE511" s="23"/>
      <c r="AF511" s="23"/>
      <c r="AG511" s="23"/>
      <c r="AH511" s="23"/>
      <c r="AI511" s="23"/>
      <c r="AJ511" s="23"/>
      <c r="AK511" s="23"/>
      <c r="AL511" s="23"/>
      <c r="AM511" s="23"/>
      <c r="AN511" s="23"/>
      <c r="AO511" s="23"/>
      <c r="AP511" s="23"/>
      <c r="AQ511" s="25"/>
      <c r="AR511" s="4"/>
      <c r="AS511" s="4"/>
      <c r="AT511" s="4"/>
      <c r="AU511" s="4"/>
      <c r="AV511" s="4"/>
      <c r="AW511" s="4"/>
      <c r="AX511" s="4"/>
      <c r="AY511" s="4"/>
      <c r="AZ511" s="4"/>
      <c r="BA511" s="4"/>
      <c r="BB511" s="4"/>
      <c r="BC511" s="4"/>
      <c r="BD511" s="4"/>
      <c r="BE511" s="4"/>
      <c r="BF511" s="4"/>
      <c r="BG511" s="4"/>
      <c r="BH511" s="4"/>
      <c r="BI511" s="4"/>
      <c r="BJ511" s="4"/>
      <c r="BK511" s="4"/>
      <c r="BL511" s="4"/>
      <c r="BM511" s="4"/>
      <c r="BN511" s="4"/>
      <c r="BO511" s="4"/>
      <c r="BP511" s="4"/>
      <c r="BQ511" s="4"/>
      <c r="BR511" s="4"/>
      <c r="BS511" s="4"/>
      <c r="BT511" s="4"/>
      <c r="BU511" s="4"/>
      <c r="BV511" s="4"/>
      <c r="BW511" s="4"/>
      <c r="BX511" s="4"/>
    </row>
    <row r="512">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23"/>
      <c r="AC512" s="23"/>
      <c r="AD512" s="23"/>
      <c r="AE512" s="23"/>
      <c r="AF512" s="23"/>
      <c r="AG512" s="23"/>
      <c r="AH512" s="23"/>
      <c r="AI512" s="23"/>
      <c r="AJ512" s="23"/>
      <c r="AK512" s="23"/>
      <c r="AL512" s="23"/>
      <c r="AM512" s="23"/>
      <c r="AN512" s="23"/>
      <c r="AO512" s="23"/>
      <c r="AP512" s="23"/>
      <c r="AQ512" s="25"/>
      <c r="AR512" s="4"/>
      <c r="AS512" s="4"/>
      <c r="AT512" s="4"/>
      <c r="AU512" s="4"/>
      <c r="AV512" s="4"/>
      <c r="AW512" s="4"/>
      <c r="AX512" s="4"/>
      <c r="AY512" s="4"/>
      <c r="AZ512" s="4"/>
      <c r="BA512" s="4"/>
      <c r="BB512" s="4"/>
      <c r="BC512" s="4"/>
      <c r="BD512" s="4"/>
      <c r="BE512" s="4"/>
      <c r="BF512" s="4"/>
      <c r="BG512" s="4"/>
      <c r="BH512" s="4"/>
      <c r="BI512" s="4"/>
      <c r="BJ512" s="4"/>
      <c r="BK512" s="4"/>
      <c r="BL512" s="4"/>
      <c r="BM512" s="4"/>
      <c r="BN512" s="4"/>
      <c r="BO512" s="4"/>
      <c r="BP512" s="4"/>
      <c r="BQ512" s="4"/>
      <c r="BR512" s="4"/>
      <c r="BS512" s="4"/>
      <c r="BT512" s="4"/>
      <c r="BU512" s="4"/>
      <c r="BV512" s="4"/>
      <c r="BW512" s="4"/>
      <c r="BX512" s="4"/>
    </row>
    <row r="513">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23"/>
      <c r="AC513" s="23"/>
      <c r="AD513" s="23"/>
      <c r="AE513" s="23"/>
      <c r="AF513" s="23"/>
      <c r="AG513" s="23"/>
      <c r="AH513" s="23"/>
      <c r="AI513" s="23"/>
      <c r="AJ513" s="23"/>
      <c r="AK513" s="23"/>
      <c r="AL513" s="23"/>
      <c r="AM513" s="23"/>
      <c r="AN513" s="23"/>
      <c r="AO513" s="23"/>
      <c r="AP513" s="23"/>
      <c r="AQ513" s="25"/>
      <c r="AR513" s="4"/>
      <c r="AS513" s="4"/>
      <c r="AT513" s="4"/>
      <c r="AU513" s="4"/>
      <c r="AV513" s="4"/>
      <c r="AW513" s="4"/>
      <c r="AX513" s="4"/>
      <c r="AY513" s="4"/>
      <c r="AZ513" s="4"/>
      <c r="BA513" s="4"/>
      <c r="BB513" s="4"/>
      <c r="BC513" s="4"/>
      <c r="BD513" s="4"/>
      <c r="BE513" s="4"/>
      <c r="BF513" s="4"/>
      <c r="BG513" s="4"/>
      <c r="BH513" s="4"/>
      <c r="BI513" s="4"/>
      <c r="BJ513" s="4"/>
      <c r="BK513" s="4"/>
      <c r="BL513" s="4"/>
      <c r="BM513" s="4"/>
      <c r="BN513" s="4"/>
      <c r="BO513" s="4"/>
      <c r="BP513" s="4"/>
      <c r="BQ513" s="4"/>
      <c r="BR513" s="4"/>
      <c r="BS513" s="4"/>
      <c r="BT513" s="4"/>
      <c r="BU513" s="4"/>
      <c r="BV513" s="4"/>
      <c r="BW513" s="4"/>
      <c r="BX513" s="4"/>
    </row>
    <row r="514">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23"/>
      <c r="AC514" s="23"/>
      <c r="AD514" s="23"/>
      <c r="AE514" s="23"/>
      <c r="AF514" s="23"/>
      <c r="AG514" s="23"/>
      <c r="AH514" s="23"/>
      <c r="AI514" s="23"/>
      <c r="AJ514" s="23"/>
      <c r="AK514" s="23"/>
      <c r="AL514" s="23"/>
      <c r="AM514" s="23"/>
      <c r="AN514" s="23"/>
      <c r="AO514" s="23"/>
      <c r="AP514" s="23"/>
      <c r="AQ514" s="25"/>
      <c r="AR514" s="4"/>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row>
    <row r="515">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23"/>
      <c r="AC515" s="23"/>
      <c r="AD515" s="23"/>
      <c r="AE515" s="23"/>
      <c r="AF515" s="23"/>
      <c r="AG515" s="23"/>
      <c r="AH515" s="23"/>
      <c r="AI515" s="23"/>
      <c r="AJ515" s="23"/>
      <c r="AK515" s="23"/>
      <c r="AL515" s="23"/>
      <c r="AM515" s="23"/>
      <c r="AN515" s="23"/>
      <c r="AO515" s="23"/>
      <c r="AP515" s="23"/>
      <c r="AQ515" s="25"/>
      <c r="AR515" s="4"/>
      <c r="AS515" s="4"/>
      <c r="AT515" s="4"/>
      <c r="AU515" s="4"/>
      <c r="AV515" s="4"/>
      <c r="AW515" s="4"/>
      <c r="AX515" s="4"/>
      <c r="AY515" s="4"/>
      <c r="AZ515" s="4"/>
      <c r="BA515" s="4"/>
      <c r="BB515" s="4"/>
      <c r="BC515" s="4"/>
      <c r="BD515" s="4"/>
      <c r="BE515" s="4"/>
      <c r="BF515" s="4"/>
      <c r="BG515" s="4"/>
      <c r="BH515" s="4"/>
      <c r="BI515" s="4"/>
      <c r="BJ515" s="4"/>
      <c r="BK515" s="4"/>
      <c r="BL515" s="4"/>
      <c r="BM515" s="4"/>
      <c r="BN515" s="4"/>
      <c r="BO515" s="4"/>
      <c r="BP515" s="4"/>
      <c r="BQ515" s="4"/>
      <c r="BR515" s="4"/>
      <c r="BS515" s="4"/>
      <c r="BT515" s="4"/>
      <c r="BU515" s="4"/>
      <c r="BV515" s="4"/>
      <c r="BW515" s="4"/>
      <c r="BX515" s="4"/>
    </row>
    <row r="516">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23"/>
      <c r="AC516" s="23"/>
      <c r="AD516" s="23"/>
      <c r="AE516" s="23"/>
      <c r="AF516" s="23"/>
      <c r="AG516" s="23"/>
      <c r="AH516" s="23"/>
      <c r="AI516" s="23"/>
      <c r="AJ516" s="23"/>
      <c r="AK516" s="23"/>
      <c r="AL516" s="23"/>
      <c r="AM516" s="23"/>
      <c r="AN516" s="23"/>
      <c r="AO516" s="23"/>
      <c r="AP516" s="23"/>
      <c r="AQ516" s="25"/>
      <c r="AR516" s="4"/>
      <c r="AS516" s="4"/>
      <c r="AT516" s="4"/>
      <c r="AU516" s="4"/>
      <c r="AV516" s="4"/>
      <c r="AW516" s="4"/>
      <c r="AX516" s="4"/>
      <c r="AY516" s="4"/>
      <c r="AZ516" s="4"/>
      <c r="BA516" s="4"/>
      <c r="BB516" s="4"/>
      <c r="BC516" s="4"/>
      <c r="BD516" s="4"/>
      <c r="BE516" s="4"/>
      <c r="BF516" s="4"/>
      <c r="BG516" s="4"/>
      <c r="BH516" s="4"/>
      <c r="BI516" s="4"/>
      <c r="BJ516" s="4"/>
      <c r="BK516" s="4"/>
      <c r="BL516" s="4"/>
      <c r="BM516" s="4"/>
      <c r="BN516" s="4"/>
      <c r="BO516" s="4"/>
      <c r="BP516" s="4"/>
      <c r="BQ516" s="4"/>
      <c r="BR516" s="4"/>
      <c r="BS516" s="4"/>
      <c r="BT516" s="4"/>
      <c r="BU516" s="4"/>
      <c r="BV516" s="4"/>
      <c r="BW516" s="4"/>
      <c r="BX516" s="4"/>
    </row>
    <row r="517">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23"/>
      <c r="AC517" s="23"/>
      <c r="AD517" s="23"/>
      <c r="AE517" s="23"/>
      <c r="AF517" s="23"/>
      <c r="AG517" s="23"/>
      <c r="AH517" s="23"/>
      <c r="AI517" s="23"/>
      <c r="AJ517" s="23"/>
      <c r="AK517" s="23"/>
      <c r="AL517" s="23"/>
      <c r="AM517" s="23"/>
      <c r="AN517" s="23"/>
      <c r="AO517" s="23"/>
      <c r="AP517" s="23"/>
      <c r="AQ517" s="25"/>
      <c r="AR517" s="4"/>
      <c r="AS517" s="4"/>
      <c r="AT517" s="4"/>
      <c r="AU517" s="4"/>
      <c r="AV517" s="4"/>
      <c r="AW517" s="4"/>
      <c r="AX517" s="4"/>
      <c r="AY517" s="4"/>
      <c r="AZ517" s="4"/>
      <c r="BA517" s="4"/>
      <c r="BB517" s="4"/>
      <c r="BC517" s="4"/>
      <c r="BD517" s="4"/>
      <c r="BE517" s="4"/>
      <c r="BF517" s="4"/>
      <c r="BG517" s="4"/>
      <c r="BH517" s="4"/>
      <c r="BI517" s="4"/>
      <c r="BJ517" s="4"/>
      <c r="BK517" s="4"/>
      <c r="BL517" s="4"/>
      <c r="BM517" s="4"/>
      <c r="BN517" s="4"/>
      <c r="BO517" s="4"/>
      <c r="BP517" s="4"/>
      <c r="BQ517" s="4"/>
      <c r="BR517" s="4"/>
      <c r="BS517" s="4"/>
      <c r="BT517" s="4"/>
      <c r="BU517" s="4"/>
      <c r="BV517" s="4"/>
      <c r="BW517" s="4"/>
      <c r="BX517" s="4"/>
    </row>
    <row r="518">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23"/>
      <c r="AC518" s="23"/>
      <c r="AD518" s="23"/>
      <c r="AE518" s="23"/>
      <c r="AF518" s="23"/>
      <c r="AG518" s="23"/>
      <c r="AH518" s="23"/>
      <c r="AI518" s="23"/>
      <c r="AJ518" s="23"/>
      <c r="AK518" s="23"/>
      <c r="AL518" s="23"/>
      <c r="AM518" s="23"/>
      <c r="AN518" s="23"/>
      <c r="AO518" s="23"/>
      <c r="AP518" s="23"/>
      <c r="AQ518" s="25"/>
      <c r="AR518" s="4"/>
      <c r="AS518" s="4"/>
      <c r="AT518" s="4"/>
      <c r="AU518" s="4"/>
      <c r="AV518" s="4"/>
      <c r="AW518" s="4"/>
      <c r="AX518" s="4"/>
      <c r="AY518" s="4"/>
      <c r="AZ518" s="4"/>
      <c r="BA518" s="4"/>
      <c r="BB518" s="4"/>
      <c r="BC518" s="4"/>
      <c r="BD518" s="4"/>
      <c r="BE518" s="4"/>
      <c r="BF518" s="4"/>
      <c r="BG518" s="4"/>
      <c r="BH518" s="4"/>
      <c r="BI518" s="4"/>
      <c r="BJ518" s="4"/>
      <c r="BK518" s="4"/>
      <c r="BL518" s="4"/>
      <c r="BM518" s="4"/>
      <c r="BN518" s="4"/>
      <c r="BO518" s="4"/>
      <c r="BP518" s="4"/>
      <c r="BQ518" s="4"/>
      <c r="BR518" s="4"/>
      <c r="BS518" s="4"/>
      <c r="BT518" s="4"/>
      <c r="BU518" s="4"/>
      <c r="BV518" s="4"/>
      <c r="BW518" s="4"/>
      <c r="BX518" s="4"/>
    </row>
    <row r="519">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23"/>
      <c r="AC519" s="23"/>
      <c r="AD519" s="23"/>
      <c r="AE519" s="23"/>
      <c r="AF519" s="23"/>
      <c r="AG519" s="23"/>
      <c r="AH519" s="23"/>
      <c r="AI519" s="23"/>
      <c r="AJ519" s="23"/>
      <c r="AK519" s="23"/>
      <c r="AL519" s="23"/>
      <c r="AM519" s="23"/>
      <c r="AN519" s="23"/>
      <c r="AO519" s="23"/>
      <c r="AP519" s="23"/>
      <c r="AQ519" s="25"/>
      <c r="AR519" s="4"/>
      <c r="AS519" s="4"/>
      <c r="AT519" s="4"/>
      <c r="AU519" s="4"/>
      <c r="AV519" s="4"/>
      <c r="AW519" s="4"/>
      <c r="AX519" s="4"/>
      <c r="AY519" s="4"/>
      <c r="AZ519" s="4"/>
      <c r="BA519" s="4"/>
      <c r="BB519" s="4"/>
      <c r="BC519" s="4"/>
      <c r="BD519" s="4"/>
      <c r="BE519" s="4"/>
      <c r="BF519" s="4"/>
      <c r="BG519" s="4"/>
      <c r="BH519" s="4"/>
      <c r="BI519" s="4"/>
      <c r="BJ519" s="4"/>
      <c r="BK519" s="4"/>
      <c r="BL519" s="4"/>
      <c r="BM519" s="4"/>
      <c r="BN519" s="4"/>
      <c r="BO519" s="4"/>
      <c r="BP519" s="4"/>
      <c r="BQ519" s="4"/>
      <c r="BR519" s="4"/>
      <c r="BS519" s="4"/>
      <c r="BT519" s="4"/>
      <c r="BU519" s="4"/>
      <c r="BV519" s="4"/>
      <c r="BW519" s="4"/>
      <c r="BX519" s="4"/>
    </row>
    <row r="520">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23"/>
      <c r="AC520" s="23"/>
      <c r="AD520" s="23"/>
      <c r="AE520" s="23"/>
      <c r="AF520" s="23"/>
      <c r="AG520" s="23"/>
      <c r="AH520" s="23"/>
      <c r="AI520" s="23"/>
      <c r="AJ520" s="23"/>
      <c r="AK520" s="23"/>
      <c r="AL520" s="23"/>
      <c r="AM520" s="23"/>
      <c r="AN520" s="23"/>
      <c r="AO520" s="23"/>
      <c r="AP520" s="23"/>
      <c r="AQ520" s="25"/>
      <c r="AR520" s="4"/>
      <c r="AS520" s="4"/>
      <c r="AT520" s="4"/>
      <c r="AU520" s="4"/>
      <c r="AV520" s="4"/>
      <c r="AW520" s="4"/>
      <c r="AX520" s="4"/>
      <c r="AY520" s="4"/>
      <c r="AZ520" s="4"/>
      <c r="BA520" s="4"/>
      <c r="BB520" s="4"/>
      <c r="BC520" s="4"/>
      <c r="BD520" s="4"/>
      <c r="BE520" s="4"/>
      <c r="BF520" s="4"/>
      <c r="BG520" s="4"/>
      <c r="BH520" s="4"/>
      <c r="BI520" s="4"/>
      <c r="BJ520" s="4"/>
      <c r="BK520" s="4"/>
      <c r="BL520" s="4"/>
      <c r="BM520" s="4"/>
      <c r="BN520" s="4"/>
      <c r="BO520" s="4"/>
      <c r="BP520" s="4"/>
      <c r="BQ520" s="4"/>
      <c r="BR520" s="4"/>
      <c r="BS520" s="4"/>
      <c r="BT520" s="4"/>
      <c r="BU520" s="4"/>
      <c r="BV520" s="4"/>
      <c r="BW520" s="4"/>
      <c r="BX520" s="4"/>
    </row>
    <row r="52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23"/>
      <c r="AC521" s="23"/>
      <c r="AD521" s="23"/>
      <c r="AE521" s="23"/>
      <c r="AF521" s="23"/>
      <c r="AG521" s="23"/>
      <c r="AH521" s="23"/>
      <c r="AI521" s="23"/>
      <c r="AJ521" s="23"/>
      <c r="AK521" s="23"/>
      <c r="AL521" s="23"/>
      <c r="AM521" s="23"/>
      <c r="AN521" s="23"/>
      <c r="AO521" s="23"/>
      <c r="AP521" s="23"/>
      <c r="AQ521" s="25"/>
      <c r="AR521" s="4"/>
      <c r="AS521" s="4"/>
      <c r="AT521" s="4"/>
      <c r="AU521" s="4"/>
      <c r="AV521" s="4"/>
      <c r="AW521" s="4"/>
      <c r="AX521" s="4"/>
      <c r="AY521" s="4"/>
      <c r="AZ521" s="4"/>
      <c r="BA521" s="4"/>
      <c r="BB521" s="4"/>
      <c r="BC521" s="4"/>
      <c r="BD521" s="4"/>
      <c r="BE521" s="4"/>
      <c r="BF521" s="4"/>
      <c r="BG521" s="4"/>
      <c r="BH521" s="4"/>
      <c r="BI521" s="4"/>
      <c r="BJ521" s="4"/>
      <c r="BK521" s="4"/>
      <c r="BL521" s="4"/>
      <c r="BM521" s="4"/>
      <c r="BN521" s="4"/>
      <c r="BO521" s="4"/>
      <c r="BP521" s="4"/>
      <c r="BQ521" s="4"/>
      <c r="BR521" s="4"/>
      <c r="BS521" s="4"/>
      <c r="BT521" s="4"/>
      <c r="BU521" s="4"/>
      <c r="BV521" s="4"/>
      <c r="BW521" s="4"/>
      <c r="BX521" s="4"/>
    </row>
    <row r="522">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23"/>
      <c r="AC522" s="23"/>
      <c r="AD522" s="23"/>
      <c r="AE522" s="23"/>
      <c r="AF522" s="23"/>
      <c r="AG522" s="23"/>
      <c r="AH522" s="23"/>
      <c r="AI522" s="23"/>
      <c r="AJ522" s="23"/>
      <c r="AK522" s="23"/>
      <c r="AL522" s="23"/>
      <c r="AM522" s="23"/>
      <c r="AN522" s="23"/>
      <c r="AO522" s="23"/>
      <c r="AP522" s="23"/>
      <c r="AQ522" s="25"/>
      <c r="AR522" s="4"/>
      <c r="AS522" s="4"/>
      <c r="AT522" s="4"/>
      <c r="AU522" s="4"/>
      <c r="AV522" s="4"/>
      <c r="AW522" s="4"/>
      <c r="AX522" s="4"/>
      <c r="AY522" s="4"/>
      <c r="AZ522" s="4"/>
      <c r="BA522" s="4"/>
      <c r="BB522" s="4"/>
      <c r="BC522" s="4"/>
      <c r="BD522" s="4"/>
      <c r="BE522" s="4"/>
      <c r="BF522" s="4"/>
      <c r="BG522" s="4"/>
      <c r="BH522" s="4"/>
      <c r="BI522" s="4"/>
      <c r="BJ522" s="4"/>
      <c r="BK522" s="4"/>
      <c r="BL522" s="4"/>
      <c r="BM522" s="4"/>
      <c r="BN522" s="4"/>
      <c r="BO522" s="4"/>
      <c r="BP522" s="4"/>
      <c r="BQ522" s="4"/>
      <c r="BR522" s="4"/>
      <c r="BS522" s="4"/>
      <c r="BT522" s="4"/>
      <c r="BU522" s="4"/>
      <c r="BV522" s="4"/>
      <c r="BW522" s="4"/>
      <c r="BX522" s="4"/>
    </row>
    <row r="523">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23"/>
      <c r="AC523" s="23"/>
      <c r="AD523" s="23"/>
      <c r="AE523" s="23"/>
      <c r="AF523" s="23"/>
      <c r="AG523" s="23"/>
      <c r="AH523" s="23"/>
      <c r="AI523" s="23"/>
      <c r="AJ523" s="23"/>
      <c r="AK523" s="23"/>
      <c r="AL523" s="23"/>
      <c r="AM523" s="23"/>
      <c r="AN523" s="23"/>
      <c r="AO523" s="23"/>
      <c r="AP523" s="23"/>
      <c r="AQ523" s="25"/>
      <c r="AR523" s="4"/>
      <c r="AS523" s="4"/>
      <c r="AT523" s="4"/>
      <c r="AU523" s="4"/>
      <c r="AV523" s="4"/>
      <c r="AW523" s="4"/>
      <c r="AX523" s="4"/>
      <c r="AY523" s="4"/>
      <c r="AZ523" s="4"/>
      <c r="BA523" s="4"/>
      <c r="BB523" s="4"/>
      <c r="BC523" s="4"/>
      <c r="BD523" s="4"/>
      <c r="BE523" s="4"/>
      <c r="BF523" s="4"/>
      <c r="BG523" s="4"/>
      <c r="BH523" s="4"/>
      <c r="BI523" s="4"/>
      <c r="BJ523" s="4"/>
      <c r="BK523" s="4"/>
      <c r="BL523" s="4"/>
      <c r="BM523" s="4"/>
      <c r="BN523" s="4"/>
      <c r="BO523" s="4"/>
      <c r="BP523" s="4"/>
      <c r="BQ523" s="4"/>
      <c r="BR523" s="4"/>
      <c r="BS523" s="4"/>
      <c r="BT523" s="4"/>
      <c r="BU523" s="4"/>
      <c r="BV523" s="4"/>
      <c r="BW523" s="4"/>
      <c r="BX523" s="4"/>
    </row>
    <row r="524">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23"/>
      <c r="AC524" s="23"/>
      <c r="AD524" s="23"/>
      <c r="AE524" s="23"/>
      <c r="AF524" s="23"/>
      <c r="AG524" s="23"/>
      <c r="AH524" s="23"/>
      <c r="AI524" s="23"/>
      <c r="AJ524" s="23"/>
      <c r="AK524" s="23"/>
      <c r="AL524" s="23"/>
      <c r="AM524" s="23"/>
      <c r="AN524" s="23"/>
      <c r="AO524" s="23"/>
      <c r="AP524" s="23"/>
      <c r="AQ524" s="25"/>
      <c r="AR524" s="4"/>
      <c r="AS524" s="4"/>
      <c r="AT524" s="4"/>
      <c r="AU524" s="4"/>
      <c r="AV524" s="4"/>
      <c r="AW524" s="4"/>
      <c r="AX524" s="4"/>
      <c r="AY524" s="4"/>
      <c r="AZ524" s="4"/>
      <c r="BA524" s="4"/>
      <c r="BB524" s="4"/>
      <c r="BC524" s="4"/>
      <c r="BD524" s="4"/>
      <c r="BE524" s="4"/>
      <c r="BF524" s="4"/>
      <c r="BG524" s="4"/>
      <c r="BH524" s="4"/>
      <c r="BI524" s="4"/>
      <c r="BJ524" s="4"/>
      <c r="BK524" s="4"/>
      <c r="BL524" s="4"/>
      <c r="BM524" s="4"/>
      <c r="BN524" s="4"/>
      <c r="BO524" s="4"/>
      <c r="BP524" s="4"/>
      <c r="BQ524" s="4"/>
      <c r="BR524" s="4"/>
      <c r="BS524" s="4"/>
      <c r="BT524" s="4"/>
      <c r="BU524" s="4"/>
      <c r="BV524" s="4"/>
      <c r="BW524" s="4"/>
      <c r="BX524" s="4"/>
    </row>
    <row r="525">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23"/>
      <c r="AC525" s="23"/>
      <c r="AD525" s="23"/>
      <c r="AE525" s="23"/>
      <c r="AF525" s="23"/>
      <c r="AG525" s="23"/>
      <c r="AH525" s="23"/>
      <c r="AI525" s="23"/>
      <c r="AJ525" s="23"/>
      <c r="AK525" s="23"/>
      <c r="AL525" s="23"/>
      <c r="AM525" s="23"/>
      <c r="AN525" s="23"/>
      <c r="AO525" s="23"/>
      <c r="AP525" s="23"/>
      <c r="AQ525" s="25"/>
      <c r="AR525" s="4"/>
      <c r="AS525" s="4"/>
      <c r="AT525" s="4"/>
      <c r="AU525" s="4"/>
      <c r="AV525" s="4"/>
      <c r="AW525" s="4"/>
      <c r="AX525" s="4"/>
      <c r="AY525" s="4"/>
      <c r="AZ525" s="4"/>
      <c r="BA525" s="4"/>
      <c r="BB525" s="4"/>
      <c r="BC525" s="4"/>
      <c r="BD525" s="4"/>
      <c r="BE525" s="4"/>
      <c r="BF525" s="4"/>
      <c r="BG525" s="4"/>
      <c r="BH525" s="4"/>
      <c r="BI525" s="4"/>
      <c r="BJ525" s="4"/>
      <c r="BK525" s="4"/>
      <c r="BL525" s="4"/>
      <c r="BM525" s="4"/>
      <c r="BN525" s="4"/>
      <c r="BO525" s="4"/>
      <c r="BP525" s="4"/>
      <c r="BQ525" s="4"/>
      <c r="BR525" s="4"/>
      <c r="BS525" s="4"/>
      <c r="BT525" s="4"/>
      <c r="BU525" s="4"/>
      <c r="BV525" s="4"/>
      <c r="BW525" s="4"/>
      <c r="BX525" s="4"/>
    </row>
    <row r="526">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23"/>
      <c r="AC526" s="23"/>
      <c r="AD526" s="23"/>
      <c r="AE526" s="23"/>
      <c r="AF526" s="23"/>
      <c r="AG526" s="23"/>
      <c r="AH526" s="23"/>
      <c r="AI526" s="23"/>
      <c r="AJ526" s="23"/>
      <c r="AK526" s="23"/>
      <c r="AL526" s="23"/>
      <c r="AM526" s="23"/>
      <c r="AN526" s="23"/>
      <c r="AO526" s="23"/>
      <c r="AP526" s="23"/>
      <c r="AQ526" s="25"/>
      <c r="AR526" s="4"/>
      <c r="AS526" s="4"/>
      <c r="AT526" s="4"/>
      <c r="AU526" s="4"/>
      <c r="AV526" s="4"/>
      <c r="AW526" s="4"/>
      <c r="AX526" s="4"/>
      <c r="AY526" s="4"/>
      <c r="AZ526" s="4"/>
      <c r="BA526" s="4"/>
      <c r="BB526" s="4"/>
      <c r="BC526" s="4"/>
      <c r="BD526" s="4"/>
      <c r="BE526" s="4"/>
      <c r="BF526" s="4"/>
      <c r="BG526" s="4"/>
      <c r="BH526" s="4"/>
      <c r="BI526" s="4"/>
      <c r="BJ526" s="4"/>
      <c r="BK526" s="4"/>
      <c r="BL526" s="4"/>
      <c r="BM526" s="4"/>
      <c r="BN526" s="4"/>
      <c r="BO526" s="4"/>
      <c r="BP526" s="4"/>
      <c r="BQ526" s="4"/>
      <c r="BR526" s="4"/>
      <c r="BS526" s="4"/>
      <c r="BT526" s="4"/>
      <c r="BU526" s="4"/>
      <c r="BV526" s="4"/>
      <c r="BW526" s="4"/>
      <c r="BX526" s="4"/>
    </row>
    <row r="527">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23"/>
      <c r="AC527" s="23"/>
      <c r="AD527" s="23"/>
      <c r="AE527" s="23"/>
      <c r="AF527" s="23"/>
      <c r="AG527" s="23"/>
      <c r="AH527" s="23"/>
      <c r="AI527" s="23"/>
      <c r="AJ527" s="23"/>
      <c r="AK527" s="23"/>
      <c r="AL527" s="23"/>
      <c r="AM527" s="23"/>
      <c r="AN527" s="23"/>
      <c r="AO527" s="23"/>
      <c r="AP527" s="23"/>
      <c r="AQ527" s="25"/>
      <c r="AR527" s="4"/>
      <c r="AS527" s="4"/>
      <c r="AT527" s="4"/>
      <c r="AU527" s="4"/>
      <c r="AV527" s="4"/>
      <c r="AW527" s="4"/>
      <c r="AX527" s="4"/>
      <c r="AY527" s="4"/>
      <c r="AZ527" s="4"/>
      <c r="BA527" s="4"/>
      <c r="BB527" s="4"/>
      <c r="BC527" s="4"/>
      <c r="BD527" s="4"/>
      <c r="BE527" s="4"/>
      <c r="BF527" s="4"/>
      <c r="BG527" s="4"/>
      <c r="BH527" s="4"/>
      <c r="BI527" s="4"/>
      <c r="BJ527" s="4"/>
      <c r="BK527" s="4"/>
      <c r="BL527" s="4"/>
      <c r="BM527" s="4"/>
      <c r="BN527" s="4"/>
      <c r="BO527" s="4"/>
      <c r="BP527" s="4"/>
      <c r="BQ527" s="4"/>
      <c r="BR527" s="4"/>
      <c r="BS527" s="4"/>
      <c r="BT527" s="4"/>
      <c r="BU527" s="4"/>
      <c r="BV527" s="4"/>
      <c r="BW527" s="4"/>
      <c r="BX527" s="4"/>
    </row>
    <row r="528">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23"/>
      <c r="AC528" s="23"/>
      <c r="AD528" s="23"/>
      <c r="AE528" s="23"/>
      <c r="AF528" s="23"/>
      <c r="AG528" s="23"/>
      <c r="AH528" s="23"/>
      <c r="AI528" s="23"/>
      <c r="AJ528" s="23"/>
      <c r="AK528" s="23"/>
      <c r="AL528" s="23"/>
      <c r="AM528" s="23"/>
      <c r="AN528" s="23"/>
      <c r="AO528" s="23"/>
      <c r="AP528" s="23"/>
      <c r="AQ528" s="25"/>
      <c r="AR528" s="4"/>
      <c r="AS528" s="4"/>
      <c r="AT528" s="4"/>
      <c r="AU528" s="4"/>
      <c r="AV528" s="4"/>
      <c r="AW528" s="4"/>
      <c r="AX528" s="4"/>
      <c r="AY528" s="4"/>
      <c r="AZ528" s="4"/>
      <c r="BA528" s="4"/>
      <c r="BB528" s="4"/>
      <c r="BC528" s="4"/>
      <c r="BD528" s="4"/>
      <c r="BE528" s="4"/>
      <c r="BF528" s="4"/>
      <c r="BG528" s="4"/>
      <c r="BH528" s="4"/>
      <c r="BI528" s="4"/>
      <c r="BJ528" s="4"/>
      <c r="BK528" s="4"/>
      <c r="BL528" s="4"/>
      <c r="BM528" s="4"/>
      <c r="BN528" s="4"/>
      <c r="BO528" s="4"/>
      <c r="BP528" s="4"/>
      <c r="BQ528" s="4"/>
      <c r="BR528" s="4"/>
      <c r="BS528" s="4"/>
      <c r="BT528" s="4"/>
      <c r="BU528" s="4"/>
      <c r="BV528" s="4"/>
      <c r="BW528" s="4"/>
      <c r="BX528" s="4"/>
    </row>
    <row r="529">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23"/>
      <c r="AC529" s="23"/>
      <c r="AD529" s="23"/>
      <c r="AE529" s="23"/>
      <c r="AF529" s="23"/>
      <c r="AG529" s="23"/>
      <c r="AH529" s="23"/>
      <c r="AI529" s="23"/>
      <c r="AJ529" s="23"/>
      <c r="AK529" s="23"/>
      <c r="AL529" s="23"/>
      <c r="AM529" s="23"/>
      <c r="AN529" s="23"/>
      <c r="AO529" s="23"/>
      <c r="AP529" s="23"/>
      <c r="AQ529" s="25"/>
      <c r="AR529" s="4"/>
      <c r="AS529" s="4"/>
      <c r="AT529" s="4"/>
      <c r="AU529" s="4"/>
      <c r="AV529" s="4"/>
      <c r="AW529" s="4"/>
      <c r="AX529" s="4"/>
      <c r="AY529" s="4"/>
      <c r="AZ529" s="4"/>
      <c r="BA529" s="4"/>
      <c r="BB529" s="4"/>
      <c r="BC529" s="4"/>
      <c r="BD529" s="4"/>
      <c r="BE529" s="4"/>
      <c r="BF529" s="4"/>
      <c r="BG529" s="4"/>
      <c r="BH529" s="4"/>
      <c r="BI529" s="4"/>
      <c r="BJ529" s="4"/>
      <c r="BK529" s="4"/>
      <c r="BL529" s="4"/>
      <c r="BM529" s="4"/>
      <c r="BN529" s="4"/>
      <c r="BO529" s="4"/>
      <c r="BP529" s="4"/>
      <c r="BQ529" s="4"/>
      <c r="BR529" s="4"/>
      <c r="BS529" s="4"/>
      <c r="BT529" s="4"/>
      <c r="BU529" s="4"/>
      <c r="BV529" s="4"/>
      <c r="BW529" s="4"/>
      <c r="BX529" s="4"/>
    </row>
    <row r="530">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23"/>
      <c r="AC530" s="23"/>
      <c r="AD530" s="23"/>
      <c r="AE530" s="23"/>
      <c r="AF530" s="23"/>
      <c r="AG530" s="23"/>
      <c r="AH530" s="23"/>
      <c r="AI530" s="23"/>
      <c r="AJ530" s="23"/>
      <c r="AK530" s="23"/>
      <c r="AL530" s="23"/>
      <c r="AM530" s="23"/>
      <c r="AN530" s="23"/>
      <c r="AO530" s="23"/>
      <c r="AP530" s="23"/>
      <c r="AQ530" s="25"/>
      <c r="AR530" s="4"/>
      <c r="AS530" s="4"/>
      <c r="AT530" s="4"/>
      <c r="AU530" s="4"/>
      <c r="AV530" s="4"/>
      <c r="AW530" s="4"/>
      <c r="AX530" s="4"/>
      <c r="AY530" s="4"/>
      <c r="AZ530" s="4"/>
      <c r="BA530" s="4"/>
      <c r="BB530" s="4"/>
      <c r="BC530" s="4"/>
      <c r="BD530" s="4"/>
      <c r="BE530" s="4"/>
      <c r="BF530" s="4"/>
      <c r="BG530" s="4"/>
      <c r="BH530" s="4"/>
      <c r="BI530" s="4"/>
      <c r="BJ530" s="4"/>
      <c r="BK530" s="4"/>
      <c r="BL530" s="4"/>
      <c r="BM530" s="4"/>
      <c r="BN530" s="4"/>
      <c r="BO530" s="4"/>
      <c r="BP530" s="4"/>
      <c r="BQ530" s="4"/>
      <c r="BR530" s="4"/>
      <c r="BS530" s="4"/>
      <c r="BT530" s="4"/>
      <c r="BU530" s="4"/>
      <c r="BV530" s="4"/>
      <c r="BW530" s="4"/>
      <c r="BX530" s="4"/>
    </row>
    <row r="53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23"/>
      <c r="AC531" s="23"/>
      <c r="AD531" s="23"/>
      <c r="AE531" s="23"/>
      <c r="AF531" s="23"/>
      <c r="AG531" s="23"/>
      <c r="AH531" s="23"/>
      <c r="AI531" s="23"/>
      <c r="AJ531" s="23"/>
      <c r="AK531" s="23"/>
      <c r="AL531" s="23"/>
      <c r="AM531" s="23"/>
      <c r="AN531" s="23"/>
      <c r="AO531" s="23"/>
      <c r="AP531" s="23"/>
      <c r="AQ531" s="25"/>
      <c r="AR531" s="4"/>
      <c r="AS531" s="4"/>
      <c r="AT531" s="4"/>
      <c r="AU531" s="4"/>
      <c r="AV531" s="4"/>
      <c r="AW531" s="4"/>
      <c r="AX531" s="4"/>
      <c r="AY531" s="4"/>
      <c r="AZ531" s="4"/>
      <c r="BA531" s="4"/>
      <c r="BB531" s="4"/>
      <c r="BC531" s="4"/>
      <c r="BD531" s="4"/>
      <c r="BE531" s="4"/>
      <c r="BF531" s="4"/>
      <c r="BG531" s="4"/>
      <c r="BH531" s="4"/>
      <c r="BI531" s="4"/>
      <c r="BJ531" s="4"/>
      <c r="BK531" s="4"/>
      <c r="BL531" s="4"/>
      <c r="BM531" s="4"/>
      <c r="BN531" s="4"/>
      <c r="BO531" s="4"/>
      <c r="BP531" s="4"/>
      <c r="BQ531" s="4"/>
      <c r="BR531" s="4"/>
      <c r="BS531" s="4"/>
      <c r="BT531" s="4"/>
      <c r="BU531" s="4"/>
      <c r="BV531" s="4"/>
      <c r="BW531" s="4"/>
      <c r="BX531" s="4"/>
    </row>
    <row r="532">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23"/>
      <c r="AC532" s="23"/>
      <c r="AD532" s="23"/>
      <c r="AE532" s="23"/>
      <c r="AF532" s="23"/>
      <c r="AG532" s="23"/>
      <c r="AH532" s="23"/>
      <c r="AI532" s="23"/>
      <c r="AJ532" s="23"/>
      <c r="AK532" s="23"/>
      <c r="AL532" s="23"/>
      <c r="AM532" s="23"/>
      <c r="AN532" s="23"/>
      <c r="AO532" s="23"/>
      <c r="AP532" s="23"/>
      <c r="AQ532" s="25"/>
      <c r="AR532" s="4"/>
      <c r="AS532" s="4"/>
      <c r="AT532" s="4"/>
      <c r="AU532" s="4"/>
      <c r="AV532" s="4"/>
      <c r="AW532" s="4"/>
      <c r="AX532" s="4"/>
      <c r="AY532" s="4"/>
      <c r="AZ532" s="4"/>
      <c r="BA532" s="4"/>
      <c r="BB532" s="4"/>
      <c r="BC532" s="4"/>
      <c r="BD532" s="4"/>
      <c r="BE532" s="4"/>
      <c r="BF532" s="4"/>
      <c r="BG532" s="4"/>
      <c r="BH532" s="4"/>
      <c r="BI532" s="4"/>
      <c r="BJ532" s="4"/>
      <c r="BK532" s="4"/>
      <c r="BL532" s="4"/>
      <c r="BM532" s="4"/>
      <c r="BN532" s="4"/>
      <c r="BO532" s="4"/>
      <c r="BP532" s="4"/>
      <c r="BQ532" s="4"/>
      <c r="BR532" s="4"/>
      <c r="BS532" s="4"/>
      <c r="BT532" s="4"/>
      <c r="BU532" s="4"/>
      <c r="BV532" s="4"/>
      <c r="BW532" s="4"/>
      <c r="BX532" s="4"/>
    </row>
    <row r="533">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23"/>
      <c r="AC533" s="23"/>
      <c r="AD533" s="23"/>
      <c r="AE533" s="23"/>
      <c r="AF533" s="23"/>
      <c r="AG533" s="23"/>
      <c r="AH533" s="23"/>
      <c r="AI533" s="23"/>
      <c r="AJ533" s="23"/>
      <c r="AK533" s="23"/>
      <c r="AL533" s="23"/>
      <c r="AM533" s="23"/>
      <c r="AN533" s="23"/>
      <c r="AO533" s="23"/>
      <c r="AP533" s="23"/>
      <c r="AQ533" s="25"/>
      <c r="AR533" s="4"/>
      <c r="AS533" s="4"/>
      <c r="AT533" s="4"/>
      <c r="AU533" s="4"/>
      <c r="AV533" s="4"/>
      <c r="AW533" s="4"/>
      <c r="AX533" s="4"/>
      <c r="AY533" s="4"/>
      <c r="AZ533" s="4"/>
      <c r="BA533" s="4"/>
      <c r="BB533" s="4"/>
      <c r="BC533" s="4"/>
      <c r="BD533" s="4"/>
      <c r="BE533" s="4"/>
      <c r="BF533" s="4"/>
      <c r="BG533" s="4"/>
      <c r="BH533" s="4"/>
      <c r="BI533" s="4"/>
      <c r="BJ533" s="4"/>
      <c r="BK533" s="4"/>
      <c r="BL533" s="4"/>
      <c r="BM533" s="4"/>
      <c r="BN533" s="4"/>
      <c r="BO533" s="4"/>
      <c r="BP533" s="4"/>
      <c r="BQ533" s="4"/>
      <c r="BR533" s="4"/>
      <c r="BS533" s="4"/>
      <c r="BT533" s="4"/>
      <c r="BU533" s="4"/>
      <c r="BV533" s="4"/>
      <c r="BW533" s="4"/>
      <c r="BX533" s="4"/>
    </row>
    <row r="534">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23"/>
      <c r="AC534" s="23"/>
      <c r="AD534" s="23"/>
      <c r="AE534" s="23"/>
      <c r="AF534" s="23"/>
      <c r="AG534" s="23"/>
      <c r="AH534" s="23"/>
      <c r="AI534" s="23"/>
      <c r="AJ534" s="23"/>
      <c r="AK534" s="23"/>
      <c r="AL534" s="23"/>
      <c r="AM534" s="23"/>
      <c r="AN534" s="23"/>
      <c r="AO534" s="23"/>
      <c r="AP534" s="23"/>
      <c r="AQ534" s="25"/>
      <c r="AR534" s="4"/>
      <c r="AS534" s="4"/>
      <c r="AT534" s="4"/>
      <c r="AU534" s="4"/>
      <c r="AV534" s="4"/>
      <c r="AW534" s="4"/>
      <c r="AX534" s="4"/>
      <c r="AY534" s="4"/>
      <c r="AZ534" s="4"/>
      <c r="BA534" s="4"/>
      <c r="BB534" s="4"/>
      <c r="BC534" s="4"/>
      <c r="BD534" s="4"/>
      <c r="BE534" s="4"/>
      <c r="BF534" s="4"/>
      <c r="BG534" s="4"/>
      <c r="BH534" s="4"/>
      <c r="BI534" s="4"/>
      <c r="BJ534" s="4"/>
      <c r="BK534" s="4"/>
      <c r="BL534" s="4"/>
      <c r="BM534" s="4"/>
      <c r="BN534" s="4"/>
      <c r="BO534" s="4"/>
      <c r="BP534" s="4"/>
      <c r="BQ534" s="4"/>
      <c r="BR534" s="4"/>
      <c r="BS534" s="4"/>
      <c r="BT534" s="4"/>
      <c r="BU534" s="4"/>
      <c r="BV534" s="4"/>
      <c r="BW534" s="4"/>
      <c r="BX534" s="4"/>
    </row>
    <row r="535">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23"/>
      <c r="AC535" s="23"/>
      <c r="AD535" s="23"/>
      <c r="AE535" s="23"/>
      <c r="AF535" s="23"/>
      <c r="AG535" s="23"/>
      <c r="AH535" s="23"/>
      <c r="AI535" s="23"/>
      <c r="AJ535" s="23"/>
      <c r="AK535" s="23"/>
      <c r="AL535" s="23"/>
      <c r="AM535" s="23"/>
      <c r="AN535" s="23"/>
      <c r="AO535" s="23"/>
      <c r="AP535" s="23"/>
      <c r="AQ535" s="25"/>
      <c r="AR535" s="4"/>
      <c r="AS535" s="4"/>
      <c r="AT535" s="4"/>
      <c r="AU535" s="4"/>
      <c r="AV535" s="4"/>
      <c r="AW535" s="4"/>
      <c r="AX535" s="4"/>
      <c r="AY535" s="4"/>
      <c r="AZ535" s="4"/>
      <c r="BA535" s="4"/>
      <c r="BB535" s="4"/>
      <c r="BC535" s="4"/>
      <c r="BD535" s="4"/>
      <c r="BE535" s="4"/>
      <c r="BF535" s="4"/>
      <c r="BG535" s="4"/>
      <c r="BH535" s="4"/>
      <c r="BI535" s="4"/>
      <c r="BJ535" s="4"/>
      <c r="BK535" s="4"/>
      <c r="BL535" s="4"/>
      <c r="BM535" s="4"/>
      <c r="BN535" s="4"/>
      <c r="BO535" s="4"/>
      <c r="BP535" s="4"/>
      <c r="BQ535" s="4"/>
      <c r="BR535" s="4"/>
      <c r="BS535" s="4"/>
      <c r="BT535" s="4"/>
      <c r="BU535" s="4"/>
      <c r="BV535" s="4"/>
      <c r="BW535" s="4"/>
      <c r="BX535" s="4"/>
    </row>
    <row r="536">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23"/>
      <c r="AC536" s="23"/>
      <c r="AD536" s="23"/>
      <c r="AE536" s="23"/>
      <c r="AF536" s="23"/>
      <c r="AG536" s="23"/>
      <c r="AH536" s="23"/>
      <c r="AI536" s="23"/>
      <c r="AJ536" s="23"/>
      <c r="AK536" s="23"/>
      <c r="AL536" s="23"/>
      <c r="AM536" s="23"/>
      <c r="AN536" s="23"/>
      <c r="AO536" s="23"/>
      <c r="AP536" s="23"/>
      <c r="AQ536" s="25"/>
      <c r="AR536" s="4"/>
      <c r="AS536" s="4"/>
      <c r="AT536" s="4"/>
      <c r="AU536" s="4"/>
      <c r="AV536" s="4"/>
      <c r="AW536" s="4"/>
      <c r="AX536" s="4"/>
      <c r="AY536" s="4"/>
      <c r="AZ536" s="4"/>
      <c r="BA536" s="4"/>
      <c r="BB536" s="4"/>
      <c r="BC536" s="4"/>
      <c r="BD536" s="4"/>
      <c r="BE536" s="4"/>
      <c r="BF536" s="4"/>
      <c r="BG536" s="4"/>
      <c r="BH536" s="4"/>
      <c r="BI536" s="4"/>
      <c r="BJ536" s="4"/>
      <c r="BK536" s="4"/>
      <c r="BL536" s="4"/>
      <c r="BM536" s="4"/>
      <c r="BN536" s="4"/>
      <c r="BO536" s="4"/>
      <c r="BP536" s="4"/>
      <c r="BQ536" s="4"/>
      <c r="BR536" s="4"/>
      <c r="BS536" s="4"/>
      <c r="BT536" s="4"/>
      <c r="BU536" s="4"/>
      <c r="BV536" s="4"/>
      <c r="BW536" s="4"/>
      <c r="BX536" s="4"/>
    </row>
    <row r="537">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23"/>
      <c r="AC537" s="23"/>
      <c r="AD537" s="23"/>
      <c r="AE537" s="23"/>
      <c r="AF537" s="23"/>
      <c r="AG537" s="23"/>
      <c r="AH537" s="23"/>
      <c r="AI537" s="23"/>
      <c r="AJ537" s="23"/>
      <c r="AK537" s="23"/>
      <c r="AL537" s="23"/>
      <c r="AM537" s="23"/>
      <c r="AN537" s="23"/>
      <c r="AO537" s="23"/>
      <c r="AP537" s="23"/>
      <c r="AQ537" s="25"/>
      <c r="AR537" s="4"/>
      <c r="AS537" s="4"/>
      <c r="AT537" s="4"/>
      <c r="AU537" s="4"/>
      <c r="AV537" s="4"/>
      <c r="AW537" s="4"/>
      <c r="AX537" s="4"/>
      <c r="AY537" s="4"/>
      <c r="AZ537" s="4"/>
      <c r="BA537" s="4"/>
      <c r="BB537" s="4"/>
      <c r="BC537" s="4"/>
      <c r="BD537" s="4"/>
      <c r="BE537" s="4"/>
      <c r="BF537" s="4"/>
      <c r="BG537" s="4"/>
      <c r="BH537" s="4"/>
      <c r="BI537" s="4"/>
      <c r="BJ537" s="4"/>
      <c r="BK537" s="4"/>
      <c r="BL537" s="4"/>
      <c r="BM537" s="4"/>
      <c r="BN537" s="4"/>
      <c r="BO537" s="4"/>
      <c r="BP537" s="4"/>
      <c r="BQ537" s="4"/>
      <c r="BR537" s="4"/>
      <c r="BS537" s="4"/>
      <c r="BT537" s="4"/>
      <c r="BU537" s="4"/>
      <c r="BV537" s="4"/>
      <c r="BW537" s="4"/>
      <c r="BX537" s="4"/>
    </row>
    <row r="538">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23"/>
      <c r="AC538" s="23"/>
      <c r="AD538" s="23"/>
      <c r="AE538" s="23"/>
      <c r="AF538" s="23"/>
      <c r="AG538" s="23"/>
      <c r="AH538" s="23"/>
      <c r="AI538" s="23"/>
      <c r="AJ538" s="23"/>
      <c r="AK538" s="23"/>
      <c r="AL538" s="23"/>
      <c r="AM538" s="23"/>
      <c r="AN538" s="23"/>
      <c r="AO538" s="23"/>
      <c r="AP538" s="23"/>
      <c r="AQ538" s="25"/>
      <c r="AR538" s="4"/>
      <c r="AS538" s="4"/>
      <c r="AT538" s="4"/>
      <c r="AU538" s="4"/>
      <c r="AV538" s="4"/>
      <c r="AW538" s="4"/>
      <c r="AX538" s="4"/>
      <c r="AY538" s="4"/>
      <c r="AZ538" s="4"/>
      <c r="BA538" s="4"/>
      <c r="BB538" s="4"/>
      <c r="BC538" s="4"/>
      <c r="BD538" s="4"/>
      <c r="BE538" s="4"/>
      <c r="BF538" s="4"/>
      <c r="BG538" s="4"/>
      <c r="BH538" s="4"/>
      <c r="BI538" s="4"/>
      <c r="BJ538" s="4"/>
      <c r="BK538" s="4"/>
      <c r="BL538" s="4"/>
      <c r="BM538" s="4"/>
      <c r="BN538" s="4"/>
      <c r="BO538" s="4"/>
      <c r="BP538" s="4"/>
      <c r="BQ538" s="4"/>
      <c r="BR538" s="4"/>
      <c r="BS538" s="4"/>
      <c r="BT538" s="4"/>
      <c r="BU538" s="4"/>
      <c r="BV538" s="4"/>
      <c r="BW538" s="4"/>
      <c r="BX538" s="4"/>
    </row>
    <row r="539">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23"/>
      <c r="AC539" s="23"/>
      <c r="AD539" s="23"/>
      <c r="AE539" s="23"/>
      <c r="AF539" s="23"/>
      <c r="AG539" s="23"/>
      <c r="AH539" s="23"/>
      <c r="AI539" s="23"/>
      <c r="AJ539" s="23"/>
      <c r="AK539" s="23"/>
      <c r="AL539" s="23"/>
      <c r="AM539" s="23"/>
      <c r="AN539" s="23"/>
      <c r="AO539" s="23"/>
      <c r="AP539" s="23"/>
      <c r="AQ539" s="25"/>
      <c r="AR539" s="4"/>
      <c r="AS539" s="4"/>
      <c r="AT539" s="4"/>
      <c r="AU539" s="4"/>
      <c r="AV539" s="4"/>
      <c r="AW539" s="4"/>
      <c r="AX539" s="4"/>
      <c r="AY539" s="4"/>
      <c r="AZ539" s="4"/>
      <c r="BA539" s="4"/>
      <c r="BB539" s="4"/>
      <c r="BC539" s="4"/>
      <c r="BD539" s="4"/>
      <c r="BE539" s="4"/>
      <c r="BF539" s="4"/>
      <c r="BG539" s="4"/>
      <c r="BH539" s="4"/>
      <c r="BI539" s="4"/>
      <c r="BJ539" s="4"/>
      <c r="BK539" s="4"/>
      <c r="BL539" s="4"/>
      <c r="BM539" s="4"/>
      <c r="BN539" s="4"/>
      <c r="BO539" s="4"/>
      <c r="BP539" s="4"/>
      <c r="BQ539" s="4"/>
      <c r="BR539" s="4"/>
      <c r="BS539" s="4"/>
      <c r="BT539" s="4"/>
      <c r="BU539" s="4"/>
      <c r="BV539" s="4"/>
      <c r="BW539" s="4"/>
      <c r="BX539" s="4"/>
    </row>
    <row r="540">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23"/>
      <c r="AC540" s="23"/>
      <c r="AD540" s="23"/>
      <c r="AE540" s="23"/>
      <c r="AF540" s="23"/>
      <c r="AG540" s="23"/>
      <c r="AH540" s="23"/>
      <c r="AI540" s="23"/>
      <c r="AJ540" s="23"/>
      <c r="AK540" s="23"/>
      <c r="AL540" s="23"/>
      <c r="AM540" s="23"/>
      <c r="AN540" s="23"/>
      <c r="AO540" s="23"/>
      <c r="AP540" s="23"/>
      <c r="AQ540" s="25"/>
      <c r="AR540" s="4"/>
      <c r="AS540" s="4"/>
      <c r="AT540" s="4"/>
      <c r="AU540" s="4"/>
      <c r="AV540" s="4"/>
      <c r="AW540" s="4"/>
      <c r="AX540" s="4"/>
      <c r="AY540" s="4"/>
      <c r="AZ540" s="4"/>
      <c r="BA540" s="4"/>
      <c r="BB540" s="4"/>
      <c r="BC540" s="4"/>
      <c r="BD540" s="4"/>
      <c r="BE540" s="4"/>
      <c r="BF540" s="4"/>
      <c r="BG540" s="4"/>
      <c r="BH540" s="4"/>
      <c r="BI540" s="4"/>
      <c r="BJ540" s="4"/>
      <c r="BK540" s="4"/>
      <c r="BL540" s="4"/>
      <c r="BM540" s="4"/>
      <c r="BN540" s="4"/>
      <c r="BO540" s="4"/>
      <c r="BP540" s="4"/>
      <c r="BQ540" s="4"/>
      <c r="BR540" s="4"/>
      <c r="BS540" s="4"/>
      <c r="BT540" s="4"/>
      <c r="BU540" s="4"/>
      <c r="BV540" s="4"/>
      <c r="BW540" s="4"/>
      <c r="BX540" s="4"/>
    </row>
    <row r="54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23"/>
      <c r="AC541" s="23"/>
      <c r="AD541" s="23"/>
      <c r="AE541" s="23"/>
      <c r="AF541" s="23"/>
      <c r="AG541" s="23"/>
      <c r="AH541" s="23"/>
      <c r="AI541" s="23"/>
      <c r="AJ541" s="23"/>
      <c r="AK541" s="23"/>
      <c r="AL541" s="23"/>
      <c r="AM541" s="23"/>
      <c r="AN541" s="23"/>
      <c r="AO541" s="23"/>
      <c r="AP541" s="23"/>
      <c r="AQ541" s="25"/>
      <c r="AR541" s="4"/>
      <c r="AS541" s="4"/>
      <c r="AT541" s="4"/>
      <c r="AU541" s="4"/>
      <c r="AV541" s="4"/>
      <c r="AW541" s="4"/>
      <c r="AX541" s="4"/>
      <c r="AY541" s="4"/>
      <c r="AZ541" s="4"/>
      <c r="BA541" s="4"/>
      <c r="BB541" s="4"/>
      <c r="BC541" s="4"/>
      <c r="BD541" s="4"/>
      <c r="BE541" s="4"/>
      <c r="BF541" s="4"/>
      <c r="BG541" s="4"/>
      <c r="BH541" s="4"/>
      <c r="BI541" s="4"/>
      <c r="BJ541" s="4"/>
      <c r="BK541" s="4"/>
      <c r="BL541" s="4"/>
      <c r="BM541" s="4"/>
      <c r="BN541" s="4"/>
      <c r="BO541" s="4"/>
      <c r="BP541" s="4"/>
      <c r="BQ541" s="4"/>
      <c r="BR541" s="4"/>
      <c r="BS541" s="4"/>
      <c r="BT541" s="4"/>
      <c r="BU541" s="4"/>
      <c r="BV541" s="4"/>
      <c r="BW541" s="4"/>
      <c r="BX541" s="4"/>
    </row>
    <row r="542">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23"/>
      <c r="AC542" s="23"/>
      <c r="AD542" s="23"/>
      <c r="AE542" s="23"/>
      <c r="AF542" s="23"/>
      <c r="AG542" s="23"/>
      <c r="AH542" s="23"/>
      <c r="AI542" s="23"/>
      <c r="AJ542" s="23"/>
      <c r="AK542" s="23"/>
      <c r="AL542" s="23"/>
      <c r="AM542" s="23"/>
      <c r="AN542" s="23"/>
      <c r="AO542" s="23"/>
      <c r="AP542" s="23"/>
      <c r="AQ542" s="25"/>
      <c r="AR542" s="4"/>
      <c r="AS542" s="4"/>
      <c r="AT542" s="4"/>
      <c r="AU542" s="4"/>
      <c r="AV542" s="4"/>
      <c r="AW542" s="4"/>
      <c r="AX542" s="4"/>
      <c r="AY542" s="4"/>
      <c r="AZ542" s="4"/>
      <c r="BA542" s="4"/>
      <c r="BB542" s="4"/>
      <c r="BC542" s="4"/>
      <c r="BD542" s="4"/>
      <c r="BE542" s="4"/>
      <c r="BF542" s="4"/>
      <c r="BG542" s="4"/>
      <c r="BH542" s="4"/>
      <c r="BI542" s="4"/>
      <c r="BJ542" s="4"/>
      <c r="BK542" s="4"/>
      <c r="BL542" s="4"/>
      <c r="BM542" s="4"/>
      <c r="BN542" s="4"/>
      <c r="BO542" s="4"/>
      <c r="BP542" s="4"/>
      <c r="BQ542" s="4"/>
      <c r="BR542" s="4"/>
      <c r="BS542" s="4"/>
      <c r="BT542" s="4"/>
      <c r="BU542" s="4"/>
      <c r="BV542" s="4"/>
      <c r="BW542" s="4"/>
      <c r="BX542" s="4"/>
    </row>
    <row r="543">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23"/>
      <c r="AC543" s="23"/>
      <c r="AD543" s="23"/>
      <c r="AE543" s="23"/>
      <c r="AF543" s="23"/>
      <c r="AG543" s="23"/>
      <c r="AH543" s="23"/>
      <c r="AI543" s="23"/>
      <c r="AJ543" s="23"/>
      <c r="AK543" s="23"/>
      <c r="AL543" s="23"/>
      <c r="AM543" s="23"/>
      <c r="AN543" s="23"/>
      <c r="AO543" s="23"/>
      <c r="AP543" s="23"/>
      <c r="AQ543" s="25"/>
      <c r="AR543" s="4"/>
      <c r="AS543" s="4"/>
      <c r="AT543" s="4"/>
      <c r="AU543" s="4"/>
      <c r="AV543" s="4"/>
      <c r="AW543" s="4"/>
      <c r="AX543" s="4"/>
      <c r="AY543" s="4"/>
      <c r="AZ543" s="4"/>
      <c r="BA543" s="4"/>
      <c r="BB543" s="4"/>
      <c r="BC543" s="4"/>
      <c r="BD543" s="4"/>
      <c r="BE543" s="4"/>
      <c r="BF543" s="4"/>
      <c r="BG543" s="4"/>
      <c r="BH543" s="4"/>
      <c r="BI543" s="4"/>
      <c r="BJ543" s="4"/>
      <c r="BK543" s="4"/>
      <c r="BL543" s="4"/>
      <c r="BM543" s="4"/>
      <c r="BN543" s="4"/>
      <c r="BO543" s="4"/>
      <c r="BP543" s="4"/>
      <c r="BQ543" s="4"/>
      <c r="BR543" s="4"/>
      <c r="BS543" s="4"/>
      <c r="BT543" s="4"/>
      <c r="BU543" s="4"/>
      <c r="BV543" s="4"/>
      <c r="BW543" s="4"/>
      <c r="BX543" s="4"/>
    </row>
    <row r="544">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23"/>
      <c r="AC544" s="23"/>
      <c r="AD544" s="23"/>
      <c r="AE544" s="23"/>
      <c r="AF544" s="23"/>
      <c r="AG544" s="23"/>
      <c r="AH544" s="23"/>
      <c r="AI544" s="23"/>
      <c r="AJ544" s="23"/>
      <c r="AK544" s="23"/>
      <c r="AL544" s="23"/>
      <c r="AM544" s="23"/>
      <c r="AN544" s="23"/>
      <c r="AO544" s="23"/>
      <c r="AP544" s="23"/>
      <c r="AQ544" s="25"/>
      <c r="AR544" s="4"/>
      <c r="AS544" s="4"/>
      <c r="AT544" s="4"/>
      <c r="AU544" s="4"/>
      <c r="AV544" s="4"/>
      <c r="AW544" s="4"/>
      <c r="AX544" s="4"/>
      <c r="AY544" s="4"/>
      <c r="AZ544" s="4"/>
      <c r="BA544" s="4"/>
      <c r="BB544" s="4"/>
      <c r="BC544" s="4"/>
      <c r="BD544" s="4"/>
      <c r="BE544" s="4"/>
      <c r="BF544" s="4"/>
      <c r="BG544" s="4"/>
      <c r="BH544" s="4"/>
      <c r="BI544" s="4"/>
      <c r="BJ544" s="4"/>
      <c r="BK544" s="4"/>
      <c r="BL544" s="4"/>
      <c r="BM544" s="4"/>
      <c r="BN544" s="4"/>
      <c r="BO544" s="4"/>
      <c r="BP544" s="4"/>
      <c r="BQ544" s="4"/>
      <c r="BR544" s="4"/>
      <c r="BS544" s="4"/>
      <c r="BT544" s="4"/>
      <c r="BU544" s="4"/>
      <c r="BV544" s="4"/>
      <c r="BW544" s="4"/>
      <c r="BX544" s="4"/>
    </row>
    <row r="545">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23"/>
      <c r="AC545" s="23"/>
      <c r="AD545" s="23"/>
      <c r="AE545" s="23"/>
      <c r="AF545" s="23"/>
      <c r="AG545" s="23"/>
      <c r="AH545" s="23"/>
      <c r="AI545" s="23"/>
      <c r="AJ545" s="23"/>
      <c r="AK545" s="23"/>
      <c r="AL545" s="23"/>
      <c r="AM545" s="23"/>
      <c r="AN545" s="23"/>
      <c r="AO545" s="23"/>
      <c r="AP545" s="23"/>
      <c r="AQ545" s="25"/>
      <c r="AR545" s="4"/>
      <c r="AS545" s="4"/>
      <c r="AT545" s="4"/>
      <c r="AU545" s="4"/>
      <c r="AV545" s="4"/>
      <c r="AW545" s="4"/>
      <c r="AX545" s="4"/>
      <c r="AY545" s="4"/>
      <c r="AZ545" s="4"/>
      <c r="BA545" s="4"/>
      <c r="BB545" s="4"/>
      <c r="BC545" s="4"/>
      <c r="BD545" s="4"/>
      <c r="BE545" s="4"/>
      <c r="BF545" s="4"/>
      <c r="BG545" s="4"/>
      <c r="BH545" s="4"/>
      <c r="BI545" s="4"/>
      <c r="BJ545" s="4"/>
      <c r="BK545" s="4"/>
      <c r="BL545" s="4"/>
      <c r="BM545" s="4"/>
      <c r="BN545" s="4"/>
      <c r="BO545" s="4"/>
      <c r="BP545" s="4"/>
      <c r="BQ545" s="4"/>
      <c r="BR545" s="4"/>
      <c r="BS545" s="4"/>
      <c r="BT545" s="4"/>
      <c r="BU545" s="4"/>
      <c r="BV545" s="4"/>
      <c r="BW545" s="4"/>
      <c r="BX545" s="4"/>
    </row>
    <row r="546">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23"/>
      <c r="AC546" s="23"/>
      <c r="AD546" s="23"/>
      <c r="AE546" s="23"/>
      <c r="AF546" s="23"/>
      <c r="AG546" s="23"/>
      <c r="AH546" s="23"/>
      <c r="AI546" s="23"/>
      <c r="AJ546" s="23"/>
      <c r="AK546" s="23"/>
      <c r="AL546" s="23"/>
      <c r="AM546" s="23"/>
      <c r="AN546" s="23"/>
      <c r="AO546" s="23"/>
      <c r="AP546" s="23"/>
      <c r="AQ546" s="25"/>
      <c r="AR546" s="4"/>
      <c r="AS546" s="4"/>
      <c r="AT546" s="4"/>
      <c r="AU546" s="4"/>
      <c r="AV546" s="4"/>
      <c r="AW546" s="4"/>
      <c r="AX546" s="4"/>
      <c r="AY546" s="4"/>
      <c r="AZ546" s="4"/>
      <c r="BA546" s="4"/>
      <c r="BB546" s="4"/>
      <c r="BC546" s="4"/>
      <c r="BD546" s="4"/>
      <c r="BE546" s="4"/>
      <c r="BF546" s="4"/>
      <c r="BG546" s="4"/>
      <c r="BH546" s="4"/>
      <c r="BI546" s="4"/>
      <c r="BJ546" s="4"/>
      <c r="BK546" s="4"/>
      <c r="BL546" s="4"/>
      <c r="BM546" s="4"/>
      <c r="BN546" s="4"/>
      <c r="BO546" s="4"/>
      <c r="BP546" s="4"/>
      <c r="BQ546" s="4"/>
      <c r="BR546" s="4"/>
      <c r="BS546" s="4"/>
      <c r="BT546" s="4"/>
      <c r="BU546" s="4"/>
      <c r="BV546" s="4"/>
      <c r="BW546" s="4"/>
      <c r="BX546" s="4"/>
    </row>
    <row r="547">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23"/>
      <c r="AC547" s="23"/>
      <c r="AD547" s="23"/>
      <c r="AE547" s="23"/>
      <c r="AF547" s="23"/>
      <c r="AG547" s="23"/>
      <c r="AH547" s="23"/>
      <c r="AI547" s="23"/>
      <c r="AJ547" s="23"/>
      <c r="AK547" s="23"/>
      <c r="AL547" s="23"/>
      <c r="AM547" s="23"/>
      <c r="AN547" s="23"/>
      <c r="AO547" s="23"/>
      <c r="AP547" s="23"/>
      <c r="AQ547" s="25"/>
      <c r="AR547" s="4"/>
      <c r="AS547" s="4"/>
      <c r="AT547" s="4"/>
      <c r="AU547" s="4"/>
      <c r="AV547" s="4"/>
      <c r="AW547" s="4"/>
      <c r="AX547" s="4"/>
      <c r="AY547" s="4"/>
      <c r="AZ547" s="4"/>
      <c r="BA547" s="4"/>
      <c r="BB547" s="4"/>
      <c r="BC547" s="4"/>
      <c r="BD547" s="4"/>
      <c r="BE547" s="4"/>
      <c r="BF547" s="4"/>
      <c r="BG547" s="4"/>
      <c r="BH547" s="4"/>
      <c r="BI547" s="4"/>
      <c r="BJ547" s="4"/>
      <c r="BK547" s="4"/>
      <c r="BL547" s="4"/>
      <c r="BM547" s="4"/>
      <c r="BN547" s="4"/>
      <c r="BO547" s="4"/>
      <c r="BP547" s="4"/>
      <c r="BQ547" s="4"/>
      <c r="BR547" s="4"/>
      <c r="BS547" s="4"/>
      <c r="BT547" s="4"/>
      <c r="BU547" s="4"/>
      <c r="BV547" s="4"/>
      <c r="BW547" s="4"/>
      <c r="BX547" s="4"/>
    </row>
    <row r="548">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23"/>
      <c r="AC548" s="23"/>
      <c r="AD548" s="23"/>
      <c r="AE548" s="23"/>
      <c r="AF548" s="23"/>
      <c r="AG548" s="23"/>
      <c r="AH548" s="23"/>
      <c r="AI548" s="23"/>
      <c r="AJ548" s="23"/>
      <c r="AK548" s="23"/>
      <c r="AL548" s="23"/>
      <c r="AM548" s="23"/>
      <c r="AN548" s="23"/>
      <c r="AO548" s="23"/>
      <c r="AP548" s="23"/>
      <c r="AQ548" s="25"/>
      <c r="AR548" s="4"/>
      <c r="AS548" s="4"/>
      <c r="AT548" s="4"/>
      <c r="AU548" s="4"/>
      <c r="AV548" s="4"/>
      <c r="AW548" s="4"/>
      <c r="AX548" s="4"/>
      <c r="AY548" s="4"/>
      <c r="AZ548" s="4"/>
      <c r="BA548" s="4"/>
      <c r="BB548" s="4"/>
      <c r="BC548" s="4"/>
      <c r="BD548" s="4"/>
      <c r="BE548" s="4"/>
      <c r="BF548" s="4"/>
      <c r="BG548" s="4"/>
      <c r="BH548" s="4"/>
      <c r="BI548" s="4"/>
      <c r="BJ548" s="4"/>
      <c r="BK548" s="4"/>
      <c r="BL548" s="4"/>
      <c r="BM548" s="4"/>
      <c r="BN548" s="4"/>
      <c r="BO548" s="4"/>
      <c r="BP548" s="4"/>
      <c r="BQ548" s="4"/>
      <c r="BR548" s="4"/>
      <c r="BS548" s="4"/>
      <c r="BT548" s="4"/>
      <c r="BU548" s="4"/>
      <c r="BV548" s="4"/>
      <c r="BW548" s="4"/>
      <c r="BX548" s="4"/>
    </row>
    <row r="549">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23"/>
      <c r="AC549" s="23"/>
      <c r="AD549" s="23"/>
      <c r="AE549" s="23"/>
      <c r="AF549" s="23"/>
      <c r="AG549" s="23"/>
      <c r="AH549" s="23"/>
      <c r="AI549" s="23"/>
      <c r="AJ549" s="23"/>
      <c r="AK549" s="23"/>
      <c r="AL549" s="23"/>
      <c r="AM549" s="23"/>
      <c r="AN549" s="23"/>
      <c r="AO549" s="23"/>
      <c r="AP549" s="23"/>
      <c r="AQ549" s="25"/>
      <c r="AR549" s="4"/>
      <c r="AS549" s="4"/>
      <c r="AT549" s="4"/>
      <c r="AU549" s="4"/>
      <c r="AV549" s="4"/>
      <c r="AW549" s="4"/>
      <c r="AX549" s="4"/>
      <c r="AY549" s="4"/>
      <c r="AZ549" s="4"/>
      <c r="BA549" s="4"/>
      <c r="BB549" s="4"/>
      <c r="BC549" s="4"/>
      <c r="BD549" s="4"/>
      <c r="BE549" s="4"/>
      <c r="BF549" s="4"/>
      <c r="BG549" s="4"/>
      <c r="BH549" s="4"/>
      <c r="BI549" s="4"/>
      <c r="BJ549" s="4"/>
      <c r="BK549" s="4"/>
      <c r="BL549" s="4"/>
      <c r="BM549" s="4"/>
      <c r="BN549" s="4"/>
      <c r="BO549" s="4"/>
      <c r="BP549" s="4"/>
      <c r="BQ549" s="4"/>
      <c r="BR549" s="4"/>
      <c r="BS549" s="4"/>
      <c r="BT549" s="4"/>
      <c r="BU549" s="4"/>
      <c r="BV549" s="4"/>
      <c r="BW549" s="4"/>
      <c r="BX549" s="4"/>
    </row>
    <row r="550">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23"/>
      <c r="AC550" s="23"/>
      <c r="AD550" s="23"/>
      <c r="AE550" s="23"/>
      <c r="AF550" s="23"/>
      <c r="AG550" s="23"/>
      <c r="AH550" s="23"/>
      <c r="AI550" s="23"/>
      <c r="AJ550" s="23"/>
      <c r="AK550" s="23"/>
      <c r="AL550" s="23"/>
      <c r="AM550" s="23"/>
      <c r="AN550" s="23"/>
      <c r="AO550" s="23"/>
      <c r="AP550" s="23"/>
      <c r="AQ550" s="25"/>
      <c r="AR550" s="4"/>
      <c r="AS550" s="4"/>
      <c r="AT550" s="4"/>
      <c r="AU550" s="4"/>
      <c r="AV550" s="4"/>
      <c r="AW550" s="4"/>
      <c r="AX550" s="4"/>
      <c r="AY550" s="4"/>
      <c r="AZ550" s="4"/>
      <c r="BA550" s="4"/>
      <c r="BB550" s="4"/>
      <c r="BC550" s="4"/>
      <c r="BD550" s="4"/>
      <c r="BE550" s="4"/>
      <c r="BF550" s="4"/>
      <c r="BG550" s="4"/>
      <c r="BH550" s="4"/>
      <c r="BI550" s="4"/>
      <c r="BJ550" s="4"/>
      <c r="BK550" s="4"/>
      <c r="BL550" s="4"/>
      <c r="BM550" s="4"/>
      <c r="BN550" s="4"/>
      <c r="BO550" s="4"/>
      <c r="BP550" s="4"/>
      <c r="BQ550" s="4"/>
      <c r="BR550" s="4"/>
      <c r="BS550" s="4"/>
      <c r="BT550" s="4"/>
      <c r="BU550" s="4"/>
      <c r="BV550" s="4"/>
      <c r="BW550" s="4"/>
      <c r="BX550" s="4"/>
    </row>
    <row r="55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23"/>
      <c r="AC551" s="23"/>
      <c r="AD551" s="23"/>
      <c r="AE551" s="23"/>
      <c r="AF551" s="23"/>
      <c r="AG551" s="23"/>
      <c r="AH551" s="23"/>
      <c r="AI551" s="23"/>
      <c r="AJ551" s="23"/>
      <c r="AK551" s="23"/>
      <c r="AL551" s="23"/>
      <c r="AM551" s="23"/>
      <c r="AN551" s="23"/>
      <c r="AO551" s="23"/>
      <c r="AP551" s="23"/>
      <c r="AQ551" s="25"/>
      <c r="AR551" s="4"/>
      <c r="AS551" s="4"/>
      <c r="AT551" s="4"/>
      <c r="AU551" s="4"/>
      <c r="AV551" s="4"/>
      <c r="AW551" s="4"/>
      <c r="AX551" s="4"/>
      <c r="AY551" s="4"/>
      <c r="AZ551" s="4"/>
      <c r="BA551" s="4"/>
      <c r="BB551" s="4"/>
      <c r="BC551" s="4"/>
      <c r="BD551" s="4"/>
      <c r="BE551" s="4"/>
      <c r="BF551" s="4"/>
      <c r="BG551" s="4"/>
      <c r="BH551" s="4"/>
      <c r="BI551" s="4"/>
      <c r="BJ551" s="4"/>
      <c r="BK551" s="4"/>
      <c r="BL551" s="4"/>
      <c r="BM551" s="4"/>
      <c r="BN551" s="4"/>
      <c r="BO551" s="4"/>
      <c r="BP551" s="4"/>
      <c r="BQ551" s="4"/>
      <c r="BR551" s="4"/>
      <c r="BS551" s="4"/>
      <c r="BT551" s="4"/>
      <c r="BU551" s="4"/>
      <c r="BV551" s="4"/>
      <c r="BW551" s="4"/>
      <c r="BX551" s="4"/>
    </row>
    <row r="552">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23"/>
      <c r="AC552" s="23"/>
      <c r="AD552" s="23"/>
      <c r="AE552" s="23"/>
      <c r="AF552" s="23"/>
      <c r="AG552" s="23"/>
      <c r="AH552" s="23"/>
      <c r="AI552" s="23"/>
      <c r="AJ552" s="23"/>
      <c r="AK552" s="23"/>
      <c r="AL552" s="23"/>
      <c r="AM552" s="23"/>
      <c r="AN552" s="23"/>
      <c r="AO552" s="23"/>
      <c r="AP552" s="23"/>
      <c r="AQ552" s="25"/>
      <c r="AR552" s="4"/>
      <c r="AS552" s="4"/>
      <c r="AT552" s="4"/>
      <c r="AU552" s="4"/>
      <c r="AV552" s="4"/>
      <c r="AW552" s="4"/>
      <c r="AX552" s="4"/>
      <c r="AY552" s="4"/>
      <c r="AZ552" s="4"/>
      <c r="BA552" s="4"/>
      <c r="BB552" s="4"/>
      <c r="BC552" s="4"/>
      <c r="BD552" s="4"/>
      <c r="BE552" s="4"/>
      <c r="BF552" s="4"/>
      <c r="BG552" s="4"/>
      <c r="BH552" s="4"/>
      <c r="BI552" s="4"/>
      <c r="BJ552" s="4"/>
      <c r="BK552" s="4"/>
      <c r="BL552" s="4"/>
      <c r="BM552" s="4"/>
      <c r="BN552" s="4"/>
      <c r="BO552" s="4"/>
      <c r="BP552" s="4"/>
      <c r="BQ552" s="4"/>
      <c r="BR552" s="4"/>
      <c r="BS552" s="4"/>
      <c r="BT552" s="4"/>
      <c r="BU552" s="4"/>
      <c r="BV552" s="4"/>
      <c r="BW552" s="4"/>
      <c r="BX552" s="4"/>
    </row>
    <row r="553">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23"/>
      <c r="AC553" s="23"/>
      <c r="AD553" s="23"/>
      <c r="AE553" s="23"/>
      <c r="AF553" s="23"/>
      <c r="AG553" s="23"/>
      <c r="AH553" s="23"/>
      <c r="AI553" s="23"/>
      <c r="AJ553" s="23"/>
      <c r="AK553" s="23"/>
      <c r="AL553" s="23"/>
      <c r="AM553" s="23"/>
      <c r="AN553" s="23"/>
      <c r="AO553" s="23"/>
      <c r="AP553" s="23"/>
      <c r="AQ553" s="25"/>
      <c r="AR553" s="4"/>
      <c r="AS553" s="4"/>
      <c r="AT553" s="4"/>
      <c r="AU553" s="4"/>
      <c r="AV553" s="4"/>
      <c r="AW553" s="4"/>
      <c r="AX553" s="4"/>
      <c r="AY553" s="4"/>
      <c r="AZ553" s="4"/>
      <c r="BA553" s="4"/>
      <c r="BB553" s="4"/>
      <c r="BC553" s="4"/>
      <c r="BD553" s="4"/>
      <c r="BE553" s="4"/>
      <c r="BF553" s="4"/>
      <c r="BG553" s="4"/>
      <c r="BH553" s="4"/>
      <c r="BI553" s="4"/>
      <c r="BJ553" s="4"/>
      <c r="BK553" s="4"/>
      <c r="BL553" s="4"/>
      <c r="BM553" s="4"/>
      <c r="BN553" s="4"/>
      <c r="BO553" s="4"/>
      <c r="BP553" s="4"/>
      <c r="BQ553" s="4"/>
      <c r="BR553" s="4"/>
      <c r="BS553" s="4"/>
      <c r="BT553" s="4"/>
      <c r="BU553" s="4"/>
      <c r="BV553" s="4"/>
      <c r="BW553" s="4"/>
      <c r="BX553" s="4"/>
    </row>
    <row r="554">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23"/>
      <c r="AC554" s="23"/>
      <c r="AD554" s="23"/>
      <c r="AE554" s="23"/>
      <c r="AF554" s="23"/>
      <c r="AG554" s="23"/>
      <c r="AH554" s="23"/>
      <c r="AI554" s="23"/>
      <c r="AJ554" s="23"/>
      <c r="AK554" s="23"/>
      <c r="AL554" s="23"/>
      <c r="AM554" s="23"/>
      <c r="AN554" s="23"/>
      <c r="AO554" s="23"/>
      <c r="AP554" s="23"/>
      <c r="AQ554" s="25"/>
      <c r="AR554" s="4"/>
      <c r="AS554" s="4"/>
      <c r="AT554" s="4"/>
      <c r="AU554" s="4"/>
      <c r="AV554" s="4"/>
      <c r="AW554" s="4"/>
      <c r="AX554" s="4"/>
      <c r="AY554" s="4"/>
      <c r="AZ554" s="4"/>
      <c r="BA554" s="4"/>
      <c r="BB554" s="4"/>
      <c r="BC554" s="4"/>
      <c r="BD554" s="4"/>
      <c r="BE554" s="4"/>
      <c r="BF554" s="4"/>
      <c r="BG554" s="4"/>
      <c r="BH554" s="4"/>
      <c r="BI554" s="4"/>
      <c r="BJ554" s="4"/>
      <c r="BK554" s="4"/>
      <c r="BL554" s="4"/>
      <c r="BM554" s="4"/>
      <c r="BN554" s="4"/>
      <c r="BO554" s="4"/>
      <c r="BP554" s="4"/>
      <c r="BQ554" s="4"/>
      <c r="BR554" s="4"/>
      <c r="BS554" s="4"/>
      <c r="BT554" s="4"/>
      <c r="BU554" s="4"/>
      <c r="BV554" s="4"/>
      <c r="BW554" s="4"/>
      <c r="BX554" s="4"/>
    </row>
    <row r="555">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23"/>
      <c r="AC555" s="23"/>
      <c r="AD555" s="23"/>
      <c r="AE555" s="23"/>
      <c r="AF555" s="23"/>
      <c r="AG555" s="23"/>
      <c r="AH555" s="23"/>
      <c r="AI555" s="23"/>
      <c r="AJ555" s="23"/>
      <c r="AK555" s="23"/>
      <c r="AL555" s="23"/>
      <c r="AM555" s="23"/>
      <c r="AN555" s="23"/>
      <c r="AO555" s="23"/>
      <c r="AP555" s="23"/>
      <c r="AQ555" s="25"/>
      <c r="AR555" s="4"/>
      <c r="AS555" s="4"/>
      <c r="AT555" s="4"/>
      <c r="AU555" s="4"/>
      <c r="AV555" s="4"/>
      <c r="AW555" s="4"/>
      <c r="AX555" s="4"/>
      <c r="AY555" s="4"/>
      <c r="AZ555" s="4"/>
      <c r="BA555" s="4"/>
      <c r="BB555" s="4"/>
      <c r="BC555" s="4"/>
      <c r="BD555" s="4"/>
      <c r="BE555" s="4"/>
      <c r="BF555" s="4"/>
      <c r="BG555" s="4"/>
      <c r="BH555" s="4"/>
      <c r="BI555" s="4"/>
      <c r="BJ555" s="4"/>
      <c r="BK555" s="4"/>
      <c r="BL555" s="4"/>
      <c r="BM555" s="4"/>
      <c r="BN555" s="4"/>
      <c r="BO555" s="4"/>
      <c r="BP555" s="4"/>
      <c r="BQ555" s="4"/>
      <c r="BR555" s="4"/>
      <c r="BS555" s="4"/>
      <c r="BT555" s="4"/>
      <c r="BU555" s="4"/>
      <c r="BV555" s="4"/>
      <c r="BW555" s="4"/>
      <c r="BX555" s="4"/>
    </row>
    <row r="556">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23"/>
      <c r="AC556" s="23"/>
      <c r="AD556" s="23"/>
      <c r="AE556" s="23"/>
      <c r="AF556" s="23"/>
      <c r="AG556" s="23"/>
      <c r="AH556" s="23"/>
      <c r="AI556" s="23"/>
      <c r="AJ556" s="23"/>
      <c r="AK556" s="23"/>
      <c r="AL556" s="23"/>
      <c r="AM556" s="23"/>
      <c r="AN556" s="23"/>
      <c r="AO556" s="23"/>
      <c r="AP556" s="23"/>
      <c r="AQ556" s="25"/>
      <c r="AR556" s="4"/>
      <c r="AS556" s="4"/>
      <c r="AT556" s="4"/>
      <c r="AU556" s="4"/>
      <c r="AV556" s="4"/>
      <c r="AW556" s="4"/>
      <c r="AX556" s="4"/>
      <c r="AY556" s="4"/>
      <c r="AZ556" s="4"/>
      <c r="BA556" s="4"/>
      <c r="BB556" s="4"/>
      <c r="BC556" s="4"/>
      <c r="BD556" s="4"/>
      <c r="BE556" s="4"/>
      <c r="BF556" s="4"/>
      <c r="BG556" s="4"/>
      <c r="BH556" s="4"/>
      <c r="BI556" s="4"/>
      <c r="BJ556" s="4"/>
      <c r="BK556" s="4"/>
      <c r="BL556" s="4"/>
      <c r="BM556" s="4"/>
      <c r="BN556" s="4"/>
      <c r="BO556" s="4"/>
      <c r="BP556" s="4"/>
      <c r="BQ556" s="4"/>
      <c r="BR556" s="4"/>
      <c r="BS556" s="4"/>
      <c r="BT556" s="4"/>
      <c r="BU556" s="4"/>
      <c r="BV556" s="4"/>
      <c r="BW556" s="4"/>
      <c r="BX556" s="4"/>
    </row>
    <row r="557">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23"/>
      <c r="AC557" s="23"/>
      <c r="AD557" s="23"/>
      <c r="AE557" s="23"/>
      <c r="AF557" s="23"/>
      <c r="AG557" s="23"/>
      <c r="AH557" s="23"/>
      <c r="AI557" s="23"/>
      <c r="AJ557" s="23"/>
      <c r="AK557" s="23"/>
      <c r="AL557" s="23"/>
      <c r="AM557" s="23"/>
      <c r="AN557" s="23"/>
      <c r="AO557" s="23"/>
      <c r="AP557" s="23"/>
      <c r="AQ557" s="25"/>
      <c r="AR557" s="4"/>
      <c r="AS557" s="4"/>
      <c r="AT557" s="4"/>
      <c r="AU557" s="4"/>
      <c r="AV557" s="4"/>
      <c r="AW557" s="4"/>
      <c r="AX557" s="4"/>
      <c r="AY557" s="4"/>
      <c r="AZ557" s="4"/>
      <c r="BA557" s="4"/>
      <c r="BB557" s="4"/>
      <c r="BC557" s="4"/>
      <c r="BD557" s="4"/>
      <c r="BE557" s="4"/>
      <c r="BF557" s="4"/>
      <c r="BG557" s="4"/>
      <c r="BH557" s="4"/>
      <c r="BI557" s="4"/>
      <c r="BJ557" s="4"/>
      <c r="BK557" s="4"/>
      <c r="BL557" s="4"/>
      <c r="BM557" s="4"/>
      <c r="BN557" s="4"/>
      <c r="BO557" s="4"/>
      <c r="BP557" s="4"/>
      <c r="BQ557" s="4"/>
      <c r="BR557" s="4"/>
      <c r="BS557" s="4"/>
      <c r="BT557" s="4"/>
      <c r="BU557" s="4"/>
      <c r="BV557" s="4"/>
      <c r="BW557" s="4"/>
      <c r="BX557" s="4"/>
    </row>
    <row r="558">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23"/>
      <c r="AC558" s="23"/>
      <c r="AD558" s="23"/>
      <c r="AE558" s="23"/>
      <c r="AF558" s="23"/>
      <c r="AG558" s="23"/>
      <c r="AH558" s="23"/>
      <c r="AI558" s="23"/>
      <c r="AJ558" s="23"/>
      <c r="AK558" s="23"/>
      <c r="AL558" s="23"/>
      <c r="AM558" s="23"/>
      <c r="AN558" s="23"/>
      <c r="AO558" s="23"/>
      <c r="AP558" s="23"/>
      <c r="AQ558" s="25"/>
      <c r="AR558" s="4"/>
      <c r="AS558" s="4"/>
      <c r="AT558" s="4"/>
      <c r="AU558" s="4"/>
      <c r="AV558" s="4"/>
      <c r="AW558" s="4"/>
      <c r="AX558" s="4"/>
      <c r="AY558" s="4"/>
      <c r="AZ558" s="4"/>
      <c r="BA558" s="4"/>
      <c r="BB558" s="4"/>
      <c r="BC558" s="4"/>
      <c r="BD558" s="4"/>
      <c r="BE558" s="4"/>
      <c r="BF558" s="4"/>
      <c r="BG558" s="4"/>
      <c r="BH558" s="4"/>
      <c r="BI558" s="4"/>
      <c r="BJ558" s="4"/>
      <c r="BK558" s="4"/>
      <c r="BL558" s="4"/>
      <c r="BM558" s="4"/>
      <c r="BN558" s="4"/>
      <c r="BO558" s="4"/>
      <c r="BP558" s="4"/>
      <c r="BQ558" s="4"/>
      <c r="BR558" s="4"/>
      <c r="BS558" s="4"/>
      <c r="BT558" s="4"/>
      <c r="BU558" s="4"/>
      <c r="BV558" s="4"/>
      <c r="BW558" s="4"/>
      <c r="BX558" s="4"/>
    </row>
    <row r="559">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23"/>
      <c r="AC559" s="23"/>
      <c r="AD559" s="23"/>
      <c r="AE559" s="23"/>
      <c r="AF559" s="23"/>
      <c r="AG559" s="23"/>
      <c r="AH559" s="23"/>
      <c r="AI559" s="23"/>
      <c r="AJ559" s="23"/>
      <c r="AK559" s="23"/>
      <c r="AL559" s="23"/>
      <c r="AM559" s="23"/>
      <c r="AN559" s="23"/>
      <c r="AO559" s="23"/>
      <c r="AP559" s="23"/>
      <c r="AQ559" s="25"/>
      <c r="AR559" s="4"/>
      <c r="AS559" s="4"/>
      <c r="AT559" s="4"/>
      <c r="AU559" s="4"/>
      <c r="AV559" s="4"/>
      <c r="AW559" s="4"/>
      <c r="AX559" s="4"/>
      <c r="AY559" s="4"/>
      <c r="AZ559" s="4"/>
      <c r="BA559" s="4"/>
      <c r="BB559" s="4"/>
      <c r="BC559" s="4"/>
      <c r="BD559" s="4"/>
      <c r="BE559" s="4"/>
      <c r="BF559" s="4"/>
      <c r="BG559" s="4"/>
      <c r="BH559" s="4"/>
      <c r="BI559" s="4"/>
      <c r="BJ559" s="4"/>
      <c r="BK559" s="4"/>
      <c r="BL559" s="4"/>
      <c r="BM559" s="4"/>
      <c r="BN559" s="4"/>
      <c r="BO559" s="4"/>
      <c r="BP559" s="4"/>
      <c r="BQ559" s="4"/>
      <c r="BR559" s="4"/>
      <c r="BS559" s="4"/>
      <c r="BT559" s="4"/>
      <c r="BU559" s="4"/>
      <c r="BV559" s="4"/>
      <c r="BW559" s="4"/>
      <c r="BX559" s="4"/>
    </row>
    <row r="560">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23"/>
      <c r="AC560" s="23"/>
      <c r="AD560" s="23"/>
      <c r="AE560" s="23"/>
      <c r="AF560" s="23"/>
      <c r="AG560" s="23"/>
      <c r="AH560" s="23"/>
      <c r="AI560" s="23"/>
      <c r="AJ560" s="23"/>
      <c r="AK560" s="23"/>
      <c r="AL560" s="23"/>
      <c r="AM560" s="23"/>
      <c r="AN560" s="23"/>
      <c r="AO560" s="23"/>
      <c r="AP560" s="23"/>
      <c r="AQ560" s="25"/>
      <c r="AR560" s="4"/>
      <c r="AS560" s="4"/>
      <c r="AT560" s="4"/>
      <c r="AU560" s="4"/>
      <c r="AV560" s="4"/>
      <c r="AW560" s="4"/>
      <c r="AX560" s="4"/>
      <c r="AY560" s="4"/>
      <c r="AZ560" s="4"/>
      <c r="BA560" s="4"/>
      <c r="BB560" s="4"/>
      <c r="BC560" s="4"/>
      <c r="BD560" s="4"/>
      <c r="BE560" s="4"/>
      <c r="BF560" s="4"/>
      <c r="BG560" s="4"/>
      <c r="BH560" s="4"/>
      <c r="BI560" s="4"/>
      <c r="BJ560" s="4"/>
      <c r="BK560" s="4"/>
      <c r="BL560" s="4"/>
      <c r="BM560" s="4"/>
      <c r="BN560" s="4"/>
      <c r="BO560" s="4"/>
      <c r="BP560" s="4"/>
      <c r="BQ560" s="4"/>
      <c r="BR560" s="4"/>
      <c r="BS560" s="4"/>
      <c r="BT560" s="4"/>
      <c r="BU560" s="4"/>
      <c r="BV560" s="4"/>
      <c r="BW560" s="4"/>
      <c r="BX560" s="4"/>
    </row>
    <row r="56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23"/>
      <c r="AC561" s="23"/>
      <c r="AD561" s="23"/>
      <c r="AE561" s="23"/>
      <c r="AF561" s="23"/>
      <c r="AG561" s="23"/>
      <c r="AH561" s="23"/>
      <c r="AI561" s="23"/>
      <c r="AJ561" s="23"/>
      <c r="AK561" s="23"/>
      <c r="AL561" s="23"/>
      <c r="AM561" s="23"/>
      <c r="AN561" s="23"/>
      <c r="AO561" s="23"/>
      <c r="AP561" s="23"/>
      <c r="AQ561" s="25"/>
      <c r="AR561" s="4"/>
      <c r="AS561" s="4"/>
      <c r="AT561" s="4"/>
      <c r="AU561" s="4"/>
      <c r="AV561" s="4"/>
      <c r="AW561" s="4"/>
      <c r="AX561" s="4"/>
      <c r="AY561" s="4"/>
      <c r="AZ561" s="4"/>
      <c r="BA561" s="4"/>
      <c r="BB561" s="4"/>
      <c r="BC561" s="4"/>
      <c r="BD561" s="4"/>
      <c r="BE561" s="4"/>
      <c r="BF561" s="4"/>
      <c r="BG561" s="4"/>
      <c r="BH561" s="4"/>
      <c r="BI561" s="4"/>
      <c r="BJ561" s="4"/>
      <c r="BK561" s="4"/>
      <c r="BL561" s="4"/>
      <c r="BM561" s="4"/>
      <c r="BN561" s="4"/>
      <c r="BO561" s="4"/>
      <c r="BP561" s="4"/>
      <c r="BQ561" s="4"/>
      <c r="BR561" s="4"/>
      <c r="BS561" s="4"/>
      <c r="BT561" s="4"/>
      <c r="BU561" s="4"/>
      <c r="BV561" s="4"/>
      <c r="BW561" s="4"/>
      <c r="BX561" s="4"/>
    </row>
    <row r="562">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23"/>
      <c r="AC562" s="23"/>
      <c r="AD562" s="23"/>
      <c r="AE562" s="23"/>
      <c r="AF562" s="23"/>
      <c r="AG562" s="23"/>
      <c r="AH562" s="23"/>
      <c r="AI562" s="23"/>
      <c r="AJ562" s="23"/>
      <c r="AK562" s="23"/>
      <c r="AL562" s="23"/>
      <c r="AM562" s="23"/>
      <c r="AN562" s="23"/>
      <c r="AO562" s="23"/>
      <c r="AP562" s="23"/>
      <c r="AQ562" s="25"/>
      <c r="AR562" s="4"/>
      <c r="AS562" s="4"/>
      <c r="AT562" s="4"/>
      <c r="AU562" s="4"/>
      <c r="AV562" s="4"/>
      <c r="AW562" s="4"/>
      <c r="AX562" s="4"/>
      <c r="AY562" s="4"/>
      <c r="AZ562" s="4"/>
      <c r="BA562" s="4"/>
      <c r="BB562" s="4"/>
      <c r="BC562" s="4"/>
      <c r="BD562" s="4"/>
      <c r="BE562" s="4"/>
      <c r="BF562" s="4"/>
      <c r="BG562" s="4"/>
      <c r="BH562" s="4"/>
      <c r="BI562" s="4"/>
      <c r="BJ562" s="4"/>
      <c r="BK562" s="4"/>
      <c r="BL562" s="4"/>
      <c r="BM562" s="4"/>
      <c r="BN562" s="4"/>
      <c r="BO562" s="4"/>
      <c r="BP562" s="4"/>
      <c r="BQ562" s="4"/>
      <c r="BR562" s="4"/>
      <c r="BS562" s="4"/>
      <c r="BT562" s="4"/>
      <c r="BU562" s="4"/>
      <c r="BV562" s="4"/>
      <c r="BW562" s="4"/>
      <c r="BX562" s="4"/>
    </row>
    <row r="563">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23"/>
      <c r="AC563" s="23"/>
      <c r="AD563" s="23"/>
      <c r="AE563" s="23"/>
      <c r="AF563" s="23"/>
      <c r="AG563" s="23"/>
      <c r="AH563" s="23"/>
      <c r="AI563" s="23"/>
      <c r="AJ563" s="23"/>
      <c r="AK563" s="23"/>
      <c r="AL563" s="23"/>
      <c r="AM563" s="23"/>
      <c r="AN563" s="23"/>
      <c r="AO563" s="23"/>
      <c r="AP563" s="23"/>
      <c r="AQ563" s="25"/>
      <c r="AR563" s="4"/>
      <c r="AS563" s="4"/>
      <c r="AT563" s="4"/>
      <c r="AU563" s="4"/>
      <c r="AV563" s="4"/>
      <c r="AW563" s="4"/>
      <c r="AX563" s="4"/>
      <c r="AY563" s="4"/>
      <c r="AZ563" s="4"/>
      <c r="BA563" s="4"/>
      <c r="BB563" s="4"/>
      <c r="BC563" s="4"/>
      <c r="BD563" s="4"/>
      <c r="BE563" s="4"/>
      <c r="BF563" s="4"/>
      <c r="BG563" s="4"/>
      <c r="BH563" s="4"/>
      <c r="BI563" s="4"/>
      <c r="BJ563" s="4"/>
      <c r="BK563" s="4"/>
      <c r="BL563" s="4"/>
      <c r="BM563" s="4"/>
      <c r="BN563" s="4"/>
      <c r="BO563" s="4"/>
      <c r="BP563" s="4"/>
      <c r="BQ563" s="4"/>
      <c r="BR563" s="4"/>
      <c r="BS563" s="4"/>
      <c r="BT563" s="4"/>
      <c r="BU563" s="4"/>
      <c r="BV563" s="4"/>
      <c r="BW563" s="4"/>
      <c r="BX563" s="4"/>
    </row>
    <row r="564">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23"/>
      <c r="AC564" s="23"/>
      <c r="AD564" s="23"/>
      <c r="AE564" s="23"/>
      <c r="AF564" s="23"/>
      <c r="AG564" s="23"/>
      <c r="AH564" s="23"/>
      <c r="AI564" s="23"/>
      <c r="AJ564" s="23"/>
      <c r="AK564" s="23"/>
      <c r="AL564" s="23"/>
      <c r="AM564" s="23"/>
      <c r="AN564" s="23"/>
      <c r="AO564" s="23"/>
      <c r="AP564" s="23"/>
      <c r="AQ564" s="25"/>
      <c r="AR564" s="4"/>
      <c r="AS564" s="4"/>
      <c r="AT564" s="4"/>
      <c r="AU564" s="4"/>
      <c r="AV564" s="4"/>
      <c r="AW564" s="4"/>
      <c r="AX564" s="4"/>
      <c r="AY564" s="4"/>
      <c r="AZ564" s="4"/>
      <c r="BA564" s="4"/>
      <c r="BB564" s="4"/>
      <c r="BC564" s="4"/>
      <c r="BD564" s="4"/>
      <c r="BE564" s="4"/>
      <c r="BF564" s="4"/>
      <c r="BG564" s="4"/>
      <c r="BH564" s="4"/>
      <c r="BI564" s="4"/>
      <c r="BJ564" s="4"/>
      <c r="BK564" s="4"/>
      <c r="BL564" s="4"/>
      <c r="BM564" s="4"/>
      <c r="BN564" s="4"/>
      <c r="BO564" s="4"/>
      <c r="BP564" s="4"/>
      <c r="BQ564" s="4"/>
      <c r="BR564" s="4"/>
      <c r="BS564" s="4"/>
      <c r="BT564" s="4"/>
      <c r="BU564" s="4"/>
      <c r="BV564" s="4"/>
      <c r="BW564" s="4"/>
      <c r="BX564" s="4"/>
    </row>
    <row r="565">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23"/>
      <c r="AC565" s="23"/>
      <c r="AD565" s="23"/>
      <c r="AE565" s="23"/>
      <c r="AF565" s="23"/>
      <c r="AG565" s="23"/>
      <c r="AH565" s="23"/>
      <c r="AI565" s="23"/>
      <c r="AJ565" s="23"/>
      <c r="AK565" s="23"/>
      <c r="AL565" s="23"/>
      <c r="AM565" s="23"/>
      <c r="AN565" s="23"/>
      <c r="AO565" s="23"/>
      <c r="AP565" s="23"/>
      <c r="AQ565" s="25"/>
      <c r="AR565" s="4"/>
      <c r="AS565" s="4"/>
      <c r="AT565" s="4"/>
      <c r="AU565" s="4"/>
      <c r="AV565" s="4"/>
      <c r="AW565" s="4"/>
      <c r="AX565" s="4"/>
      <c r="AY565" s="4"/>
      <c r="AZ565" s="4"/>
      <c r="BA565" s="4"/>
      <c r="BB565" s="4"/>
      <c r="BC565" s="4"/>
      <c r="BD565" s="4"/>
      <c r="BE565" s="4"/>
      <c r="BF565" s="4"/>
      <c r="BG565" s="4"/>
      <c r="BH565" s="4"/>
      <c r="BI565" s="4"/>
      <c r="BJ565" s="4"/>
      <c r="BK565" s="4"/>
      <c r="BL565" s="4"/>
      <c r="BM565" s="4"/>
      <c r="BN565" s="4"/>
      <c r="BO565" s="4"/>
      <c r="BP565" s="4"/>
      <c r="BQ565" s="4"/>
      <c r="BR565" s="4"/>
      <c r="BS565" s="4"/>
      <c r="BT565" s="4"/>
      <c r="BU565" s="4"/>
      <c r="BV565" s="4"/>
      <c r="BW565" s="4"/>
      <c r="BX565" s="4"/>
    </row>
    <row r="566">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23"/>
      <c r="AC566" s="23"/>
      <c r="AD566" s="23"/>
      <c r="AE566" s="23"/>
      <c r="AF566" s="23"/>
      <c r="AG566" s="23"/>
      <c r="AH566" s="23"/>
      <c r="AI566" s="23"/>
      <c r="AJ566" s="23"/>
      <c r="AK566" s="23"/>
      <c r="AL566" s="23"/>
      <c r="AM566" s="23"/>
      <c r="AN566" s="23"/>
      <c r="AO566" s="23"/>
      <c r="AP566" s="23"/>
      <c r="AQ566" s="25"/>
      <c r="AR566" s="4"/>
      <c r="AS566" s="4"/>
      <c r="AT566" s="4"/>
      <c r="AU566" s="4"/>
      <c r="AV566" s="4"/>
      <c r="AW566" s="4"/>
      <c r="AX566" s="4"/>
      <c r="AY566" s="4"/>
      <c r="AZ566" s="4"/>
      <c r="BA566" s="4"/>
      <c r="BB566" s="4"/>
      <c r="BC566" s="4"/>
      <c r="BD566" s="4"/>
      <c r="BE566" s="4"/>
      <c r="BF566" s="4"/>
      <c r="BG566" s="4"/>
      <c r="BH566" s="4"/>
      <c r="BI566" s="4"/>
      <c r="BJ566" s="4"/>
      <c r="BK566" s="4"/>
      <c r="BL566" s="4"/>
      <c r="BM566" s="4"/>
      <c r="BN566" s="4"/>
      <c r="BO566" s="4"/>
      <c r="BP566" s="4"/>
      <c r="BQ566" s="4"/>
      <c r="BR566" s="4"/>
      <c r="BS566" s="4"/>
      <c r="BT566" s="4"/>
      <c r="BU566" s="4"/>
      <c r="BV566" s="4"/>
      <c r="BW566" s="4"/>
      <c r="BX566" s="4"/>
    </row>
    <row r="567">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23"/>
      <c r="AC567" s="23"/>
      <c r="AD567" s="23"/>
      <c r="AE567" s="23"/>
      <c r="AF567" s="23"/>
      <c r="AG567" s="23"/>
      <c r="AH567" s="23"/>
      <c r="AI567" s="23"/>
      <c r="AJ567" s="23"/>
      <c r="AK567" s="23"/>
      <c r="AL567" s="23"/>
      <c r="AM567" s="23"/>
      <c r="AN567" s="23"/>
      <c r="AO567" s="23"/>
      <c r="AP567" s="23"/>
      <c r="AQ567" s="25"/>
      <c r="AR567" s="4"/>
      <c r="AS567" s="4"/>
      <c r="AT567" s="4"/>
      <c r="AU567" s="4"/>
      <c r="AV567" s="4"/>
      <c r="AW567" s="4"/>
      <c r="AX567" s="4"/>
      <c r="AY567" s="4"/>
      <c r="AZ567" s="4"/>
      <c r="BA567" s="4"/>
      <c r="BB567" s="4"/>
      <c r="BC567" s="4"/>
      <c r="BD567" s="4"/>
      <c r="BE567" s="4"/>
      <c r="BF567" s="4"/>
      <c r="BG567" s="4"/>
      <c r="BH567" s="4"/>
      <c r="BI567" s="4"/>
      <c r="BJ567" s="4"/>
      <c r="BK567" s="4"/>
      <c r="BL567" s="4"/>
      <c r="BM567" s="4"/>
      <c r="BN567" s="4"/>
      <c r="BO567" s="4"/>
      <c r="BP567" s="4"/>
      <c r="BQ567" s="4"/>
      <c r="BR567" s="4"/>
      <c r="BS567" s="4"/>
      <c r="BT567" s="4"/>
      <c r="BU567" s="4"/>
      <c r="BV567" s="4"/>
      <c r="BW567" s="4"/>
      <c r="BX567" s="4"/>
    </row>
    <row r="568">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23"/>
      <c r="AC568" s="23"/>
      <c r="AD568" s="23"/>
      <c r="AE568" s="23"/>
      <c r="AF568" s="23"/>
      <c r="AG568" s="23"/>
      <c r="AH568" s="23"/>
      <c r="AI568" s="23"/>
      <c r="AJ568" s="23"/>
      <c r="AK568" s="23"/>
      <c r="AL568" s="23"/>
      <c r="AM568" s="23"/>
      <c r="AN568" s="23"/>
      <c r="AO568" s="23"/>
      <c r="AP568" s="23"/>
      <c r="AQ568" s="25"/>
      <c r="AR568" s="4"/>
      <c r="AS568" s="4"/>
      <c r="AT568" s="4"/>
      <c r="AU568" s="4"/>
      <c r="AV568" s="4"/>
      <c r="AW568" s="4"/>
      <c r="AX568" s="4"/>
      <c r="AY568" s="4"/>
      <c r="AZ568" s="4"/>
      <c r="BA568" s="4"/>
      <c r="BB568" s="4"/>
      <c r="BC568" s="4"/>
      <c r="BD568" s="4"/>
      <c r="BE568" s="4"/>
      <c r="BF568" s="4"/>
      <c r="BG568" s="4"/>
      <c r="BH568" s="4"/>
      <c r="BI568" s="4"/>
      <c r="BJ568" s="4"/>
      <c r="BK568" s="4"/>
      <c r="BL568" s="4"/>
      <c r="BM568" s="4"/>
      <c r="BN568" s="4"/>
      <c r="BO568" s="4"/>
      <c r="BP568" s="4"/>
      <c r="BQ568" s="4"/>
      <c r="BR568" s="4"/>
      <c r="BS568" s="4"/>
      <c r="BT568" s="4"/>
      <c r="BU568" s="4"/>
      <c r="BV568" s="4"/>
      <c r="BW568" s="4"/>
      <c r="BX568" s="4"/>
    </row>
    <row r="569">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23"/>
      <c r="AC569" s="23"/>
      <c r="AD569" s="23"/>
      <c r="AE569" s="23"/>
      <c r="AF569" s="23"/>
      <c r="AG569" s="23"/>
      <c r="AH569" s="23"/>
      <c r="AI569" s="23"/>
      <c r="AJ569" s="23"/>
      <c r="AK569" s="23"/>
      <c r="AL569" s="23"/>
      <c r="AM569" s="23"/>
      <c r="AN569" s="23"/>
      <c r="AO569" s="23"/>
      <c r="AP569" s="23"/>
      <c r="AQ569" s="25"/>
      <c r="AR569" s="4"/>
      <c r="AS569" s="4"/>
      <c r="AT569" s="4"/>
      <c r="AU569" s="4"/>
      <c r="AV569" s="4"/>
      <c r="AW569" s="4"/>
      <c r="AX569" s="4"/>
      <c r="AY569" s="4"/>
      <c r="AZ569" s="4"/>
      <c r="BA569" s="4"/>
      <c r="BB569" s="4"/>
      <c r="BC569" s="4"/>
      <c r="BD569" s="4"/>
      <c r="BE569" s="4"/>
      <c r="BF569" s="4"/>
      <c r="BG569" s="4"/>
      <c r="BH569" s="4"/>
      <c r="BI569" s="4"/>
      <c r="BJ569" s="4"/>
      <c r="BK569" s="4"/>
      <c r="BL569" s="4"/>
      <c r="BM569" s="4"/>
      <c r="BN569" s="4"/>
      <c r="BO569" s="4"/>
      <c r="BP569" s="4"/>
      <c r="BQ569" s="4"/>
      <c r="BR569" s="4"/>
      <c r="BS569" s="4"/>
      <c r="BT569" s="4"/>
      <c r="BU569" s="4"/>
      <c r="BV569" s="4"/>
      <c r="BW569" s="4"/>
      <c r="BX569" s="4"/>
    </row>
    <row r="570">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23"/>
      <c r="AC570" s="23"/>
      <c r="AD570" s="23"/>
      <c r="AE570" s="23"/>
      <c r="AF570" s="23"/>
      <c r="AG570" s="23"/>
      <c r="AH570" s="23"/>
      <c r="AI570" s="23"/>
      <c r="AJ570" s="23"/>
      <c r="AK570" s="23"/>
      <c r="AL570" s="23"/>
      <c r="AM570" s="23"/>
      <c r="AN570" s="23"/>
      <c r="AO570" s="23"/>
      <c r="AP570" s="23"/>
      <c r="AQ570" s="25"/>
      <c r="AR570" s="4"/>
      <c r="AS570" s="4"/>
      <c r="AT570" s="4"/>
      <c r="AU570" s="4"/>
      <c r="AV570" s="4"/>
      <c r="AW570" s="4"/>
      <c r="AX570" s="4"/>
      <c r="AY570" s="4"/>
      <c r="AZ570" s="4"/>
      <c r="BA570" s="4"/>
      <c r="BB570" s="4"/>
      <c r="BC570" s="4"/>
      <c r="BD570" s="4"/>
      <c r="BE570" s="4"/>
      <c r="BF570" s="4"/>
      <c r="BG570" s="4"/>
      <c r="BH570" s="4"/>
      <c r="BI570" s="4"/>
      <c r="BJ570" s="4"/>
      <c r="BK570" s="4"/>
      <c r="BL570" s="4"/>
      <c r="BM570" s="4"/>
      <c r="BN570" s="4"/>
      <c r="BO570" s="4"/>
      <c r="BP570" s="4"/>
      <c r="BQ570" s="4"/>
      <c r="BR570" s="4"/>
      <c r="BS570" s="4"/>
      <c r="BT570" s="4"/>
      <c r="BU570" s="4"/>
      <c r="BV570" s="4"/>
      <c r="BW570" s="4"/>
      <c r="BX570" s="4"/>
    </row>
    <row r="57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23"/>
      <c r="AC571" s="23"/>
      <c r="AD571" s="23"/>
      <c r="AE571" s="23"/>
      <c r="AF571" s="23"/>
      <c r="AG571" s="23"/>
      <c r="AH571" s="23"/>
      <c r="AI571" s="23"/>
      <c r="AJ571" s="23"/>
      <c r="AK571" s="23"/>
      <c r="AL571" s="23"/>
      <c r="AM571" s="23"/>
      <c r="AN571" s="23"/>
      <c r="AO571" s="23"/>
      <c r="AP571" s="23"/>
      <c r="AQ571" s="25"/>
      <c r="AR571" s="4"/>
      <c r="AS571" s="4"/>
      <c r="AT571" s="4"/>
      <c r="AU571" s="4"/>
      <c r="AV571" s="4"/>
      <c r="AW571" s="4"/>
      <c r="AX571" s="4"/>
      <c r="AY571" s="4"/>
      <c r="AZ571" s="4"/>
      <c r="BA571" s="4"/>
      <c r="BB571" s="4"/>
      <c r="BC571" s="4"/>
      <c r="BD571" s="4"/>
      <c r="BE571" s="4"/>
      <c r="BF571" s="4"/>
      <c r="BG571" s="4"/>
      <c r="BH571" s="4"/>
      <c r="BI571" s="4"/>
      <c r="BJ571" s="4"/>
      <c r="BK571" s="4"/>
      <c r="BL571" s="4"/>
      <c r="BM571" s="4"/>
      <c r="BN571" s="4"/>
      <c r="BO571" s="4"/>
      <c r="BP571" s="4"/>
      <c r="BQ571" s="4"/>
      <c r="BR571" s="4"/>
      <c r="BS571" s="4"/>
      <c r="BT571" s="4"/>
      <c r="BU571" s="4"/>
      <c r="BV571" s="4"/>
      <c r="BW571" s="4"/>
      <c r="BX571" s="4"/>
    </row>
    <row r="572">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23"/>
      <c r="AC572" s="23"/>
      <c r="AD572" s="23"/>
      <c r="AE572" s="23"/>
      <c r="AF572" s="23"/>
      <c r="AG572" s="23"/>
      <c r="AH572" s="23"/>
      <c r="AI572" s="23"/>
      <c r="AJ572" s="23"/>
      <c r="AK572" s="23"/>
      <c r="AL572" s="23"/>
      <c r="AM572" s="23"/>
      <c r="AN572" s="23"/>
      <c r="AO572" s="23"/>
      <c r="AP572" s="23"/>
      <c r="AQ572" s="25"/>
      <c r="AR572" s="4"/>
      <c r="AS572" s="4"/>
      <c r="AT572" s="4"/>
      <c r="AU572" s="4"/>
      <c r="AV572" s="4"/>
      <c r="AW572" s="4"/>
      <c r="AX572" s="4"/>
      <c r="AY572" s="4"/>
      <c r="AZ572" s="4"/>
      <c r="BA572" s="4"/>
      <c r="BB572" s="4"/>
      <c r="BC572" s="4"/>
      <c r="BD572" s="4"/>
      <c r="BE572" s="4"/>
      <c r="BF572" s="4"/>
      <c r="BG572" s="4"/>
      <c r="BH572" s="4"/>
      <c r="BI572" s="4"/>
      <c r="BJ572" s="4"/>
      <c r="BK572" s="4"/>
      <c r="BL572" s="4"/>
      <c r="BM572" s="4"/>
      <c r="BN572" s="4"/>
      <c r="BO572" s="4"/>
      <c r="BP572" s="4"/>
      <c r="BQ572" s="4"/>
      <c r="BR572" s="4"/>
      <c r="BS572" s="4"/>
      <c r="BT572" s="4"/>
      <c r="BU572" s="4"/>
      <c r="BV572" s="4"/>
      <c r="BW572" s="4"/>
      <c r="BX572" s="4"/>
    </row>
    <row r="573">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23"/>
      <c r="AC573" s="23"/>
      <c r="AD573" s="23"/>
      <c r="AE573" s="23"/>
      <c r="AF573" s="23"/>
      <c r="AG573" s="23"/>
      <c r="AH573" s="23"/>
      <c r="AI573" s="23"/>
      <c r="AJ573" s="23"/>
      <c r="AK573" s="23"/>
      <c r="AL573" s="23"/>
      <c r="AM573" s="23"/>
      <c r="AN573" s="23"/>
      <c r="AO573" s="23"/>
      <c r="AP573" s="23"/>
      <c r="AQ573" s="25"/>
      <c r="AR573" s="4"/>
      <c r="AS573" s="4"/>
      <c r="AT573" s="4"/>
      <c r="AU573" s="4"/>
      <c r="AV573" s="4"/>
      <c r="AW573" s="4"/>
      <c r="AX573" s="4"/>
      <c r="AY573" s="4"/>
      <c r="AZ573" s="4"/>
      <c r="BA573" s="4"/>
      <c r="BB573" s="4"/>
      <c r="BC573" s="4"/>
      <c r="BD573" s="4"/>
      <c r="BE573" s="4"/>
      <c r="BF573" s="4"/>
      <c r="BG573" s="4"/>
      <c r="BH573" s="4"/>
      <c r="BI573" s="4"/>
      <c r="BJ573" s="4"/>
      <c r="BK573" s="4"/>
      <c r="BL573" s="4"/>
      <c r="BM573" s="4"/>
      <c r="BN573" s="4"/>
      <c r="BO573" s="4"/>
      <c r="BP573" s="4"/>
      <c r="BQ573" s="4"/>
      <c r="BR573" s="4"/>
      <c r="BS573" s="4"/>
      <c r="BT573" s="4"/>
      <c r="BU573" s="4"/>
      <c r="BV573" s="4"/>
      <c r="BW573" s="4"/>
      <c r="BX573" s="4"/>
    </row>
    <row r="574">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23"/>
      <c r="AC574" s="23"/>
      <c r="AD574" s="23"/>
      <c r="AE574" s="23"/>
      <c r="AF574" s="23"/>
      <c r="AG574" s="23"/>
      <c r="AH574" s="23"/>
      <c r="AI574" s="23"/>
      <c r="AJ574" s="23"/>
      <c r="AK574" s="23"/>
      <c r="AL574" s="23"/>
      <c r="AM574" s="23"/>
      <c r="AN574" s="23"/>
      <c r="AO574" s="23"/>
      <c r="AP574" s="23"/>
      <c r="AQ574" s="25"/>
      <c r="AR574" s="4"/>
      <c r="AS574" s="4"/>
      <c r="AT574" s="4"/>
      <c r="AU574" s="4"/>
      <c r="AV574" s="4"/>
      <c r="AW574" s="4"/>
      <c r="AX574" s="4"/>
      <c r="AY574" s="4"/>
      <c r="AZ574" s="4"/>
      <c r="BA574" s="4"/>
      <c r="BB574" s="4"/>
      <c r="BC574" s="4"/>
      <c r="BD574" s="4"/>
      <c r="BE574" s="4"/>
      <c r="BF574" s="4"/>
      <c r="BG574" s="4"/>
      <c r="BH574" s="4"/>
      <c r="BI574" s="4"/>
      <c r="BJ574" s="4"/>
      <c r="BK574" s="4"/>
      <c r="BL574" s="4"/>
      <c r="BM574" s="4"/>
      <c r="BN574" s="4"/>
      <c r="BO574" s="4"/>
      <c r="BP574" s="4"/>
      <c r="BQ574" s="4"/>
      <c r="BR574" s="4"/>
      <c r="BS574" s="4"/>
      <c r="BT574" s="4"/>
      <c r="BU574" s="4"/>
      <c r="BV574" s="4"/>
      <c r="BW574" s="4"/>
      <c r="BX574" s="4"/>
    </row>
    <row r="575">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23"/>
      <c r="AC575" s="23"/>
      <c r="AD575" s="23"/>
      <c r="AE575" s="23"/>
      <c r="AF575" s="23"/>
      <c r="AG575" s="23"/>
      <c r="AH575" s="23"/>
      <c r="AI575" s="23"/>
      <c r="AJ575" s="23"/>
      <c r="AK575" s="23"/>
      <c r="AL575" s="23"/>
      <c r="AM575" s="23"/>
      <c r="AN575" s="23"/>
      <c r="AO575" s="23"/>
      <c r="AP575" s="23"/>
      <c r="AQ575" s="25"/>
      <c r="AR575" s="4"/>
      <c r="AS575" s="4"/>
      <c r="AT575" s="4"/>
      <c r="AU575" s="4"/>
      <c r="AV575" s="4"/>
      <c r="AW575" s="4"/>
      <c r="AX575" s="4"/>
      <c r="AY575" s="4"/>
      <c r="AZ575" s="4"/>
      <c r="BA575" s="4"/>
      <c r="BB575" s="4"/>
      <c r="BC575" s="4"/>
      <c r="BD575" s="4"/>
      <c r="BE575" s="4"/>
      <c r="BF575" s="4"/>
      <c r="BG575" s="4"/>
      <c r="BH575" s="4"/>
      <c r="BI575" s="4"/>
      <c r="BJ575" s="4"/>
      <c r="BK575" s="4"/>
      <c r="BL575" s="4"/>
      <c r="BM575" s="4"/>
      <c r="BN575" s="4"/>
      <c r="BO575" s="4"/>
      <c r="BP575" s="4"/>
      <c r="BQ575" s="4"/>
      <c r="BR575" s="4"/>
      <c r="BS575" s="4"/>
      <c r="BT575" s="4"/>
      <c r="BU575" s="4"/>
      <c r="BV575" s="4"/>
      <c r="BW575" s="4"/>
      <c r="BX575" s="4"/>
    </row>
    <row r="576">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23"/>
      <c r="AC576" s="23"/>
      <c r="AD576" s="23"/>
      <c r="AE576" s="23"/>
      <c r="AF576" s="23"/>
      <c r="AG576" s="23"/>
      <c r="AH576" s="23"/>
      <c r="AI576" s="23"/>
      <c r="AJ576" s="23"/>
      <c r="AK576" s="23"/>
      <c r="AL576" s="23"/>
      <c r="AM576" s="23"/>
      <c r="AN576" s="23"/>
      <c r="AO576" s="23"/>
      <c r="AP576" s="23"/>
      <c r="AQ576" s="25"/>
      <c r="AR576" s="4"/>
      <c r="AS576" s="4"/>
      <c r="AT576" s="4"/>
      <c r="AU576" s="4"/>
      <c r="AV576" s="4"/>
      <c r="AW576" s="4"/>
      <c r="AX576" s="4"/>
      <c r="AY576" s="4"/>
      <c r="AZ576" s="4"/>
      <c r="BA576" s="4"/>
      <c r="BB576" s="4"/>
      <c r="BC576" s="4"/>
      <c r="BD576" s="4"/>
      <c r="BE576" s="4"/>
      <c r="BF576" s="4"/>
      <c r="BG576" s="4"/>
      <c r="BH576" s="4"/>
      <c r="BI576" s="4"/>
      <c r="BJ576" s="4"/>
      <c r="BK576" s="4"/>
      <c r="BL576" s="4"/>
      <c r="BM576" s="4"/>
      <c r="BN576" s="4"/>
      <c r="BO576" s="4"/>
      <c r="BP576" s="4"/>
      <c r="BQ576" s="4"/>
      <c r="BR576" s="4"/>
      <c r="BS576" s="4"/>
      <c r="BT576" s="4"/>
      <c r="BU576" s="4"/>
      <c r="BV576" s="4"/>
      <c r="BW576" s="4"/>
      <c r="BX576" s="4"/>
    </row>
    <row r="577">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23"/>
      <c r="AC577" s="23"/>
      <c r="AD577" s="23"/>
      <c r="AE577" s="23"/>
      <c r="AF577" s="23"/>
      <c r="AG577" s="23"/>
      <c r="AH577" s="23"/>
      <c r="AI577" s="23"/>
      <c r="AJ577" s="23"/>
      <c r="AK577" s="23"/>
      <c r="AL577" s="23"/>
      <c r="AM577" s="23"/>
      <c r="AN577" s="23"/>
      <c r="AO577" s="23"/>
      <c r="AP577" s="23"/>
      <c r="AQ577" s="25"/>
      <c r="AR577" s="4"/>
      <c r="AS577" s="4"/>
      <c r="AT577" s="4"/>
      <c r="AU577" s="4"/>
      <c r="AV577" s="4"/>
      <c r="AW577" s="4"/>
      <c r="AX577" s="4"/>
      <c r="AY577" s="4"/>
      <c r="AZ577" s="4"/>
      <c r="BA577" s="4"/>
      <c r="BB577" s="4"/>
      <c r="BC577" s="4"/>
      <c r="BD577" s="4"/>
      <c r="BE577" s="4"/>
      <c r="BF577" s="4"/>
      <c r="BG577" s="4"/>
      <c r="BH577" s="4"/>
      <c r="BI577" s="4"/>
      <c r="BJ577" s="4"/>
      <c r="BK577" s="4"/>
      <c r="BL577" s="4"/>
      <c r="BM577" s="4"/>
      <c r="BN577" s="4"/>
      <c r="BO577" s="4"/>
      <c r="BP577" s="4"/>
      <c r="BQ577" s="4"/>
      <c r="BR577" s="4"/>
      <c r="BS577" s="4"/>
      <c r="BT577" s="4"/>
      <c r="BU577" s="4"/>
      <c r="BV577" s="4"/>
      <c r="BW577" s="4"/>
      <c r="BX577" s="4"/>
    </row>
    <row r="578">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23"/>
      <c r="AC578" s="23"/>
      <c r="AD578" s="23"/>
      <c r="AE578" s="23"/>
      <c r="AF578" s="23"/>
      <c r="AG578" s="23"/>
      <c r="AH578" s="23"/>
      <c r="AI578" s="23"/>
      <c r="AJ578" s="23"/>
      <c r="AK578" s="23"/>
      <c r="AL578" s="23"/>
      <c r="AM578" s="23"/>
      <c r="AN578" s="23"/>
      <c r="AO578" s="23"/>
      <c r="AP578" s="23"/>
      <c r="AQ578" s="25"/>
      <c r="AR578" s="4"/>
      <c r="AS578" s="4"/>
      <c r="AT578" s="4"/>
      <c r="AU578" s="4"/>
      <c r="AV578" s="4"/>
      <c r="AW578" s="4"/>
      <c r="AX578" s="4"/>
      <c r="AY578" s="4"/>
      <c r="AZ578" s="4"/>
      <c r="BA578" s="4"/>
      <c r="BB578" s="4"/>
      <c r="BC578" s="4"/>
      <c r="BD578" s="4"/>
      <c r="BE578" s="4"/>
      <c r="BF578" s="4"/>
      <c r="BG578" s="4"/>
      <c r="BH578" s="4"/>
      <c r="BI578" s="4"/>
      <c r="BJ578" s="4"/>
      <c r="BK578" s="4"/>
      <c r="BL578" s="4"/>
      <c r="BM578" s="4"/>
      <c r="BN578" s="4"/>
      <c r="BO578" s="4"/>
      <c r="BP578" s="4"/>
      <c r="BQ578" s="4"/>
      <c r="BR578" s="4"/>
      <c r="BS578" s="4"/>
      <c r="BT578" s="4"/>
      <c r="BU578" s="4"/>
      <c r="BV578" s="4"/>
      <c r="BW578" s="4"/>
      <c r="BX578" s="4"/>
    </row>
    <row r="579">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23"/>
      <c r="AC579" s="23"/>
      <c r="AD579" s="23"/>
      <c r="AE579" s="23"/>
      <c r="AF579" s="23"/>
      <c r="AG579" s="23"/>
      <c r="AH579" s="23"/>
      <c r="AI579" s="23"/>
      <c r="AJ579" s="23"/>
      <c r="AK579" s="23"/>
      <c r="AL579" s="23"/>
      <c r="AM579" s="23"/>
      <c r="AN579" s="23"/>
      <c r="AO579" s="23"/>
      <c r="AP579" s="23"/>
      <c r="AQ579" s="25"/>
      <c r="AR579" s="4"/>
      <c r="AS579" s="4"/>
      <c r="AT579" s="4"/>
      <c r="AU579" s="4"/>
      <c r="AV579" s="4"/>
      <c r="AW579" s="4"/>
      <c r="AX579" s="4"/>
      <c r="AY579" s="4"/>
      <c r="AZ579" s="4"/>
      <c r="BA579" s="4"/>
      <c r="BB579" s="4"/>
      <c r="BC579" s="4"/>
      <c r="BD579" s="4"/>
      <c r="BE579" s="4"/>
      <c r="BF579" s="4"/>
      <c r="BG579" s="4"/>
      <c r="BH579" s="4"/>
      <c r="BI579" s="4"/>
      <c r="BJ579" s="4"/>
      <c r="BK579" s="4"/>
      <c r="BL579" s="4"/>
      <c r="BM579" s="4"/>
      <c r="BN579" s="4"/>
      <c r="BO579" s="4"/>
      <c r="BP579" s="4"/>
      <c r="BQ579" s="4"/>
      <c r="BR579" s="4"/>
      <c r="BS579" s="4"/>
      <c r="BT579" s="4"/>
      <c r="BU579" s="4"/>
      <c r="BV579" s="4"/>
      <c r="BW579" s="4"/>
      <c r="BX579" s="4"/>
    </row>
    <row r="580">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23"/>
      <c r="AC580" s="23"/>
      <c r="AD580" s="23"/>
      <c r="AE580" s="23"/>
      <c r="AF580" s="23"/>
      <c r="AG580" s="23"/>
      <c r="AH580" s="23"/>
      <c r="AI580" s="23"/>
      <c r="AJ580" s="23"/>
      <c r="AK580" s="23"/>
      <c r="AL580" s="23"/>
      <c r="AM580" s="23"/>
      <c r="AN580" s="23"/>
      <c r="AO580" s="23"/>
      <c r="AP580" s="23"/>
      <c r="AQ580" s="25"/>
      <c r="AR580" s="4"/>
      <c r="AS580" s="4"/>
      <c r="AT580" s="4"/>
      <c r="AU580" s="4"/>
      <c r="AV580" s="4"/>
      <c r="AW580" s="4"/>
      <c r="AX580" s="4"/>
      <c r="AY580" s="4"/>
      <c r="AZ580" s="4"/>
      <c r="BA580" s="4"/>
      <c r="BB580" s="4"/>
      <c r="BC580" s="4"/>
      <c r="BD580" s="4"/>
      <c r="BE580" s="4"/>
      <c r="BF580" s="4"/>
      <c r="BG580" s="4"/>
      <c r="BH580" s="4"/>
      <c r="BI580" s="4"/>
      <c r="BJ580" s="4"/>
      <c r="BK580" s="4"/>
      <c r="BL580" s="4"/>
      <c r="BM580" s="4"/>
      <c r="BN580" s="4"/>
      <c r="BO580" s="4"/>
      <c r="BP580" s="4"/>
      <c r="BQ580" s="4"/>
      <c r="BR580" s="4"/>
      <c r="BS580" s="4"/>
      <c r="BT580" s="4"/>
      <c r="BU580" s="4"/>
      <c r="BV580" s="4"/>
      <c r="BW580" s="4"/>
      <c r="BX580" s="4"/>
    </row>
    <row r="58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23"/>
      <c r="AC581" s="23"/>
      <c r="AD581" s="23"/>
      <c r="AE581" s="23"/>
      <c r="AF581" s="23"/>
      <c r="AG581" s="23"/>
      <c r="AH581" s="23"/>
      <c r="AI581" s="23"/>
      <c r="AJ581" s="23"/>
      <c r="AK581" s="23"/>
      <c r="AL581" s="23"/>
      <c r="AM581" s="23"/>
      <c r="AN581" s="23"/>
      <c r="AO581" s="23"/>
      <c r="AP581" s="23"/>
      <c r="AQ581" s="25"/>
      <c r="AR581" s="4"/>
      <c r="AS581" s="4"/>
      <c r="AT581" s="4"/>
      <c r="AU581" s="4"/>
      <c r="AV581" s="4"/>
      <c r="AW581" s="4"/>
      <c r="AX581" s="4"/>
      <c r="AY581" s="4"/>
      <c r="AZ581" s="4"/>
      <c r="BA581" s="4"/>
      <c r="BB581" s="4"/>
      <c r="BC581" s="4"/>
      <c r="BD581" s="4"/>
      <c r="BE581" s="4"/>
      <c r="BF581" s="4"/>
      <c r="BG581" s="4"/>
      <c r="BH581" s="4"/>
      <c r="BI581" s="4"/>
      <c r="BJ581" s="4"/>
      <c r="BK581" s="4"/>
      <c r="BL581" s="4"/>
      <c r="BM581" s="4"/>
      <c r="BN581" s="4"/>
      <c r="BO581" s="4"/>
      <c r="BP581" s="4"/>
      <c r="BQ581" s="4"/>
      <c r="BR581" s="4"/>
      <c r="BS581" s="4"/>
      <c r="BT581" s="4"/>
      <c r="BU581" s="4"/>
      <c r="BV581" s="4"/>
      <c r="BW581" s="4"/>
      <c r="BX581" s="4"/>
    </row>
    <row r="582">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23"/>
      <c r="AC582" s="23"/>
      <c r="AD582" s="23"/>
      <c r="AE582" s="23"/>
      <c r="AF582" s="23"/>
      <c r="AG582" s="23"/>
      <c r="AH582" s="23"/>
      <c r="AI582" s="23"/>
      <c r="AJ582" s="23"/>
      <c r="AK582" s="23"/>
      <c r="AL582" s="23"/>
      <c r="AM582" s="23"/>
      <c r="AN582" s="23"/>
      <c r="AO582" s="23"/>
      <c r="AP582" s="23"/>
      <c r="AQ582" s="25"/>
      <c r="AR582" s="4"/>
      <c r="AS582" s="4"/>
      <c r="AT582" s="4"/>
      <c r="AU582" s="4"/>
      <c r="AV582" s="4"/>
      <c r="AW582" s="4"/>
      <c r="AX582" s="4"/>
      <c r="AY582" s="4"/>
      <c r="AZ582" s="4"/>
      <c r="BA582" s="4"/>
      <c r="BB582" s="4"/>
      <c r="BC582" s="4"/>
      <c r="BD582" s="4"/>
      <c r="BE582" s="4"/>
      <c r="BF582" s="4"/>
      <c r="BG582" s="4"/>
      <c r="BH582" s="4"/>
      <c r="BI582" s="4"/>
      <c r="BJ582" s="4"/>
      <c r="BK582" s="4"/>
      <c r="BL582" s="4"/>
      <c r="BM582" s="4"/>
      <c r="BN582" s="4"/>
      <c r="BO582" s="4"/>
      <c r="BP582" s="4"/>
      <c r="BQ582" s="4"/>
      <c r="BR582" s="4"/>
      <c r="BS582" s="4"/>
      <c r="BT582" s="4"/>
      <c r="BU582" s="4"/>
      <c r="BV582" s="4"/>
      <c r="BW582" s="4"/>
      <c r="BX582" s="4"/>
    </row>
    <row r="583">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23"/>
      <c r="AC583" s="23"/>
      <c r="AD583" s="23"/>
      <c r="AE583" s="23"/>
      <c r="AF583" s="23"/>
      <c r="AG583" s="23"/>
      <c r="AH583" s="23"/>
      <c r="AI583" s="23"/>
      <c r="AJ583" s="23"/>
      <c r="AK583" s="23"/>
      <c r="AL583" s="23"/>
      <c r="AM583" s="23"/>
      <c r="AN583" s="23"/>
      <c r="AO583" s="23"/>
      <c r="AP583" s="23"/>
      <c r="AQ583" s="25"/>
      <c r="AR583" s="4"/>
      <c r="AS583" s="4"/>
      <c r="AT583" s="4"/>
      <c r="AU583" s="4"/>
      <c r="AV583" s="4"/>
      <c r="AW583" s="4"/>
      <c r="AX583" s="4"/>
      <c r="AY583" s="4"/>
      <c r="AZ583" s="4"/>
      <c r="BA583" s="4"/>
      <c r="BB583" s="4"/>
      <c r="BC583" s="4"/>
      <c r="BD583" s="4"/>
      <c r="BE583" s="4"/>
      <c r="BF583" s="4"/>
      <c r="BG583" s="4"/>
      <c r="BH583" s="4"/>
      <c r="BI583" s="4"/>
      <c r="BJ583" s="4"/>
      <c r="BK583" s="4"/>
      <c r="BL583" s="4"/>
      <c r="BM583" s="4"/>
      <c r="BN583" s="4"/>
      <c r="BO583" s="4"/>
      <c r="BP583" s="4"/>
      <c r="BQ583" s="4"/>
      <c r="BR583" s="4"/>
      <c r="BS583" s="4"/>
      <c r="BT583" s="4"/>
      <c r="BU583" s="4"/>
      <c r="BV583" s="4"/>
      <c r="BW583" s="4"/>
      <c r="BX583" s="4"/>
    </row>
    <row r="584">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23"/>
      <c r="AC584" s="23"/>
      <c r="AD584" s="23"/>
      <c r="AE584" s="23"/>
      <c r="AF584" s="23"/>
      <c r="AG584" s="23"/>
      <c r="AH584" s="23"/>
      <c r="AI584" s="23"/>
      <c r="AJ584" s="23"/>
      <c r="AK584" s="23"/>
      <c r="AL584" s="23"/>
      <c r="AM584" s="23"/>
      <c r="AN584" s="23"/>
      <c r="AO584" s="23"/>
      <c r="AP584" s="23"/>
      <c r="AQ584" s="25"/>
      <c r="AR584" s="4"/>
      <c r="AS584" s="4"/>
      <c r="AT584" s="4"/>
      <c r="AU584" s="4"/>
      <c r="AV584" s="4"/>
      <c r="AW584" s="4"/>
      <c r="AX584" s="4"/>
      <c r="AY584" s="4"/>
      <c r="AZ584" s="4"/>
      <c r="BA584" s="4"/>
      <c r="BB584" s="4"/>
      <c r="BC584" s="4"/>
      <c r="BD584" s="4"/>
      <c r="BE584" s="4"/>
      <c r="BF584" s="4"/>
      <c r="BG584" s="4"/>
      <c r="BH584" s="4"/>
      <c r="BI584" s="4"/>
      <c r="BJ584" s="4"/>
      <c r="BK584" s="4"/>
      <c r="BL584" s="4"/>
      <c r="BM584" s="4"/>
      <c r="BN584" s="4"/>
      <c r="BO584" s="4"/>
      <c r="BP584" s="4"/>
      <c r="BQ584" s="4"/>
      <c r="BR584" s="4"/>
      <c r="BS584" s="4"/>
      <c r="BT584" s="4"/>
      <c r="BU584" s="4"/>
      <c r="BV584" s="4"/>
      <c r="BW584" s="4"/>
      <c r="BX584" s="4"/>
    </row>
    <row r="585">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23"/>
      <c r="AC585" s="23"/>
      <c r="AD585" s="23"/>
      <c r="AE585" s="23"/>
      <c r="AF585" s="23"/>
      <c r="AG585" s="23"/>
      <c r="AH585" s="23"/>
      <c r="AI585" s="23"/>
      <c r="AJ585" s="23"/>
      <c r="AK585" s="23"/>
      <c r="AL585" s="23"/>
      <c r="AM585" s="23"/>
      <c r="AN585" s="23"/>
      <c r="AO585" s="23"/>
      <c r="AP585" s="23"/>
      <c r="AQ585" s="25"/>
      <c r="AR585" s="4"/>
      <c r="AS585" s="4"/>
      <c r="AT585" s="4"/>
      <c r="AU585" s="4"/>
      <c r="AV585" s="4"/>
      <c r="AW585" s="4"/>
      <c r="AX585" s="4"/>
      <c r="AY585" s="4"/>
      <c r="AZ585" s="4"/>
      <c r="BA585" s="4"/>
      <c r="BB585" s="4"/>
      <c r="BC585" s="4"/>
      <c r="BD585" s="4"/>
      <c r="BE585" s="4"/>
      <c r="BF585" s="4"/>
      <c r="BG585" s="4"/>
      <c r="BH585" s="4"/>
      <c r="BI585" s="4"/>
      <c r="BJ585" s="4"/>
      <c r="BK585" s="4"/>
      <c r="BL585" s="4"/>
      <c r="BM585" s="4"/>
      <c r="BN585" s="4"/>
      <c r="BO585" s="4"/>
      <c r="BP585" s="4"/>
      <c r="BQ585" s="4"/>
      <c r="BR585" s="4"/>
      <c r="BS585" s="4"/>
      <c r="BT585" s="4"/>
      <c r="BU585" s="4"/>
      <c r="BV585" s="4"/>
      <c r="BW585" s="4"/>
      <c r="BX585" s="4"/>
    </row>
    <row r="586">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23"/>
      <c r="AC586" s="23"/>
      <c r="AD586" s="23"/>
      <c r="AE586" s="23"/>
      <c r="AF586" s="23"/>
      <c r="AG586" s="23"/>
      <c r="AH586" s="23"/>
      <c r="AI586" s="23"/>
      <c r="AJ586" s="23"/>
      <c r="AK586" s="23"/>
      <c r="AL586" s="23"/>
      <c r="AM586" s="23"/>
      <c r="AN586" s="23"/>
      <c r="AO586" s="23"/>
      <c r="AP586" s="23"/>
      <c r="AQ586" s="25"/>
      <c r="AR586" s="4"/>
      <c r="AS586" s="4"/>
      <c r="AT586" s="4"/>
      <c r="AU586" s="4"/>
      <c r="AV586" s="4"/>
      <c r="AW586" s="4"/>
      <c r="AX586" s="4"/>
      <c r="AY586" s="4"/>
      <c r="AZ586" s="4"/>
      <c r="BA586" s="4"/>
      <c r="BB586" s="4"/>
      <c r="BC586" s="4"/>
      <c r="BD586" s="4"/>
      <c r="BE586" s="4"/>
      <c r="BF586" s="4"/>
      <c r="BG586" s="4"/>
      <c r="BH586" s="4"/>
      <c r="BI586" s="4"/>
      <c r="BJ586" s="4"/>
      <c r="BK586" s="4"/>
      <c r="BL586" s="4"/>
      <c r="BM586" s="4"/>
      <c r="BN586" s="4"/>
      <c r="BO586" s="4"/>
      <c r="BP586" s="4"/>
      <c r="BQ586" s="4"/>
      <c r="BR586" s="4"/>
      <c r="BS586" s="4"/>
      <c r="BT586" s="4"/>
      <c r="BU586" s="4"/>
      <c r="BV586" s="4"/>
      <c r="BW586" s="4"/>
      <c r="BX586" s="4"/>
    </row>
    <row r="587">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23"/>
      <c r="AC587" s="23"/>
      <c r="AD587" s="23"/>
      <c r="AE587" s="23"/>
      <c r="AF587" s="23"/>
      <c r="AG587" s="23"/>
      <c r="AH587" s="23"/>
      <c r="AI587" s="23"/>
      <c r="AJ587" s="23"/>
      <c r="AK587" s="23"/>
      <c r="AL587" s="23"/>
      <c r="AM587" s="23"/>
      <c r="AN587" s="23"/>
      <c r="AO587" s="23"/>
      <c r="AP587" s="23"/>
      <c r="AQ587" s="25"/>
      <c r="AR587" s="4"/>
      <c r="AS587" s="4"/>
      <c r="AT587" s="4"/>
      <c r="AU587" s="4"/>
      <c r="AV587" s="4"/>
      <c r="AW587" s="4"/>
      <c r="AX587" s="4"/>
      <c r="AY587" s="4"/>
      <c r="AZ587" s="4"/>
      <c r="BA587" s="4"/>
      <c r="BB587" s="4"/>
      <c r="BC587" s="4"/>
      <c r="BD587" s="4"/>
      <c r="BE587" s="4"/>
      <c r="BF587" s="4"/>
      <c r="BG587" s="4"/>
      <c r="BH587" s="4"/>
      <c r="BI587" s="4"/>
      <c r="BJ587" s="4"/>
      <c r="BK587" s="4"/>
      <c r="BL587" s="4"/>
      <c r="BM587" s="4"/>
      <c r="BN587" s="4"/>
      <c r="BO587" s="4"/>
      <c r="BP587" s="4"/>
      <c r="BQ587" s="4"/>
      <c r="BR587" s="4"/>
      <c r="BS587" s="4"/>
      <c r="BT587" s="4"/>
      <c r="BU587" s="4"/>
      <c r="BV587" s="4"/>
      <c r="BW587" s="4"/>
      <c r="BX587" s="4"/>
    </row>
    <row r="588">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23"/>
      <c r="AC588" s="23"/>
      <c r="AD588" s="23"/>
      <c r="AE588" s="23"/>
      <c r="AF588" s="23"/>
      <c r="AG588" s="23"/>
      <c r="AH588" s="23"/>
      <c r="AI588" s="23"/>
      <c r="AJ588" s="23"/>
      <c r="AK588" s="23"/>
      <c r="AL588" s="23"/>
      <c r="AM588" s="23"/>
      <c r="AN588" s="23"/>
      <c r="AO588" s="23"/>
      <c r="AP588" s="23"/>
      <c r="AQ588" s="25"/>
      <c r="AR588" s="4"/>
      <c r="AS588" s="4"/>
      <c r="AT588" s="4"/>
      <c r="AU588" s="4"/>
      <c r="AV588" s="4"/>
      <c r="AW588" s="4"/>
      <c r="AX588" s="4"/>
      <c r="AY588" s="4"/>
      <c r="AZ588" s="4"/>
      <c r="BA588" s="4"/>
      <c r="BB588" s="4"/>
      <c r="BC588" s="4"/>
      <c r="BD588" s="4"/>
      <c r="BE588" s="4"/>
      <c r="BF588" s="4"/>
      <c r="BG588" s="4"/>
      <c r="BH588" s="4"/>
      <c r="BI588" s="4"/>
      <c r="BJ588" s="4"/>
      <c r="BK588" s="4"/>
      <c r="BL588" s="4"/>
      <c r="BM588" s="4"/>
      <c r="BN588" s="4"/>
      <c r="BO588" s="4"/>
      <c r="BP588" s="4"/>
      <c r="BQ588" s="4"/>
      <c r="BR588" s="4"/>
      <c r="BS588" s="4"/>
      <c r="BT588" s="4"/>
      <c r="BU588" s="4"/>
      <c r="BV588" s="4"/>
      <c r="BW588" s="4"/>
      <c r="BX588" s="4"/>
    </row>
    <row r="589">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23"/>
      <c r="AC589" s="23"/>
      <c r="AD589" s="23"/>
      <c r="AE589" s="23"/>
      <c r="AF589" s="23"/>
      <c r="AG589" s="23"/>
      <c r="AH589" s="23"/>
      <c r="AI589" s="23"/>
      <c r="AJ589" s="23"/>
      <c r="AK589" s="23"/>
      <c r="AL589" s="23"/>
      <c r="AM589" s="23"/>
      <c r="AN589" s="23"/>
      <c r="AO589" s="23"/>
      <c r="AP589" s="23"/>
      <c r="AQ589" s="25"/>
      <c r="AR589" s="4"/>
      <c r="AS589" s="4"/>
      <c r="AT589" s="4"/>
      <c r="AU589" s="4"/>
      <c r="AV589" s="4"/>
      <c r="AW589" s="4"/>
      <c r="AX589" s="4"/>
      <c r="AY589" s="4"/>
      <c r="AZ589" s="4"/>
      <c r="BA589" s="4"/>
      <c r="BB589" s="4"/>
      <c r="BC589" s="4"/>
      <c r="BD589" s="4"/>
      <c r="BE589" s="4"/>
      <c r="BF589" s="4"/>
      <c r="BG589" s="4"/>
      <c r="BH589" s="4"/>
      <c r="BI589" s="4"/>
      <c r="BJ589" s="4"/>
      <c r="BK589" s="4"/>
      <c r="BL589" s="4"/>
      <c r="BM589" s="4"/>
      <c r="BN589" s="4"/>
      <c r="BO589" s="4"/>
      <c r="BP589" s="4"/>
      <c r="BQ589" s="4"/>
      <c r="BR589" s="4"/>
      <c r="BS589" s="4"/>
      <c r="BT589" s="4"/>
      <c r="BU589" s="4"/>
      <c r="BV589" s="4"/>
      <c r="BW589" s="4"/>
      <c r="BX589" s="4"/>
    </row>
    <row r="590">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23"/>
      <c r="AC590" s="23"/>
      <c r="AD590" s="23"/>
      <c r="AE590" s="23"/>
      <c r="AF590" s="23"/>
      <c r="AG590" s="23"/>
      <c r="AH590" s="23"/>
      <c r="AI590" s="23"/>
      <c r="AJ590" s="23"/>
      <c r="AK590" s="23"/>
      <c r="AL590" s="23"/>
      <c r="AM590" s="23"/>
      <c r="AN590" s="23"/>
      <c r="AO590" s="23"/>
      <c r="AP590" s="23"/>
      <c r="AQ590" s="25"/>
      <c r="AR590" s="4"/>
      <c r="AS590" s="4"/>
      <c r="AT590" s="4"/>
      <c r="AU590" s="4"/>
      <c r="AV590" s="4"/>
      <c r="AW590" s="4"/>
      <c r="AX590" s="4"/>
      <c r="AY590" s="4"/>
      <c r="AZ590" s="4"/>
      <c r="BA590" s="4"/>
      <c r="BB590" s="4"/>
      <c r="BC590" s="4"/>
      <c r="BD590" s="4"/>
      <c r="BE590" s="4"/>
      <c r="BF590" s="4"/>
      <c r="BG590" s="4"/>
      <c r="BH590" s="4"/>
      <c r="BI590" s="4"/>
      <c r="BJ590" s="4"/>
      <c r="BK590" s="4"/>
      <c r="BL590" s="4"/>
      <c r="BM590" s="4"/>
      <c r="BN590" s="4"/>
      <c r="BO590" s="4"/>
      <c r="BP590" s="4"/>
      <c r="BQ590" s="4"/>
      <c r="BR590" s="4"/>
      <c r="BS590" s="4"/>
      <c r="BT590" s="4"/>
      <c r="BU590" s="4"/>
      <c r="BV590" s="4"/>
      <c r="BW590" s="4"/>
      <c r="BX590" s="4"/>
    </row>
    <row r="59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23"/>
      <c r="AC591" s="23"/>
      <c r="AD591" s="23"/>
      <c r="AE591" s="23"/>
      <c r="AF591" s="23"/>
      <c r="AG591" s="23"/>
      <c r="AH591" s="23"/>
      <c r="AI591" s="23"/>
      <c r="AJ591" s="23"/>
      <c r="AK591" s="23"/>
      <c r="AL591" s="23"/>
      <c r="AM591" s="23"/>
      <c r="AN591" s="23"/>
      <c r="AO591" s="23"/>
      <c r="AP591" s="23"/>
      <c r="AQ591" s="25"/>
      <c r="AR591" s="4"/>
      <c r="AS591" s="4"/>
      <c r="AT591" s="4"/>
      <c r="AU591" s="4"/>
      <c r="AV591" s="4"/>
      <c r="AW591" s="4"/>
      <c r="AX591" s="4"/>
      <c r="AY591" s="4"/>
      <c r="AZ591" s="4"/>
      <c r="BA591" s="4"/>
      <c r="BB591" s="4"/>
      <c r="BC591" s="4"/>
      <c r="BD591" s="4"/>
      <c r="BE591" s="4"/>
      <c r="BF591" s="4"/>
      <c r="BG591" s="4"/>
      <c r="BH591" s="4"/>
      <c r="BI591" s="4"/>
      <c r="BJ591" s="4"/>
      <c r="BK591" s="4"/>
      <c r="BL591" s="4"/>
      <c r="BM591" s="4"/>
      <c r="BN591" s="4"/>
      <c r="BO591" s="4"/>
      <c r="BP591" s="4"/>
      <c r="BQ591" s="4"/>
      <c r="BR591" s="4"/>
      <c r="BS591" s="4"/>
      <c r="BT591" s="4"/>
      <c r="BU591" s="4"/>
      <c r="BV591" s="4"/>
      <c r="BW591" s="4"/>
      <c r="BX591" s="4"/>
    </row>
    <row r="592">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23"/>
      <c r="AC592" s="23"/>
      <c r="AD592" s="23"/>
      <c r="AE592" s="23"/>
      <c r="AF592" s="23"/>
      <c r="AG592" s="23"/>
      <c r="AH592" s="23"/>
      <c r="AI592" s="23"/>
      <c r="AJ592" s="23"/>
      <c r="AK592" s="23"/>
      <c r="AL592" s="23"/>
      <c r="AM592" s="23"/>
      <c r="AN592" s="23"/>
      <c r="AO592" s="23"/>
      <c r="AP592" s="23"/>
      <c r="AQ592" s="25"/>
      <c r="AR592" s="4"/>
      <c r="AS592" s="4"/>
      <c r="AT592" s="4"/>
      <c r="AU592" s="4"/>
      <c r="AV592" s="4"/>
      <c r="AW592" s="4"/>
      <c r="AX592" s="4"/>
      <c r="AY592" s="4"/>
      <c r="AZ592" s="4"/>
      <c r="BA592" s="4"/>
      <c r="BB592" s="4"/>
      <c r="BC592" s="4"/>
      <c r="BD592" s="4"/>
      <c r="BE592" s="4"/>
      <c r="BF592" s="4"/>
      <c r="BG592" s="4"/>
      <c r="BH592" s="4"/>
      <c r="BI592" s="4"/>
      <c r="BJ592" s="4"/>
      <c r="BK592" s="4"/>
      <c r="BL592" s="4"/>
      <c r="BM592" s="4"/>
      <c r="BN592" s="4"/>
      <c r="BO592" s="4"/>
      <c r="BP592" s="4"/>
      <c r="BQ592" s="4"/>
      <c r="BR592" s="4"/>
      <c r="BS592" s="4"/>
      <c r="BT592" s="4"/>
      <c r="BU592" s="4"/>
      <c r="BV592" s="4"/>
      <c r="BW592" s="4"/>
      <c r="BX592" s="4"/>
    </row>
    <row r="593">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23"/>
      <c r="AC593" s="23"/>
      <c r="AD593" s="23"/>
      <c r="AE593" s="23"/>
      <c r="AF593" s="23"/>
      <c r="AG593" s="23"/>
      <c r="AH593" s="23"/>
      <c r="AI593" s="23"/>
      <c r="AJ593" s="23"/>
      <c r="AK593" s="23"/>
      <c r="AL593" s="23"/>
      <c r="AM593" s="23"/>
      <c r="AN593" s="23"/>
      <c r="AO593" s="23"/>
      <c r="AP593" s="23"/>
      <c r="AQ593" s="25"/>
      <c r="AR593" s="4"/>
      <c r="AS593" s="4"/>
      <c r="AT593" s="4"/>
      <c r="AU593" s="4"/>
      <c r="AV593" s="4"/>
      <c r="AW593" s="4"/>
      <c r="AX593" s="4"/>
      <c r="AY593" s="4"/>
      <c r="AZ593" s="4"/>
      <c r="BA593" s="4"/>
      <c r="BB593" s="4"/>
      <c r="BC593" s="4"/>
      <c r="BD593" s="4"/>
      <c r="BE593" s="4"/>
      <c r="BF593" s="4"/>
      <c r="BG593" s="4"/>
      <c r="BH593" s="4"/>
      <c r="BI593" s="4"/>
      <c r="BJ593" s="4"/>
      <c r="BK593" s="4"/>
      <c r="BL593" s="4"/>
      <c r="BM593" s="4"/>
      <c r="BN593" s="4"/>
      <c r="BO593" s="4"/>
      <c r="BP593" s="4"/>
      <c r="BQ593" s="4"/>
      <c r="BR593" s="4"/>
      <c r="BS593" s="4"/>
      <c r="BT593" s="4"/>
      <c r="BU593" s="4"/>
      <c r="BV593" s="4"/>
      <c r="BW593" s="4"/>
      <c r="BX593" s="4"/>
    </row>
    <row r="594">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23"/>
      <c r="AC594" s="23"/>
      <c r="AD594" s="23"/>
      <c r="AE594" s="23"/>
      <c r="AF594" s="23"/>
      <c r="AG594" s="23"/>
      <c r="AH594" s="23"/>
      <c r="AI594" s="23"/>
      <c r="AJ594" s="23"/>
      <c r="AK594" s="23"/>
      <c r="AL594" s="23"/>
      <c r="AM594" s="23"/>
      <c r="AN594" s="23"/>
      <c r="AO594" s="23"/>
      <c r="AP594" s="23"/>
      <c r="AQ594" s="25"/>
      <c r="AR594" s="4"/>
      <c r="AS594" s="4"/>
      <c r="AT594" s="4"/>
      <c r="AU594" s="4"/>
      <c r="AV594" s="4"/>
      <c r="AW594" s="4"/>
      <c r="AX594" s="4"/>
      <c r="AY594" s="4"/>
      <c r="AZ594" s="4"/>
      <c r="BA594" s="4"/>
      <c r="BB594" s="4"/>
      <c r="BC594" s="4"/>
      <c r="BD594" s="4"/>
      <c r="BE594" s="4"/>
      <c r="BF594" s="4"/>
      <c r="BG594" s="4"/>
      <c r="BH594" s="4"/>
      <c r="BI594" s="4"/>
      <c r="BJ594" s="4"/>
      <c r="BK594" s="4"/>
      <c r="BL594" s="4"/>
      <c r="BM594" s="4"/>
      <c r="BN594" s="4"/>
      <c r="BO594" s="4"/>
      <c r="BP594" s="4"/>
      <c r="BQ594" s="4"/>
      <c r="BR594" s="4"/>
      <c r="BS594" s="4"/>
      <c r="BT594" s="4"/>
      <c r="BU594" s="4"/>
      <c r="BV594" s="4"/>
      <c r="BW594" s="4"/>
      <c r="BX594" s="4"/>
    </row>
    <row r="595">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23"/>
      <c r="AC595" s="23"/>
      <c r="AD595" s="23"/>
      <c r="AE595" s="23"/>
      <c r="AF595" s="23"/>
      <c r="AG595" s="23"/>
      <c r="AH595" s="23"/>
      <c r="AI595" s="23"/>
      <c r="AJ595" s="23"/>
      <c r="AK595" s="23"/>
      <c r="AL595" s="23"/>
      <c r="AM595" s="23"/>
      <c r="AN595" s="23"/>
      <c r="AO595" s="23"/>
      <c r="AP595" s="23"/>
      <c r="AQ595" s="25"/>
      <c r="AR595" s="4"/>
      <c r="AS595" s="4"/>
      <c r="AT595" s="4"/>
      <c r="AU595" s="4"/>
      <c r="AV595" s="4"/>
      <c r="AW595" s="4"/>
      <c r="AX595" s="4"/>
      <c r="AY595" s="4"/>
      <c r="AZ595" s="4"/>
      <c r="BA595" s="4"/>
      <c r="BB595" s="4"/>
      <c r="BC595" s="4"/>
      <c r="BD595" s="4"/>
      <c r="BE595" s="4"/>
      <c r="BF595" s="4"/>
      <c r="BG595" s="4"/>
      <c r="BH595" s="4"/>
      <c r="BI595" s="4"/>
      <c r="BJ595" s="4"/>
      <c r="BK595" s="4"/>
      <c r="BL595" s="4"/>
      <c r="BM595" s="4"/>
      <c r="BN595" s="4"/>
      <c r="BO595" s="4"/>
      <c r="BP595" s="4"/>
      <c r="BQ595" s="4"/>
      <c r="BR595" s="4"/>
      <c r="BS595" s="4"/>
      <c r="BT595" s="4"/>
      <c r="BU595" s="4"/>
      <c r="BV595" s="4"/>
      <c r="BW595" s="4"/>
      <c r="BX595" s="4"/>
    </row>
    <row r="596">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23"/>
      <c r="AC596" s="23"/>
      <c r="AD596" s="23"/>
      <c r="AE596" s="23"/>
      <c r="AF596" s="23"/>
      <c r="AG596" s="23"/>
      <c r="AH596" s="23"/>
      <c r="AI596" s="23"/>
      <c r="AJ596" s="23"/>
      <c r="AK596" s="23"/>
      <c r="AL596" s="23"/>
      <c r="AM596" s="23"/>
      <c r="AN596" s="23"/>
      <c r="AO596" s="23"/>
      <c r="AP596" s="23"/>
      <c r="AQ596" s="25"/>
      <c r="AR596" s="4"/>
      <c r="AS596" s="4"/>
      <c r="AT596" s="4"/>
      <c r="AU596" s="4"/>
      <c r="AV596" s="4"/>
      <c r="AW596" s="4"/>
      <c r="AX596" s="4"/>
      <c r="AY596" s="4"/>
      <c r="AZ596" s="4"/>
      <c r="BA596" s="4"/>
      <c r="BB596" s="4"/>
      <c r="BC596" s="4"/>
      <c r="BD596" s="4"/>
      <c r="BE596" s="4"/>
      <c r="BF596" s="4"/>
      <c r="BG596" s="4"/>
      <c r="BH596" s="4"/>
      <c r="BI596" s="4"/>
      <c r="BJ596" s="4"/>
      <c r="BK596" s="4"/>
      <c r="BL596" s="4"/>
      <c r="BM596" s="4"/>
      <c r="BN596" s="4"/>
      <c r="BO596" s="4"/>
      <c r="BP596" s="4"/>
      <c r="BQ596" s="4"/>
      <c r="BR596" s="4"/>
      <c r="BS596" s="4"/>
      <c r="BT596" s="4"/>
      <c r="BU596" s="4"/>
      <c r="BV596" s="4"/>
      <c r="BW596" s="4"/>
      <c r="BX596" s="4"/>
    </row>
    <row r="597">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23"/>
      <c r="AC597" s="23"/>
      <c r="AD597" s="23"/>
      <c r="AE597" s="23"/>
      <c r="AF597" s="23"/>
      <c r="AG597" s="23"/>
      <c r="AH597" s="23"/>
      <c r="AI597" s="23"/>
      <c r="AJ597" s="23"/>
      <c r="AK597" s="23"/>
      <c r="AL597" s="23"/>
      <c r="AM597" s="23"/>
      <c r="AN597" s="23"/>
      <c r="AO597" s="23"/>
      <c r="AP597" s="23"/>
      <c r="AQ597" s="25"/>
      <c r="AR597" s="4"/>
      <c r="AS597" s="4"/>
      <c r="AT597" s="4"/>
      <c r="AU597" s="4"/>
      <c r="AV597" s="4"/>
      <c r="AW597" s="4"/>
      <c r="AX597" s="4"/>
      <c r="AY597" s="4"/>
      <c r="AZ597" s="4"/>
      <c r="BA597" s="4"/>
      <c r="BB597" s="4"/>
      <c r="BC597" s="4"/>
      <c r="BD597" s="4"/>
      <c r="BE597" s="4"/>
      <c r="BF597" s="4"/>
      <c r="BG597" s="4"/>
      <c r="BH597" s="4"/>
      <c r="BI597" s="4"/>
      <c r="BJ597" s="4"/>
      <c r="BK597" s="4"/>
      <c r="BL597" s="4"/>
      <c r="BM597" s="4"/>
      <c r="BN597" s="4"/>
      <c r="BO597" s="4"/>
      <c r="BP597" s="4"/>
      <c r="BQ597" s="4"/>
      <c r="BR597" s="4"/>
      <c r="BS597" s="4"/>
      <c r="BT597" s="4"/>
      <c r="BU597" s="4"/>
      <c r="BV597" s="4"/>
      <c r="BW597" s="4"/>
      <c r="BX597" s="4"/>
    </row>
    <row r="598">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23"/>
      <c r="AC598" s="23"/>
      <c r="AD598" s="23"/>
      <c r="AE598" s="23"/>
      <c r="AF598" s="23"/>
      <c r="AG598" s="23"/>
      <c r="AH598" s="23"/>
      <c r="AI598" s="23"/>
      <c r="AJ598" s="23"/>
      <c r="AK598" s="23"/>
      <c r="AL598" s="23"/>
      <c r="AM598" s="23"/>
      <c r="AN598" s="23"/>
      <c r="AO598" s="23"/>
      <c r="AP598" s="23"/>
      <c r="AQ598" s="25"/>
      <c r="AR598" s="4"/>
      <c r="AS598" s="4"/>
      <c r="AT598" s="4"/>
      <c r="AU598" s="4"/>
      <c r="AV598" s="4"/>
      <c r="AW598" s="4"/>
      <c r="AX598" s="4"/>
      <c r="AY598" s="4"/>
      <c r="AZ598" s="4"/>
      <c r="BA598" s="4"/>
      <c r="BB598" s="4"/>
      <c r="BC598" s="4"/>
      <c r="BD598" s="4"/>
      <c r="BE598" s="4"/>
      <c r="BF598" s="4"/>
      <c r="BG598" s="4"/>
      <c r="BH598" s="4"/>
      <c r="BI598" s="4"/>
      <c r="BJ598" s="4"/>
      <c r="BK598" s="4"/>
      <c r="BL598" s="4"/>
      <c r="BM598" s="4"/>
      <c r="BN598" s="4"/>
      <c r="BO598" s="4"/>
      <c r="BP598" s="4"/>
      <c r="BQ598" s="4"/>
      <c r="BR598" s="4"/>
      <c r="BS598" s="4"/>
      <c r="BT598" s="4"/>
      <c r="BU598" s="4"/>
      <c r="BV598" s="4"/>
      <c r="BW598" s="4"/>
      <c r="BX598" s="4"/>
    </row>
    <row r="599">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23"/>
      <c r="AC599" s="23"/>
      <c r="AD599" s="23"/>
      <c r="AE599" s="23"/>
      <c r="AF599" s="23"/>
      <c r="AG599" s="23"/>
      <c r="AH599" s="23"/>
      <c r="AI599" s="23"/>
      <c r="AJ599" s="23"/>
      <c r="AK599" s="23"/>
      <c r="AL599" s="23"/>
      <c r="AM599" s="23"/>
      <c r="AN599" s="23"/>
      <c r="AO599" s="23"/>
      <c r="AP599" s="23"/>
      <c r="AQ599" s="25"/>
      <c r="AR599" s="4"/>
      <c r="AS599" s="4"/>
      <c r="AT599" s="4"/>
      <c r="AU599" s="4"/>
      <c r="AV599" s="4"/>
      <c r="AW599" s="4"/>
      <c r="AX599" s="4"/>
      <c r="AY599" s="4"/>
      <c r="AZ599" s="4"/>
      <c r="BA599" s="4"/>
      <c r="BB599" s="4"/>
      <c r="BC599" s="4"/>
      <c r="BD599" s="4"/>
      <c r="BE599" s="4"/>
      <c r="BF599" s="4"/>
      <c r="BG599" s="4"/>
      <c r="BH599" s="4"/>
      <c r="BI599" s="4"/>
      <c r="BJ599" s="4"/>
      <c r="BK599" s="4"/>
      <c r="BL599" s="4"/>
      <c r="BM599" s="4"/>
      <c r="BN599" s="4"/>
      <c r="BO599" s="4"/>
      <c r="BP599" s="4"/>
      <c r="BQ599" s="4"/>
      <c r="BR599" s="4"/>
      <c r="BS599" s="4"/>
      <c r="BT599" s="4"/>
      <c r="BU599" s="4"/>
      <c r="BV599" s="4"/>
      <c r="BW599" s="4"/>
      <c r="BX599" s="4"/>
    </row>
    <row r="600">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23"/>
      <c r="AC600" s="23"/>
      <c r="AD600" s="23"/>
      <c r="AE600" s="23"/>
      <c r="AF600" s="23"/>
      <c r="AG600" s="23"/>
      <c r="AH600" s="23"/>
      <c r="AI600" s="23"/>
      <c r="AJ600" s="23"/>
      <c r="AK600" s="23"/>
      <c r="AL600" s="23"/>
      <c r="AM600" s="23"/>
      <c r="AN600" s="23"/>
      <c r="AO600" s="23"/>
      <c r="AP600" s="23"/>
      <c r="AQ600" s="25"/>
      <c r="AR600" s="4"/>
      <c r="AS600" s="4"/>
      <c r="AT600" s="4"/>
      <c r="AU600" s="4"/>
      <c r="AV600" s="4"/>
      <c r="AW600" s="4"/>
      <c r="AX600" s="4"/>
      <c r="AY600" s="4"/>
      <c r="AZ600" s="4"/>
      <c r="BA600" s="4"/>
      <c r="BB600" s="4"/>
      <c r="BC600" s="4"/>
      <c r="BD600" s="4"/>
      <c r="BE600" s="4"/>
      <c r="BF600" s="4"/>
      <c r="BG600" s="4"/>
      <c r="BH600" s="4"/>
      <c r="BI600" s="4"/>
      <c r="BJ600" s="4"/>
      <c r="BK600" s="4"/>
      <c r="BL600" s="4"/>
      <c r="BM600" s="4"/>
      <c r="BN600" s="4"/>
      <c r="BO600" s="4"/>
      <c r="BP600" s="4"/>
      <c r="BQ600" s="4"/>
      <c r="BR600" s="4"/>
      <c r="BS600" s="4"/>
      <c r="BT600" s="4"/>
      <c r="BU600" s="4"/>
      <c r="BV600" s="4"/>
      <c r="BW600" s="4"/>
      <c r="BX600" s="4"/>
    </row>
    <row r="60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23"/>
      <c r="AC601" s="23"/>
      <c r="AD601" s="23"/>
      <c r="AE601" s="23"/>
      <c r="AF601" s="23"/>
      <c r="AG601" s="23"/>
      <c r="AH601" s="23"/>
      <c r="AI601" s="23"/>
      <c r="AJ601" s="23"/>
      <c r="AK601" s="23"/>
      <c r="AL601" s="23"/>
      <c r="AM601" s="23"/>
      <c r="AN601" s="23"/>
      <c r="AO601" s="23"/>
      <c r="AP601" s="23"/>
      <c r="AQ601" s="25"/>
      <c r="AR601" s="4"/>
      <c r="AS601" s="4"/>
      <c r="AT601" s="4"/>
      <c r="AU601" s="4"/>
      <c r="AV601" s="4"/>
      <c r="AW601" s="4"/>
      <c r="AX601" s="4"/>
      <c r="AY601" s="4"/>
      <c r="AZ601" s="4"/>
      <c r="BA601" s="4"/>
      <c r="BB601" s="4"/>
      <c r="BC601" s="4"/>
      <c r="BD601" s="4"/>
      <c r="BE601" s="4"/>
      <c r="BF601" s="4"/>
      <c r="BG601" s="4"/>
      <c r="BH601" s="4"/>
      <c r="BI601" s="4"/>
      <c r="BJ601" s="4"/>
      <c r="BK601" s="4"/>
      <c r="BL601" s="4"/>
      <c r="BM601" s="4"/>
      <c r="BN601" s="4"/>
      <c r="BO601" s="4"/>
      <c r="BP601" s="4"/>
      <c r="BQ601" s="4"/>
      <c r="BR601" s="4"/>
      <c r="BS601" s="4"/>
      <c r="BT601" s="4"/>
      <c r="BU601" s="4"/>
      <c r="BV601" s="4"/>
      <c r="BW601" s="4"/>
      <c r="BX601" s="4"/>
    </row>
    <row r="602">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23"/>
      <c r="AC602" s="23"/>
      <c r="AD602" s="23"/>
      <c r="AE602" s="23"/>
      <c r="AF602" s="23"/>
      <c r="AG602" s="23"/>
      <c r="AH602" s="23"/>
      <c r="AI602" s="23"/>
      <c r="AJ602" s="23"/>
      <c r="AK602" s="23"/>
      <c r="AL602" s="23"/>
      <c r="AM602" s="23"/>
      <c r="AN602" s="23"/>
      <c r="AO602" s="23"/>
      <c r="AP602" s="23"/>
      <c r="AQ602" s="25"/>
      <c r="AR602" s="4"/>
      <c r="AS602" s="4"/>
      <c r="AT602" s="4"/>
      <c r="AU602" s="4"/>
      <c r="AV602" s="4"/>
      <c r="AW602" s="4"/>
      <c r="AX602" s="4"/>
      <c r="AY602" s="4"/>
      <c r="AZ602" s="4"/>
      <c r="BA602" s="4"/>
      <c r="BB602" s="4"/>
      <c r="BC602" s="4"/>
      <c r="BD602" s="4"/>
      <c r="BE602" s="4"/>
      <c r="BF602" s="4"/>
      <c r="BG602" s="4"/>
      <c r="BH602" s="4"/>
      <c r="BI602" s="4"/>
      <c r="BJ602" s="4"/>
      <c r="BK602" s="4"/>
      <c r="BL602" s="4"/>
      <c r="BM602" s="4"/>
      <c r="BN602" s="4"/>
      <c r="BO602" s="4"/>
      <c r="BP602" s="4"/>
      <c r="BQ602" s="4"/>
      <c r="BR602" s="4"/>
      <c r="BS602" s="4"/>
      <c r="BT602" s="4"/>
      <c r="BU602" s="4"/>
      <c r="BV602" s="4"/>
      <c r="BW602" s="4"/>
      <c r="BX602" s="4"/>
    </row>
    <row r="603">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23"/>
      <c r="AC603" s="23"/>
      <c r="AD603" s="23"/>
      <c r="AE603" s="23"/>
      <c r="AF603" s="23"/>
      <c r="AG603" s="23"/>
      <c r="AH603" s="23"/>
      <c r="AI603" s="23"/>
      <c r="AJ603" s="23"/>
      <c r="AK603" s="23"/>
      <c r="AL603" s="23"/>
      <c r="AM603" s="23"/>
      <c r="AN603" s="23"/>
      <c r="AO603" s="23"/>
      <c r="AP603" s="23"/>
      <c r="AQ603" s="25"/>
      <c r="AR603" s="4"/>
      <c r="AS603" s="4"/>
      <c r="AT603" s="4"/>
      <c r="AU603" s="4"/>
      <c r="AV603" s="4"/>
      <c r="AW603" s="4"/>
      <c r="AX603" s="4"/>
      <c r="AY603" s="4"/>
      <c r="AZ603" s="4"/>
      <c r="BA603" s="4"/>
      <c r="BB603" s="4"/>
      <c r="BC603" s="4"/>
      <c r="BD603" s="4"/>
      <c r="BE603" s="4"/>
      <c r="BF603" s="4"/>
      <c r="BG603" s="4"/>
      <c r="BH603" s="4"/>
      <c r="BI603" s="4"/>
      <c r="BJ603" s="4"/>
      <c r="BK603" s="4"/>
      <c r="BL603" s="4"/>
      <c r="BM603" s="4"/>
      <c r="BN603" s="4"/>
      <c r="BO603" s="4"/>
      <c r="BP603" s="4"/>
      <c r="BQ603" s="4"/>
      <c r="BR603" s="4"/>
      <c r="BS603" s="4"/>
      <c r="BT603" s="4"/>
      <c r="BU603" s="4"/>
      <c r="BV603" s="4"/>
      <c r="BW603" s="4"/>
      <c r="BX603" s="4"/>
    </row>
    <row r="604">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23"/>
      <c r="AC604" s="23"/>
      <c r="AD604" s="23"/>
      <c r="AE604" s="23"/>
      <c r="AF604" s="23"/>
      <c r="AG604" s="23"/>
      <c r="AH604" s="23"/>
      <c r="AI604" s="23"/>
      <c r="AJ604" s="23"/>
      <c r="AK604" s="23"/>
      <c r="AL604" s="23"/>
      <c r="AM604" s="23"/>
      <c r="AN604" s="23"/>
      <c r="AO604" s="23"/>
      <c r="AP604" s="23"/>
      <c r="AQ604" s="25"/>
      <c r="AR604" s="4"/>
      <c r="AS604" s="4"/>
      <c r="AT604" s="4"/>
      <c r="AU604" s="4"/>
      <c r="AV604" s="4"/>
      <c r="AW604" s="4"/>
      <c r="AX604" s="4"/>
      <c r="AY604" s="4"/>
      <c r="AZ604" s="4"/>
      <c r="BA604" s="4"/>
      <c r="BB604" s="4"/>
      <c r="BC604" s="4"/>
      <c r="BD604" s="4"/>
      <c r="BE604" s="4"/>
      <c r="BF604" s="4"/>
      <c r="BG604" s="4"/>
      <c r="BH604" s="4"/>
      <c r="BI604" s="4"/>
      <c r="BJ604" s="4"/>
      <c r="BK604" s="4"/>
      <c r="BL604" s="4"/>
      <c r="BM604" s="4"/>
      <c r="BN604" s="4"/>
      <c r="BO604" s="4"/>
      <c r="BP604" s="4"/>
      <c r="BQ604" s="4"/>
      <c r="BR604" s="4"/>
      <c r="BS604" s="4"/>
      <c r="BT604" s="4"/>
      <c r="BU604" s="4"/>
      <c r="BV604" s="4"/>
      <c r="BW604" s="4"/>
      <c r="BX604" s="4"/>
    </row>
    <row r="605">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23"/>
      <c r="AC605" s="23"/>
      <c r="AD605" s="23"/>
      <c r="AE605" s="23"/>
      <c r="AF605" s="23"/>
      <c r="AG605" s="23"/>
      <c r="AH605" s="23"/>
      <c r="AI605" s="23"/>
      <c r="AJ605" s="23"/>
      <c r="AK605" s="23"/>
      <c r="AL605" s="23"/>
      <c r="AM605" s="23"/>
      <c r="AN605" s="23"/>
      <c r="AO605" s="23"/>
      <c r="AP605" s="23"/>
      <c r="AQ605" s="25"/>
      <c r="AR605" s="4"/>
      <c r="AS605" s="4"/>
      <c r="AT605" s="4"/>
      <c r="AU605" s="4"/>
      <c r="AV605" s="4"/>
      <c r="AW605" s="4"/>
      <c r="AX605" s="4"/>
      <c r="AY605" s="4"/>
      <c r="AZ605" s="4"/>
      <c r="BA605" s="4"/>
      <c r="BB605" s="4"/>
      <c r="BC605" s="4"/>
      <c r="BD605" s="4"/>
      <c r="BE605" s="4"/>
      <c r="BF605" s="4"/>
      <c r="BG605" s="4"/>
      <c r="BH605" s="4"/>
      <c r="BI605" s="4"/>
      <c r="BJ605" s="4"/>
      <c r="BK605" s="4"/>
      <c r="BL605" s="4"/>
      <c r="BM605" s="4"/>
      <c r="BN605" s="4"/>
      <c r="BO605" s="4"/>
      <c r="BP605" s="4"/>
      <c r="BQ605" s="4"/>
      <c r="BR605" s="4"/>
      <c r="BS605" s="4"/>
      <c r="BT605" s="4"/>
      <c r="BU605" s="4"/>
      <c r="BV605" s="4"/>
      <c r="BW605" s="4"/>
      <c r="BX605" s="4"/>
    </row>
    <row r="606">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23"/>
      <c r="AC606" s="23"/>
      <c r="AD606" s="23"/>
      <c r="AE606" s="23"/>
      <c r="AF606" s="23"/>
      <c r="AG606" s="23"/>
      <c r="AH606" s="23"/>
      <c r="AI606" s="23"/>
      <c r="AJ606" s="23"/>
      <c r="AK606" s="23"/>
      <c r="AL606" s="23"/>
      <c r="AM606" s="23"/>
      <c r="AN606" s="23"/>
      <c r="AO606" s="23"/>
      <c r="AP606" s="23"/>
      <c r="AQ606" s="25"/>
      <c r="AR606" s="4"/>
      <c r="AS606" s="4"/>
      <c r="AT606" s="4"/>
      <c r="AU606" s="4"/>
      <c r="AV606" s="4"/>
      <c r="AW606" s="4"/>
      <c r="AX606" s="4"/>
      <c r="AY606" s="4"/>
      <c r="AZ606" s="4"/>
      <c r="BA606" s="4"/>
      <c r="BB606" s="4"/>
      <c r="BC606" s="4"/>
      <c r="BD606" s="4"/>
      <c r="BE606" s="4"/>
      <c r="BF606" s="4"/>
      <c r="BG606" s="4"/>
      <c r="BH606" s="4"/>
      <c r="BI606" s="4"/>
      <c r="BJ606" s="4"/>
      <c r="BK606" s="4"/>
      <c r="BL606" s="4"/>
      <c r="BM606" s="4"/>
      <c r="BN606" s="4"/>
      <c r="BO606" s="4"/>
      <c r="BP606" s="4"/>
      <c r="BQ606" s="4"/>
      <c r="BR606" s="4"/>
      <c r="BS606" s="4"/>
      <c r="BT606" s="4"/>
      <c r="BU606" s="4"/>
      <c r="BV606" s="4"/>
      <c r="BW606" s="4"/>
      <c r="BX606" s="4"/>
    </row>
    <row r="607">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23"/>
      <c r="AC607" s="23"/>
      <c r="AD607" s="23"/>
      <c r="AE607" s="23"/>
      <c r="AF607" s="23"/>
      <c r="AG607" s="23"/>
      <c r="AH607" s="23"/>
      <c r="AI607" s="23"/>
      <c r="AJ607" s="23"/>
      <c r="AK607" s="23"/>
      <c r="AL607" s="23"/>
      <c r="AM607" s="23"/>
      <c r="AN607" s="23"/>
      <c r="AO607" s="23"/>
      <c r="AP607" s="23"/>
      <c r="AQ607" s="25"/>
      <c r="AR607" s="4"/>
      <c r="AS607" s="4"/>
      <c r="AT607" s="4"/>
      <c r="AU607" s="4"/>
      <c r="AV607" s="4"/>
      <c r="AW607" s="4"/>
      <c r="AX607" s="4"/>
      <c r="AY607" s="4"/>
      <c r="AZ607" s="4"/>
      <c r="BA607" s="4"/>
      <c r="BB607" s="4"/>
      <c r="BC607" s="4"/>
      <c r="BD607" s="4"/>
      <c r="BE607" s="4"/>
      <c r="BF607" s="4"/>
      <c r="BG607" s="4"/>
      <c r="BH607" s="4"/>
      <c r="BI607" s="4"/>
      <c r="BJ607" s="4"/>
      <c r="BK607" s="4"/>
      <c r="BL607" s="4"/>
      <c r="BM607" s="4"/>
      <c r="BN607" s="4"/>
      <c r="BO607" s="4"/>
      <c r="BP607" s="4"/>
      <c r="BQ607" s="4"/>
      <c r="BR607" s="4"/>
      <c r="BS607" s="4"/>
      <c r="BT607" s="4"/>
      <c r="BU607" s="4"/>
      <c r="BV607" s="4"/>
      <c r="BW607" s="4"/>
      <c r="BX607" s="4"/>
    </row>
    <row r="608">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23"/>
      <c r="AC608" s="23"/>
      <c r="AD608" s="23"/>
      <c r="AE608" s="23"/>
      <c r="AF608" s="23"/>
      <c r="AG608" s="23"/>
      <c r="AH608" s="23"/>
      <c r="AI608" s="23"/>
      <c r="AJ608" s="23"/>
      <c r="AK608" s="23"/>
      <c r="AL608" s="23"/>
      <c r="AM608" s="23"/>
      <c r="AN608" s="23"/>
      <c r="AO608" s="23"/>
      <c r="AP608" s="23"/>
      <c r="AQ608" s="25"/>
      <c r="AR608" s="4"/>
      <c r="AS608" s="4"/>
      <c r="AT608" s="4"/>
      <c r="AU608" s="4"/>
      <c r="AV608" s="4"/>
      <c r="AW608" s="4"/>
      <c r="AX608" s="4"/>
      <c r="AY608" s="4"/>
      <c r="AZ608" s="4"/>
      <c r="BA608" s="4"/>
      <c r="BB608" s="4"/>
      <c r="BC608" s="4"/>
      <c r="BD608" s="4"/>
      <c r="BE608" s="4"/>
      <c r="BF608" s="4"/>
      <c r="BG608" s="4"/>
      <c r="BH608" s="4"/>
      <c r="BI608" s="4"/>
      <c r="BJ608" s="4"/>
      <c r="BK608" s="4"/>
      <c r="BL608" s="4"/>
      <c r="BM608" s="4"/>
      <c r="BN608" s="4"/>
      <c r="BO608" s="4"/>
      <c r="BP608" s="4"/>
      <c r="BQ608" s="4"/>
      <c r="BR608" s="4"/>
      <c r="BS608" s="4"/>
      <c r="BT608" s="4"/>
      <c r="BU608" s="4"/>
      <c r="BV608" s="4"/>
      <c r="BW608" s="4"/>
      <c r="BX608" s="4"/>
    </row>
    <row r="609">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23"/>
      <c r="AC609" s="23"/>
      <c r="AD609" s="23"/>
      <c r="AE609" s="23"/>
      <c r="AF609" s="23"/>
      <c r="AG609" s="23"/>
      <c r="AH609" s="23"/>
      <c r="AI609" s="23"/>
      <c r="AJ609" s="23"/>
      <c r="AK609" s="23"/>
      <c r="AL609" s="23"/>
      <c r="AM609" s="23"/>
      <c r="AN609" s="23"/>
      <c r="AO609" s="23"/>
      <c r="AP609" s="23"/>
      <c r="AQ609" s="25"/>
      <c r="AR609" s="4"/>
      <c r="AS609" s="4"/>
      <c r="AT609" s="4"/>
      <c r="AU609" s="4"/>
      <c r="AV609" s="4"/>
      <c r="AW609" s="4"/>
      <c r="AX609" s="4"/>
      <c r="AY609" s="4"/>
      <c r="AZ609" s="4"/>
      <c r="BA609" s="4"/>
      <c r="BB609" s="4"/>
      <c r="BC609" s="4"/>
      <c r="BD609" s="4"/>
      <c r="BE609" s="4"/>
      <c r="BF609" s="4"/>
      <c r="BG609" s="4"/>
      <c r="BH609" s="4"/>
      <c r="BI609" s="4"/>
      <c r="BJ609" s="4"/>
      <c r="BK609" s="4"/>
      <c r="BL609" s="4"/>
      <c r="BM609" s="4"/>
      <c r="BN609" s="4"/>
      <c r="BO609" s="4"/>
      <c r="BP609" s="4"/>
      <c r="BQ609" s="4"/>
      <c r="BR609" s="4"/>
      <c r="BS609" s="4"/>
      <c r="BT609" s="4"/>
      <c r="BU609" s="4"/>
      <c r="BV609" s="4"/>
      <c r="BW609" s="4"/>
      <c r="BX609" s="4"/>
    </row>
    <row r="610">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23"/>
      <c r="AC610" s="23"/>
      <c r="AD610" s="23"/>
      <c r="AE610" s="23"/>
      <c r="AF610" s="23"/>
      <c r="AG610" s="23"/>
      <c r="AH610" s="23"/>
      <c r="AI610" s="23"/>
      <c r="AJ610" s="23"/>
      <c r="AK610" s="23"/>
      <c r="AL610" s="23"/>
      <c r="AM610" s="23"/>
      <c r="AN610" s="23"/>
      <c r="AO610" s="23"/>
      <c r="AP610" s="23"/>
      <c r="AQ610" s="25"/>
      <c r="AR610" s="4"/>
      <c r="AS610" s="4"/>
      <c r="AT610" s="4"/>
      <c r="AU610" s="4"/>
      <c r="AV610" s="4"/>
      <c r="AW610" s="4"/>
      <c r="AX610" s="4"/>
      <c r="AY610" s="4"/>
      <c r="AZ610" s="4"/>
      <c r="BA610" s="4"/>
      <c r="BB610" s="4"/>
      <c r="BC610" s="4"/>
      <c r="BD610" s="4"/>
      <c r="BE610" s="4"/>
      <c r="BF610" s="4"/>
      <c r="BG610" s="4"/>
      <c r="BH610" s="4"/>
      <c r="BI610" s="4"/>
      <c r="BJ610" s="4"/>
      <c r="BK610" s="4"/>
      <c r="BL610" s="4"/>
      <c r="BM610" s="4"/>
      <c r="BN610" s="4"/>
      <c r="BO610" s="4"/>
      <c r="BP610" s="4"/>
      <c r="BQ610" s="4"/>
      <c r="BR610" s="4"/>
      <c r="BS610" s="4"/>
      <c r="BT610" s="4"/>
      <c r="BU610" s="4"/>
      <c r="BV610" s="4"/>
      <c r="BW610" s="4"/>
      <c r="BX610" s="4"/>
    </row>
    <row r="61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23"/>
      <c r="AC611" s="23"/>
      <c r="AD611" s="23"/>
      <c r="AE611" s="23"/>
      <c r="AF611" s="23"/>
      <c r="AG611" s="23"/>
      <c r="AH611" s="23"/>
      <c r="AI611" s="23"/>
      <c r="AJ611" s="23"/>
      <c r="AK611" s="23"/>
      <c r="AL611" s="23"/>
      <c r="AM611" s="23"/>
      <c r="AN611" s="23"/>
      <c r="AO611" s="23"/>
      <c r="AP611" s="23"/>
      <c r="AQ611" s="25"/>
      <c r="AR611" s="4"/>
      <c r="AS611" s="4"/>
      <c r="AT611" s="4"/>
      <c r="AU611" s="4"/>
      <c r="AV611" s="4"/>
      <c r="AW611" s="4"/>
      <c r="AX611" s="4"/>
      <c r="AY611" s="4"/>
      <c r="AZ611" s="4"/>
      <c r="BA611" s="4"/>
      <c r="BB611" s="4"/>
      <c r="BC611" s="4"/>
      <c r="BD611" s="4"/>
      <c r="BE611" s="4"/>
      <c r="BF611" s="4"/>
      <c r="BG611" s="4"/>
      <c r="BH611" s="4"/>
      <c r="BI611" s="4"/>
      <c r="BJ611" s="4"/>
      <c r="BK611" s="4"/>
      <c r="BL611" s="4"/>
      <c r="BM611" s="4"/>
      <c r="BN611" s="4"/>
      <c r="BO611" s="4"/>
      <c r="BP611" s="4"/>
      <c r="BQ611" s="4"/>
      <c r="BR611" s="4"/>
      <c r="BS611" s="4"/>
      <c r="BT611" s="4"/>
      <c r="BU611" s="4"/>
      <c r="BV611" s="4"/>
      <c r="BW611" s="4"/>
      <c r="BX611" s="4"/>
    </row>
    <row r="612">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23"/>
      <c r="AC612" s="23"/>
      <c r="AD612" s="23"/>
      <c r="AE612" s="23"/>
      <c r="AF612" s="23"/>
      <c r="AG612" s="23"/>
      <c r="AH612" s="23"/>
      <c r="AI612" s="23"/>
      <c r="AJ612" s="23"/>
      <c r="AK612" s="23"/>
      <c r="AL612" s="23"/>
      <c r="AM612" s="23"/>
      <c r="AN612" s="23"/>
      <c r="AO612" s="23"/>
      <c r="AP612" s="23"/>
      <c r="AQ612" s="25"/>
      <c r="AR612" s="4"/>
      <c r="AS612" s="4"/>
      <c r="AT612" s="4"/>
      <c r="AU612" s="4"/>
      <c r="AV612" s="4"/>
      <c r="AW612" s="4"/>
      <c r="AX612" s="4"/>
      <c r="AY612" s="4"/>
      <c r="AZ612" s="4"/>
      <c r="BA612" s="4"/>
      <c r="BB612" s="4"/>
      <c r="BC612" s="4"/>
      <c r="BD612" s="4"/>
      <c r="BE612" s="4"/>
      <c r="BF612" s="4"/>
      <c r="BG612" s="4"/>
      <c r="BH612" s="4"/>
      <c r="BI612" s="4"/>
      <c r="BJ612" s="4"/>
      <c r="BK612" s="4"/>
      <c r="BL612" s="4"/>
      <c r="BM612" s="4"/>
      <c r="BN612" s="4"/>
      <c r="BO612" s="4"/>
      <c r="BP612" s="4"/>
      <c r="BQ612" s="4"/>
      <c r="BR612" s="4"/>
      <c r="BS612" s="4"/>
      <c r="BT612" s="4"/>
      <c r="BU612" s="4"/>
      <c r="BV612" s="4"/>
      <c r="BW612" s="4"/>
      <c r="BX612" s="4"/>
    </row>
    <row r="613">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23"/>
      <c r="AC613" s="23"/>
      <c r="AD613" s="23"/>
      <c r="AE613" s="23"/>
      <c r="AF613" s="23"/>
      <c r="AG613" s="23"/>
      <c r="AH613" s="23"/>
      <c r="AI613" s="23"/>
      <c r="AJ613" s="23"/>
      <c r="AK613" s="23"/>
      <c r="AL613" s="23"/>
      <c r="AM613" s="23"/>
      <c r="AN613" s="23"/>
      <c r="AO613" s="23"/>
      <c r="AP613" s="23"/>
      <c r="AQ613" s="25"/>
      <c r="AR613" s="4"/>
      <c r="AS613" s="4"/>
      <c r="AT613" s="4"/>
      <c r="AU613" s="4"/>
      <c r="AV613" s="4"/>
      <c r="AW613" s="4"/>
      <c r="AX613" s="4"/>
      <c r="AY613" s="4"/>
      <c r="AZ613" s="4"/>
      <c r="BA613" s="4"/>
      <c r="BB613" s="4"/>
      <c r="BC613" s="4"/>
      <c r="BD613" s="4"/>
      <c r="BE613" s="4"/>
      <c r="BF613" s="4"/>
      <c r="BG613" s="4"/>
      <c r="BH613" s="4"/>
      <c r="BI613" s="4"/>
      <c r="BJ613" s="4"/>
      <c r="BK613" s="4"/>
      <c r="BL613" s="4"/>
      <c r="BM613" s="4"/>
      <c r="BN613" s="4"/>
      <c r="BO613" s="4"/>
      <c r="BP613" s="4"/>
      <c r="BQ613" s="4"/>
      <c r="BR613" s="4"/>
      <c r="BS613" s="4"/>
      <c r="BT613" s="4"/>
      <c r="BU613" s="4"/>
      <c r="BV613" s="4"/>
      <c r="BW613" s="4"/>
      <c r="BX613" s="4"/>
    </row>
    <row r="614">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23"/>
      <c r="AC614" s="23"/>
      <c r="AD614" s="23"/>
      <c r="AE614" s="23"/>
      <c r="AF614" s="23"/>
      <c r="AG614" s="23"/>
      <c r="AH614" s="23"/>
      <c r="AI614" s="23"/>
      <c r="AJ614" s="23"/>
      <c r="AK614" s="23"/>
      <c r="AL614" s="23"/>
      <c r="AM614" s="23"/>
      <c r="AN614" s="23"/>
      <c r="AO614" s="23"/>
      <c r="AP614" s="23"/>
      <c r="AQ614" s="25"/>
      <c r="AR614" s="4"/>
      <c r="AS614" s="4"/>
      <c r="AT614" s="4"/>
      <c r="AU614" s="4"/>
      <c r="AV614" s="4"/>
      <c r="AW614" s="4"/>
      <c r="AX614" s="4"/>
      <c r="AY614" s="4"/>
      <c r="AZ614" s="4"/>
      <c r="BA614" s="4"/>
      <c r="BB614" s="4"/>
      <c r="BC614" s="4"/>
      <c r="BD614" s="4"/>
      <c r="BE614" s="4"/>
      <c r="BF614" s="4"/>
      <c r="BG614" s="4"/>
      <c r="BH614" s="4"/>
      <c r="BI614" s="4"/>
      <c r="BJ614" s="4"/>
      <c r="BK614" s="4"/>
      <c r="BL614" s="4"/>
      <c r="BM614" s="4"/>
      <c r="BN614" s="4"/>
      <c r="BO614" s="4"/>
      <c r="BP614" s="4"/>
      <c r="BQ614" s="4"/>
      <c r="BR614" s="4"/>
      <c r="BS614" s="4"/>
      <c r="BT614" s="4"/>
      <c r="BU614" s="4"/>
      <c r="BV614" s="4"/>
      <c r="BW614" s="4"/>
      <c r="BX614" s="4"/>
    </row>
    <row r="615">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23"/>
      <c r="AC615" s="23"/>
      <c r="AD615" s="23"/>
      <c r="AE615" s="23"/>
      <c r="AF615" s="23"/>
      <c r="AG615" s="23"/>
      <c r="AH615" s="23"/>
      <c r="AI615" s="23"/>
      <c r="AJ615" s="23"/>
      <c r="AK615" s="23"/>
      <c r="AL615" s="23"/>
      <c r="AM615" s="23"/>
      <c r="AN615" s="23"/>
      <c r="AO615" s="23"/>
      <c r="AP615" s="23"/>
      <c r="AQ615" s="25"/>
      <c r="AR615" s="4"/>
      <c r="AS615" s="4"/>
      <c r="AT615" s="4"/>
      <c r="AU615" s="4"/>
      <c r="AV615" s="4"/>
      <c r="AW615" s="4"/>
      <c r="AX615" s="4"/>
      <c r="AY615" s="4"/>
      <c r="AZ615" s="4"/>
      <c r="BA615" s="4"/>
      <c r="BB615" s="4"/>
      <c r="BC615" s="4"/>
      <c r="BD615" s="4"/>
      <c r="BE615" s="4"/>
      <c r="BF615" s="4"/>
      <c r="BG615" s="4"/>
      <c r="BH615" s="4"/>
      <c r="BI615" s="4"/>
      <c r="BJ615" s="4"/>
      <c r="BK615" s="4"/>
      <c r="BL615" s="4"/>
      <c r="BM615" s="4"/>
      <c r="BN615" s="4"/>
      <c r="BO615" s="4"/>
      <c r="BP615" s="4"/>
      <c r="BQ615" s="4"/>
      <c r="BR615" s="4"/>
      <c r="BS615" s="4"/>
      <c r="BT615" s="4"/>
      <c r="BU615" s="4"/>
      <c r="BV615" s="4"/>
      <c r="BW615" s="4"/>
      <c r="BX615" s="4"/>
    </row>
    <row r="616">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23"/>
      <c r="AC616" s="23"/>
      <c r="AD616" s="23"/>
      <c r="AE616" s="23"/>
      <c r="AF616" s="23"/>
      <c r="AG616" s="23"/>
      <c r="AH616" s="23"/>
      <c r="AI616" s="23"/>
      <c r="AJ616" s="23"/>
      <c r="AK616" s="23"/>
      <c r="AL616" s="23"/>
      <c r="AM616" s="23"/>
      <c r="AN616" s="23"/>
      <c r="AO616" s="23"/>
      <c r="AP616" s="23"/>
      <c r="AQ616" s="25"/>
      <c r="AR616" s="4"/>
      <c r="AS616" s="4"/>
      <c r="AT616" s="4"/>
      <c r="AU616" s="4"/>
      <c r="AV616" s="4"/>
      <c r="AW616" s="4"/>
      <c r="AX616" s="4"/>
      <c r="AY616" s="4"/>
      <c r="AZ616" s="4"/>
      <c r="BA616" s="4"/>
      <c r="BB616" s="4"/>
      <c r="BC616" s="4"/>
      <c r="BD616" s="4"/>
      <c r="BE616" s="4"/>
      <c r="BF616" s="4"/>
      <c r="BG616" s="4"/>
      <c r="BH616" s="4"/>
      <c r="BI616" s="4"/>
      <c r="BJ616" s="4"/>
      <c r="BK616" s="4"/>
      <c r="BL616" s="4"/>
      <c r="BM616" s="4"/>
      <c r="BN616" s="4"/>
      <c r="BO616" s="4"/>
      <c r="BP616" s="4"/>
      <c r="BQ616" s="4"/>
      <c r="BR616" s="4"/>
      <c r="BS616" s="4"/>
      <c r="BT616" s="4"/>
      <c r="BU616" s="4"/>
      <c r="BV616" s="4"/>
      <c r="BW616" s="4"/>
      <c r="BX616" s="4"/>
    </row>
    <row r="617">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23"/>
      <c r="AC617" s="23"/>
      <c r="AD617" s="23"/>
      <c r="AE617" s="23"/>
      <c r="AF617" s="23"/>
      <c r="AG617" s="23"/>
      <c r="AH617" s="23"/>
      <c r="AI617" s="23"/>
      <c r="AJ617" s="23"/>
      <c r="AK617" s="23"/>
      <c r="AL617" s="23"/>
      <c r="AM617" s="23"/>
      <c r="AN617" s="23"/>
      <c r="AO617" s="23"/>
      <c r="AP617" s="23"/>
      <c r="AQ617" s="25"/>
      <c r="AR617" s="4"/>
      <c r="AS617" s="4"/>
      <c r="AT617" s="4"/>
      <c r="AU617" s="4"/>
      <c r="AV617" s="4"/>
      <c r="AW617" s="4"/>
      <c r="AX617" s="4"/>
      <c r="AY617" s="4"/>
      <c r="AZ617" s="4"/>
      <c r="BA617" s="4"/>
      <c r="BB617" s="4"/>
      <c r="BC617" s="4"/>
      <c r="BD617" s="4"/>
      <c r="BE617" s="4"/>
      <c r="BF617" s="4"/>
      <c r="BG617" s="4"/>
      <c r="BH617" s="4"/>
      <c r="BI617" s="4"/>
      <c r="BJ617" s="4"/>
      <c r="BK617" s="4"/>
      <c r="BL617" s="4"/>
      <c r="BM617" s="4"/>
      <c r="BN617" s="4"/>
      <c r="BO617" s="4"/>
      <c r="BP617" s="4"/>
      <c r="BQ617" s="4"/>
      <c r="BR617" s="4"/>
      <c r="BS617" s="4"/>
      <c r="BT617" s="4"/>
      <c r="BU617" s="4"/>
      <c r="BV617" s="4"/>
      <c r="BW617" s="4"/>
      <c r="BX617" s="4"/>
    </row>
    <row r="618">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23"/>
      <c r="AC618" s="23"/>
      <c r="AD618" s="23"/>
      <c r="AE618" s="23"/>
      <c r="AF618" s="23"/>
      <c r="AG618" s="23"/>
      <c r="AH618" s="23"/>
      <c r="AI618" s="23"/>
      <c r="AJ618" s="23"/>
      <c r="AK618" s="23"/>
      <c r="AL618" s="23"/>
      <c r="AM618" s="23"/>
      <c r="AN618" s="23"/>
      <c r="AO618" s="23"/>
      <c r="AP618" s="23"/>
      <c r="AQ618" s="25"/>
      <c r="AR618" s="4"/>
      <c r="AS618" s="4"/>
      <c r="AT618" s="4"/>
      <c r="AU618" s="4"/>
      <c r="AV618" s="4"/>
      <c r="AW618" s="4"/>
      <c r="AX618" s="4"/>
      <c r="AY618" s="4"/>
      <c r="AZ618" s="4"/>
      <c r="BA618" s="4"/>
      <c r="BB618" s="4"/>
      <c r="BC618" s="4"/>
      <c r="BD618" s="4"/>
      <c r="BE618" s="4"/>
      <c r="BF618" s="4"/>
      <c r="BG618" s="4"/>
      <c r="BH618" s="4"/>
      <c r="BI618" s="4"/>
      <c r="BJ618" s="4"/>
      <c r="BK618" s="4"/>
      <c r="BL618" s="4"/>
      <c r="BM618" s="4"/>
      <c r="BN618" s="4"/>
      <c r="BO618" s="4"/>
      <c r="BP618" s="4"/>
      <c r="BQ618" s="4"/>
      <c r="BR618" s="4"/>
      <c r="BS618" s="4"/>
      <c r="BT618" s="4"/>
      <c r="BU618" s="4"/>
      <c r="BV618" s="4"/>
      <c r="BW618" s="4"/>
      <c r="BX618" s="4"/>
    </row>
    <row r="619">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23"/>
      <c r="AC619" s="23"/>
      <c r="AD619" s="23"/>
      <c r="AE619" s="23"/>
      <c r="AF619" s="23"/>
      <c r="AG619" s="23"/>
      <c r="AH619" s="23"/>
      <c r="AI619" s="23"/>
      <c r="AJ619" s="23"/>
      <c r="AK619" s="23"/>
      <c r="AL619" s="23"/>
      <c r="AM619" s="23"/>
      <c r="AN619" s="23"/>
      <c r="AO619" s="23"/>
      <c r="AP619" s="23"/>
      <c r="AQ619" s="25"/>
      <c r="AR619" s="4"/>
      <c r="AS619" s="4"/>
      <c r="AT619" s="4"/>
      <c r="AU619" s="4"/>
      <c r="AV619" s="4"/>
      <c r="AW619" s="4"/>
      <c r="AX619" s="4"/>
      <c r="AY619" s="4"/>
      <c r="AZ619" s="4"/>
      <c r="BA619" s="4"/>
      <c r="BB619" s="4"/>
      <c r="BC619" s="4"/>
      <c r="BD619" s="4"/>
      <c r="BE619" s="4"/>
      <c r="BF619" s="4"/>
      <c r="BG619" s="4"/>
      <c r="BH619" s="4"/>
      <c r="BI619" s="4"/>
      <c r="BJ619" s="4"/>
      <c r="BK619" s="4"/>
      <c r="BL619" s="4"/>
      <c r="BM619" s="4"/>
      <c r="BN619" s="4"/>
      <c r="BO619" s="4"/>
      <c r="BP619" s="4"/>
      <c r="BQ619" s="4"/>
      <c r="BR619" s="4"/>
      <c r="BS619" s="4"/>
      <c r="BT619" s="4"/>
      <c r="BU619" s="4"/>
      <c r="BV619" s="4"/>
      <c r="BW619" s="4"/>
      <c r="BX619" s="4"/>
    </row>
    <row r="620">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23"/>
      <c r="AC620" s="23"/>
      <c r="AD620" s="23"/>
      <c r="AE620" s="23"/>
      <c r="AF620" s="23"/>
      <c r="AG620" s="23"/>
      <c r="AH620" s="23"/>
      <c r="AI620" s="23"/>
      <c r="AJ620" s="23"/>
      <c r="AK620" s="23"/>
      <c r="AL620" s="23"/>
      <c r="AM620" s="23"/>
      <c r="AN620" s="23"/>
      <c r="AO620" s="23"/>
      <c r="AP620" s="23"/>
      <c r="AQ620" s="25"/>
      <c r="AR620" s="4"/>
      <c r="AS620" s="4"/>
      <c r="AT620" s="4"/>
      <c r="AU620" s="4"/>
      <c r="AV620" s="4"/>
      <c r="AW620" s="4"/>
      <c r="AX620" s="4"/>
      <c r="AY620" s="4"/>
      <c r="AZ620" s="4"/>
      <c r="BA620" s="4"/>
      <c r="BB620" s="4"/>
      <c r="BC620" s="4"/>
      <c r="BD620" s="4"/>
      <c r="BE620" s="4"/>
      <c r="BF620" s="4"/>
      <c r="BG620" s="4"/>
      <c r="BH620" s="4"/>
      <c r="BI620" s="4"/>
      <c r="BJ620" s="4"/>
      <c r="BK620" s="4"/>
      <c r="BL620" s="4"/>
      <c r="BM620" s="4"/>
      <c r="BN620" s="4"/>
      <c r="BO620" s="4"/>
      <c r="BP620" s="4"/>
      <c r="BQ620" s="4"/>
      <c r="BR620" s="4"/>
      <c r="BS620" s="4"/>
      <c r="BT620" s="4"/>
      <c r="BU620" s="4"/>
      <c r="BV620" s="4"/>
      <c r="BW620" s="4"/>
      <c r="BX620" s="4"/>
    </row>
    <row r="62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23"/>
      <c r="AC621" s="23"/>
      <c r="AD621" s="23"/>
      <c r="AE621" s="23"/>
      <c r="AF621" s="23"/>
      <c r="AG621" s="23"/>
      <c r="AH621" s="23"/>
      <c r="AI621" s="23"/>
      <c r="AJ621" s="23"/>
      <c r="AK621" s="23"/>
      <c r="AL621" s="23"/>
      <c r="AM621" s="23"/>
      <c r="AN621" s="23"/>
      <c r="AO621" s="23"/>
      <c r="AP621" s="23"/>
      <c r="AQ621" s="25"/>
      <c r="AR621" s="4"/>
      <c r="AS621" s="4"/>
      <c r="AT621" s="4"/>
      <c r="AU621" s="4"/>
      <c r="AV621" s="4"/>
      <c r="AW621" s="4"/>
      <c r="AX621" s="4"/>
      <c r="AY621" s="4"/>
      <c r="AZ621" s="4"/>
      <c r="BA621" s="4"/>
      <c r="BB621" s="4"/>
      <c r="BC621" s="4"/>
      <c r="BD621" s="4"/>
      <c r="BE621" s="4"/>
      <c r="BF621" s="4"/>
      <c r="BG621" s="4"/>
      <c r="BH621" s="4"/>
      <c r="BI621" s="4"/>
      <c r="BJ621" s="4"/>
      <c r="BK621" s="4"/>
      <c r="BL621" s="4"/>
      <c r="BM621" s="4"/>
      <c r="BN621" s="4"/>
      <c r="BO621" s="4"/>
      <c r="BP621" s="4"/>
      <c r="BQ621" s="4"/>
      <c r="BR621" s="4"/>
      <c r="BS621" s="4"/>
      <c r="BT621" s="4"/>
      <c r="BU621" s="4"/>
      <c r="BV621" s="4"/>
      <c r="BW621" s="4"/>
      <c r="BX621" s="4"/>
    </row>
    <row r="622">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23"/>
      <c r="AC622" s="23"/>
      <c r="AD622" s="23"/>
      <c r="AE622" s="23"/>
      <c r="AF622" s="23"/>
      <c r="AG622" s="23"/>
      <c r="AH622" s="23"/>
      <c r="AI622" s="23"/>
      <c r="AJ622" s="23"/>
      <c r="AK622" s="23"/>
      <c r="AL622" s="23"/>
      <c r="AM622" s="23"/>
      <c r="AN622" s="23"/>
      <c r="AO622" s="23"/>
      <c r="AP622" s="23"/>
      <c r="AQ622" s="25"/>
      <c r="AR622" s="4"/>
      <c r="AS622" s="4"/>
      <c r="AT622" s="4"/>
      <c r="AU622" s="4"/>
      <c r="AV622" s="4"/>
      <c r="AW622" s="4"/>
      <c r="AX622" s="4"/>
      <c r="AY622" s="4"/>
      <c r="AZ622" s="4"/>
      <c r="BA622" s="4"/>
      <c r="BB622" s="4"/>
      <c r="BC622" s="4"/>
      <c r="BD622" s="4"/>
      <c r="BE622" s="4"/>
      <c r="BF622" s="4"/>
      <c r="BG622" s="4"/>
      <c r="BH622" s="4"/>
      <c r="BI622" s="4"/>
      <c r="BJ622" s="4"/>
      <c r="BK622" s="4"/>
      <c r="BL622" s="4"/>
      <c r="BM622" s="4"/>
      <c r="BN622" s="4"/>
      <c r="BO622" s="4"/>
      <c r="BP622" s="4"/>
      <c r="BQ622" s="4"/>
      <c r="BR622" s="4"/>
      <c r="BS622" s="4"/>
      <c r="BT622" s="4"/>
      <c r="BU622" s="4"/>
      <c r="BV622" s="4"/>
      <c r="BW622" s="4"/>
      <c r="BX622" s="4"/>
    </row>
    <row r="623">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23"/>
      <c r="AC623" s="23"/>
      <c r="AD623" s="23"/>
      <c r="AE623" s="23"/>
      <c r="AF623" s="23"/>
      <c r="AG623" s="23"/>
      <c r="AH623" s="23"/>
      <c r="AI623" s="23"/>
      <c r="AJ623" s="23"/>
      <c r="AK623" s="23"/>
      <c r="AL623" s="23"/>
      <c r="AM623" s="23"/>
      <c r="AN623" s="23"/>
      <c r="AO623" s="23"/>
      <c r="AP623" s="23"/>
      <c r="AQ623" s="25"/>
      <c r="AR623" s="4"/>
      <c r="AS623" s="4"/>
      <c r="AT623" s="4"/>
      <c r="AU623" s="4"/>
      <c r="AV623" s="4"/>
      <c r="AW623" s="4"/>
      <c r="AX623" s="4"/>
      <c r="AY623" s="4"/>
      <c r="AZ623" s="4"/>
      <c r="BA623" s="4"/>
      <c r="BB623" s="4"/>
      <c r="BC623" s="4"/>
      <c r="BD623" s="4"/>
      <c r="BE623" s="4"/>
      <c r="BF623" s="4"/>
      <c r="BG623" s="4"/>
      <c r="BH623" s="4"/>
      <c r="BI623" s="4"/>
      <c r="BJ623" s="4"/>
      <c r="BK623" s="4"/>
      <c r="BL623" s="4"/>
      <c r="BM623" s="4"/>
      <c r="BN623" s="4"/>
      <c r="BO623" s="4"/>
      <c r="BP623" s="4"/>
      <c r="BQ623" s="4"/>
      <c r="BR623" s="4"/>
      <c r="BS623" s="4"/>
      <c r="BT623" s="4"/>
      <c r="BU623" s="4"/>
      <c r="BV623" s="4"/>
      <c r="BW623" s="4"/>
      <c r="BX623" s="4"/>
    </row>
    <row r="624">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23"/>
      <c r="AC624" s="23"/>
      <c r="AD624" s="23"/>
      <c r="AE624" s="23"/>
      <c r="AF624" s="23"/>
      <c r="AG624" s="23"/>
      <c r="AH624" s="23"/>
      <c r="AI624" s="23"/>
      <c r="AJ624" s="23"/>
      <c r="AK624" s="23"/>
      <c r="AL624" s="23"/>
      <c r="AM624" s="23"/>
      <c r="AN624" s="23"/>
      <c r="AO624" s="23"/>
      <c r="AP624" s="23"/>
      <c r="AQ624" s="25"/>
      <c r="AR624" s="4"/>
      <c r="AS624" s="4"/>
      <c r="AT624" s="4"/>
      <c r="AU624" s="4"/>
      <c r="AV624" s="4"/>
      <c r="AW624" s="4"/>
      <c r="AX624" s="4"/>
      <c r="AY624" s="4"/>
      <c r="AZ624" s="4"/>
      <c r="BA624" s="4"/>
      <c r="BB624" s="4"/>
      <c r="BC624" s="4"/>
      <c r="BD624" s="4"/>
      <c r="BE624" s="4"/>
      <c r="BF624" s="4"/>
      <c r="BG624" s="4"/>
      <c r="BH624" s="4"/>
      <c r="BI624" s="4"/>
      <c r="BJ624" s="4"/>
      <c r="BK624" s="4"/>
      <c r="BL624" s="4"/>
      <c r="BM624" s="4"/>
      <c r="BN624" s="4"/>
      <c r="BO624" s="4"/>
      <c r="BP624" s="4"/>
      <c r="BQ624" s="4"/>
      <c r="BR624" s="4"/>
      <c r="BS624" s="4"/>
      <c r="BT624" s="4"/>
      <c r="BU624" s="4"/>
      <c r="BV624" s="4"/>
      <c r="BW624" s="4"/>
      <c r="BX624" s="4"/>
    </row>
    <row r="625">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23"/>
      <c r="AC625" s="23"/>
      <c r="AD625" s="23"/>
      <c r="AE625" s="23"/>
      <c r="AF625" s="23"/>
      <c r="AG625" s="23"/>
      <c r="AH625" s="23"/>
      <c r="AI625" s="23"/>
      <c r="AJ625" s="23"/>
      <c r="AK625" s="23"/>
      <c r="AL625" s="23"/>
      <c r="AM625" s="23"/>
      <c r="AN625" s="23"/>
      <c r="AO625" s="23"/>
      <c r="AP625" s="23"/>
      <c r="AQ625" s="25"/>
      <c r="AR625" s="4"/>
      <c r="AS625" s="4"/>
      <c r="AT625" s="4"/>
      <c r="AU625" s="4"/>
      <c r="AV625" s="4"/>
      <c r="AW625" s="4"/>
      <c r="AX625" s="4"/>
      <c r="AY625" s="4"/>
      <c r="AZ625" s="4"/>
      <c r="BA625" s="4"/>
      <c r="BB625" s="4"/>
      <c r="BC625" s="4"/>
      <c r="BD625" s="4"/>
      <c r="BE625" s="4"/>
      <c r="BF625" s="4"/>
      <c r="BG625" s="4"/>
      <c r="BH625" s="4"/>
      <c r="BI625" s="4"/>
      <c r="BJ625" s="4"/>
      <c r="BK625" s="4"/>
      <c r="BL625" s="4"/>
      <c r="BM625" s="4"/>
      <c r="BN625" s="4"/>
      <c r="BO625" s="4"/>
      <c r="BP625" s="4"/>
      <c r="BQ625" s="4"/>
      <c r="BR625" s="4"/>
      <c r="BS625" s="4"/>
      <c r="BT625" s="4"/>
      <c r="BU625" s="4"/>
      <c r="BV625" s="4"/>
      <c r="BW625" s="4"/>
      <c r="BX625" s="4"/>
    </row>
    <row r="626">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23"/>
      <c r="AC626" s="23"/>
      <c r="AD626" s="23"/>
      <c r="AE626" s="23"/>
      <c r="AF626" s="23"/>
      <c r="AG626" s="23"/>
      <c r="AH626" s="23"/>
      <c r="AI626" s="23"/>
      <c r="AJ626" s="23"/>
      <c r="AK626" s="23"/>
      <c r="AL626" s="23"/>
      <c r="AM626" s="23"/>
      <c r="AN626" s="23"/>
      <c r="AO626" s="23"/>
      <c r="AP626" s="23"/>
      <c r="AQ626" s="25"/>
      <c r="AR626" s="4"/>
      <c r="AS626" s="4"/>
      <c r="AT626" s="4"/>
      <c r="AU626" s="4"/>
      <c r="AV626" s="4"/>
      <c r="AW626" s="4"/>
      <c r="AX626" s="4"/>
      <c r="AY626" s="4"/>
      <c r="AZ626" s="4"/>
      <c r="BA626" s="4"/>
      <c r="BB626" s="4"/>
      <c r="BC626" s="4"/>
      <c r="BD626" s="4"/>
      <c r="BE626" s="4"/>
      <c r="BF626" s="4"/>
      <c r="BG626" s="4"/>
      <c r="BH626" s="4"/>
      <c r="BI626" s="4"/>
      <c r="BJ626" s="4"/>
      <c r="BK626" s="4"/>
      <c r="BL626" s="4"/>
      <c r="BM626" s="4"/>
      <c r="BN626" s="4"/>
      <c r="BO626" s="4"/>
      <c r="BP626" s="4"/>
      <c r="BQ626" s="4"/>
      <c r="BR626" s="4"/>
      <c r="BS626" s="4"/>
      <c r="BT626" s="4"/>
      <c r="BU626" s="4"/>
      <c r="BV626" s="4"/>
      <c r="BW626" s="4"/>
      <c r="BX626" s="4"/>
    </row>
    <row r="627">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23"/>
      <c r="AC627" s="23"/>
      <c r="AD627" s="23"/>
      <c r="AE627" s="23"/>
      <c r="AF627" s="23"/>
      <c r="AG627" s="23"/>
      <c r="AH627" s="23"/>
      <c r="AI627" s="23"/>
      <c r="AJ627" s="23"/>
      <c r="AK627" s="23"/>
      <c r="AL627" s="23"/>
      <c r="AM627" s="23"/>
      <c r="AN627" s="23"/>
      <c r="AO627" s="23"/>
      <c r="AP627" s="23"/>
      <c r="AQ627" s="25"/>
      <c r="AR627" s="4"/>
      <c r="AS627" s="4"/>
      <c r="AT627" s="4"/>
      <c r="AU627" s="4"/>
      <c r="AV627" s="4"/>
      <c r="AW627" s="4"/>
      <c r="AX627" s="4"/>
      <c r="AY627" s="4"/>
      <c r="AZ627" s="4"/>
      <c r="BA627" s="4"/>
      <c r="BB627" s="4"/>
      <c r="BC627" s="4"/>
      <c r="BD627" s="4"/>
      <c r="BE627" s="4"/>
      <c r="BF627" s="4"/>
      <c r="BG627" s="4"/>
      <c r="BH627" s="4"/>
      <c r="BI627" s="4"/>
      <c r="BJ627" s="4"/>
      <c r="BK627" s="4"/>
      <c r="BL627" s="4"/>
      <c r="BM627" s="4"/>
      <c r="BN627" s="4"/>
      <c r="BO627" s="4"/>
      <c r="BP627" s="4"/>
      <c r="BQ627" s="4"/>
      <c r="BR627" s="4"/>
      <c r="BS627" s="4"/>
      <c r="BT627" s="4"/>
      <c r="BU627" s="4"/>
      <c r="BV627" s="4"/>
      <c r="BW627" s="4"/>
      <c r="BX627" s="4"/>
    </row>
    <row r="628">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23"/>
      <c r="AC628" s="23"/>
      <c r="AD628" s="23"/>
      <c r="AE628" s="23"/>
      <c r="AF628" s="23"/>
      <c r="AG628" s="23"/>
      <c r="AH628" s="23"/>
      <c r="AI628" s="23"/>
      <c r="AJ628" s="23"/>
      <c r="AK628" s="23"/>
      <c r="AL628" s="23"/>
      <c r="AM628" s="23"/>
      <c r="AN628" s="23"/>
      <c r="AO628" s="23"/>
      <c r="AP628" s="23"/>
      <c r="AQ628" s="25"/>
      <c r="AR628" s="4"/>
      <c r="AS628" s="4"/>
      <c r="AT628" s="4"/>
      <c r="AU628" s="4"/>
      <c r="AV628" s="4"/>
      <c r="AW628" s="4"/>
      <c r="AX628" s="4"/>
      <c r="AY628" s="4"/>
      <c r="AZ628" s="4"/>
      <c r="BA628" s="4"/>
      <c r="BB628" s="4"/>
      <c r="BC628" s="4"/>
      <c r="BD628" s="4"/>
      <c r="BE628" s="4"/>
      <c r="BF628" s="4"/>
      <c r="BG628" s="4"/>
      <c r="BH628" s="4"/>
      <c r="BI628" s="4"/>
      <c r="BJ628" s="4"/>
      <c r="BK628" s="4"/>
      <c r="BL628" s="4"/>
      <c r="BM628" s="4"/>
      <c r="BN628" s="4"/>
      <c r="BO628" s="4"/>
      <c r="BP628" s="4"/>
      <c r="BQ628" s="4"/>
      <c r="BR628" s="4"/>
      <c r="BS628" s="4"/>
      <c r="BT628" s="4"/>
      <c r="BU628" s="4"/>
      <c r="BV628" s="4"/>
      <c r="BW628" s="4"/>
      <c r="BX628" s="4"/>
    </row>
    <row r="629">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23"/>
      <c r="AC629" s="23"/>
      <c r="AD629" s="23"/>
      <c r="AE629" s="23"/>
      <c r="AF629" s="23"/>
      <c r="AG629" s="23"/>
      <c r="AH629" s="23"/>
      <c r="AI629" s="23"/>
      <c r="AJ629" s="23"/>
      <c r="AK629" s="23"/>
      <c r="AL629" s="23"/>
      <c r="AM629" s="23"/>
      <c r="AN629" s="23"/>
      <c r="AO629" s="23"/>
      <c r="AP629" s="23"/>
      <c r="AQ629" s="25"/>
      <c r="AR629" s="4"/>
      <c r="AS629" s="4"/>
      <c r="AT629" s="4"/>
      <c r="AU629" s="4"/>
      <c r="AV629" s="4"/>
      <c r="AW629" s="4"/>
      <c r="AX629" s="4"/>
      <c r="AY629" s="4"/>
      <c r="AZ629" s="4"/>
      <c r="BA629" s="4"/>
      <c r="BB629" s="4"/>
      <c r="BC629" s="4"/>
      <c r="BD629" s="4"/>
      <c r="BE629" s="4"/>
      <c r="BF629" s="4"/>
      <c r="BG629" s="4"/>
      <c r="BH629" s="4"/>
      <c r="BI629" s="4"/>
      <c r="BJ629" s="4"/>
      <c r="BK629" s="4"/>
      <c r="BL629" s="4"/>
      <c r="BM629" s="4"/>
      <c r="BN629" s="4"/>
      <c r="BO629" s="4"/>
      <c r="BP629" s="4"/>
      <c r="BQ629" s="4"/>
      <c r="BR629" s="4"/>
      <c r="BS629" s="4"/>
      <c r="BT629" s="4"/>
      <c r="BU629" s="4"/>
      <c r="BV629" s="4"/>
      <c r="BW629" s="4"/>
      <c r="BX629" s="4"/>
    </row>
    <row r="630">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23"/>
      <c r="AC630" s="23"/>
      <c r="AD630" s="23"/>
      <c r="AE630" s="23"/>
      <c r="AF630" s="23"/>
      <c r="AG630" s="23"/>
      <c r="AH630" s="23"/>
      <c r="AI630" s="23"/>
      <c r="AJ630" s="23"/>
      <c r="AK630" s="23"/>
      <c r="AL630" s="23"/>
      <c r="AM630" s="23"/>
      <c r="AN630" s="23"/>
      <c r="AO630" s="23"/>
      <c r="AP630" s="23"/>
      <c r="AQ630" s="25"/>
      <c r="AR630" s="4"/>
      <c r="AS630" s="4"/>
      <c r="AT630" s="4"/>
      <c r="AU630" s="4"/>
      <c r="AV630" s="4"/>
      <c r="AW630" s="4"/>
      <c r="AX630" s="4"/>
      <c r="AY630" s="4"/>
      <c r="AZ630" s="4"/>
      <c r="BA630" s="4"/>
      <c r="BB630" s="4"/>
      <c r="BC630" s="4"/>
      <c r="BD630" s="4"/>
      <c r="BE630" s="4"/>
      <c r="BF630" s="4"/>
      <c r="BG630" s="4"/>
      <c r="BH630" s="4"/>
      <c r="BI630" s="4"/>
      <c r="BJ630" s="4"/>
      <c r="BK630" s="4"/>
      <c r="BL630" s="4"/>
      <c r="BM630" s="4"/>
      <c r="BN630" s="4"/>
      <c r="BO630" s="4"/>
      <c r="BP630" s="4"/>
      <c r="BQ630" s="4"/>
      <c r="BR630" s="4"/>
      <c r="BS630" s="4"/>
      <c r="BT630" s="4"/>
      <c r="BU630" s="4"/>
      <c r="BV630" s="4"/>
      <c r="BW630" s="4"/>
      <c r="BX630" s="4"/>
    </row>
    <row r="63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23"/>
      <c r="AC631" s="23"/>
      <c r="AD631" s="23"/>
      <c r="AE631" s="23"/>
      <c r="AF631" s="23"/>
      <c r="AG631" s="23"/>
      <c r="AH631" s="23"/>
      <c r="AI631" s="23"/>
      <c r="AJ631" s="23"/>
      <c r="AK631" s="23"/>
      <c r="AL631" s="23"/>
      <c r="AM631" s="23"/>
      <c r="AN631" s="23"/>
      <c r="AO631" s="23"/>
      <c r="AP631" s="23"/>
      <c r="AQ631" s="25"/>
      <c r="AR631" s="4"/>
      <c r="AS631" s="4"/>
      <c r="AT631" s="4"/>
      <c r="AU631" s="4"/>
      <c r="AV631" s="4"/>
      <c r="AW631" s="4"/>
      <c r="AX631" s="4"/>
      <c r="AY631" s="4"/>
      <c r="AZ631" s="4"/>
      <c r="BA631" s="4"/>
      <c r="BB631" s="4"/>
      <c r="BC631" s="4"/>
      <c r="BD631" s="4"/>
      <c r="BE631" s="4"/>
      <c r="BF631" s="4"/>
      <c r="BG631" s="4"/>
      <c r="BH631" s="4"/>
      <c r="BI631" s="4"/>
      <c r="BJ631" s="4"/>
      <c r="BK631" s="4"/>
      <c r="BL631" s="4"/>
      <c r="BM631" s="4"/>
      <c r="BN631" s="4"/>
      <c r="BO631" s="4"/>
      <c r="BP631" s="4"/>
      <c r="BQ631" s="4"/>
      <c r="BR631" s="4"/>
      <c r="BS631" s="4"/>
      <c r="BT631" s="4"/>
      <c r="BU631" s="4"/>
      <c r="BV631" s="4"/>
      <c r="BW631" s="4"/>
      <c r="BX631" s="4"/>
    </row>
    <row r="632">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23"/>
      <c r="AC632" s="23"/>
      <c r="AD632" s="23"/>
      <c r="AE632" s="23"/>
      <c r="AF632" s="23"/>
      <c r="AG632" s="23"/>
      <c r="AH632" s="23"/>
      <c r="AI632" s="23"/>
      <c r="AJ632" s="23"/>
      <c r="AK632" s="23"/>
      <c r="AL632" s="23"/>
      <c r="AM632" s="23"/>
      <c r="AN632" s="23"/>
      <c r="AO632" s="23"/>
      <c r="AP632" s="23"/>
      <c r="AQ632" s="25"/>
      <c r="AR632" s="4"/>
      <c r="AS632" s="4"/>
      <c r="AT632" s="4"/>
      <c r="AU632" s="4"/>
      <c r="AV632" s="4"/>
      <c r="AW632" s="4"/>
      <c r="AX632" s="4"/>
      <c r="AY632" s="4"/>
      <c r="AZ632" s="4"/>
      <c r="BA632" s="4"/>
      <c r="BB632" s="4"/>
      <c r="BC632" s="4"/>
      <c r="BD632" s="4"/>
      <c r="BE632" s="4"/>
      <c r="BF632" s="4"/>
      <c r="BG632" s="4"/>
      <c r="BH632" s="4"/>
      <c r="BI632" s="4"/>
      <c r="BJ632" s="4"/>
      <c r="BK632" s="4"/>
      <c r="BL632" s="4"/>
      <c r="BM632" s="4"/>
      <c r="BN632" s="4"/>
      <c r="BO632" s="4"/>
      <c r="BP632" s="4"/>
      <c r="BQ632" s="4"/>
      <c r="BR632" s="4"/>
      <c r="BS632" s="4"/>
      <c r="BT632" s="4"/>
      <c r="BU632" s="4"/>
      <c r="BV632" s="4"/>
      <c r="BW632" s="4"/>
      <c r="BX632" s="4"/>
    </row>
    <row r="633">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23"/>
      <c r="AC633" s="23"/>
      <c r="AD633" s="23"/>
      <c r="AE633" s="23"/>
      <c r="AF633" s="23"/>
      <c r="AG633" s="23"/>
      <c r="AH633" s="23"/>
      <c r="AI633" s="23"/>
      <c r="AJ633" s="23"/>
      <c r="AK633" s="23"/>
      <c r="AL633" s="23"/>
      <c r="AM633" s="23"/>
      <c r="AN633" s="23"/>
      <c r="AO633" s="23"/>
      <c r="AP633" s="23"/>
      <c r="AQ633" s="25"/>
      <c r="AR633" s="4"/>
      <c r="AS633" s="4"/>
      <c r="AT633" s="4"/>
      <c r="AU633" s="4"/>
      <c r="AV633" s="4"/>
      <c r="AW633" s="4"/>
      <c r="AX633" s="4"/>
      <c r="AY633" s="4"/>
      <c r="AZ633" s="4"/>
      <c r="BA633" s="4"/>
      <c r="BB633" s="4"/>
      <c r="BC633" s="4"/>
      <c r="BD633" s="4"/>
      <c r="BE633" s="4"/>
      <c r="BF633" s="4"/>
      <c r="BG633" s="4"/>
      <c r="BH633" s="4"/>
      <c r="BI633" s="4"/>
      <c r="BJ633" s="4"/>
      <c r="BK633" s="4"/>
      <c r="BL633" s="4"/>
      <c r="BM633" s="4"/>
      <c r="BN633" s="4"/>
      <c r="BO633" s="4"/>
      <c r="BP633" s="4"/>
      <c r="BQ633" s="4"/>
      <c r="BR633" s="4"/>
      <c r="BS633" s="4"/>
      <c r="BT633" s="4"/>
      <c r="BU633" s="4"/>
      <c r="BV633" s="4"/>
      <c r="BW633" s="4"/>
      <c r="BX633" s="4"/>
    </row>
    <row r="634">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23"/>
      <c r="AC634" s="23"/>
      <c r="AD634" s="23"/>
      <c r="AE634" s="23"/>
      <c r="AF634" s="23"/>
      <c r="AG634" s="23"/>
      <c r="AH634" s="23"/>
      <c r="AI634" s="23"/>
      <c r="AJ634" s="23"/>
      <c r="AK634" s="23"/>
      <c r="AL634" s="23"/>
      <c r="AM634" s="23"/>
      <c r="AN634" s="23"/>
      <c r="AO634" s="23"/>
      <c r="AP634" s="23"/>
      <c r="AQ634" s="25"/>
      <c r="AR634" s="4"/>
      <c r="AS634" s="4"/>
      <c r="AT634" s="4"/>
      <c r="AU634" s="4"/>
      <c r="AV634" s="4"/>
      <c r="AW634" s="4"/>
      <c r="AX634" s="4"/>
      <c r="AY634" s="4"/>
      <c r="AZ634" s="4"/>
      <c r="BA634" s="4"/>
      <c r="BB634" s="4"/>
      <c r="BC634" s="4"/>
      <c r="BD634" s="4"/>
      <c r="BE634" s="4"/>
      <c r="BF634" s="4"/>
      <c r="BG634" s="4"/>
      <c r="BH634" s="4"/>
      <c r="BI634" s="4"/>
      <c r="BJ634" s="4"/>
      <c r="BK634" s="4"/>
      <c r="BL634" s="4"/>
      <c r="BM634" s="4"/>
      <c r="BN634" s="4"/>
      <c r="BO634" s="4"/>
      <c r="BP634" s="4"/>
      <c r="BQ634" s="4"/>
      <c r="BR634" s="4"/>
      <c r="BS634" s="4"/>
      <c r="BT634" s="4"/>
      <c r="BU634" s="4"/>
      <c r="BV634" s="4"/>
      <c r="BW634" s="4"/>
      <c r="BX634" s="4"/>
    </row>
    <row r="635">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23"/>
      <c r="AC635" s="23"/>
      <c r="AD635" s="23"/>
      <c r="AE635" s="23"/>
      <c r="AF635" s="23"/>
      <c r="AG635" s="23"/>
      <c r="AH635" s="23"/>
      <c r="AI635" s="23"/>
      <c r="AJ635" s="23"/>
      <c r="AK635" s="23"/>
      <c r="AL635" s="23"/>
      <c r="AM635" s="23"/>
      <c r="AN635" s="23"/>
      <c r="AO635" s="23"/>
      <c r="AP635" s="23"/>
      <c r="AQ635" s="25"/>
      <c r="AR635" s="4"/>
      <c r="AS635" s="4"/>
      <c r="AT635" s="4"/>
      <c r="AU635" s="4"/>
      <c r="AV635" s="4"/>
      <c r="AW635" s="4"/>
      <c r="AX635" s="4"/>
      <c r="AY635" s="4"/>
      <c r="AZ635" s="4"/>
      <c r="BA635" s="4"/>
      <c r="BB635" s="4"/>
      <c r="BC635" s="4"/>
      <c r="BD635" s="4"/>
      <c r="BE635" s="4"/>
      <c r="BF635" s="4"/>
      <c r="BG635" s="4"/>
      <c r="BH635" s="4"/>
      <c r="BI635" s="4"/>
      <c r="BJ635" s="4"/>
      <c r="BK635" s="4"/>
      <c r="BL635" s="4"/>
      <c r="BM635" s="4"/>
      <c r="BN635" s="4"/>
      <c r="BO635" s="4"/>
      <c r="BP635" s="4"/>
      <c r="BQ635" s="4"/>
      <c r="BR635" s="4"/>
      <c r="BS635" s="4"/>
      <c r="BT635" s="4"/>
      <c r="BU635" s="4"/>
      <c r="BV635" s="4"/>
      <c r="BW635" s="4"/>
      <c r="BX635" s="4"/>
    </row>
    <row r="636">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23"/>
      <c r="AC636" s="23"/>
      <c r="AD636" s="23"/>
      <c r="AE636" s="23"/>
      <c r="AF636" s="23"/>
      <c r="AG636" s="23"/>
      <c r="AH636" s="23"/>
      <c r="AI636" s="23"/>
      <c r="AJ636" s="23"/>
      <c r="AK636" s="23"/>
      <c r="AL636" s="23"/>
      <c r="AM636" s="23"/>
      <c r="AN636" s="23"/>
      <c r="AO636" s="23"/>
      <c r="AP636" s="23"/>
      <c r="AQ636" s="25"/>
      <c r="AR636" s="4"/>
      <c r="AS636" s="4"/>
      <c r="AT636" s="4"/>
      <c r="AU636" s="4"/>
      <c r="AV636" s="4"/>
      <c r="AW636" s="4"/>
      <c r="AX636" s="4"/>
      <c r="AY636" s="4"/>
      <c r="AZ636" s="4"/>
      <c r="BA636" s="4"/>
      <c r="BB636" s="4"/>
      <c r="BC636" s="4"/>
      <c r="BD636" s="4"/>
      <c r="BE636" s="4"/>
      <c r="BF636" s="4"/>
      <c r="BG636" s="4"/>
      <c r="BH636" s="4"/>
      <c r="BI636" s="4"/>
      <c r="BJ636" s="4"/>
      <c r="BK636" s="4"/>
      <c r="BL636" s="4"/>
      <c r="BM636" s="4"/>
      <c r="BN636" s="4"/>
      <c r="BO636" s="4"/>
      <c r="BP636" s="4"/>
      <c r="BQ636" s="4"/>
      <c r="BR636" s="4"/>
      <c r="BS636" s="4"/>
      <c r="BT636" s="4"/>
      <c r="BU636" s="4"/>
      <c r="BV636" s="4"/>
      <c r="BW636" s="4"/>
      <c r="BX636" s="4"/>
    </row>
    <row r="637">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23"/>
      <c r="AC637" s="23"/>
      <c r="AD637" s="23"/>
      <c r="AE637" s="23"/>
      <c r="AF637" s="23"/>
      <c r="AG637" s="23"/>
      <c r="AH637" s="23"/>
      <c r="AI637" s="23"/>
      <c r="AJ637" s="23"/>
      <c r="AK637" s="23"/>
      <c r="AL637" s="23"/>
      <c r="AM637" s="23"/>
      <c r="AN637" s="23"/>
      <c r="AO637" s="23"/>
      <c r="AP637" s="23"/>
      <c r="AQ637" s="25"/>
      <c r="AR637" s="4"/>
      <c r="AS637" s="4"/>
      <c r="AT637" s="4"/>
      <c r="AU637" s="4"/>
      <c r="AV637" s="4"/>
      <c r="AW637" s="4"/>
      <c r="AX637" s="4"/>
      <c r="AY637" s="4"/>
      <c r="AZ637" s="4"/>
      <c r="BA637" s="4"/>
      <c r="BB637" s="4"/>
      <c r="BC637" s="4"/>
      <c r="BD637" s="4"/>
      <c r="BE637" s="4"/>
      <c r="BF637" s="4"/>
      <c r="BG637" s="4"/>
      <c r="BH637" s="4"/>
      <c r="BI637" s="4"/>
      <c r="BJ637" s="4"/>
      <c r="BK637" s="4"/>
      <c r="BL637" s="4"/>
      <c r="BM637" s="4"/>
      <c r="BN637" s="4"/>
      <c r="BO637" s="4"/>
      <c r="BP637" s="4"/>
      <c r="BQ637" s="4"/>
      <c r="BR637" s="4"/>
      <c r="BS637" s="4"/>
      <c r="BT637" s="4"/>
      <c r="BU637" s="4"/>
      <c r="BV637" s="4"/>
      <c r="BW637" s="4"/>
      <c r="BX637" s="4"/>
    </row>
    <row r="638">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23"/>
      <c r="AC638" s="23"/>
      <c r="AD638" s="23"/>
      <c r="AE638" s="23"/>
      <c r="AF638" s="23"/>
      <c r="AG638" s="23"/>
      <c r="AH638" s="23"/>
      <c r="AI638" s="23"/>
      <c r="AJ638" s="23"/>
      <c r="AK638" s="23"/>
      <c r="AL638" s="23"/>
      <c r="AM638" s="23"/>
      <c r="AN638" s="23"/>
      <c r="AO638" s="23"/>
      <c r="AP638" s="23"/>
      <c r="AQ638" s="25"/>
      <c r="AR638" s="4"/>
      <c r="AS638" s="4"/>
      <c r="AT638" s="4"/>
      <c r="AU638" s="4"/>
      <c r="AV638" s="4"/>
      <c r="AW638" s="4"/>
      <c r="AX638" s="4"/>
      <c r="AY638" s="4"/>
      <c r="AZ638" s="4"/>
      <c r="BA638" s="4"/>
      <c r="BB638" s="4"/>
      <c r="BC638" s="4"/>
      <c r="BD638" s="4"/>
      <c r="BE638" s="4"/>
      <c r="BF638" s="4"/>
      <c r="BG638" s="4"/>
      <c r="BH638" s="4"/>
      <c r="BI638" s="4"/>
      <c r="BJ638" s="4"/>
      <c r="BK638" s="4"/>
      <c r="BL638" s="4"/>
      <c r="BM638" s="4"/>
      <c r="BN638" s="4"/>
      <c r="BO638" s="4"/>
      <c r="BP638" s="4"/>
      <c r="BQ638" s="4"/>
      <c r="BR638" s="4"/>
      <c r="BS638" s="4"/>
      <c r="BT638" s="4"/>
      <c r="BU638" s="4"/>
      <c r="BV638" s="4"/>
      <c r="BW638" s="4"/>
      <c r="BX638" s="4"/>
    </row>
    <row r="639">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23"/>
      <c r="AC639" s="23"/>
      <c r="AD639" s="23"/>
      <c r="AE639" s="23"/>
      <c r="AF639" s="23"/>
      <c r="AG639" s="23"/>
      <c r="AH639" s="23"/>
      <c r="AI639" s="23"/>
      <c r="AJ639" s="23"/>
      <c r="AK639" s="23"/>
      <c r="AL639" s="23"/>
      <c r="AM639" s="23"/>
      <c r="AN639" s="23"/>
      <c r="AO639" s="23"/>
      <c r="AP639" s="23"/>
      <c r="AQ639" s="25"/>
      <c r="AR639" s="4"/>
      <c r="AS639" s="4"/>
      <c r="AT639" s="4"/>
      <c r="AU639" s="4"/>
      <c r="AV639" s="4"/>
      <c r="AW639" s="4"/>
      <c r="AX639" s="4"/>
      <c r="AY639" s="4"/>
      <c r="AZ639" s="4"/>
      <c r="BA639" s="4"/>
      <c r="BB639" s="4"/>
      <c r="BC639" s="4"/>
      <c r="BD639" s="4"/>
      <c r="BE639" s="4"/>
      <c r="BF639" s="4"/>
      <c r="BG639" s="4"/>
      <c r="BH639" s="4"/>
      <c r="BI639" s="4"/>
      <c r="BJ639" s="4"/>
      <c r="BK639" s="4"/>
      <c r="BL639" s="4"/>
      <c r="BM639" s="4"/>
      <c r="BN639" s="4"/>
      <c r="BO639" s="4"/>
      <c r="BP639" s="4"/>
      <c r="BQ639" s="4"/>
      <c r="BR639" s="4"/>
      <c r="BS639" s="4"/>
      <c r="BT639" s="4"/>
      <c r="BU639" s="4"/>
      <c r="BV639" s="4"/>
      <c r="BW639" s="4"/>
      <c r="BX639" s="4"/>
    </row>
    <row r="640">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23"/>
      <c r="AC640" s="23"/>
      <c r="AD640" s="23"/>
      <c r="AE640" s="23"/>
      <c r="AF640" s="23"/>
      <c r="AG640" s="23"/>
      <c r="AH640" s="23"/>
      <c r="AI640" s="23"/>
      <c r="AJ640" s="23"/>
      <c r="AK640" s="23"/>
      <c r="AL640" s="23"/>
      <c r="AM640" s="23"/>
      <c r="AN640" s="23"/>
      <c r="AO640" s="23"/>
      <c r="AP640" s="23"/>
      <c r="AQ640" s="25"/>
      <c r="AR640" s="4"/>
      <c r="AS640" s="4"/>
      <c r="AT640" s="4"/>
      <c r="AU640" s="4"/>
      <c r="AV640" s="4"/>
      <c r="AW640" s="4"/>
      <c r="AX640" s="4"/>
      <c r="AY640" s="4"/>
      <c r="AZ640" s="4"/>
      <c r="BA640" s="4"/>
      <c r="BB640" s="4"/>
      <c r="BC640" s="4"/>
      <c r="BD640" s="4"/>
      <c r="BE640" s="4"/>
      <c r="BF640" s="4"/>
      <c r="BG640" s="4"/>
      <c r="BH640" s="4"/>
      <c r="BI640" s="4"/>
      <c r="BJ640" s="4"/>
      <c r="BK640" s="4"/>
      <c r="BL640" s="4"/>
      <c r="BM640" s="4"/>
      <c r="BN640" s="4"/>
      <c r="BO640" s="4"/>
      <c r="BP640" s="4"/>
      <c r="BQ640" s="4"/>
      <c r="BR640" s="4"/>
      <c r="BS640" s="4"/>
      <c r="BT640" s="4"/>
      <c r="BU640" s="4"/>
      <c r="BV640" s="4"/>
      <c r="BW640" s="4"/>
      <c r="BX640" s="4"/>
    </row>
    <row r="64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23"/>
      <c r="AC641" s="23"/>
      <c r="AD641" s="23"/>
      <c r="AE641" s="23"/>
      <c r="AF641" s="23"/>
      <c r="AG641" s="23"/>
      <c r="AH641" s="23"/>
      <c r="AI641" s="23"/>
      <c r="AJ641" s="23"/>
      <c r="AK641" s="23"/>
      <c r="AL641" s="23"/>
      <c r="AM641" s="23"/>
      <c r="AN641" s="23"/>
      <c r="AO641" s="23"/>
      <c r="AP641" s="23"/>
      <c r="AQ641" s="25"/>
      <c r="AR641" s="4"/>
      <c r="AS641" s="4"/>
      <c r="AT641" s="4"/>
      <c r="AU641" s="4"/>
      <c r="AV641" s="4"/>
      <c r="AW641" s="4"/>
      <c r="AX641" s="4"/>
      <c r="AY641" s="4"/>
      <c r="AZ641" s="4"/>
      <c r="BA641" s="4"/>
      <c r="BB641" s="4"/>
      <c r="BC641" s="4"/>
      <c r="BD641" s="4"/>
      <c r="BE641" s="4"/>
      <c r="BF641" s="4"/>
      <c r="BG641" s="4"/>
      <c r="BH641" s="4"/>
      <c r="BI641" s="4"/>
      <c r="BJ641" s="4"/>
      <c r="BK641" s="4"/>
      <c r="BL641" s="4"/>
      <c r="BM641" s="4"/>
      <c r="BN641" s="4"/>
      <c r="BO641" s="4"/>
      <c r="BP641" s="4"/>
      <c r="BQ641" s="4"/>
      <c r="BR641" s="4"/>
      <c r="BS641" s="4"/>
      <c r="BT641" s="4"/>
      <c r="BU641" s="4"/>
      <c r="BV641" s="4"/>
      <c r="BW641" s="4"/>
      <c r="BX641" s="4"/>
    </row>
    <row r="642">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23"/>
      <c r="AC642" s="23"/>
      <c r="AD642" s="23"/>
      <c r="AE642" s="23"/>
      <c r="AF642" s="23"/>
      <c r="AG642" s="23"/>
      <c r="AH642" s="23"/>
      <c r="AI642" s="23"/>
      <c r="AJ642" s="23"/>
      <c r="AK642" s="23"/>
      <c r="AL642" s="23"/>
      <c r="AM642" s="23"/>
      <c r="AN642" s="23"/>
      <c r="AO642" s="23"/>
      <c r="AP642" s="23"/>
      <c r="AQ642" s="25"/>
      <c r="AR642" s="4"/>
      <c r="AS642" s="4"/>
      <c r="AT642" s="4"/>
      <c r="AU642" s="4"/>
      <c r="AV642" s="4"/>
      <c r="AW642" s="4"/>
      <c r="AX642" s="4"/>
      <c r="AY642" s="4"/>
      <c r="AZ642" s="4"/>
      <c r="BA642" s="4"/>
      <c r="BB642" s="4"/>
      <c r="BC642" s="4"/>
      <c r="BD642" s="4"/>
      <c r="BE642" s="4"/>
      <c r="BF642" s="4"/>
      <c r="BG642" s="4"/>
      <c r="BH642" s="4"/>
      <c r="BI642" s="4"/>
      <c r="BJ642" s="4"/>
      <c r="BK642" s="4"/>
      <c r="BL642" s="4"/>
      <c r="BM642" s="4"/>
      <c r="BN642" s="4"/>
      <c r="BO642" s="4"/>
      <c r="BP642" s="4"/>
      <c r="BQ642" s="4"/>
      <c r="BR642" s="4"/>
      <c r="BS642" s="4"/>
      <c r="BT642" s="4"/>
      <c r="BU642" s="4"/>
      <c r="BV642" s="4"/>
      <c r="BW642" s="4"/>
      <c r="BX642" s="4"/>
    </row>
    <row r="643">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23"/>
      <c r="AC643" s="23"/>
      <c r="AD643" s="23"/>
      <c r="AE643" s="23"/>
      <c r="AF643" s="23"/>
      <c r="AG643" s="23"/>
      <c r="AH643" s="23"/>
      <c r="AI643" s="23"/>
      <c r="AJ643" s="23"/>
      <c r="AK643" s="23"/>
      <c r="AL643" s="23"/>
      <c r="AM643" s="23"/>
      <c r="AN643" s="23"/>
      <c r="AO643" s="23"/>
      <c r="AP643" s="23"/>
      <c r="AQ643" s="25"/>
      <c r="AR643" s="4"/>
      <c r="AS643" s="4"/>
      <c r="AT643" s="4"/>
      <c r="AU643" s="4"/>
      <c r="AV643" s="4"/>
      <c r="AW643" s="4"/>
      <c r="AX643" s="4"/>
      <c r="AY643" s="4"/>
      <c r="AZ643" s="4"/>
      <c r="BA643" s="4"/>
      <c r="BB643" s="4"/>
      <c r="BC643" s="4"/>
      <c r="BD643" s="4"/>
      <c r="BE643" s="4"/>
      <c r="BF643" s="4"/>
      <c r="BG643" s="4"/>
      <c r="BH643" s="4"/>
      <c r="BI643" s="4"/>
      <c r="BJ643" s="4"/>
      <c r="BK643" s="4"/>
      <c r="BL643" s="4"/>
      <c r="BM643" s="4"/>
      <c r="BN643" s="4"/>
      <c r="BO643" s="4"/>
      <c r="BP643" s="4"/>
      <c r="BQ643" s="4"/>
      <c r="BR643" s="4"/>
      <c r="BS643" s="4"/>
      <c r="BT643" s="4"/>
      <c r="BU643" s="4"/>
      <c r="BV643" s="4"/>
      <c r="BW643" s="4"/>
      <c r="BX643" s="4"/>
    </row>
    <row r="644">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23"/>
      <c r="AC644" s="23"/>
      <c r="AD644" s="23"/>
      <c r="AE644" s="23"/>
      <c r="AF644" s="23"/>
      <c r="AG644" s="23"/>
      <c r="AH644" s="23"/>
      <c r="AI644" s="23"/>
      <c r="AJ644" s="23"/>
      <c r="AK644" s="23"/>
      <c r="AL644" s="23"/>
      <c r="AM644" s="23"/>
      <c r="AN644" s="23"/>
      <c r="AO644" s="23"/>
      <c r="AP644" s="23"/>
      <c r="AQ644" s="25"/>
      <c r="AR644" s="4"/>
      <c r="AS644" s="4"/>
      <c r="AT644" s="4"/>
      <c r="AU644" s="4"/>
      <c r="AV644" s="4"/>
      <c r="AW644" s="4"/>
      <c r="AX644" s="4"/>
      <c r="AY644" s="4"/>
      <c r="AZ644" s="4"/>
      <c r="BA644" s="4"/>
      <c r="BB644" s="4"/>
      <c r="BC644" s="4"/>
      <c r="BD644" s="4"/>
      <c r="BE644" s="4"/>
      <c r="BF644" s="4"/>
      <c r="BG644" s="4"/>
      <c r="BH644" s="4"/>
      <c r="BI644" s="4"/>
      <c r="BJ644" s="4"/>
      <c r="BK644" s="4"/>
      <c r="BL644" s="4"/>
      <c r="BM644" s="4"/>
      <c r="BN644" s="4"/>
      <c r="BO644" s="4"/>
      <c r="BP644" s="4"/>
      <c r="BQ644" s="4"/>
      <c r="BR644" s="4"/>
      <c r="BS644" s="4"/>
      <c r="BT644" s="4"/>
      <c r="BU644" s="4"/>
      <c r="BV644" s="4"/>
      <c r="BW644" s="4"/>
      <c r="BX644" s="4"/>
    </row>
    <row r="645">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23"/>
      <c r="AC645" s="23"/>
      <c r="AD645" s="23"/>
      <c r="AE645" s="23"/>
      <c r="AF645" s="23"/>
      <c r="AG645" s="23"/>
      <c r="AH645" s="23"/>
      <c r="AI645" s="23"/>
      <c r="AJ645" s="23"/>
      <c r="AK645" s="23"/>
      <c r="AL645" s="23"/>
      <c r="AM645" s="23"/>
      <c r="AN645" s="23"/>
      <c r="AO645" s="23"/>
      <c r="AP645" s="23"/>
      <c r="AQ645" s="25"/>
      <c r="AR645" s="4"/>
      <c r="AS645" s="4"/>
      <c r="AT645" s="4"/>
      <c r="AU645" s="4"/>
      <c r="AV645" s="4"/>
      <c r="AW645" s="4"/>
      <c r="AX645" s="4"/>
      <c r="AY645" s="4"/>
      <c r="AZ645" s="4"/>
      <c r="BA645" s="4"/>
      <c r="BB645" s="4"/>
      <c r="BC645" s="4"/>
      <c r="BD645" s="4"/>
      <c r="BE645" s="4"/>
      <c r="BF645" s="4"/>
      <c r="BG645" s="4"/>
      <c r="BH645" s="4"/>
      <c r="BI645" s="4"/>
      <c r="BJ645" s="4"/>
      <c r="BK645" s="4"/>
      <c r="BL645" s="4"/>
      <c r="BM645" s="4"/>
      <c r="BN645" s="4"/>
      <c r="BO645" s="4"/>
      <c r="BP645" s="4"/>
      <c r="BQ645" s="4"/>
      <c r="BR645" s="4"/>
      <c r="BS645" s="4"/>
      <c r="BT645" s="4"/>
      <c r="BU645" s="4"/>
      <c r="BV645" s="4"/>
      <c r="BW645" s="4"/>
      <c r="BX645" s="4"/>
    </row>
    <row r="646">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23"/>
      <c r="AC646" s="23"/>
      <c r="AD646" s="23"/>
      <c r="AE646" s="23"/>
      <c r="AF646" s="23"/>
      <c r="AG646" s="23"/>
      <c r="AH646" s="23"/>
      <c r="AI646" s="23"/>
      <c r="AJ646" s="23"/>
      <c r="AK646" s="23"/>
      <c r="AL646" s="23"/>
      <c r="AM646" s="23"/>
      <c r="AN646" s="23"/>
      <c r="AO646" s="23"/>
      <c r="AP646" s="23"/>
      <c r="AQ646" s="25"/>
      <c r="AR646" s="4"/>
      <c r="AS646" s="4"/>
      <c r="AT646" s="4"/>
      <c r="AU646" s="4"/>
      <c r="AV646" s="4"/>
      <c r="AW646" s="4"/>
      <c r="AX646" s="4"/>
      <c r="AY646" s="4"/>
      <c r="AZ646" s="4"/>
      <c r="BA646" s="4"/>
      <c r="BB646" s="4"/>
      <c r="BC646" s="4"/>
      <c r="BD646" s="4"/>
      <c r="BE646" s="4"/>
      <c r="BF646" s="4"/>
      <c r="BG646" s="4"/>
      <c r="BH646" s="4"/>
      <c r="BI646" s="4"/>
      <c r="BJ646" s="4"/>
      <c r="BK646" s="4"/>
      <c r="BL646" s="4"/>
      <c r="BM646" s="4"/>
      <c r="BN646" s="4"/>
      <c r="BO646" s="4"/>
      <c r="BP646" s="4"/>
      <c r="BQ646" s="4"/>
      <c r="BR646" s="4"/>
      <c r="BS646" s="4"/>
      <c r="BT646" s="4"/>
      <c r="BU646" s="4"/>
      <c r="BV646" s="4"/>
      <c r="BW646" s="4"/>
      <c r="BX646" s="4"/>
    </row>
    <row r="647">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23"/>
      <c r="AC647" s="23"/>
      <c r="AD647" s="23"/>
      <c r="AE647" s="23"/>
      <c r="AF647" s="23"/>
      <c r="AG647" s="23"/>
      <c r="AH647" s="23"/>
      <c r="AI647" s="23"/>
      <c r="AJ647" s="23"/>
      <c r="AK647" s="23"/>
      <c r="AL647" s="23"/>
      <c r="AM647" s="23"/>
      <c r="AN647" s="23"/>
      <c r="AO647" s="23"/>
      <c r="AP647" s="23"/>
      <c r="AQ647" s="25"/>
      <c r="AR647" s="4"/>
      <c r="AS647" s="4"/>
      <c r="AT647" s="4"/>
      <c r="AU647" s="4"/>
      <c r="AV647" s="4"/>
      <c r="AW647" s="4"/>
      <c r="AX647" s="4"/>
      <c r="AY647" s="4"/>
      <c r="AZ647" s="4"/>
      <c r="BA647" s="4"/>
      <c r="BB647" s="4"/>
      <c r="BC647" s="4"/>
      <c r="BD647" s="4"/>
      <c r="BE647" s="4"/>
      <c r="BF647" s="4"/>
      <c r="BG647" s="4"/>
      <c r="BH647" s="4"/>
      <c r="BI647" s="4"/>
      <c r="BJ647" s="4"/>
      <c r="BK647" s="4"/>
      <c r="BL647" s="4"/>
      <c r="BM647" s="4"/>
      <c r="BN647" s="4"/>
      <c r="BO647" s="4"/>
      <c r="BP647" s="4"/>
      <c r="BQ647" s="4"/>
      <c r="BR647" s="4"/>
      <c r="BS647" s="4"/>
      <c r="BT647" s="4"/>
      <c r="BU647" s="4"/>
      <c r="BV647" s="4"/>
      <c r="BW647" s="4"/>
      <c r="BX647" s="4"/>
    </row>
    <row r="648">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23"/>
      <c r="AC648" s="23"/>
      <c r="AD648" s="23"/>
      <c r="AE648" s="23"/>
      <c r="AF648" s="23"/>
      <c r="AG648" s="23"/>
      <c r="AH648" s="23"/>
      <c r="AI648" s="23"/>
      <c r="AJ648" s="23"/>
      <c r="AK648" s="23"/>
      <c r="AL648" s="23"/>
      <c r="AM648" s="23"/>
      <c r="AN648" s="23"/>
      <c r="AO648" s="23"/>
      <c r="AP648" s="23"/>
      <c r="AQ648" s="25"/>
      <c r="AR648" s="4"/>
      <c r="AS648" s="4"/>
      <c r="AT648" s="4"/>
      <c r="AU648" s="4"/>
      <c r="AV648" s="4"/>
      <c r="AW648" s="4"/>
      <c r="AX648" s="4"/>
      <c r="AY648" s="4"/>
      <c r="AZ648" s="4"/>
      <c r="BA648" s="4"/>
      <c r="BB648" s="4"/>
      <c r="BC648" s="4"/>
      <c r="BD648" s="4"/>
      <c r="BE648" s="4"/>
      <c r="BF648" s="4"/>
      <c r="BG648" s="4"/>
      <c r="BH648" s="4"/>
      <c r="BI648" s="4"/>
      <c r="BJ648" s="4"/>
      <c r="BK648" s="4"/>
      <c r="BL648" s="4"/>
      <c r="BM648" s="4"/>
      <c r="BN648" s="4"/>
      <c r="BO648" s="4"/>
      <c r="BP648" s="4"/>
      <c r="BQ648" s="4"/>
      <c r="BR648" s="4"/>
      <c r="BS648" s="4"/>
      <c r="BT648" s="4"/>
      <c r="BU648" s="4"/>
      <c r="BV648" s="4"/>
      <c r="BW648" s="4"/>
      <c r="BX648" s="4"/>
    </row>
    <row r="649">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23"/>
      <c r="AC649" s="23"/>
      <c r="AD649" s="23"/>
      <c r="AE649" s="23"/>
      <c r="AF649" s="23"/>
      <c r="AG649" s="23"/>
      <c r="AH649" s="23"/>
      <c r="AI649" s="23"/>
      <c r="AJ649" s="23"/>
      <c r="AK649" s="23"/>
      <c r="AL649" s="23"/>
      <c r="AM649" s="23"/>
      <c r="AN649" s="23"/>
      <c r="AO649" s="23"/>
      <c r="AP649" s="23"/>
      <c r="AQ649" s="25"/>
      <c r="AR649" s="4"/>
      <c r="AS649" s="4"/>
      <c r="AT649" s="4"/>
      <c r="AU649" s="4"/>
      <c r="AV649" s="4"/>
      <c r="AW649" s="4"/>
      <c r="AX649" s="4"/>
      <c r="AY649" s="4"/>
      <c r="AZ649" s="4"/>
      <c r="BA649" s="4"/>
      <c r="BB649" s="4"/>
      <c r="BC649" s="4"/>
      <c r="BD649" s="4"/>
      <c r="BE649" s="4"/>
      <c r="BF649" s="4"/>
      <c r="BG649" s="4"/>
      <c r="BH649" s="4"/>
      <c r="BI649" s="4"/>
      <c r="BJ649" s="4"/>
      <c r="BK649" s="4"/>
      <c r="BL649" s="4"/>
      <c r="BM649" s="4"/>
      <c r="BN649" s="4"/>
      <c r="BO649" s="4"/>
      <c r="BP649" s="4"/>
      <c r="BQ649" s="4"/>
      <c r="BR649" s="4"/>
      <c r="BS649" s="4"/>
      <c r="BT649" s="4"/>
      <c r="BU649" s="4"/>
      <c r="BV649" s="4"/>
      <c r="BW649" s="4"/>
      <c r="BX649" s="4"/>
    </row>
    <row r="650">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23"/>
      <c r="AC650" s="23"/>
      <c r="AD650" s="23"/>
      <c r="AE650" s="23"/>
      <c r="AF650" s="23"/>
      <c r="AG650" s="23"/>
      <c r="AH650" s="23"/>
      <c r="AI650" s="23"/>
      <c r="AJ650" s="23"/>
      <c r="AK650" s="23"/>
      <c r="AL650" s="23"/>
      <c r="AM650" s="23"/>
      <c r="AN650" s="23"/>
      <c r="AO650" s="23"/>
      <c r="AP650" s="23"/>
      <c r="AQ650" s="25"/>
      <c r="AR650" s="4"/>
      <c r="AS650" s="4"/>
      <c r="AT650" s="4"/>
      <c r="AU650" s="4"/>
      <c r="AV650" s="4"/>
      <c r="AW650" s="4"/>
      <c r="AX650" s="4"/>
      <c r="AY650" s="4"/>
      <c r="AZ650" s="4"/>
      <c r="BA650" s="4"/>
      <c r="BB650" s="4"/>
      <c r="BC650" s="4"/>
      <c r="BD650" s="4"/>
      <c r="BE650" s="4"/>
      <c r="BF650" s="4"/>
      <c r="BG650" s="4"/>
      <c r="BH650" s="4"/>
      <c r="BI650" s="4"/>
      <c r="BJ650" s="4"/>
      <c r="BK650" s="4"/>
      <c r="BL650" s="4"/>
      <c r="BM650" s="4"/>
      <c r="BN650" s="4"/>
      <c r="BO650" s="4"/>
      <c r="BP650" s="4"/>
      <c r="BQ650" s="4"/>
      <c r="BR650" s="4"/>
      <c r="BS650" s="4"/>
      <c r="BT650" s="4"/>
      <c r="BU650" s="4"/>
      <c r="BV650" s="4"/>
      <c r="BW650" s="4"/>
      <c r="BX650" s="4"/>
    </row>
    <row r="65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23"/>
      <c r="AC651" s="23"/>
      <c r="AD651" s="23"/>
      <c r="AE651" s="23"/>
      <c r="AF651" s="23"/>
      <c r="AG651" s="23"/>
      <c r="AH651" s="23"/>
      <c r="AI651" s="23"/>
      <c r="AJ651" s="23"/>
      <c r="AK651" s="23"/>
      <c r="AL651" s="23"/>
      <c r="AM651" s="23"/>
      <c r="AN651" s="23"/>
      <c r="AO651" s="23"/>
      <c r="AP651" s="23"/>
      <c r="AQ651" s="25"/>
      <c r="AR651" s="4"/>
      <c r="AS651" s="4"/>
      <c r="AT651" s="4"/>
      <c r="AU651" s="4"/>
      <c r="AV651" s="4"/>
      <c r="AW651" s="4"/>
      <c r="AX651" s="4"/>
      <c r="AY651" s="4"/>
      <c r="AZ651" s="4"/>
      <c r="BA651" s="4"/>
      <c r="BB651" s="4"/>
      <c r="BC651" s="4"/>
      <c r="BD651" s="4"/>
      <c r="BE651" s="4"/>
      <c r="BF651" s="4"/>
      <c r="BG651" s="4"/>
      <c r="BH651" s="4"/>
      <c r="BI651" s="4"/>
      <c r="BJ651" s="4"/>
      <c r="BK651" s="4"/>
      <c r="BL651" s="4"/>
      <c r="BM651" s="4"/>
      <c r="BN651" s="4"/>
      <c r="BO651" s="4"/>
      <c r="BP651" s="4"/>
      <c r="BQ651" s="4"/>
      <c r="BR651" s="4"/>
      <c r="BS651" s="4"/>
      <c r="BT651" s="4"/>
      <c r="BU651" s="4"/>
      <c r="BV651" s="4"/>
      <c r="BW651" s="4"/>
      <c r="BX651" s="4"/>
    </row>
    <row r="652">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23"/>
      <c r="AC652" s="23"/>
      <c r="AD652" s="23"/>
      <c r="AE652" s="23"/>
      <c r="AF652" s="23"/>
      <c r="AG652" s="23"/>
      <c r="AH652" s="23"/>
      <c r="AI652" s="23"/>
      <c r="AJ652" s="23"/>
      <c r="AK652" s="23"/>
      <c r="AL652" s="23"/>
      <c r="AM652" s="23"/>
      <c r="AN652" s="23"/>
      <c r="AO652" s="23"/>
      <c r="AP652" s="23"/>
      <c r="AQ652" s="25"/>
      <c r="AR652" s="4"/>
      <c r="AS652" s="4"/>
      <c r="AT652" s="4"/>
      <c r="AU652" s="4"/>
      <c r="AV652" s="4"/>
      <c r="AW652" s="4"/>
      <c r="AX652" s="4"/>
      <c r="AY652" s="4"/>
      <c r="AZ652" s="4"/>
      <c r="BA652" s="4"/>
      <c r="BB652" s="4"/>
      <c r="BC652" s="4"/>
      <c r="BD652" s="4"/>
      <c r="BE652" s="4"/>
      <c r="BF652" s="4"/>
      <c r="BG652" s="4"/>
      <c r="BH652" s="4"/>
      <c r="BI652" s="4"/>
      <c r="BJ652" s="4"/>
      <c r="BK652" s="4"/>
      <c r="BL652" s="4"/>
      <c r="BM652" s="4"/>
      <c r="BN652" s="4"/>
      <c r="BO652" s="4"/>
      <c r="BP652" s="4"/>
      <c r="BQ652" s="4"/>
      <c r="BR652" s="4"/>
      <c r="BS652" s="4"/>
      <c r="BT652" s="4"/>
      <c r="BU652" s="4"/>
      <c r="BV652" s="4"/>
      <c r="BW652" s="4"/>
      <c r="BX652" s="4"/>
    </row>
    <row r="653">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23"/>
      <c r="AC653" s="23"/>
      <c r="AD653" s="23"/>
      <c r="AE653" s="23"/>
      <c r="AF653" s="23"/>
      <c r="AG653" s="23"/>
      <c r="AH653" s="23"/>
      <c r="AI653" s="23"/>
      <c r="AJ653" s="23"/>
      <c r="AK653" s="23"/>
      <c r="AL653" s="23"/>
      <c r="AM653" s="23"/>
      <c r="AN653" s="23"/>
      <c r="AO653" s="23"/>
      <c r="AP653" s="23"/>
      <c r="AQ653" s="25"/>
      <c r="AR653" s="4"/>
      <c r="AS653" s="4"/>
      <c r="AT653" s="4"/>
      <c r="AU653" s="4"/>
      <c r="AV653" s="4"/>
      <c r="AW653" s="4"/>
      <c r="AX653" s="4"/>
      <c r="AY653" s="4"/>
      <c r="AZ653" s="4"/>
      <c r="BA653" s="4"/>
      <c r="BB653" s="4"/>
      <c r="BC653" s="4"/>
      <c r="BD653" s="4"/>
      <c r="BE653" s="4"/>
      <c r="BF653" s="4"/>
      <c r="BG653" s="4"/>
      <c r="BH653" s="4"/>
      <c r="BI653" s="4"/>
      <c r="BJ653" s="4"/>
      <c r="BK653" s="4"/>
      <c r="BL653" s="4"/>
      <c r="BM653" s="4"/>
      <c r="BN653" s="4"/>
      <c r="BO653" s="4"/>
      <c r="BP653" s="4"/>
      <c r="BQ653" s="4"/>
      <c r="BR653" s="4"/>
      <c r="BS653" s="4"/>
      <c r="BT653" s="4"/>
      <c r="BU653" s="4"/>
      <c r="BV653" s="4"/>
      <c r="BW653" s="4"/>
      <c r="BX653" s="4"/>
    </row>
    <row r="654">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23"/>
      <c r="AC654" s="23"/>
      <c r="AD654" s="23"/>
      <c r="AE654" s="23"/>
      <c r="AF654" s="23"/>
      <c r="AG654" s="23"/>
      <c r="AH654" s="23"/>
      <c r="AI654" s="23"/>
      <c r="AJ654" s="23"/>
      <c r="AK654" s="23"/>
      <c r="AL654" s="23"/>
      <c r="AM654" s="23"/>
      <c r="AN654" s="23"/>
      <c r="AO654" s="23"/>
      <c r="AP654" s="23"/>
      <c r="AQ654" s="25"/>
      <c r="AR654" s="4"/>
      <c r="AS654" s="4"/>
      <c r="AT654" s="4"/>
      <c r="AU654" s="4"/>
      <c r="AV654" s="4"/>
      <c r="AW654" s="4"/>
      <c r="AX654" s="4"/>
      <c r="AY654" s="4"/>
      <c r="AZ654" s="4"/>
      <c r="BA654" s="4"/>
      <c r="BB654" s="4"/>
      <c r="BC654" s="4"/>
      <c r="BD654" s="4"/>
      <c r="BE654" s="4"/>
      <c r="BF654" s="4"/>
      <c r="BG654" s="4"/>
      <c r="BH654" s="4"/>
      <c r="BI654" s="4"/>
      <c r="BJ654" s="4"/>
      <c r="BK654" s="4"/>
      <c r="BL654" s="4"/>
      <c r="BM654" s="4"/>
      <c r="BN654" s="4"/>
      <c r="BO654" s="4"/>
      <c r="BP654" s="4"/>
      <c r="BQ654" s="4"/>
      <c r="BR654" s="4"/>
      <c r="BS654" s="4"/>
      <c r="BT654" s="4"/>
      <c r="BU654" s="4"/>
      <c r="BV654" s="4"/>
      <c r="BW654" s="4"/>
      <c r="BX654" s="4"/>
    </row>
    <row r="655">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23"/>
      <c r="AC655" s="23"/>
      <c r="AD655" s="23"/>
      <c r="AE655" s="23"/>
      <c r="AF655" s="23"/>
      <c r="AG655" s="23"/>
      <c r="AH655" s="23"/>
      <c r="AI655" s="23"/>
      <c r="AJ655" s="23"/>
      <c r="AK655" s="23"/>
      <c r="AL655" s="23"/>
      <c r="AM655" s="23"/>
      <c r="AN655" s="23"/>
      <c r="AO655" s="23"/>
      <c r="AP655" s="23"/>
      <c r="AQ655" s="25"/>
      <c r="AR655" s="4"/>
      <c r="AS655" s="4"/>
      <c r="AT655" s="4"/>
      <c r="AU655" s="4"/>
      <c r="AV655" s="4"/>
      <c r="AW655" s="4"/>
      <c r="AX655" s="4"/>
      <c r="AY655" s="4"/>
      <c r="AZ655" s="4"/>
      <c r="BA655" s="4"/>
      <c r="BB655" s="4"/>
      <c r="BC655" s="4"/>
      <c r="BD655" s="4"/>
      <c r="BE655" s="4"/>
      <c r="BF655" s="4"/>
      <c r="BG655" s="4"/>
      <c r="BH655" s="4"/>
      <c r="BI655" s="4"/>
      <c r="BJ655" s="4"/>
      <c r="BK655" s="4"/>
      <c r="BL655" s="4"/>
      <c r="BM655" s="4"/>
      <c r="BN655" s="4"/>
      <c r="BO655" s="4"/>
      <c r="BP655" s="4"/>
      <c r="BQ655" s="4"/>
      <c r="BR655" s="4"/>
      <c r="BS655" s="4"/>
      <c r="BT655" s="4"/>
      <c r="BU655" s="4"/>
      <c r="BV655" s="4"/>
      <c r="BW655" s="4"/>
      <c r="BX655" s="4"/>
    </row>
    <row r="656">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23"/>
      <c r="AC656" s="23"/>
      <c r="AD656" s="23"/>
      <c r="AE656" s="23"/>
      <c r="AF656" s="23"/>
      <c r="AG656" s="23"/>
      <c r="AH656" s="23"/>
      <c r="AI656" s="23"/>
      <c r="AJ656" s="23"/>
      <c r="AK656" s="23"/>
      <c r="AL656" s="23"/>
      <c r="AM656" s="23"/>
      <c r="AN656" s="23"/>
      <c r="AO656" s="23"/>
      <c r="AP656" s="23"/>
      <c r="AQ656" s="25"/>
      <c r="AR656" s="4"/>
      <c r="AS656" s="4"/>
      <c r="AT656" s="4"/>
      <c r="AU656" s="4"/>
      <c r="AV656" s="4"/>
      <c r="AW656" s="4"/>
      <c r="AX656" s="4"/>
      <c r="AY656" s="4"/>
      <c r="AZ656" s="4"/>
      <c r="BA656" s="4"/>
      <c r="BB656" s="4"/>
      <c r="BC656" s="4"/>
      <c r="BD656" s="4"/>
      <c r="BE656" s="4"/>
      <c r="BF656" s="4"/>
      <c r="BG656" s="4"/>
      <c r="BH656" s="4"/>
      <c r="BI656" s="4"/>
      <c r="BJ656" s="4"/>
      <c r="BK656" s="4"/>
      <c r="BL656" s="4"/>
      <c r="BM656" s="4"/>
      <c r="BN656" s="4"/>
      <c r="BO656" s="4"/>
      <c r="BP656" s="4"/>
      <c r="BQ656" s="4"/>
      <c r="BR656" s="4"/>
      <c r="BS656" s="4"/>
      <c r="BT656" s="4"/>
      <c r="BU656" s="4"/>
      <c r="BV656" s="4"/>
      <c r="BW656" s="4"/>
      <c r="BX656" s="4"/>
    </row>
    <row r="657">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23"/>
      <c r="AC657" s="23"/>
      <c r="AD657" s="23"/>
      <c r="AE657" s="23"/>
      <c r="AF657" s="23"/>
      <c r="AG657" s="23"/>
      <c r="AH657" s="23"/>
      <c r="AI657" s="23"/>
      <c r="AJ657" s="23"/>
      <c r="AK657" s="23"/>
      <c r="AL657" s="23"/>
      <c r="AM657" s="23"/>
      <c r="AN657" s="23"/>
      <c r="AO657" s="23"/>
      <c r="AP657" s="23"/>
      <c r="AQ657" s="25"/>
      <c r="AR657" s="4"/>
      <c r="AS657" s="4"/>
      <c r="AT657" s="4"/>
      <c r="AU657" s="4"/>
      <c r="AV657" s="4"/>
      <c r="AW657" s="4"/>
      <c r="AX657" s="4"/>
      <c r="AY657" s="4"/>
      <c r="AZ657" s="4"/>
      <c r="BA657" s="4"/>
      <c r="BB657" s="4"/>
      <c r="BC657" s="4"/>
      <c r="BD657" s="4"/>
      <c r="BE657" s="4"/>
      <c r="BF657" s="4"/>
      <c r="BG657" s="4"/>
      <c r="BH657" s="4"/>
      <c r="BI657" s="4"/>
      <c r="BJ657" s="4"/>
      <c r="BK657" s="4"/>
      <c r="BL657" s="4"/>
      <c r="BM657" s="4"/>
      <c r="BN657" s="4"/>
      <c r="BO657" s="4"/>
      <c r="BP657" s="4"/>
      <c r="BQ657" s="4"/>
      <c r="BR657" s="4"/>
      <c r="BS657" s="4"/>
      <c r="BT657" s="4"/>
      <c r="BU657" s="4"/>
      <c r="BV657" s="4"/>
      <c r="BW657" s="4"/>
      <c r="BX657" s="4"/>
    </row>
    <row r="658">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23"/>
      <c r="AC658" s="23"/>
      <c r="AD658" s="23"/>
      <c r="AE658" s="23"/>
      <c r="AF658" s="23"/>
      <c r="AG658" s="23"/>
      <c r="AH658" s="23"/>
      <c r="AI658" s="23"/>
      <c r="AJ658" s="23"/>
      <c r="AK658" s="23"/>
      <c r="AL658" s="23"/>
      <c r="AM658" s="23"/>
      <c r="AN658" s="23"/>
      <c r="AO658" s="23"/>
      <c r="AP658" s="23"/>
      <c r="AQ658" s="25"/>
      <c r="AR658" s="4"/>
      <c r="AS658" s="4"/>
      <c r="AT658" s="4"/>
      <c r="AU658" s="4"/>
      <c r="AV658" s="4"/>
      <c r="AW658" s="4"/>
      <c r="AX658" s="4"/>
      <c r="AY658" s="4"/>
      <c r="AZ658" s="4"/>
      <c r="BA658" s="4"/>
      <c r="BB658" s="4"/>
      <c r="BC658" s="4"/>
      <c r="BD658" s="4"/>
      <c r="BE658" s="4"/>
      <c r="BF658" s="4"/>
      <c r="BG658" s="4"/>
      <c r="BH658" s="4"/>
      <c r="BI658" s="4"/>
      <c r="BJ658" s="4"/>
      <c r="BK658" s="4"/>
      <c r="BL658" s="4"/>
      <c r="BM658" s="4"/>
      <c r="BN658" s="4"/>
      <c r="BO658" s="4"/>
      <c r="BP658" s="4"/>
      <c r="BQ658" s="4"/>
      <c r="BR658" s="4"/>
      <c r="BS658" s="4"/>
      <c r="BT658" s="4"/>
      <c r="BU658" s="4"/>
      <c r="BV658" s="4"/>
      <c r="BW658" s="4"/>
      <c r="BX658" s="4"/>
    </row>
    <row r="659">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23"/>
      <c r="AC659" s="23"/>
      <c r="AD659" s="23"/>
      <c r="AE659" s="23"/>
      <c r="AF659" s="23"/>
      <c r="AG659" s="23"/>
      <c r="AH659" s="23"/>
      <c r="AI659" s="23"/>
      <c r="AJ659" s="23"/>
      <c r="AK659" s="23"/>
      <c r="AL659" s="23"/>
      <c r="AM659" s="23"/>
      <c r="AN659" s="23"/>
      <c r="AO659" s="23"/>
      <c r="AP659" s="23"/>
      <c r="AQ659" s="25"/>
      <c r="AR659" s="4"/>
      <c r="AS659" s="4"/>
      <c r="AT659" s="4"/>
      <c r="AU659" s="4"/>
      <c r="AV659" s="4"/>
      <c r="AW659" s="4"/>
      <c r="AX659" s="4"/>
      <c r="AY659" s="4"/>
      <c r="AZ659" s="4"/>
      <c r="BA659" s="4"/>
      <c r="BB659" s="4"/>
      <c r="BC659" s="4"/>
      <c r="BD659" s="4"/>
      <c r="BE659" s="4"/>
      <c r="BF659" s="4"/>
      <c r="BG659" s="4"/>
      <c r="BH659" s="4"/>
      <c r="BI659" s="4"/>
      <c r="BJ659" s="4"/>
      <c r="BK659" s="4"/>
      <c r="BL659" s="4"/>
      <c r="BM659" s="4"/>
      <c r="BN659" s="4"/>
      <c r="BO659" s="4"/>
      <c r="BP659" s="4"/>
      <c r="BQ659" s="4"/>
      <c r="BR659" s="4"/>
      <c r="BS659" s="4"/>
      <c r="BT659" s="4"/>
      <c r="BU659" s="4"/>
      <c r="BV659" s="4"/>
      <c r="BW659" s="4"/>
      <c r="BX659" s="4"/>
    </row>
    <row r="660">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23"/>
      <c r="AC660" s="23"/>
      <c r="AD660" s="23"/>
      <c r="AE660" s="23"/>
      <c r="AF660" s="23"/>
      <c r="AG660" s="23"/>
      <c r="AH660" s="23"/>
      <c r="AI660" s="23"/>
      <c r="AJ660" s="23"/>
      <c r="AK660" s="23"/>
      <c r="AL660" s="23"/>
      <c r="AM660" s="23"/>
      <c r="AN660" s="23"/>
      <c r="AO660" s="23"/>
      <c r="AP660" s="23"/>
      <c r="AQ660" s="25"/>
      <c r="AR660" s="4"/>
      <c r="AS660" s="4"/>
      <c r="AT660" s="4"/>
      <c r="AU660" s="4"/>
      <c r="AV660" s="4"/>
      <c r="AW660" s="4"/>
      <c r="AX660" s="4"/>
      <c r="AY660" s="4"/>
      <c r="AZ660" s="4"/>
      <c r="BA660" s="4"/>
      <c r="BB660" s="4"/>
      <c r="BC660" s="4"/>
      <c r="BD660" s="4"/>
      <c r="BE660" s="4"/>
      <c r="BF660" s="4"/>
      <c r="BG660" s="4"/>
      <c r="BH660" s="4"/>
      <c r="BI660" s="4"/>
      <c r="BJ660" s="4"/>
      <c r="BK660" s="4"/>
      <c r="BL660" s="4"/>
      <c r="BM660" s="4"/>
      <c r="BN660" s="4"/>
      <c r="BO660" s="4"/>
      <c r="BP660" s="4"/>
      <c r="BQ660" s="4"/>
      <c r="BR660" s="4"/>
      <c r="BS660" s="4"/>
      <c r="BT660" s="4"/>
      <c r="BU660" s="4"/>
      <c r="BV660" s="4"/>
      <c r="BW660" s="4"/>
      <c r="BX660" s="4"/>
    </row>
    <row r="66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23"/>
      <c r="AC661" s="23"/>
      <c r="AD661" s="23"/>
      <c r="AE661" s="23"/>
      <c r="AF661" s="23"/>
      <c r="AG661" s="23"/>
      <c r="AH661" s="23"/>
      <c r="AI661" s="23"/>
      <c r="AJ661" s="23"/>
      <c r="AK661" s="23"/>
      <c r="AL661" s="23"/>
      <c r="AM661" s="23"/>
      <c r="AN661" s="23"/>
      <c r="AO661" s="23"/>
      <c r="AP661" s="23"/>
      <c r="AQ661" s="25"/>
      <c r="AR661" s="4"/>
      <c r="AS661" s="4"/>
      <c r="AT661" s="4"/>
      <c r="AU661" s="4"/>
      <c r="AV661" s="4"/>
      <c r="AW661" s="4"/>
      <c r="AX661" s="4"/>
      <c r="AY661" s="4"/>
      <c r="AZ661" s="4"/>
      <c r="BA661" s="4"/>
      <c r="BB661" s="4"/>
      <c r="BC661" s="4"/>
      <c r="BD661" s="4"/>
      <c r="BE661" s="4"/>
      <c r="BF661" s="4"/>
      <c r="BG661" s="4"/>
      <c r="BH661" s="4"/>
      <c r="BI661" s="4"/>
      <c r="BJ661" s="4"/>
      <c r="BK661" s="4"/>
      <c r="BL661" s="4"/>
      <c r="BM661" s="4"/>
      <c r="BN661" s="4"/>
      <c r="BO661" s="4"/>
      <c r="BP661" s="4"/>
      <c r="BQ661" s="4"/>
      <c r="BR661" s="4"/>
      <c r="BS661" s="4"/>
      <c r="BT661" s="4"/>
      <c r="BU661" s="4"/>
      <c r="BV661" s="4"/>
      <c r="BW661" s="4"/>
      <c r="BX661" s="4"/>
    </row>
    <row r="662">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23"/>
      <c r="AC662" s="23"/>
      <c r="AD662" s="23"/>
      <c r="AE662" s="23"/>
      <c r="AF662" s="23"/>
      <c r="AG662" s="23"/>
      <c r="AH662" s="23"/>
      <c r="AI662" s="23"/>
      <c r="AJ662" s="23"/>
      <c r="AK662" s="23"/>
      <c r="AL662" s="23"/>
      <c r="AM662" s="23"/>
      <c r="AN662" s="23"/>
      <c r="AO662" s="23"/>
      <c r="AP662" s="23"/>
      <c r="AQ662" s="25"/>
      <c r="AR662" s="4"/>
      <c r="AS662" s="4"/>
      <c r="AT662" s="4"/>
      <c r="AU662" s="4"/>
      <c r="AV662" s="4"/>
      <c r="AW662" s="4"/>
      <c r="AX662" s="4"/>
      <c r="AY662" s="4"/>
      <c r="AZ662" s="4"/>
      <c r="BA662" s="4"/>
      <c r="BB662" s="4"/>
      <c r="BC662" s="4"/>
      <c r="BD662" s="4"/>
      <c r="BE662" s="4"/>
      <c r="BF662" s="4"/>
      <c r="BG662" s="4"/>
      <c r="BH662" s="4"/>
      <c r="BI662" s="4"/>
      <c r="BJ662" s="4"/>
      <c r="BK662" s="4"/>
      <c r="BL662" s="4"/>
      <c r="BM662" s="4"/>
      <c r="BN662" s="4"/>
      <c r="BO662" s="4"/>
      <c r="BP662" s="4"/>
      <c r="BQ662" s="4"/>
      <c r="BR662" s="4"/>
      <c r="BS662" s="4"/>
      <c r="BT662" s="4"/>
      <c r="BU662" s="4"/>
      <c r="BV662" s="4"/>
      <c r="BW662" s="4"/>
      <c r="BX662" s="4"/>
    </row>
    <row r="663">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23"/>
      <c r="AC663" s="23"/>
      <c r="AD663" s="23"/>
      <c r="AE663" s="23"/>
      <c r="AF663" s="23"/>
      <c r="AG663" s="23"/>
      <c r="AH663" s="23"/>
      <c r="AI663" s="23"/>
      <c r="AJ663" s="23"/>
      <c r="AK663" s="23"/>
      <c r="AL663" s="23"/>
      <c r="AM663" s="23"/>
      <c r="AN663" s="23"/>
      <c r="AO663" s="23"/>
      <c r="AP663" s="23"/>
      <c r="AQ663" s="25"/>
      <c r="AR663" s="4"/>
      <c r="AS663" s="4"/>
      <c r="AT663" s="4"/>
      <c r="AU663" s="4"/>
      <c r="AV663" s="4"/>
      <c r="AW663" s="4"/>
      <c r="AX663" s="4"/>
      <c r="AY663" s="4"/>
      <c r="AZ663" s="4"/>
      <c r="BA663" s="4"/>
      <c r="BB663" s="4"/>
      <c r="BC663" s="4"/>
      <c r="BD663" s="4"/>
      <c r="BE663" s="4"/>
      <c r="BF663" s="4"/>
      <c r="BG663" s="4"/>
      <c r="BH663" s="4"/>
      <c r="BI663" s="4"/>
      <c r="BJ663" s="4"/>
      <c r="BK663" s="4"/>
      <c r="BL663" s="4"/>
      <c r="BM663" s="4"/>
      <c r="BN663" s="4"/>
      <c r="BO663" s="4"/>
      <c r="BP663" s="4"/>
      <c r="BQ663" s="4"/>
      <c r="BR663" s="4"/>
      <c r="BS663" s="4"/>
      <c r="BT663" s="4"/>
      <c r="BU663" s="4"/>
      <c r="BV663" s="4"/>
      <c r="BW663" s="4"/>
      <c r="BX663" s="4"/>
    </row>
    <row r="664">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23"/>
      <c r="AC664" s="23"/>
      <c r="AD664" s="23"/>
      <c r="AE664" s="23"/>
      <c r="AF664" s="23"/>
      <c r="AG664" s="23"/>
      <c r="AH664" s="23"/>
      <c r="AI664" s="23"/>
      <c r="AJ664" s="23"/>
      <c r="AK664" s="23"/>
      <c r="AL664" s="23"/>
      <c r="AM664" s="23"/>
      <c r="AN664" s="23"/>
      <c r="AO664" s="23"/>
      <c r="AP664" s="23"/>
      <c r="AQ664" s="25"/>
      <c r="AR664" s="4"/>
      <c r="AS664" s="4"/>
      <c r="AT664" s="4"/>
      <c r="AU664" s="4"/>
      <c r="AV664" s="4"/>
      <c r="AW664" s="4"/>
      <c r="AX664" s="4"/>
      <c r="AY664" s="4"/>
      <c r="AZ664" s="4"/>
      <c r="BA664" s="4"/>
      <c r="BB664" s="4"/>
      <c r="BC664" s="4"/>
      <c r="BD664" s="4"/>
      <c r="BE664" s="4"/>
      <c r="BF664" s="4"/>
      <c r="BG664" s="4"/>
      <c r="BH664" s="4"/>
      <c r="BI664" s="4"/>
      <c r="BJ664" s="4"/>
      <c r="BK664" s="4"/>
      <c r="BL664" s="4"/>
      <c r="BM664" s="4"/>
      <c r="BN664" s="4"/>
      <c r="BO664" s="4"/>
      <c r="BP664" s="4"/>
      <c r="BQ664" s="4"/>
      <c r="BR664" s="4"/>
      <c r="BS664" s="4"/>
      <c r="BT664" s="4"/>
      <c r="BU664" s="4"/>
      <c r="BV664" s="4"/>
      <c r="BW664" s="4"/>
      <c r="BX664" s="4"/>
    </row>
    <row r="665">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23"/>
      <c r="AC665" s="23"/>
      <c r="AD665" s="23"/>
      <c r="AE665" s="23"/>
      <c r="AF665" s="23"/>
      <c r="AG665" s="23"/>
      <c r="AH665" s="23"/>
      <c r="AI665" s="23"/>
      <c r="AJ665" s="23"/>
      <c r="AK665" s="23"/>
      <c r="AL665" s="23"/>
      <c r="AM665" s="23"/>
      <c r="AN665" s="23"/>
      <c r="AO665" s="23"/>
      <c r="AP665" s="23"/>
      <c r="AQ665" s="25"/>
      <c r="AR665" s="4"/>
      <c r="AS665" s="4"/>
      <c r="AT665" s="4"/>
      <c r="AU665" s="4"/>
      <c r="AV665" s="4"/>
      <c r="AW665" s="4"/>
      <c r="AX665" s="4"/>
      <c r="AY665" s="4"/>
      <c r="AZ665" s="4"/>
      <c r="BA665" s="4"/>
      <c r="BB665" s="4"/>
      <c r="BC665" s="4"/>
      <c r="BD665" s="4"/>
      <c r="BE665" s="4"/>
      <c r="BF665" s="4"/>
      <c r="BG665" s="4"/>
      <c r="BH665" s="4"/>
      <c r="BI665" s="4"/>
      <c r="BJ665" s="4"/>
      <c r="BK665" s="4"/>
      <c r="BL665" s="4"/>
      <c r="BM665" s="4"/>
      <c r="BN665" s="4"/>
      <c r="BO665" s="4"/>
      <c r="BP665" s="4"/>
      <c r="BQ665" s="4"/>
      <c r="BR665" s="4"/>
      <c r="BS665" s="4"/>
      <c r="BT665" s="4"/>
      <c r="BU665" s="4"/>
      <c r="BV665" s="4"/>
      <c r="BW665" s="4"/>
      <c r="BX665" s="4"/>
    </row>
    <row r="666">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23"/>
      <c r="AC666" s="23"/>
      <c r="AD666" s="23"/>
      <c r="AE666" s="23"/>
      <c r="AF666" s="23"/>
      <c r="AG666" s="23"/>
      <c r="AH666" s="23"/>
      <c r="AI666" s="23"/>
      <c r="AJ666" s="23"/>
      <c r="AK666" s="23"/>
      <c r="AL666" s="23"/>
      <c r="AM666" s="23"/>
      <c r="AN666" s="23"/>
      <c r="AO666" s="23"/>
      <c r="AP666" s="23"/>
      <c r="AQ666" s="25"/>
      <c r="AR666" s="4"/>
      <c r="AS666" s="4"/>
      <c r="AT666" s="4"/>
      <c r="AU666" s="4"/>
      <c r="AV666" s="4"/>
      <c r="AW666" s="4"/>
      <c r="AX666" s="4"/>
      <c r="AY666" s="4"/>
      <c r="AZ666" s="4"/>
      <c r="BA666" s="4"/>
      <c r="BB666" s="4"/>
      <c r="BC666" s="4"/>
      <c r="BD666" s="4"/>
      <c r="BE666" s="4"/>
      <c r="BF666" s="4"/>
      <c r="BG666" s="4"/>
      <c r="BH666" s="4"/>
      <c r="BI666" s="4"/>
      <c r="BJ666" s="4"/>
      <c r="BK666" s="4"/>
      <c r="BL666" s="4"/>
      <c r="BM666" s="4"/>
      <c r="BN666" s="4"/>
      <c r="BO666" s="4"/>
      <c r="BP666" s="4"/>
      <c r="BQ666" s="4"/>
      <c r="BR666" s="4"/>
      <c r="BS666" s="4"/>
      <c r="BT666" s="4"/>
      <c r="BU666" s="4"/>
      <c r="BV666" s="4"/>
      <c r="BW666" s="4"/>
      <c r="BX666" s="4"/>
    </row>
    <row r="667">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23"/>
      <c r="AC667" s="23"/>
      <c r="AD667" s="23"/>
      <c r="AE667" s="23"/>
      <c r="AF667" s="23"/>
      <c r="AG667" s="23"/>
      <c r="AH667" s="23"/>
      <c r="AI667" s="23"/>
      <c r="AJ667" s="23"/>
      <c r="AK667" s="23"/>
      <c r="AL667" s="23"/>
      <c r="AM667" s="23"/>
      <c r="AN667" s="23"/>
      <c r="AO667" s="23"/>
      <c r="AP667" s="23"/>
      <c r="AQ667" s="25"/>
      <c r="AR667" s="4"/>
      <c r="AS667" s="4"/>
      <c r="AT667" s="4"/>
      <c r="AU667" s="4"/>
      <c r="AV667" s="4"/>
      <c r="AW667" s="4"/>
      <c r="AX667" s="4"/>
      <c r="AY667" s="4"/>
      <c r="AZ667" s="4"/>
      <c r="BA667" s="4"/>
      <c r="BB667" s="4"/>
      <c r="BC667" s="4"/>
      <c r="BD667" s="4"/>
      <c r="BE667" s="4"/>
      <c r="BF667" s="4"/>
      <c r="BG667" s="4"/>
      <c r="BH667" s="4"/>
      <c r="BI667" s="4"/>
      <c r="BJ667" s="4"/>
      <c r="BK667" s="4"/>
      <c r="BL667" s="4"/>
      <c r="BM667" s="4"/>
      <c r="BN667" s="4"/>
      <c r="BO667" s="4"/>
      <c r="BP667" s="4"/>
      <c r="BQ667" s="4"/>
      <c r="BR667" s="4"/>
      <c r="BS667" s="4"/>
      <c r="BT667" s="4"/>
      <c r="BU667" s="4"/>
      <c r="BV667" s="4"/>
      <c r="BW667" s="4"/>
      <c r="BX667" s="4"/>
    </row>
    <row r="668">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23"/>
      <c r="AC668" s="23"/>
      <c r="AD668" s="23"/>
      <c r="AE668" s="23"/>
      <c r="AF668" s="23"/>
      <c r="AG668" s="23"/>
      <c r="AH668" s="23"/>
      <c r="AI668" s="23"/>
      <c r="AJ668" s="23"/>
      <c r="AK668" s="23"/>
      <c r="AL668" s="23"/>
      <c r="AM668" s="23"/>
      <c r="AN668" s="23"/>
      <c r="AO668" s="23"/>
      <c r="AP668" s="23"/>
      <c r="AQ668" s="25"/>
      <c r="AR668" s="4"/>
      <c r="AS668" s="4"/>
      <c r="AT668" s="4"/>
      <c r="AU668" s="4"/>
      <c r="AV668" s="4"/>
      <c r="AW668" s="4"/>
      <c r="AX668" s="4"/>
      <c r="AY668" s="4"/>
      <c r="AZ668" s="4"/>
      <c r="BA668" s="4"/>
      <c r="BB668" s="4"/>
      <c r="BC668" s="4"/>
      <c r="BD668" s="4"/>
      <c r="BE668" s="4"/>
      <c r="BF668" s="4"/>
      <c r="BG668" s="4"/>
      <c r="BH668" s="4"/>
      <c r="BI668" s="4"/>
      <c r="BJ668" s="4"/>
      <c r="BK668" s="4"/>
      <c r="BL668" s="4"/>
      <c r="BM668" s="4"/>
      <c r="BN668" s="4"/>
      <c r="BO668" s="4"/>
      <c r="BP668" s="4"/>
      <c r="BQ668" s="4"/>
      <c r="BR668" s="4"/>
      <c r="BS668" s="4"/>
      <c r="BT668" s="4"/>
      <c r="BU668" s="4"/>
      <c r="BV668" s="4"/>
      <c r="BW668" s="4"/>
      <c r="BX668" s="4"/>
    </row>
    <row r="669">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23"/>
      <c r="AC669" s="23"/>
      <c r="AD669" s="23"/>
      <c r="AE669" s="23"/>
      <c r="AF669" s="23"/>
      <c r="AG669" s="23"/>
      <c r="AH669" s="23"/>
      <c r="AI669" s="23"/>
      <c r="AJ669" s="23"/>
      <c r="AK669" s="23"/>
      <c r="AL669" s="23"/>
      <c r="AM669" s="23"/>
      <c r="AN669" s="23"/>
      <c r="AO669" s="23"/>
      <c r="AP669" s="23"/>
      <c r="AQ669" s="25"/>
      <c r="AR669" s="4"/>
      <c r="AS669" s="4"/>
      <c r="AT669" s="4"/>
      <c r="AU669" s="4"/>
      <c r="AV669" s="4"/>
      <c r="AW669" s="4"/>
      <c r="AX669" s="4"/>
      <c r="AY669" s="4"/>
      <c r="AZ669" s="4"/>
      <c r="BA669" s="4"/>
      <c r="BB669" s="4"/>
      <c r="BC669" s="4"/>
      <c r="BD669" s="4"/>
      <c r="BE669" s="4"/>
      <c r="BF669" s="4"/>
      <c r="BG669" s="4"/>
      <c r="BH669" s="4"/>
      <c r="BI669" s="4"/>
      <c r="BJ669" s="4"/>
      <c r="BK669" s="4"/>
      <c r="BL669" s="4"/>
      <c r="BM669" s="4"/>
      <c r="BN669" s="4"/>
      <c r="BO669" s="4"/>
      <c r="BP669" s="4"/>
      <c r="BQ669" s="4"/>
      <c r="BR669" s="4"/>
      <c r="BS669" s="4"/>
      <c r="BT669" s="4"/>
      <c r="BU669" s="4"/>
      <c r="BV669" s="4"/>
      <c r="BW669" s="4"/>
      <c r="BX669" s="4"/>
    </row>
    <row r="670">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23"/>
      <c r="AC670" s="23"/>
      <c r="AD670" s="23"/>
      <c r="AE670" s="23"/>
      <c r="AF670" s="23"/>
      <c r="AG670" s="23"/>
      <c r="AH670" s="23"/>
      <c r="AI670" s="23"/>
      <c r="AJ670" s="23"/>
      <c r="AK670" s="23"/>
      <c r="AL670" s="23"/>
      <c r="AM670" s="23"/>
      <c r="AN670" s="23"/>
      <c r="AO670" s="23"/>
      <c r="AP670" s="23"/>
      <c r="AQ670" s="25"/>
      <c r="AR670" s="4"/>
      <c r="AS670" s="4"/>
      <c r="AT670" s="4"/>
      <c r="AU670" s="4"/>
      <c r="AV670" s="4"/>
      <c r="AW670" s="4"/>
      <c r="AX670" s="4"/>
      <c r="AY670" s="4"/>
      <c r="AZ670" s="4"/>
      <c r="BA670" s="4"/>
      <c r="BB670" s="4"/>
      <c r="BC670" s="4"/>
      <c r="BD670" s="4"/>
      <c r="BE670" s="4"/>
      <c r="BF670" s="4"/>
      <c r="BG670" s="4"/>
      <c r="BH670" s="4"/>
      <c r="BI670" s="4"/>
      <c r="BJ670" s="4"/>
      <c r="BK670" s="4"/>
      <c r="BL670" s="4"/>
      <c r="BM670" s="4"/>
      <c r="BN670" s="4"/>
      <c r="BO670" s="4"/>
      <c r="BP670" s="4"/>
      <c r="BQ670" s="4"/>
      <c r="BR670" s="4"/>
      <c r="BS670" s="4"/>
      <c r="BT670" s="4"/>
      <c r="BU670" s="4"/>
      <c r="BV670" s="4"/>
      <c r="BW670" s="4"/>
      <c r="BX670" s="4"/>
    </row>
    <row r="67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23"/>
      <c r="AC671" s="23"/>
      <c r="AD671" s="23"/>
      <c r="AE671" s="23"/>
      <c r="AF671" s="23"/>
      <c r="AG671" s="23"/>
      <c r="AH671" s="23"/>
      <c r="AI671" s="23"/>
      <c r="AJ671" s="23"/>
      <c r="AK671" s="23"/>
      <c r="AL671" s="23"/>
      <c r="AM671" s="23"/>
      <c r="AN671" s="23"/>
      <c r="AO671" s="23"/>
      <c r="AP671" s="23"/>
      <c r="AQ671" s="25"/>
      <c r="AR671" s="4"/>
      <c r="AS671" s="4"/>
      <c r="AT671" s="4"/>
      <c r="AU671" s="4"/>
      <c r="AV671" s="4"/>
      <c r="AW671" s="4"/>
      <c r="AX671" s="4"/>
      <c r="AY671" s="4"/>
      <c r="AZ671" s="4"/>
      <c r="BA671" s="4"/>
      <c r="BB671" s="4"/>
      <c r="BC671" s="4"/>
      <c r="BD671" s="4"/>
      <c r="BE671" s="4"/>
      <c r="BF671" s="4"/>
      <c r="BG671" s="4"/>
      <c r="BH671" s="4"/>
      <c r="BI671" s="4"/>
      <c r="BJ671" s="4"/>
      <c r="BK671" s="4"/>
      <c r="BL671" s="4"/>
      <c r="BM671" s="4"/>
      <c r="BN671" s="4"/>
      <c r="BO671" s="4"/>
      <c r="BP671" s="4"/>
      <c r="BQ671" s="4"/>
      <c r="BR671" s="4"/>
      <c r="BS671" s="4"/>
      <c r="BT671" s="4"/>
      <c r="BU671" s="4"/>
      <c r="BV671" s="4"/>
      <c r="BW671" s="4"/>
      <c r="BX671" s="4"/>
    </row>
    <row r="672">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23"/>
      <c r="AC672" s="23"/>
      <c r="AD672" s="23"/>
      <c r="AE672" s="23"/>
      <c r="AF672" s="23"/>
      <c r="AG672" s="23"/>
      <c r="AH672" s="23"/>
      <c r="AI672" s="23"/>
      <c r="AJ672" s="23"/>
      <c r="AK672" s="23"/>
      <c r="AL672" s="23"/>
      <c r="AM672" s="23"/>
      <c r="AN672" s="23"/>
      <c r="AO672" s="23"/>
      <c r="AP672" s="23"/>
      <c r="AQ672" s="25"/>
      <c r="AR672" s="4"/>
      <c r="AS672" s="4"/>
      <c r="AT672" s="4"/>
      <c r="AU672" s="4"/>
      <c r="AV672" s="4"/>
      <c r="AW672" s="4"/>
      <c r="AX672" s="4"/>
      <c r="AY672" s="4"/>
      <c r="AZ672" s="4"/>
      <c r="BA672" s="4"/>
      <c r="BB672" s="4"/>
      <c r="BC672" s="4"/>
      <c r="BD672" s="4"/>
      <c r="BE672" s="4"/>
      <c r="BF672" s="4"/>
      <c r="BG672" s="4"/>
      <c r="BH672" s="4"/>
      <c r="BI672" s="4"/>
      <c r="BJ672" s="4"/>
      <c r="BK672" s="4"/>
      <c r="BL672" s="4"/>
      <c r="BM672" s="4"/>
      <c r="BN672" s="4"/>
      <c r="BO672" s="4"/>
      <c r="BP672" s="4"/>
      <c r="BQ672" s="4"/>
      <c r="BR672" s="4"/>
      <c r="BS672" s="4"/>
      <c r="BT672" s="4"/>
      <c r="BU672" s="4"/>
      <c r="BV672" s="4"/>
      <c r="BW672" s="4"/>
      <c r="BX672" s="4"/>
    </row>
    <row r="673">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23"/>
      <c r="AC673" s="23"/>
      <c r="AD673" s="23"/>
      <c r="AE673" s="23"/>
      <c r="AF673" s="23"/>
      <c r="AG673" s="23"/>
      <c r="AH673" s="23"/>
      <c r="AI673" s="23"/>
      <c r="AJ673" s="23"/>
      <c r="AK673" s="23"/>
      <c r="AL673" s="23"/>
      <c r="AM673" s="23"/>
      <c r="AN673" s="23"/>
      <c r="AO673" s="23"/>
      <c r="AP673" s="23"/>
      <c r="AQ673" s="25"/>
      <c r="AR673" s="4"/>
      <c r="AS673" s="4"/>
      <c r="AT673" s="4"/>
      <c r="AU673" s="4"/>
      <c r="AV673" s="4"/>
      <c r="AW673" s="4"/>
      <c r="AX673" s="4"/>
      <c r="AY673" s="4"/>
      <c r="AZ673" s="4"/>
      <c r="BA673" s="4"/>
      <c r="BB673" s="4"/>
      <c r="BC673" s="4"/>
      <c r="BD673" s="4"/>
      <c r="BE673" s="4"/>
      <c r="BF673" s="4"/>
      <c r="BG673" s="4"/>
      <c r="BH673" s="4"/>
      <c r="BI673" s="4"/>
      <c r="BJ673" s="4"/>
      <c r="BK673" s="4"/>
      <c r="BL673" s="4"/>
      <c r="BM673" s="4"/>
      <c r="BN673" s="4"/>
      <c r="BO673" s="4"/>
      <c r="BP673" s="4"/>
      <c r="BQ673" s="4"/>
      <c r="BR673" s="4"/>
      <c r="BS673" s="4"/>
      <c r="BT673" s="4"/>
      <c r="BU673" s="4"/>
      <c r="BV673" s="4"/>
      <c r="BW673" s="4"/>
      <c r="BX673" s="4"/>
    </row>
    <row r="674">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23"/>
      <c r="AC674" s="23"/>
      <c r="AD674" s="23"/>
      <c r="AE674" s="23"/>
      <c r="AF674" s="23"/>
      <c r="AG674" s="23"/>
      <c r="AH674" s="23"/>
      <c r="AI674" s="23"/>
      <c r="AJ674" s="23"/>
      <c r="AK674" s="23"/>
      <c r="AL674" s="23"/>
      <c r="AM674" s="23"/>
      <c r="AN674" s="23"/>
      <c r="AO674" s="23"/>
      <c r="AP674" s="23"/>
      <c r="AQ674" s="25"/>
      <c r="AR674" s="4"/>
      <c r="AS674" s="4"/>
      <c r="AT674" s="4"/>
      <c r="AU674" s="4"/>
      <c r="AV674" s="4"/>
      <c r="AW674" s="4"/>
      <c r="AX674" s="4"/>
      <c r="AY674" s="4"/>
      <c r="AZ674" s="4"/>
      <c r="BA674" s="4"/>
      <c r="BB674" s="4"/>
      <c r="BC674" s="4"/>
      <c r="BD674" s="4"/>
      <c r="BE674" s="4"/>
      <c r="BF674" s="4"/>
      <c r="BG674" s="4"/>
      <c r="BH674" s="4"/>
      <c r="BI674" s="4"/>
      <c r="BJ674" s="4"/>
      <c r="BK674" s="4"/>
      <c r="BL674" s="4"/>
      <c r="BM674" s="4"/>
      <c r="BN674" s="4"/>
      <c r="BO674" s="4"/>
      <c r="BP674" s="4"/>
      <c r="BQ674" s="4"/>
      <c r="BR674" s="4"/>
      <c r="BS674" s="4"/>
      <c r="BT674" s="4"/>
      <c r="BU674" s="4"/>
      <c r="BV674" s="4"/>
      <c r="BW674" s="4"/>
      <c r="BX674" s="4"/>
    </row>
    <row r="675">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23"/>
      <c r="AC675" s="23"/>
      <c r="AD675" s="23"/>
      <c r="AE675" s="23"/>
      <c r="AF675" s="23"/>
      <c r="AG675" s="23"/>
      <c r="AH675" s="23"/>
      <c r="AI675" s="23"/>
      <c r="AJ675" s="23"/>
      <c r="AK675" s="23"/>
      <c r="AL675" s="23"/>
      <c r="AM675" s="23"/>
      <c r="AN675" s="23"/>
      <c r="AO675" s="23"/>
      <c r="AP675" s="23"/>
      <c r="AQ675" s="25"/>
      <c r="AR675" s="4"/>
      <c r="AS675" s="4"/>
      <c r="AT675" s="4"/>
      <c r="AU675" s="4"/>
      <c r="AV675" s="4"/>
      <c r="AW675" s="4"/>
      <c r="AX675" s="4"/>
      <c r="AY675" s="4"/>
      <c r="AZ675" s="4"/>
      <c r="BA675" s="4"/>
      <c r="BB675" s="4"/>
      <c r="BC675" s="4"/>
      <c r="BD675" s="4"/>
      <c r="BE675" s="4"/>
      <c r="BF675" s="4"/>
      <c r="BG675" s="4"/>
      <c r="BH675" s="4"/>
      <c r="BI675" s="4"/>
      <c r="BJ675" s="4"/>
      <c r="BK675" s="4"/>
      <c r="BL675" s="4"/>
      <c r="BM675" s="4"/>
      <c r="BN675" s="4"/>
      <c r="BO675" s="4"/>
      <c r="BP675" s="4"/>
      <c r="BQ675" s="4"/>
      <c r="BR675" s="4"/>
      <c r="BS675" s="4"/>
      <c r="BT675" s="4"/>
      <c r="BU675" s="4"/>
      <c r="BV675" s="4"/>
      <c r="BW675" s="4"/>
      <c r="BX675" s="4"/>
    </row>
    <row r="676">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23"/>
      <c r="AC676" s="23"/>
      <c r="AD676" s="23"/>
      <c r="AE676" s="23"/>
      <c r="AF676" s="23"/>
      <c r="AG676" s="23"/>
      <c r="AH676" s="23"/>
      <c r="AI676" s="23"/>
      <c r="AJ676" s="23"/>
      <c r="AK676" s="23"/>
      <c r="AL676" s="23"/>
      <c r="AM676" s="23"/>
      <c r="AN676" s="23"/>
      <c r="AO676" s="23"/>
      <c r="AP676" s="23"/>
      <c r="AQ676" s="25"/>
      <c r="AR676" s="4"/>
      <c r="AS676" s="4"/>
      <c r="AT676" s="4"/>
      <c r="AU676" s="4"/>
      <c r="AV676" s="4"/>
      <c r="AW676" s="4"/>
      <c r="AX676" s="4"/>
      <c r="AY676" s="4"/>
      <c r="AZ676" s="4"/>
      <c r="BA676" s="4"/>
      <c r="BB676" s="4"/>
      <c r="BC676" s="4"/>
      <c r="BD676" s="4"/>
      <c r="BE676" s="4"/>
      <c r="BF676" s="4"/>
      <c r="BG676" s="4"/>
      <c r="BH676" s="4"/>
      <c r="BI676" s="4"/>
      <c r="BJ676" s="4"/>
      <c r="BK676" s="4"/>
      <c r="BL676" s="4"/>
      <c r="BM676" s="4"/>
      <c r="BN676" s="4"/>
      <c r="BO676" s="4"/>
      <c r="BP676" s="4"/>
      <c r="BQ676" s="4"/>
      <c r="BR676" s="4"/>
      <c r="BS676" s="4"/>
      <c r="BT676" s="4"/>
      <c r="BU676" s="4"/>
      <c r="BV676" s="4"/>
      <c r="BW676" s="4"/>
      <c r="BX676" s="4"/>
    </row>
    <row r="677">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23"/>
      <c r="AC677" s="23"/>
      <c r="AD677" s="23"/>
      <c r="AE677" s="23"/>
      <c r="AF677" s="23"/>
      <c r="AG677" s="23"/>
      <c r="AH677" s="23"/>
      <c r="AI677" s="23"/>
      <c r="AJ677" s="23"/>
      <c r="AK677" s="23"/>
      <c r="AL677" s="23"/>
      <c r="AM677" s="23"/>
      <c r="AN677" s="23"/>
      <c r="AO677" s="23"/>
      <c r="AP677" s="23"/>
      <c r="AQ677" s="25"/>
      <c r="AR677" s="4"/>
      <c r="AS677" s="4"/>
      <c r="AT677" s="4"/>
      <c r="AU677" s="4"/>
      <c r="AV677" s="4"/>
      <c r="AW677" s="4"/>
      <c r="AX677" s="4"/>
      <c r="AY677" s="4"/>
      <c r="AZ677" s="4"/>
      <c r="BA677" s="4"/>
      <c r="BB677" s="4"/>
      <c r="BC677" s="4"/>
      <c r="BD677" s="4"/>
      <c r="BE677" s="4"/>
      <c r="BF677" s="4"/>
      <c r="BG677" s="4"/>
      <c r="BH677" s="4"/>
      <c r="BI677" s="4"/>
      <c r="BJ677" s="4"/>
      <c r="BK677" s="4"/>
      <c r="BL677" s="4"/>
      <c r="BM677" s="4"/>
      <c r="BN677" s="4"/>
      <c r="BO677" s="4"/>
      <c r="BP677" s="4"/>
      <c r="BQ677" s="4"/>
      <c r="BR677" s="4"/>
      <c r="BS677" s="4"/>
      <c r="BT677" s="4"/>
      <c r="BU677" s="4"/>
      <c r="BV677" s="4"/>
      <c r="BW677" s="4"/>
      <c r="BX677" s="4"/>
    </row>
    <row r="678">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23"/>
      <c r="AC678" s="23"/>
      <c r="AD678" s="23"/>
      <c r="AE678" s="23"/>
      <c r="AF678" s="23"/>
      <c r="AG678" s="23"/>
      <c r="AH678" s="23"/>
      <c r="AI678" s="23"/>
      <c r="AJ678" s="23"/>
      <c r="AK678" s="23"/>
      <c r="AL678" s="23"/>
      <c r="AM678" s="23"/>
      <c r="AN678" s="23"/>
      <c r="AO678" s="23"/>
      <c r="AP678" s="23"/>
      <c r="AQ678" s="25"/>
      <c r="AR678" s="4"/>
      <c r="AS678" s="4"/>
      <c r="AT678" s="4"/>
      <c r="AU678" s="4"/>
      <c r="AV678" s="4"/>
      <c r="AW678" s="4"/>
      <c r="AX678" s="4"/>
      <c r="AY678" s="4"/>
      <c r="AZ678" s="4"/>
      <c r="BA678" s="4"/>
      <c r="BB678" s="4"/>
      <c r="BC678" s="4"/>
      <c r="BD678" s="4"/>
      <c r="BE678" s="4"/>
      <c r="BF678" s="4"/>
      <c r="BG678" s="4"/>
      <c r="BH678" s="4"/>
      <c r="BI678" s="4"/>
      <c r="BJ678" s="4"/>
      <c r="BK678" s="4"/>
      <c r="BL678" s="4"/>
      <c r="BM678" s="4"/>
      <c r="BN678" s="4"/>
      <c r="BO678" s="4"/>
      <c r="BP678" s="4"/>
      <c r="BQ678" s="4"/>
      <c r="BR678" s="4"/>
      <c r="BS678" s="4"/>
      <c r="BT678" s="4"/>
      <c r="BU678" s="4"/>
      <c r="BV678" s="4"/>
      <c r="BW678" s="4"/>
      <c r="BX678" s="4"/>
    </row>
    <row r="679">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23"/>
      <c r="AC679" s="23"/>
      <c r="AD679" s="23"/>
      <c r="AE679" s="23"/>
      <c r="AF679" s="23"/>
      <c r="AG679" s="23"/>
      <c r="AH679" s="23"/>
      <c r="AI679" s="23"/>
      <c r="AJ679" s="23"/>
      <c r="AK679" s="23"/>
      <c r="AL679" s="23"/>
      <c r="AM679" s="23"/>
      <c r="AN679" s="23"/>
      <c r="AO679" s="23"/>
      <c r="AP679" s="23"/>
      <c r="AQ679" s="25"/>
      <c r="AR679" s="4"/>
      <c r="AS679" s="4"/>
      <c r="AT679" s="4"/>
      <c r="AU679" s="4"/>
      <c r="AV679" s="4"/>
      <c r="AW679" s="4"/>
      <c r="AX679" s="4"/>
      <c r="AY679" s="4"/>
      <c r="AZ679" s="4"/>
      <c r="BA679" s="4"/>
      <c r="BB679" s="4"/>
      <c r="BC679" s="4"/>
      <c r="BD679" s="4"/>
      <c r="BE679" s="4"/>
      <c r="BF679" s="4"/>
      <c r="BG679" s="4"/>
      <c r="BH679" s="4"/>
      <c r="BI679" s="4"/>
      <c r="BJ679" s="4"/>
      <c r="BK679" s="4"/>
      <c r="BL679" s="4"/>
      <c r="BM679" s="4"/>
      <c r="BN679" s="4"/>
      <c r="BO679" s="4"/>
      <c r="BP679" s="4"/>
      <c r="BQ679" s="4"/>
      <c r="BR679" s="4"/>
      <c r="BS679" s="4"/>
      <c r="BT679" s="4"/>
      <c r="BU679" s="4"/>
      <c r="BV679" s="4"/>
      <c r="BW679" s="4"/>
      <c r="BX679" s="4"/>
    </row>
    <row r="680">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23"/>
      <c r="AC680" s="23"/>
      <c r="AD680" s="23"/>
      <c r="AE680" s="23"/>
      <c r="AF680" s="23"/>
      <c r="AG680" s="23"/>
      <c r="AH680" s="23"/>
      <c r="AI680" s="23"/>
      <c r="AJ680" s="23"/>
      <c r="AK680" s="23"/>
      <c r="AL680" s="23"/>
      <c r="AM680" s="23"/>
      <c r="AN680" s="23"/>
      <c r="AO680" s="23"/>
      <c r="AP680" s="23"/>
      <c r="AQ680" s="25"/>
      <c r="AR680" s="4"/>
      <c r="AS680" s="4"/>
      <c r="AT680" s="4"/>
      <c r="AU680" s="4"/>
      <c r="AV680" s="4"/>
      <c r="AW680" s="4"/>
      <c r="AX680" s="4"/>
      <c r="AY680" s="4"/>
      <c r="AZ680" s="4"/>
      <c r="BA680" s="4"/>
      <c r="BB680" s="4"/>
      <c r="BC680" s="4"/>
      <c r="BD680" s="4"/>
      <c r="BE680" s="4"/>
      <c r="BF680" s="4"/>
      <c r="BG680" s="4"/>
      <c r="BH680" s="4"/>
      <c r="BI680" s="4"/>
      <c r="BJ680" s="4"/>
      <c r="BK680" s="4"/>
      <c r="BL680" s="4"/>
      <c r="BM680" s="4"/>
      <c r="BN680" s="4"/>
      <c r="BO680" s="4"/>
      <c r="BP680" s="4"/>
      <c r="BQ680" s="4"/>
      <c r="BR680" s="4"/>
      <c r="BS680" s="4"/>
      <c r="BT680" s="4"/>
      <c r="BU680" s="4"/>
      <c r="BV680" s="4"/>
      <c r="BW680" s="4"/>
      <c r="BX680" s="4"/>
    </row>
    <row r="68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23"/>
      <c r="AC681" s="23"/>
      <c r="AD681" s="23"/>
      <c r="AE681" s="23"/>
      <c r="AF681" s="23"/>
      <c r="AG681" s="23"/>
      <c r="AH681" s="23"/>
      <c r="AI681" s="23"/>
      <c r="AJ681" s="23"/>
      <c r="AK681" s="23"/>
      <c r="AL681" s="23"/>
      <c r="AM681" s="23"/>
      <c r="AN681" s="23"/>
      <c r="AO681" s="23"/>
      <c r="AP681" s="23"/>
      <c r="AQ681" s="25"/>
      <c r="AR681" s="4"/>
      <c r="AS681" s="4"/>
      <c r="AT681" s="4"/>
      <c r="AU681" s="4"/>
      <c r="AV681" s="4"/>
      <c r="AW681" s="4"/>
      <c r="AX681" s="4"/>
      <c r="AY681" s="4"/>
      <c r="AZ681" s="4"/>
      <c r="BA681" s="4"/>
      <c r="BB681" s="4"/>
      <c r="BC681" s="4"/>
      <c r="BD681" s="4"/>
      <c r="BE681" s="4"/>
      <c r="BF681" s="4"/>
      <c r="BG681" s="4"/>
      <c r="BH681" s="4"/>
      <c r="BI681" s="4"/>
      <c r="BJ681" s="4"/>
      <c r="BK681" s="4"/>
      <c r="BL681" s="4"/>
      <c r="BM681" s="4"/>
      <c r="BN681" s="4"/>
      <c r="BO681" s="4"/>
      <c r="BP681" s="4"/>
      <c r="BQ681" s="4"/>
      <c r="BR681" s="4"/>
      <c r="BS681" s="4"/>
      <c r="BT681" s="4"/>
      <c r="BU681" s="4"/>
      <c r="BV681" s="4"/>
      <c r="BW681" s="4"/>
      <c r="BX681" s="4"/>
    </row>
    <row r="682">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23"/>
      <c r="AC682" s="23"/>
      <c r="AD682" s="23"/>
      <c r="AE682" s="23"/>
      <c r="AF682" s="23"/>
      <c r="AG682" s="23"/>
      <c r="AH682" s="23"/>
      <c r="AI682" s="23"/>
      <c r="AJ682" s="23"/>
      <c r="AK682" s="23"/>
      <c r="AL682" s="23"/>
      <c r="AM682" s="23"/>
      <c r="AN682" s="23"/>
      <c r="AO682" s="23"/>
      <c r="AP682" s="23"/>
      <c r="AQ682" s="25"/>
      <c r="AR682" s="4"/>
      <c r="AS682" s="4"/>
      <c r="AT682" s="4"/>
      <c r="AU682" s="4"/>
      <c r="AV682" s="4"/>
      <c r="AW682" s="4"/>
      <c r="AX682" s="4"/>
      <c r="AY682" s="4"/>
      <c r="AZ682" s="4"/>
      <c r="BA682" s="4"/>
      <c r="BB682" s="4"/>
      <c r="BC682" s="4"/>
      <c r="BD682" s="4"/>
      <c r="BE682" s="4"/>
      <c r="BF682" s="4"/>
      <c r="BG682" s="4"/>
      <c r="BH682" s="4"/>
      <c r="BI682" s="4"/>
      <c r="BJ682" s="4"/>
      <c r="BK682" s="4"/>
      <c r="BL682" s="4"/>
      <c r="BM682" s="4"/>
      <c r="BN682" s="4"/>
      <c r="BO682" s="4"/>
      <c r="BP682" s="4"/>
      <c r="BQ682" s="4"/>
      <c r="BR682" s="4"/>
      <c r="BS682" s="4"/>
      <c r="BT682" s="4"/>
      <c r="BU682" s="4"/>
      <c r="BV682" s="4"/>
      <c r="BW682" s="4"/>
      <c r="BX682" s="4"/>
    </row>
    <row r="683">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23"/>
      <c r="AC683" s="23"/>
      <c r="AD683" s="23"/>
      <c r="AE683" s="23"/>
      <c r="AF683" s="23"/>
      <c r="AG683" s="23"/>
      <c r="AH683" s="23"/>
      <c r="AI683" s="23"/>
      <c r="AJ683" s="23"/>
      <c r="AK683" s="23"/>
      <c r="AL683" s="23"/>
      <c r="AM683" s="23"/>
      <c r="AN683" s="23"/>
      <c r="AO683" s="23"/>
      <c r="AP683" s="23"/>
      <c r="AQ683" s="25"/>
      <c r="AR683" s="4"/>
      <c r="AS683" s="4"/>
      <c r="AT683" s="4"/>
      <c r="AU683" s="4"/>
      <c r="AV683" s="4"/>
      <c r="AW683" s="4"/>
      <c r="AX683" s="4"/>
      <c r="AY683" s="4"/>
      <c r="AZ683" s="4"/>
      <c r="BA683" s="4"/>
      <c r="BB683" s="4"/>
      <c r="BC683" s="4"/>
      <c r="BD683" s="4"/>
      <c r="BE683" s="4"/>
      <c r="BF683" s="4"/>
      <c r="BG683" s="4"/>
      <c r="BH683" s="4"/>
      <c r="BI683" s="4"/>
      <c r="BJ683" s="4"/>
      <c r="BK683" s="4"/>
      <c r="BL683" s="4"/>
      <c r="BM683" s="4"/>
      <c r="BN683" s="4"/>
      <c r="BO683" s="4"/>
      <c r="BP683" s="4"/>
      <c r="BQ683" s="4"/>
      <c r="BR683" s="4"/>
      <c r="BS683" s="4"/>
      <c r="BT683" s="4"/>
      <c r="BU683" s="4"/>
      <c r="BV683" s="4"/>
      <c r="BW683" s="4"/>
      <c r="BX683" s="4"/>
    </row>
    <row r="684">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23"/>
      <c r="AC684" s="23"/>
      <c r="AD684" s="23"/>
      <c r="AE684" s="23"/>
      <c r="AF684" s="23"/>
      <c r="AG684" s="23"/>
      <c r="AH684" s="23"/>
      <c r="AI684" s="23"/>
      <c r="AJ684" s="23"/>
      <c r="AK684" s="23"/>
      <c r="AL684" s="23"/>
      <c r="AM684" s="23"/>
      <c r="AN684" s="23"/>
      <c r="AO684" s="23"/>
      <c r="AP684" s="23"/>
      <c r="AQ684" s="25"/>
      <c r="AR684" s="4"/>
      <c r="AS684" s="4"/>
      <c r="AT684" s="4"/>
      <c r="AU684" s="4"/>
      <c r="AV684" s="4"/>
      <c r="AW684" s="4"/>
      <c r="AX684" s="4"/>
      <c r="AY684" s="4"/>
      <c r="AZ684" s="4"/>
      <c r="BA684" s="4"/>
      <c r="BB684" s="4"/>
      <c r="BC684" s="4"/>
      <c r="BD684" s="4"/>
      <c r="BE684" s="4"/>
      <c r="BF684" s="4"/>
      <c r="BG684" s="4"/>
      <c r="BH684" s="4"/>
      <c r="BI684" s="4"/>
      <c r="BJ684" s="4"/>
      <c r="BK684" s="4"/>
      <c r="BL684" s="4"/>
      <c r="BM684" s="4"/>
      <c r="BN684" s="4"/>
      <c r="BO684" s="4"/>
      <c r="BP684" s="4"/>
      <c r="BQ684" s="4"/>
      <c r="BR684" s="4"/>
      <c r="BS684" s="4"/>
      <c r="BT684" s="4"/>
      <c r="BU684" s="4"/>
      <c r="BV684" s="4"/>
      <c r="BW684" s="4"/>
      <c r="BX684" s="4"/>
    </row>
    <row r="685">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23"/>
      <c r="AC685" s="23"/>
      <c r="AD685" s="23"/>
      <c r="AE685" s="23"/>
      <c r="AF685" s="23"/>
      <c r="AG685" s="23"/>
      <c r="AH685" s="23"/>
      <c r="AI685" s="23"/>
      <c r="AJ685" s="23"/>
      <c r="AK685" s="23"/>
      <c r="AL685" s="23"/>
      <c r="AM685" s="23"/>
      <c r="AN685" s="23"/>
      <c r="AO685" s="23"/>
      <c r="AP685" s="23"/>
      <c r="AQ685" s="25"/>
      <c r="AR685" s="4"/>
      <c r="AS685" s="4"/>
      <c r="AT685" s="4"/>
      <c r="AU685" s="4"/>
      <c r="AV685" s="4"/>
      <c r="AW685" s="4"/>
      <c r="AX685" s="4"/>
      <c r="AY685" s="4"/>
      <c r="AZ685" s="4"/>
      <c r="BA685" s="4"/>
      <c r="BB685" s="4"/>
      <c r="BC685" s="4"/>
      <c r="BD685" s="4"/>
      <c r="BE685" s="4"/>
      <c r="BF685" s="4"/>
      <c r="BG685" s="4"/>
      <c r="BH685" s="4"/>
      <c r="BI685" s="4"/>
      <c r="BJ685" s="4"/>
      <c r="BK685" s="4"/>
      <c r="BL685" s="4"/>
      <c r="BM685" s="4"/>
      <c r="BN685" s="4"/>
      <c r="BO685" s="4"/>
      <c r="BP685" s="4"/>
      <c r="BQ685" s="4"/>
      <c r="BR685" s="4"/>
      <c r="BS685" s="4"/>
      <c r="BT685" s="4"/>
      <c r="BU685" s="4"/>
      <c r="BV685" s="4"/>
      <c r="BW685" s="4"/>
      <c r="BX685" s="4"/>
    </row>
    <row r="686">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23"/>
      <c r="AC686" s="23"/>
      <c r="AD686" s="23"/>
      <c r="AE686" s="23"/>
      <c r="AF686" s="23"/>
      <c r="AG686" s="23"/>
      <c r="AH686" s="23"/>
      <c r="AI686" s="23"/>
      <c r="AJ686" s="23"/>
      <c r="AK686" s="23"/>
      <c r="AL686" s="23"/>
      <c r="AM686" s="23"/>
      <c r="AN686" s="23"/>
      <c r="AO686" s="23"/>
      <c r="AP686" s="23"/>
      <c r="AQ686" s="25"/>
      <c r="AR686" s="4"/>
      <c r="AS686" s="4"/>
      <c r="AT686" s="4"/>
      <c r="AU686" s="4"/>
      <c r="AV686" s="4"/>
      <c r="AW686" s="4"/>
      <c r="AX686" s="4"/>
      <c r="AY686" s="4"/>
      <c r="AZ686" s="4"/>
      <c r="BA686" s="4"/>
      <c r="BB686" s="4"/>
      <c r="BC686" s="4"/>
      <c r="BD686" s="4"/>
      <c r="BE686" s="4"/>
      <c r="BF686" s="4"/>
      <c r="BG686" s="4"/>
      <c r="BH686" s="4"/>
      <c r="BI686" s="4"/>
      <c r="BJ686" s="4"/>
      <c r="BK686" s="4"/>
      <c r="BL686" s="4"/>
      <c r="BM686" s="4"/>
      <c r="BN686" s="4"/>
      <c r="BO686" s="4"/>
      <c r="BP686" s="4"/>
      <c r="BQ686" s="4"/>
      <c r="BR686" s="4"/>
      <c r="BS686" s="4"/>
      <c r="BT686" s="4"/>
      <c r="BU686" s="4"/>
      <c r="BV686" s="4"/>
      <c r="BW686" s="4"/>
      <c r="BX686" s="4"/>
    </row>
    <row r="687">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23"/>
      <c r="AC687" s="23"/>
      <c r="AD687" s="23"/>
      <c r="AE687" s="23"/>
      <c r="AF687" s="23"/>
      <c r="AG687" s="23"/>
      <c r="AH687" s="23"/>
      <c r="AI687" s="23"/>
      <c r="AJ687" s="23"/>
      <c r="AK687" s="23"/>
      <c r="AL687" s="23"/>
      <c r="AM687" s="23"/>
      <c r="AN687" s="23"/>
      <c r="AO687" s="23"/>
      <c r="AP687" s="23"/>
      <c r="AQ687" s="25"/>
      <c r="AR687" s="4"/>
      <c r="AS687" s="4"/>
      <c r="AT687" s="4"/>
      <c r="AU687" s="4"/>
      <c r="AV687" s="4"/>
      <c r="AW687" s="4"/>
      <c r="AX687" s="4"/>
      <c r="AY687" s="4"/>
      <c r="AZ687" s="4"/>
      <c r="BA687" s="4"/>
      <c r="BB687" s="4"/>
      <c r="BC687" s="4"/>
      <c r="BD687" s="4"/>
      <c r="BE687" s="4"/>
      <c r="BF687" s="4"/>
      <c r="BG687" s="4"/>
      <c r="BH687" s="4"/>
      <c r="BI687" s="4"/>
      <c r="BJ687" s="4"/>
      <c r="BK687" s="4"/>
      <c r="BL687" s="4"/>
      <c r="BM687" s="4"/>
      <c r="BN687" s="4"/>
      <c r="BO687" s="4"/>
      <c r="BP687" s="4"/>
      <c r="BQ687" s="4"/>
      <c r="BR687" s="4"/>
      <c r="BS687" s="4"/>
      <c r="BT687" s="4"/>
      <c r="BU687" s="4"/>
      <c r="BV687" s="4"/>
      <c r="BW687" s="4"/>
      <c r="BX687" s="4"/>
    </row>
    <row r="688">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23"/>
      <c r="AC688" s="23"/>
      <c r="AD688" s="23"/>
      <c r="AE688" s="23"/>
      <c r="AF688" s="23"/>
      <c r="AG688" s="23"/>
      <c r="AH688" s="23"/>
      <c r="AI688" s="23"/>
      <c r="AJ688" s="23"/>
      <c r="AK688" s="23"/>
      <c r="AL688" s="23"/>
      <c r="AM688" s="23"/>
      <c r="AN688" s="23"/>
      <c r="AO688" s="23"/>
      <c r="AP688" s="23"/>
      <c r="AQ688" s="25"/>
      <c r="AR688" s="4"/>
      <c r="AS688" s="4"/>
      <c r="AT688" s="4"/>
      <c r="AU688" s="4"/>
      <c r="AV688" s="4"/>
      <c r="AW688" s="4"/>
      <c r="AX688" s="4"/>
      <c r="AY688" s="4"/>
      <c r="AZ688" s="4"/>
      <c r="BA688" s="4"/>
      <c r="BB688" s="4"/>
      <c r="BC688" s="4"/>
      <c r="BD688" s="4"/>
      <c r="BE688" s="4"/>
      <c r="BF688" s="4"/>
      <c r="BG688" s="4"/>
      <c r="BH688" s="4"/>
      <c r="BI688" s="4"/>
      <c r="BJ688" s="4"/>
      <c r="BK688" s="4"/>
      <c r="BL688" s="4"/>
      <c r="BM688" s="4"/>
      <c r="BN688" s="4"/>
      <c r="BO688" s="4"/>
      <c r="BP688" s="4"/>
      <c r="BQ688" s="4"/>
      <c r="BR688" s="4"/>
      <c r="BS688" s="4"/>
      <c r="BT688" s="4"/>
      <c r="BU688" s="4"/>
      <c r="BV688" s="4"/>
      <c r="BW688" s="4"/>
      <c r="BX688" s="4"/>
    </row>
    <row r="689">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23"/>
      <c r="AC689" s="23"/>
      <c r="AD689" s="23"/>
      <c r="AE689" s="23"/>
      <c r="AF689" s="23"/>
      <c r="AG689" s="23"/>
      <c r="AH689" s="23"/>
      <c r="AI689" s="23"/>
      <c r="AJ689" s="23"/>
      <c r="AK689" s="23"/>
      <c r="AL689" s="23"/>
      <c r="AM689" s="23"/>
      <c r="AN689" s="23"/>
      <c r="AO689" s="23"/>
      <c r="AP689" s="23"/>
      <c r="AQ689" s="25"/>
      <c r="AR689" s="4"/>
      <c r="AS689" s="4"/>
      <c r="AT689" s="4"/>
      <c r="AU689" s="4"/>
      <c r="AV689" s="4"/>
      <c r="AW689" s="4"/>
      <c r="AX689" s="4"/>
      <c r="AY689" s="4"/>
      <c r="AZ689" s="4"/>
      <c r="BA689" s="4"/>
      <c r="BB689" s="4"/>
      <c r="BC689" s="4"/>
      <c r="BD689" s="4"/>
      <c r="BE689" s="4"/>
      <c r="BF689" s="4"/>
      <c r="BG689" s="4"/>
      <c r="BH689" s="4"/>
      <c r="BI689" s="4"/>
      <c r="BJ689" s="4"/>
      <c r="BK689" s="4"/>
      <c r="BL689" s="4"/>
      <c r="BM689" s="4"/>
      <c r="BN689" s="4"/>
      <c r="BO689" s="4"/>
      <c r="BP689" s="4"/>
      <c r="BQ689" s="4"/>
      <c r="BR689" s="4"/>
      <c r="BS689" s="4"/>
      <c r="BT689" s="4"/>
      <c r="BU689" s="4"/>
      <c r="BV689" s="4"/>
      <c r="BW689" s="4"/>
      <c r="BX689" s="4"/>
    </row>
    <row r="690">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23"/>
      <c r="AC690" s="23"/>
      <c r="AD690" s="23"/>
      <c r="AE690" s="23"/>
      <c r="AF690" s="23"/>
      <c r="AG690" s="23"/>
      <c r="AH690" s="23"/>
      <c r="AI690" s="23"/>
      <c r="AJ690" s="23"/>
      <c r="AK690" s="23"/>
      <c r="AL690" s="23"/>
      <c r="AM690" s="23"/>
      <c r="AN690" s="23"/>
      <c r="AO690" s="23"/>
      <c r="AP690" s="23"/>
      <c r="AQ690" s="25"/>
      <c r="AR690" s="4"/>
      <c r="AS690" s="4"/>
      <c r="AT690" s="4"/>
      <c r="AU690" s="4"/>
      <c r="AV690" s="4"/>
      <c r="AW690" s="4"/>
      <c r="AX690" s="4"/>
      <c r="AY690" s="4"/>
      <c r="AZ690" s="4"/>
      <c r="BA690" s="4"/>
      <c r="BB690" s="4"/>
      <c r="BC690" s="4"/>
      <c r="BD690" s="4"/>
      <c r="BE690" s="4"/>
      <c r="BF690" s="4"/>
      <c r="BG690" s="4"/>
      <c r="BH690" s="4"/>
      <c r="BI690" s="4"/>
      <c r="BJ690" s="4"/>
      <c r="BK690" s="4"/>
      <c r="BL690" s="4"/>
      <c r="BM690" s="4"/>
      <c r="BN690" s="4"/>
      <c r="BO690" s="4"/>
      <c r="BP690" s="4"/>
      <c r="BQ690" s="4"/>
      <c r="BR690" s="4"/>
      <c r="BS690" s="4"/>
      <c r="BT690" s="4"/>
      <c r="BU690" s="4"/>
      <c r="BV690" s="4"/>
      <c r="BW690" s="4"/>
      <c r="BX690" s="4"/>
    </row>
    <row r="69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23"/>
      <c r="AC691" s="23"/>
      <c r="AD691" s="23"/>
      <c r="AE691" s="23"/>
      <c r="AF691" s="23"/>
      <c r="AG691" s="23"/>
      <c r="AH691" s="23"/>
      <c r="AI691" s="23"/>
      <c r="AJ691" s="23"/>
      <c r="AK691" s="23"/>
      <c r="AL691" s="23"/>
      <c r="AM691" s="23"/>
      <c r="AN691" s="23"/>
      <c r="AO691" s="23"/>
      <c r="AP691" s="23"/>
      <c r="AQ691" s="25"/>
      <c r="AR691" s="4"/>
      <c r="AS691" s="4"/>
      <c r="AT691" s="4"/>
      <c r="AU691" s="4"/>
      <c r="AV691" s="4"/>
      <c r="AW691" s="4"/>
      <c r="AX691" s="4"/>
      <c r="AY691" s="4"/>
      <c r="AZ691" s="4"/>
      <c r="BA691" s="4"/>
      <c r="BB691" s="4"/>
      <c r="BC691" s="4"/>
      <c r="BD691" s="4"/>
      <c r="BE691" s="4"/>
      <c r="BF691" s="4"/>
      <c r="BG691" s="4"/>
      <c r="BH691" s="4"/>
      <c r="BI691" s="4"/>
      <c r="BJ691" s="4"/>
      <c r="BK691" s="4"/>
      <c r="BL691" s="4"/>
      <c r="BM691" s="4"/>
      <c r="BN691" s="4"/>
      <c r="BO691" s="4"/>
      <c r="BP691" s="4"/>
      <c r="BQ691" s="4"/>
      <c r="BR691" s="4"/>
      <c r="BS691" s="4"/>
      <c r="BT691" s="4"/>
      <c r="BU691" s="4"/>
      <c r="BV691" s="4"/>
      <c r="BW691" s="4"/>
      <c r="BX691" s="4"/>
    </row>
    <row r="692">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23"/>
      <c r="AC692" s="23"/>
      <c r="AD692" s="23"/>
      <c r="AE692" s="23"/>
      <c r="AF692" s="23"/>
      <c r="AG692" s="23"/>
      <c r="AH692" s="23"/>
      <c r="AI692" s="23"/>
      <c r="AJ692" s="23"/>
      <c r="AK692" s="23"/>
      <c r="AL692" s="23"/>
      <c r="AM692" s="23"/>
      <c r="AN692" s="23"/>
      <c r="AO692" s="23"/>
      <c r="AP692" s="23"/>
      <c r="AQ692" s="25"/>
      <c r="AR692" s="4"/>
      <c r="AS692" s="4"/>
      <c r="AT692" s="4"/>
      <c r="AU692" s="4"/>
      <c r="AV692" s="4"/>
      <c r="AW692" s="4"/>
      <c r="AX692" s="4"/>
      <c r="AY692" s="4"/>
      <c r="AZ692" s="4"/>
      <c r="BA692" s="4"/>
      <c r="BB692" s="4"/>
      <c r="BC692" s="4"/>
      <c r="BD692" s="4"/>
      <c r="BE692" s="4"/>
      <c r="BF692" s="4"/>
      <c r="BG692" s="4"/>
      <c r="BH692" s="4"/>
      <c r="BI692" s="4"/>
      <c r="BJ692" s="4"/>
      <c r="BK692" s="4"/>
      <c r="BL692" s="4"/>
      <c r="BM692" s="4"/>
      <c r="BN692" s="4"/>
      <c r="BO692" s="4"/>
      <c r="BP692" s="4"/>
      <c r="BQ692" s="4"/>
      <c r="BR692" s="4"/>
      <c r="BS692" s="4"/>
      <c r="BT692" s="4"/>
      <c r="BU692" s="4"/>
      <c r="BV692" s="4"/>
      <c r="BW692" s="4"/>
      <c r="BX692" s="4"/>
    </row>
    <row r="693">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23"/>
      <c r="AC693" s="23"/>
      <c r="AD693" s="23"/>
      <c r="AE693" s="23"/>
      <c r="AF693" s="23"/>
      <c r="AG693" s="23"/>
      <c r="AH693" s="23"/>
      <c r="AI693" s="23"/>
      <c r="AJ693" s="23"/>
      <c r="AK693" s="23"/>
      <c r="AL693" s="23"/>
      <c r="AM693" s="23"/>
      <c r="AN693" s="23"/>
      <c r="AO693" s="23"/>
      <c r="AP693" s="23"/>
      <c r="AQ693" s="25"/>
      <c r="AR693" s="4"/>
      <c r="AS693" s="4"/>
      <c r="AT693" s="4"/>
      <c r="AU693" s="4"/>
      <c r="AV693" s="4"/>
      <c r="AW693" s="4"/>
      <c r="AX693" s="4"/>
      <c r="AY693" s="4"/>
      <c r="AZ693" s="4"/>
      <c r="BA693" s="4"/>
      <c r="BB693" s="4"/>
      <c r="BC693" s="4"/>
      <c r="BD693" s="4"/>
      <c r="BE693" s="4"/>
      <c r="BF693" s="4"/>
      <c r="BG693" s="4"/>
      <c r="BH693" s="4"/>
      <c r="BI693" s="4"/>
      <c r="BJ693" s="4"/>
      <c r="BK693" s="4"/>
      <c r="BL693" s="4"/>
      <c r="BM693" s="4"/>
      <c r="BN693" s="4"/>
      <c r="BO693" s="4"/>
      <c r="BP693" s="4"/>
      <c r="BQ693" s="4"/>
      <c r="BR693" s="4"/>
      <c r="BS693" s="4"/>
      <c r="BT693" s="4"/>
      <c r="BU693" s="4"/>
      <c r="BV693" s="4"/>
      <c r="BW693" s="4"/>
      <c r="BX693" s="4"/>
    </row>
    <row r="694">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23"/>
      <c r="AC694" s="23"/>
      <c r="AD694" s="23"/>
      <c r="AE694" s="23"/>
      <c r="AF694" s="23"/>
      <c r="AG694" s="23"/>
      <c r="AH694" s="23"/>
      <c r="AI694" s="23"/>
      <c r="AJ694" s="23"/>
      <c r="AK694" s="23"/>
      <c r="AL694" s="23"/>
      <c r="AM694" s="23"/>
      <c r="AN694" s="23"/>
      <c r="AO694" s="23"/>
      <c r="AP694" s="23"/>
      <c r="AQ694" s="25"/>
      <c r="AR694" s="4"/>
      <c r="AS694" s="4"/>
      <c r="AT694" s="4"/>
      <c r="AU694" s="4"/>
      <c r="AV694" s="4"/>
      <c r="AW694" s="4"/>
      <c r="AX694" s="4"/>
      <c r="AY694" s="4"/>
      <c r="AZ694" s="4"/>
      <c r="BA694" s="4"/>
      <c r="BB694" s="4"/>
      <c r="BC694" s="4"/>
      <c r="BD694" s="4"/>
      <c r="BE694" s="4"/>
      <c r="BF694" s="4"/>
      <c r="BG694" s="4"/>
      <c r="BH694" s="4"/>
      <c r="BI694" s="4"/>
      <c r="BJ694" s="4"/>
      <c r="BK694" s="4"/>
      <c r="BL694" s="4"/>
      <c r="BM694" s="4"/>
      <c r="BN694" s="4"/>
      <c r="BO694" s="4"/>
      <c r="BP694" s="4"/>
      <c r="BQ694" s="4"/>
      <c r="BR694" s="4"/>
      <c r="BS694" s="4"/>
      <c r="BT694" s="4"/>
      <c r="BU694" s="4"/>
      <c r="BV694" s="4"/>
      <c r="BW694" s="4"/>
      <c r="BX694" s="4"/>
    </row>
    <row r="695">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23"/>
      <c r="AC695" s="23"/>
      <c r="AD695" s="23"/>
      <c r="AE695" s="23"/>
      <c r="AF695" s="23"/>
      <c r="AG695" s="23"/>
      <c r="AH695" s="23"/>
      <c r="AI695" s="23"/>
      <c r="AJ695" s="23"/>
      <c r="AK695" s="23"/>
      <c r="AL695" s="23"/>
      <c r="AM695" s="23"/>
      <c r="AN695" s="23"/>
      <c r="AO695" s="23"/>
      <c r="AP695" s="23"/>
      <c r="AQ695" s="25"/>
      <c r="AR695" s="4"/>
      <c r="AS695" s="4"/>
      <c r="AT695" s="4"/>
      <c r="AU695" s="4"/>
      <c r="AV695" s="4"/>
      <c r="AW695" s="4"/>
      <c r="AX695" s="4"/>
      <c r="AY695" s="4"/>
      <c r="AZ695" s="4"/>
      <c r="BA695" s="4"/>
      <c r="BB695" s="4"/>
      <c r="BC695" s="4"/>
      <c r="BD695" s="4"/>
      <c r="BE695" s="4"/>
      <c r="BF695" s="4"/>
      <c r="BG695" s="4"/>
      <c r="BH695" s="4"/>
      <c r="BI695" s="4"/>
      <c r="BJ695" s="4"/>
      <c r="BK695" s="4"/>
      <c r="BL695" s="4"/>
      <c r="BM695" s="4"/>
      <c r="BN695" s="4"/>
      <c r="BO695" s="4"/>
      <c r="BP695" s="4"/>
      <c r="BQ695" s="4"/>
      <c r="BR695" s="4"/>
      <c r="BS695" s="4"/>
      <c r="BT695" s="4"/>
      <c r="BU695" s="4"/>
      <c r="BV695" s="4"/>
      <c r="BW695" s="4"/>
      <c r="BX695" s="4"/>
    </row>
    <row r="696">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23"/>
      <c r="AC696" s="23"/>
      <c r="AD696" s="23"/>
      <c r="AE696" s="23"/>
      <c r="AF696" s="23"/>
      <c r="AG696" s="23"/>
      <c r="AH696" s="23"/>
      <c r="AI696" s="23"/>
      <c r="AJ696" s="23"/>
      <c r="AK696" s="23"/>
      <c r="AL696" s="23"/>
      <c r="AM696" s="23"/>
      <c r="AN696" s="23"/>
      <c r="AO696" s="23"/>
      <c r="AP696" s="23"/>
      <c r="AQ696" s="25"/>
      <c r="AR696" s="4"/>
      <c r="AS696" s="4"/>
      <c r="AT696" s="4"/>
      <c r="AU696" s="4"/>
      <c r="AV696" s="4"/>
      <c r="AW696" s="4"/>
      <c r="AX696" s="4"/>
      <c r="AY696" s="4"/>
      <c r="AZ696" s="4"/>
      <c r="BA696" s="4"/>
      <c r="BB696" s="4"/>
      <c r="BC696" s="4"/>
      <c r="BD696" s="4"/>
      <c r="BE696" s="4"/>
      <c r="BF696" s="4"/>
      <c r="BG696" s="4"/>
      <c r="BH696" s="4"/>
      <c r="BI696" s="4"/>
      <c r="BJ696" s="4"/>
      <c r="BK696" s="4"/>
      <c r="BL696" s="4"/>
      <c r="BM696" s="4"/>
      <c r="BN696" s="4"/>
      <c r="BO696" s="4"/>
      <c r="BP696" s="4"/>
      <c r="BQ696" s="4"/>
      <c r="BR696" s="4"/>
      <c r="BS696" s="4"/>
      <c r="BT696" s="4"/>
      <c r="BU696" s="4"/>
      <c r="BV696" s="4"/>
      <c r="BW696" s="4"/>
      <c r="BX696" s="4"/>
    </row>
    <row r="697">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23"/>
      <c r="AC697" s="23"/>
      <c r="AD697" s="23"/>
      <c r="AE697" s="23"/>
      <c r="AF697" s="23"/>
      <c r="AG697" s="23"/>
      <c r="AH697" s="23"/>
      <c r="AI697" s="23"/>
      <c r="AJ697" s="23"/>
      <c r="AK697" s="23"/>
      <c r="AL697" s="23"/>
      <c r="AM697" s="23"/>
      <c r="AN697" s="23"/>
      <c r="AO697" s="23"/>
      <c r="AP697" s="23"/>
      <c r="AQ697" s="25"/>
      <c r="AR697" s="4"/>
      <c r="AS697" s="4"/>
      <c r="AT697" s="4"/>
      <c r="AU697" s="4"/>
      <c r="AV697" s="4"/>
      <c r="AW697" s="4"/>
      <c r="AX697" s="4"/>
      <c r="AY697" s="4"/>
      <c r="AZ697" s="4"/>
      <c r="BA697" s="4"/>
      <c r="BB697" s="4"/>
      <c r="BC697" s="4"/>
      <c r="BD697" s="4"/>
      <c r="BE697" s="4"/>
      <c r="BF697" s="4"/>
      <c r="BG697" s="4"/>
      <c r="BH697" s="4"/>
      <c r="BI697" s="4"/>
      <c r="BJ697" s="4"/>
      <c r="BK697" s="4"/>
      <c r="BL697" s="4"/>
      <c r="BM697" s="4"/>
      <c r="BN697" s="4"/>
      <c r="BO697" s="4"/>
      <c r="BP697" s="4"/>
      <c r="BQ697" s="4"/>
      <c r="BR697" s="4"/>
      <c r="BS697" s="4"/>
      <c r="BT697" s="4"/>
      <c r="BU697" s="4"/>
      <c r="BV697" s="4"/>
      <c r="BW697" s="4"/>
      <c r="BX697" s="4"/>
    </row>
    <row r="698">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23"/>
      <c r="AC698" s="23"/>
      <c r="AD698" s="23"/>
      <c r="AE698" s="23"/>
      <c r="AF698" s="23"/>
      <c r="AG698" s="23"/>
      <c r="AH698" s="23"/>
      <c r="AI698" s="23"/>
      <c r="AJ698" s="23"/>
      <c r="AK698" s="23"/>
      <c r="AL698" s="23"/>
      <c r="AM698" s="23"/>
      <c r="AN698" s="23"/>
      <c r="AO698" s="23"/>
      <c r="AP698" s="23"/>
      <c r="AQ698" s="25"/>
      <c r="AR698" s="4"/>
      <c r="AS698" s="4"/>
      <c r="AT698" s="4"/>
      <c r="AU698" s="4"/>
      <c r="AV698" s="4"/>
      <c r="AW698" s="4"/>
      <c r="AX698" s="4"/>
      <c r="AY698" s="4"/>
      <c r="AZ698" s="4"/>
      <c r="BA698" s="4"/>
      <c r="BB698" s="4"/>
      <c r="BC698" s="4"/>
      <c r="BD698" s="4"/>
      <c r="BE698" s="4"/>
      <c r="BF698" s="4"/>
      <c r="BG698" s="4"/>
      <c r="BH698" s="4"/>
      <c r="BI698" s="4"/>
      <c r="BJ698" s="4"/>
      <c r="BK698" s="4"/>
      <c r="BL698" s="4"/>
      <c r="BM698" s="4"/>
      <c r="BN698" s="4"/>
      <c r="BO698" s="4"/>
      <c r="BP698" s="4"/>
      <c r="BQ698" s="4"/>
      <c r="BR698" s="4"/>
      <c r="BS698" s="4"/>
      <c r="BT698" s="4"/>
      <c r="BU698" s="4"/>
      <c r="BV698" s="4"/>
      <c r="BW698" s="4"/>
      <c r="BX698" s="4"/>
    </row>
    <row r="699">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23"/>
      <c r="AC699" s="23"/>
      <c r="AD699" s="23"/>
      <c r="AE699" s="23"/>
      <c r="AF699" s="23"/>
      <c r="AG699" s="23"/>
      <c r="AH699" s="23"/>
      <c r="AI699" s="23"/>
      <c r="AJ699" s="23"/>
      <c r="AK699" s="23"/>
      <c r="AL699" s="23"/>
      <c r="AM699" s="23"/>
      <c r="AN699" s="23"/>
      <c r="AO699" s="23"/>
      <c r="AP699" s="23"/>
      <c r="AQ699" s="25"/>
      <c r="AR699" s="4"/>
      <c r="AS699" s="4"/>
      <c r="AT699" s="4"/>
      <c r="AU699" s="4"/>
      <c r="AV699" s="4"/>
      <c r="AW699" s="4"/>
      <c r="AX699" s="4"/>
      <c r="AY699" s="4"/>
      <c r="AZ699" s="4"/>
      <c r="BA699" s="4"/>
      <c r="BB699" s="4"/>
      <c r="BC699" s="4"/>
      <c r="BD699" s="4"/>
      <c r="BE699" s="4"/>
      <c r="BF699" s="4"/>
      <c r="BG699" s="4"/>
      <c r="BH699" s="4"/>
      <c r="BI699" s="4"/>
      <c r="BJ699" s="4"/>
      <c r="BK699" s="4"/>
      <c r="BL699" s="4"/>
      <c r="BM699" s="4"/>
      <c r="BN699" s="4"/>
      <c r="BO699" s="4"/>
      <c r="BP699" s="4"/>
      <c r="BQ699" s="4"/>
      <c r="BR699" s="4"/>
      <c r="BS699" s="4"/>
      <c r="BT699" s="4"/>
      <c r="BU699" s="4"/>
      <c r="BV699" s="4"/>
      <c r="BW699" s="4"/>
      <c r="BX699" s="4"/>
    </row>
    <row r="700">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23"/>
      <c r="AC700" s="23"/>
      <c r="AD700" s="23"/>
      <c r="AE700" s="23"/>
      <c r="AF700" s="23"/>
      <c r="AG700" s="23"/>
      <c r="AH700" s="23"/>
      <c r="AI700" s="23"/>
      <c r="AJ700" s="23"/>
      <c r="AK700" s="23"/>
      <c r="AL700" s="23"/>
      <c r="AM700" s="23"/>
      <c r="AN700" s="23"/>
      <c r="AO700" s="23"/>
      <c r="AP700" s="23"/>
      <c r="AQ700" s="25"/>
      <c r="AR700" s="4"/>
      <c r="AS700" s="4"/>
      <c r="AT700" s="4"/>
      <c r="AU700" s="4"/>
      <c r="AV700" s="4"/>
      <c r="AW700" s="4"/>
      <c r="AX700" s="4"/>
      <c r="AY700" s="4"/>
      <c r="AZ700" s="4"/>
      <c r="BA700" s="4"/>
      <c r="BB700" s="4"/>
      <c r="BC700" s="4"/>
      <c r="BD700" s="4"/>
      <c r="BE700" s="4"/>
      <c r="BF700" s="4"/>
      <c r="BG700" s="4"/>
      <c r="BH700" s="4"/>
      <c r="BI700" s="4"/>
      <c r="BJ700" s="4"/>
      <c r="BK700" s="4"/>
      <c r="BL700" s="4"/>
      <c r="BM700" s="4"/>
      <c r="BN700" s="4"/>
      <c r="BO700" s="4"/>
      <c r="BP700" s="4"/>
      <c r="BQ700" s="4"/>
      <c r="BR700" s="4"/>
      <c r="BS700" s="4"/>
      <c r="BT700" s="4"/>
      <c r="BU700" s="4"/>
      <c r="BV700" s="4"/>
      <c r="BW700" s="4"/>
      <c r="BX700" s="4"/>
    </row>
    <row r="70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23"/>
      <c r="AC701" s="23"/>
      <c r="AD701" s="23"/>
      <c r="AE701" s="23"/>
      <c r="AF701" s="23"/>
      <c r="AG701" s="23"/>
      <c r="AH701" s="23"/>
      <c r="AI701" s="23"/>
      <c r="AJ701" s="23"/>
      <c r="AK701" s="23"/>
      <c r="AL701" s="23"/>
      <c r="AM701" s="23"/>
      <c r="AN701" s="23"/>
      <c r="AO701" s="23"/>
      <c r="AP701" s="23"/>
      <c r="AQ701" s="25"/>
      <c r="AR701" s="4"/>
      <c r="AS701" s="4"/>
      <c r="AT701" s="4"/>
      <c r="AU701" s="4"/>
      <c r="AV701" s="4"/>
      <c r="AW701" s="4"/>
      <c r="AX701" s="4"/>
      <c r="AY701" s="4"/>
      <c r="AZ701" s="4"/>
      <c r="BA701" s="4"/>
      <c r="BB701" s="4"/>
      <c r="BC701" s="4"/>
      <c r="BD701" s="4"/>
      <c r="BE701" s="4"/>
      <c r="BF701" s="4"/>
      <c r="BG701" s="4"/>
      <c r="BH701" s="4"/>
      <c r="BI701" s="4"/>
      <c r="BJ701" s="4"/>
      <c r="BK701" s="4"/>
      <c r="BL701" s="4"/>
      <c r="BM701" s="4"/>
      <c r="BN701" s="4"/>
      <c r="BO701" s="4"/>
      <c r="BP701" s="4"/>
      <c r="BQ701" s="4"/>
      <c r="BR701" s="4"/>
      <c r="BS701" s="4"/>
      <c r="BT701" s="4"/>
      <c r="BU701" s="4"/>
      <c r="BV701" s="4"/>
      <c r="BW701" s="4"/>
      <c r="BX701" s="4"/>
    </row>
    <row r="702">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23"/>
      <c r="AC702" s="23"/>
      <c r="AD702" s="23"/>
      <c r="AE702" s="23"/>
      <c r="AF702" s="23"/>
      <c r="AG702" s="23"/>
      <c r="AH702" s="23"/>
      <c r="AI702" s="23"/>
      <c r="AJ702" s="23"/>
      <c r="AK702" s="23"/>
      <c r="AL702" s="23"/>
      <c r="AM702" s="23"/>
      <c r="AN702" s="23"/>
      <c r="AO702" s="23"/>
      <c r="AP702" s="23"/>
      <c r="AQ702" s="25"/>
      <c r="AR702" s="4"/>
      <c r="AS702" s="4"/>
      <c r="AT702" s="4"/>
      <c r="AU702" s="4"/>
      <c r="AV702" s="4"/>
      <c r="AW702" s="4"/>
      <c r="AX702" s="4"/>
      <c r="AY702" s="4"/>
      <c r="AZ702" s="4"/>
      <c r="BA702" s="4"/>
      <c r="BB702" s="4"/>
      <c r="BC702" s="4"/>
      <c r="BD702" s="4"/>
      <c r="BE702" s="4"/>
      <c r="BF702" s="4"/>
      <c r="BG702" s="4"/>
      <c r="BH702" s="4"/>
      <c r="BI702" s="4"/>
      <c r="BJ702" s="4"/>
      <c r="BK702" s="4"/>
      <c r="BL702" s="4"/>
      <c r="BM702" s="4"/>
      <c r="BN702" s="4"/>
      <c r="BO702" s="4"/>
      <c r="BP702" s="4"/>
      <c r="BQ702" s="4"/>
      <c r="BR702" s="4"/>
      <c r="BS702" s="4"/>
      <c r="BT702" s="4"/>
      <c r="BU702" s="4"/>
      <c r="BV702" s="4"/>
      <c r="BW702" s="4"/>
      <c r="BX702" s="4"/>
    </row>
    <row r="703">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23"/>
      <c r="AC703" s="23"/>
      <c r="AD703" s="23"/>
      <c r="AE703" s="23"/>
      <c r="AF703" s="23"/>
      <c r="AG703" s="23"/>
      <c r="AH703" s="23"/>
      <c r="AI703" s="23"/>
      <c r="AJ703" s="23"/>
      <c r="AK703" s="23"/>
      <c r="AL703" s="23"/>
      <c r="AM703" s="23"/>
      <c r="AN703" s="23"/>
      <c r="AO703" s="23"/>
      <c r="AP703" s="23"/>
      <c r="AQ703" s="25"/>
      <c r="AR703" s="4"/>
      <c r="AS703" s="4"/>
      <c r="AT703" s="4"/>
      <c r="AU703" s="4"/>
      <c r="AV703" s="4"/>
      <c r="AW703" s="4"/>
      <c r="AX703" s="4"/>
      <c r="AY703" s="4"/>
      <c r="AZ703" s="4"/>
      <c r="BA703" s="4"/>
      <c r="BB703" s="4"/>
      <c r="BC703" s="4"/>
      <c r="BD703" s="4"/>
      <c r="BE703" s="4"/>
      <c r="BF703" s="4"/>
      <c r="BG703" s="4"/>
      <c r="BH703" s="4"/>
      <c r="BI703" s="4"/>
      <c r="BJ703" s="4"/>
      <c r="BK703" s="4"/>
      <c r="BL703" s="4"/>
      <c r="BM703" s="4"/>
      <c r="BN703" s="4"/>
      <c r="BO703" s="4"/>
      <c r="BP703" s="4"/>
      <c r="BQ703" s="4"/>
      <c r="BR703" s="4"/>
      <c r="BS703" s="4"/>
      <c r="BT703" s="4"/>
      <c r="BU703" s="4"/>
      <c r="BV703" s="4"/>
      <c r="BW703" s="4"/>
      <c r="BX703" s="4"/>
    </row>
    <row r="704">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23"/>
      <c r="AC704" s="23"/>
      <c r="AD704" s="23"/>
      <c r="AE704" s="23"/>
      <c r="AF704" s="23"/>
      <c r="AG704" s="23"/>
      <c r="AH704" s="23"/>
      <c r="AI704" s="23"/>
      <c r="AJ704" s="23"/>
      <c r="AK704" s="23"/>
      <c r="AL704" s="23"/>
      <c r="AM704" s="23"/>
      <c r="AN704" s="23"/>
      <c r="AO704" s="23"/>
      <c r="AP704" s="23"/>
      <c r="AQ704" s="25"/>
      <c r="AR704" s="4"/>
      <c r="AS704" s="4"/>
      <c r="AT704" s="4"/>
      <c r="AU704" s="4"/>
      <c r="AV704" s="4"/>
      <c r="AW704" s="4"/>
      <c r="AX704" s="4"/>
      <c r="AY704" s="4"/>
      <c r="AZ704" s="4"/>
      <c r="BA704" s="4"/>
      <c r="BB704" s="4"/>
      <c r="BC704" s="4"/>
      <c r="BD704" s="4"/>
      <c r="BE704" s="4"/>
      <c r="BF704" s="4"/>
      <c r="BG704" s="4"/>
      <c r="BH704" s="4"/>
      <c r="BI704" s="4"/>
      <c r="BJ704" s="4"/>
      <c r="BK704" s="4"/>
      <c r="BL704" s="4"/>
      <c r="BM704" s="4"/>
      <c r="BN704" s="4"/>
      <c r="BO704" s="4"/>
      <c r="BP704" s="4"/>
      <c r="BQ704" s="4"/>
      <c r="BR704" s="4"/>
      <c r="BS704" s="4"/>
      <c r="BT704" s="4"/>
      <c r="BU704" s="4"/>
      <c r="BV704" s="4"/>
      <c r="BW704" s="4"/>
      <c r="BX704" s="4"/>
    </row>
    <row r="705">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23"/>
      <c r="AC705" s="23"/>
      <c r="AD705" s="23"/>
      <c r="AE705" s="23"/>
      <c r="AF705" s="23"/>
      <c r="AG705" s="23"/>
      <c r="AH705" s="23"/>
      <c r="AI705" s="23"/>
      <c r="AJ705" s="23"/>
      <c r="AK705" s="23"/>
      <c r="AL705" s="23"/>
      <c r="AM705" s="23"/>
      <c r="AN705" s="23"/>
      <c r="AO705" s="23"/>
      <c r="AP705" s="23"/>
      <c r="AQ705" s="25"/>
      <c r="AR705" s="4"/>
      <c r="AS705" s="4"/>
      <c r="AT705" s="4"/>
      <c r="AU705" s="4"/>
      <c r="AV705" s="4"/>
      <c r="AW705" s="4"/>
      <c r="AX705" s="4"/>
      <c r="AY705" s="4"/>
      <c r="AZ705" s="4"/>
      <c r="BA705" s="4"/>
      <c r="BB705" s="4"/>
      <c r="BC705" s="4"/>
      <c r="BD705" s="4"/>
      <c r="BE705" s="4"/>
      <c r="BF705" s="4"/>
      <c r="BG705" s="4"/>
      <c r="BH705" s="4"/>
      <c r="BI705" s="4"/>
      <c r="BJ705" s="4"/>
      <c r="BK705" s="4"/>
      <c r="BL705" s="4"/>
      <c r="BM705" s="4"/>
      <c r="BN705" s="4"/>
      <c r="BO705" s="4"/>
      <c r="BP705" s="4"/>
      <c r="BQ705" s="4"/>
      <c r="BR705" s="4"/>
      <c r="BS705" s="4"/>
      <c r="BT705" s="4"/>
      <c r="BU705" s="4"/>
      <c r="BV705" s="4"/>
      <c r="BW705" s="4"/>
      <c r="BX705" s="4"/>
    </row>
    <row r="706">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23"/>
      <c r="AC706" s="23"/>
      <c r="AD706" s="23"/>
      <c r="AE706" s="23"/>
      <c r="AF706" s="23"/>
      <c r="AG706" s="23"/>
      <c r="AH706" s="23"/>
      <c r="AI706" s="23"/>
      <c r="AJ706" s="23"/>
      <c r="AK706" s="23"/>
      <c r="AL706" s="23"/>
      <c r="AM706" s="23"/>
      <c r="AN706" s="23"/>
      <c r="AO706" s="23"/>
      <c r="AP706" s="23"/>
      <c r="AQ706" s="25"/>
      <c r="AR706" s="4"/>
      <c r="AS706" s="4"/>
      <c r="AT706" s="4"/>
      <c r="AU706" s="4"/>
      <c r="AV706" s="4"/>
      <c r="AW706" s="4"/>
      <c r="AX706" s="4"/>
      <c r="AY706" s="4"/>
      <c r="AZ706" s="4"/>
      <c r="BA706" s="4"/>
      <c r="BB706" s="4"/>
      <c r="BC706" s="4"/>
      <c r="BD706" s="4"/>
      <c r="BE706" s="4"/>
      <c r="BF706" s="4"/>
      <c r="BG706" s="4"/>
      <c r="BH706" s="4"/>
      <c r="BI706" s="4"/>
      <c r="BJ706" s="4"/>
      <c r="BK706" s="4"/>
      <c r="BL706" s="4"/>
      <c r="BM706" s="4"/>
      <c r="BN706" s="4"/>
      <c r="BO706" s="4"/>
      <c r="BP706" s="4"/>
      <c r="BQ706" s="4"/>
      <c r="BR706" s="4"/>
      <c r="BS706" s="4"/>
      <c r="BT706" s="4"/>
      <c r="BU706" s="4"/>
      <c r="BV706" s="4"/>
      <c r="BW706" s="4"/>
      <c r="BX706" s="4"/>
    </row>
    <row r="707">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23"/>
      <c r="AC707" s="23"/>
      <c r="AD707" s="23"/>
      <c r="AE707" s="23"/>
      <c r="AF707" s="23"/>
      <c r="AG707" s="23"/>
      <c r="AH707" s="23"/>
      <c r="AI707" s="23"/>
      <c r="AJ707" s="23"/>
      <c r="AK707" s="23"/>
      <c r="AL707" s="23"/>
      <c r="AM707" s="23"/>
      <c r="AN707" s="23"/>
      <c r="AO707" s="23"/>
      <c r="AP707" s="23"/>
      <c r="AQ707" s="25"/>
      <c r="AR707" s="4"/>
      <c r="AS707" s="4"/>
      <c r="AT707" s="4"/>
      <c r="AU707" s="4"/>
      <c r="AV707" s="4"/>
      <c r="AW707" s="4"/>
      <c r="AX707" s="4"/>
      <c r="AY707" s="4"/>
      <c r="AZ707" s="4"/>
      <c r="BA707" s="4"/>
      <c r="BB707" s="4"/>
      <c r="BC707" s="4"/>
      <c r="BD707" s="4"/>
      <c r="BE707" s="4"/>
      <c r="BF707" s="4"/>
      <c r="BG707" s="4"/>
      <c r="BH707" s="4"/>
      <c r="BI707" s="4"/>
      <c r="BJ707" s="4"/>
      <c r="BK707" s="4"/>
      <c r="BL707" s="4"/>
      <c r="BM707" s="4"/>
      <c r="BN707" s="4"/>
      <c r="BO707" s="4"/>
      <c r="BP707" s="4"/>
      <c r="BQ707" s="4"/>
      <c r="BR707" s="4"/>
      <c r="BS707" s="4"/>
      <c r="BT707" s="4"/>
      <c r="BU707" s="4"/>
      <c r="BV707" s="4"/>
      <c r="BW707" s="4"/>
      <c r="BX707" s="4"/>
    </row>
    <row r="708">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23"/>
      <c r="AC708" s="23"/>
      <c r="AD708" s="23"/>
      <c r="AE708" s="23"/>
      <c r="AF708" s="23"/>
      <c r="AG708" s="23"/>
      <c r="AH708" s="23"/>
      <c r="AI708" s="23"/>
      <c r="AJ708" s="23"/>
      <c r="AK708" s="23"/>
      <c r="AL708" s="23"/>
      <c r="AM708" s="23"/>
      <c r="AN708" s="23"/>
      <c r="AO708" s="23"/>
      <c r="AP708" s="23"/>
      <c r="AQ708" s="25"/>
      <c r="AR708" s="4"/>
      <c r="AS708" s="4"/>
      <c r="AT708" s="4"/>
      <c r="AU708" s="4"/>
      <c r="AV708" s="4"/>
      <c r="AW708" s="4"/>
      <c r="AX708" s="4"/>
      <c r="AY708" s="4"/>
      <c r="AZ708" s="4"/>
      <c r="BA708" s="4"/>
      <c r="BB708" s="4"/>
      <c r="BC708" s="4"/>
      <c r="BD708" s="4"/>
      <c r="BE708" s="4"/>
      <c r="BF708" s="4"/>
      <c r="BG708" s="4"/>
      <c r="BH708" s="4"/>
      <c r="BI708" s="4"/>
      <c r="BJ708" s="4"/>
      <c r="BK708" s="4"/>
      <c r="BL708" s="4"/>
      <c r="BM708" s="4"/>
      <c r="BN708" s="4"/>
      <c r="BO708" s="4"/>
      <c r="BP708" s="4"/>
      <c r="BQ708" s="4"/>
      <c r="BR708" s="4"/>
      <c r="BS708" s="4"/>
      <c r="BT708" s="4"/>
      <c r="BU708" s="4"/>
      <c r="BV708" s="4"/>
      <c r="BW708" s="4"/>
      <c r="BX708" s="4"/>
    </row>
    <row r="709">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23"/>
      <c r="AC709" s="23"/>
      <c r="AD709" s="23"/>
      <c r="AE709" s="23"/>
      <c r="AF709" s="23"/>
      <c r="AG709" s="23"/>
      <c r="AH709" s="23"/>
      <c r="AI709" s="23"/>
      <c r="AJ709" s="23"/>
      <c r="AK709" s="23"/>
      <c r="AL709" s="23"/>
      <c r="AM709" s="23"/>
      <c r="AN709" s="23"/>
      <c r="AO709" s="23"/>
      <c r="AP709" s="23"/>
      <c r="AQ709" s="25"/>
      <c r="AR709" s="4"/>
      <c r="AS709" s="4"/>
      <c r="AT709" s="4"/>
      <c r="AU709" s="4"/>
      <c r="AV709" s="4"/>
      <c r="AW709" s="4"/>
      <c r="AX709" s="4"/>
      <c r="AY709" s="4"/>
      <c r="AZ709" s="4"/>
      <c r="BA709" s="4"/>
      <c r="BB709" s="4"/>
      <c r="BC709" s="4"/>
      <c r="BD709" s="4"/>
      <c r="BE709" s="4"/>
      <c r="BF709" s="4"/>
      <c r="BG709" s="4"/>
      <c r="BH709" s="4"/>
      <c r="BI709" s="4"/>
      <c r="BJ709" s="4"/>
      <c r="BK709" s="4"/>
      <c r="BL709" s="4"/>
      <c r="BM709" s="4"/>
      <c r="BN709" s="4"/>
      <c r="BO709" s="4"/>
      <c r="BP709" s="4"/>
      <c r="BQ709" s="4"/>
      <c r="BR709" s="4"/>
      <c r="BS709" s="4"/>
      <c r="BT709" s="4"/>
      <c r="BU709" s="4"/>
      <c r="BV709" s="4"/>
      <c r="BW709" s="4"/>
      <c r="BX709" s="4"/>
    </row>
    <row r="710">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23"/>
      <c r="AC710" s="23"/>
      <c r="AD710" s="23"/>
      <c r="AE710" s="23"/>
      <c r="AF710" s="23"/>
      <c r="AG710" s="23"/>
      <c r="AH710" s="23"/>
      <c r="AI710" s="23"/>
      <c r="AJ710" s="23"/>
      <c r="AK710" s="23"/>
      <c r="AL710" s="23"/>
      <c r="AM710" s="23"/>
      <c r="AN710" s="23"/>
      <c r="AO710" s="23"/>
      <c r="AP710" s="23"/>
      <c r="AQ710" s="25"/>
      <c r="AR710" s="4"/>
      <c r="AS710" s="4"/>
      <c r="AT710" s="4"/>
      <c r="AU710" s="4"/>
      <c r="AV710" s="4"/>
      <c r="AW710" s="4"/>
      <c r="AX710" s="4"/>
      <c r="AY710" s="4"/>
      <c r="AZ710" s="4"/>
      <c r="BA710" s="4"/>
      <c r="BB710" s="4"/>
      <c r="BC710" s="4"/>
      <c r="BD710" s="4"/>
      <c r="BE710" s="4"/>
      <c r="BF710" s="4"/>
      <c r="BG710" s="4"/>
      <c r="BH710" s="4"/>
      <c r="BI710" s="4"/>
      <c r="BJ710" s="4"/>
      <c r="BK710" s="4"/>
      <c r="BL710" s="4"/>
      <c r="BM710" s="4"/>
      <c r="BN710" s="4"/>
      <c r="BO710" s="4"/>
      <c r="BP710" s="4"/>
      <c r="BQ710" s="4"/>
      <c r="BR710" s="4"/>
      <c r="BS710" s="4"/>
      <c r="BT710" s="4"/>
      <c r="BU710" s="4"/>
      <c r="BV710" s="4"/>
      <c r="BW710" s="4"/>
      <c r="BX710" s="4"/>
    </row>
    <row r="71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23"/>
      <c r="AC711" s="23"/>
      <c r="AD711" s="23"/>
      <c r="AE711" s="23"/>
      <c r="AF711" s="23"/>
      <c r="AG711" s="23"/>
      <c r="AH711" s="23"/>
      <c r="AI711" s="23"/>
      <c r="AJ711" s="23"/>
      <c r="AK711" s="23"/>
      <c r="AL711" s="23"/>
      <c r="AM711" s="23"/>
      <c r="AN711" s="23"/>
      <c r="AO711" s="23"/>
      <c r="AP711" s="23"/>
      <c r="AQ711" s="25"/>
      <c r="AR711" s="4"/>
      <c r="AS711" s="4"/>
      <c r="AT711" s="4"/>
      <c r="AU711" s="4"/>
      <c r="AV711" s="4"/>
      <c r="AW711" s="4"/>
      <c r="AX711" s="4"/>
      <c r="AY711" s="4"/>
      <c r="AZ711" s="4"/>
      <c r="BA711" s="4"/>
      <c r="BB711" s="4"/>
      <c r="BC711" s="4"/>
      <c r="BD711" s="4"/>
      <c r="BE711" s="4"/>
      <c r="BF711" s="4"/>
      <c r="BG711" s="4"/>
      <c r="BH711" s="4"/>
      <c r="BI711" s="4"/>
      <c r="BJ711" s="4"/>
      <c r="BK711" s="4"/>
      <c r="BL711" s="4"/>
      <c r="BM711" s="4"/>
      <c r="BN711" s="4"/>
      <c r="BO711" s="4"/>
      <c r="BP711" s="4"/>
      <c r="BQ711" s="4"/>
      <c r="BR711" s="4"/>
      <c r="BS711" s="4"/>
      <c r="BT711" s="4"/>
      <c r="BU711" s="4"/>
      <c r="BV711" s="4"/>
      <c r="BW711" s="4"/>
      <c r="BX711" s="4"/>
    </row>
    <row r="712">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23"/>
      <c r="AC712" s="23"/>
      <c r="AD712" s="23"/>
      <c r="AE712" s="23"/>
      <c r="AF712" s="23"/>
      <c r="AG712" s="23"/>
      <c r="AH712" s="23"/>
      <c r="AI712" s="23"/>
      <c r="AJ712" s="23"/>
      <c r="AK712" s="23"/>
      <c r="AL712" s="23"/>
      <c r="AM712" s="23"/>
      <c r="AN712" s="23"/>
      <c r="AO712" s="23"/>
      <c r="AP712" s="23"/>
      <c r="AQ712" s="25"/>
      <c r="AR712" s="4"/>
      <c r="AS712" s="4"/>
      <c r="AT712" s="4"/>
      <c r="AU712" s="4"/>
      <c r="AV712" s="4"/>
      <c r="AW712" s="4"/>
      <c r="AX712" s="4"/>
      <c r="AY712" s="4"/>
      <c r="AZ712" s="4"/>
      <c r="BA712" s="4"/>
      <c r="BB712" s="4"/>
      <c r="BC712" s="4"/>
      <c r="BD712" s="4"/>
      <c r="BE712" s="4"/>
      <c r="BF712" s="4"/>
      <c r="BG712" s="4"/>
      <c r="BH712" s="4"/>
      <c r="BI712" s="4"/>
      <c r="BJ712" s="4"/>
      <c r="BK712" s="4"/>
      <c r="BL712" s="4"/>
      <c r="BM712" s="4"/>
      <c r="BN712" s="4"/>
      <c r="BO712" s="4"/>
      <c r="BP712" s="4"/>
      <c r="BQ712" s="4"/>
      <c r="BR712" s="4"/>
      <c r="BS712" s="4"/>
      <c r="BT712" s="4"/>
      <c r="BU712" s="4"/>
      <c r="BV712" s="4"/>
      <c r="BW712" s="4"/>
      <c r="BX712" s="4"/>
    </row>
    <row r="713">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23"/>
      <c r="AC713" s="23"/>
      <c r="AD713" s="23"/>
      <c r="AE713" s="23"/>
      <c r="AF713" s="23"/>
      <c r="AG713" s="23"/>
      <c r="AH713" s="23"/>
      <c r="AI713" s="23"/>
      <c r="AJ713" s="23"/>
      <c r="AK713" s="23"/>
      <c r="AL713" s="23"/>
      <c r="AM713" s="23"/>
      <c r="AN713" s="23"/>
      <c r="AO713" s="23"/>
      <c r="AP713" s="23"/>
      <c r="AQ713" s="25"/>
      <c r="AR713" s="4"/>
      <c r="AS713" s="4"/>
      <c r="AT713" s="4"/>
      <c r="AU713" s="4"/>
      <c r="AV713" s="4"/>
      <c r="AW713" s="4"/>
      <c r="AX713" s="4"/>
      <c r="AY713" s="4"/>
      <c r="AZ713" s="4"/>
      <c r="BA713" s="4"/>
      <c r="BB713" s="4"/>
      <c r="BC713" s="4"/>
      <c r="BD713" s="4"/>
      <c r="BE713" s="4"/>
      <c r="BF713" s="4"/>
      <c r="BG713" s="4"/>
      <c r="BH713" s="4"/>
      <c r="BI713" s="4"/>
      <c r="BJ713" s="4"/>
      <c r="BK713" s="4"/>
      <c r="BL713" s="4"/>
      <c r="BM713" s="4"/>
      <c r="BN713" s="4"/>
      <c r="BO713" s="4"/>
      <c r="BP713" s="4"/>
      <c r="BQ713" s="4"/>
      <c r="BR713" s="4"/>
      <c r="BS713" s="4"/>
      <c r="BT713" s="4"/>
      <c r="BU713" s="4"/>
      <c r="BV713" s="4"/>
      <c r="BW713" s="4"/>
      <c r="BX713" s="4"/>
    </row>
    <row r="714">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23"/>
      <c r="AC714" s="23"/>
      <c r="AD714" s="23"/>
      <c r="AE714" s="23"/>
      <c r="AF714" s="23"/>
      <c r="AG714" s="23"/>
      <c r="AH714" s="23"/>
      <c r="AI714" s="23"/>
      <c r="AJ714" s="23"/>
      <c r="AK714" s="23"/>
      <c r="AL714" s="23"/>
      <c r="AM714" s="23"/>
      <c r="AN714" s="23"/>
      <c r="AO714" s="23"/>
      <c r="AP714" s="23"/>
      <c r="AQ714" s="25"/>
      <c r="AR714" s="4"/>
      <c r="AS714" s="4"/>
      <c r="AT714" s="4"/>
      <c r="AU714" s="4"/>
      <c r="AV714" s="4"/>
      <c r="AW714" s="4"/>
      <c r="AX714" s="4"/>
      <c r="AY714" s="4"/>
      <c r="AZ714" s="4"/>
      <c r="BA714" s="4"/>
      <c r="BB714" s="4"/>
      <c r="BC714" s="4"/>
      <c r="BD714" s="4"/>
      <c r="BE714" s="4"/>
      <c r="BF714" s="4"/>
      <c r="BG714" s="4"/>
      <c r="BH714" s="4"/>
      <c r="BI714" s="4"/>
      <c r="BJ714" s="4"/>
      <c r="BK714" s="4"/>
      <c r="BL714" s="4"/>
      <c r="BM714" s="4"/>
      <c r="BN714" s="4"/>
      <c r="BO714" s="4"/>
      <c r="BP714" s="4"/>
      <c r="BQ714" s="4"/>
      <c r="BR714" s="4"/>
      <c r="BS714" s="4"/>
      <c r="BT714" s="4"/>
      <c r="BU714" s="4"/>
      <c r="BV714" s="4"/>
      <c r="BW714" s="4"/>
      <c r="BX714" s="4"/>
    </row>
    <row r="715">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23"/>
      <c r="AC715" s="23"/>
      <c r="AD715" s="23"/>
      <c r="AE715" s="23"/>
      <c r="AF715" s="23"/>
      <c r="AG715" s="23"/>
      <c r="AH715" s="23"/>
      <c r="AI715" s="23"/>
      <c r="AJ715" s="23"/>
      <c r="AK715" s="23"/>
      <c r="AL715" s="23"/>
      <c r="AM715" s="23"/>
      <c r="AN715" s="23"/>
      <c r="AO715" s="23"/>
      <c r="AP715" s="23"/>
      <c r="AQ715" s="25"/>
      <c r="AR715" s="4"/>
      <c r="AS715" s="4"/>
      <c r="AT715" s="4"/>
      <c r="AU715" s="4"/>
      <c r="AV715" s="4"/>
      <c r="AW715" s="4"/>
      <c r="AX715" s="4"/>
      <c r="AY715" s="4"/>
      <c r="AZ715" s="4"/>
      <c r="BA715" s="4"/>
      <c r="BB715" s="4"/>
      <c r="BC715" s="4"/>
      <c r="BD715" s="4"/>
      <c r="BE715" s="4"/>
      <c r="BF715" s="4"/>
      <c r="BG715" s="4"/>
      <c r="BH715" s="4"/>
      <c r="BI715" s="4"/>
      <c r="BJ715" s="4"/>
      <c r="BK715" s="4"/>
      <c r="BL715" s="4"/>
      <c r="BM715" s="4"/>
      <c r="BN715" s="4"/>
      <c r="BO715" s="4"/>
      <c r="BP715" s="4"/>
      <c r="BQ715" s="4"/>
      <c r="BR715" s="4"/>
      <c r="BS715" s="4"/>
      <c r="BT715" s="4"/>
      <c r="BU715" s="4"/>
      <c r="BV715" s="4"/>
      <c r="BW715" s="4"/>
      <c r="BX715" s="4"/>
    </row>
    <row r="716">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23"/>
      <c r="AC716" s="23"/>
      <c r="AD716" s="23"/>
      <c r="AE716" s="23"/>
      <c r="AF716" s="23"/>
      <c r="AG716" s="23"/>
      <c r="AH716" s="23"/>
      <c r="AI716" s="23"/>
      <c r="AJ716" s="23"/>
      <c r="AK716" s="23"/>
      <c r="AL716" s="23"/>
      <c r="AM716" s="23"/>
      <c r="AN716" s="23"/>
      <c r="AO716" s="23"/>
      <c r="AP716" s="23"/>
      <c r="AQ716" s="25"/>
      <c r="AR716" s="4"/>
      <c r="AS716" s="4"/>
      <c r="AT716" s="4"/>
      <c r="AU716" s="4"/>
      <c r="AV716" s="4"/>
      <c r="AW716" s="4"/>
      <c r="AX716" s="4"/>
      <c r="AY716" s="4"/>
      <c r="AZ716" s="4"/>
      <c r="BA716" s="4"/>
      <c r="BB716" s="4"/>
      <c r="BC716" s="4"/>
      <c r="BD716" s="4"/>
      <c r="BE716" s="4"/>
      <c r="BF716" s="4"/>
      <c r="BG716" s="4"/>
      <c r="BH716" s="4"/>
      <c r="BI716" s="4"/>
      <c r="BJ716" s="4"/>
      <c r="BK716" s="4"/>
      <c r="BL716" s="4"/>
      <c r="BM716" s="4"/>
      <c r="BN716" s="4"/>
      <c r="BO716" s="4"/>
      <c r="BP716" s="4"/>
      <c r="BQ716" s="4"/>
      <c r="BR716" s="4"/>
      <c r="BS716" s="4"/>
      <c r="BT716" s="4"/>
      <c r="BU716" s="4"/>
      <c r="BV716" s="4"/>
      <c r="BW716" s="4"/>
      <c r="BX716" s="4"/>
    </row>
    <row r="717">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23"/>
      <c r="AC717" s="23"/>
      <c r="AD717" s="23"/>
      <c r="AE717" s="23"/>
      <c r="AF717" s="23"/>
      <c r="AG717" s="23"/>
      <c r="AH717" s="23"/>
      <c r="AI717" s="23"/>
      <c r="AJ717" s="23"/>
      <c r="AK717" s="23"/>
      <c r="AL717" s="23"/>
      <c r="AM717" s="23"/>
      <c r="AN717" s="23"/>
      <c r="AO717" s="23"/>
      <c r="AP717" s="23"/>
      <c r="AQ717" s="25"/>
      <c r="AR717" s="4"/>
      <c r="AS717" s="4"/>
      <c r="AT717" s="4"/>
      <c r="AU717" s="4"/>
      <c r="AV717" s="4"/>
      <c r="AW717" s="4"/>
      <c r="AX717" s="4"/>
      <c r="AY717" s="4"/>
      <c r="AZ717" s="4"/>
      <c r="BA717" s="4"/>
      <c r="BB717" s="4"/>
      <c r="BC717" s="4"/>
      <c r="BD717" s="4"/>
      <c r="BE717" s="4"/>
      <c r="BF717" s="4"/>
      <c r="BG717" s="4"/>
      <c r="BH717" s="4"/>
      <c r="BI717" s="4"/>
      <c r="BJ717" s="4"/>
      <c r="BK717" s="4"/>
      <c r="BL717" s="4"/>
      <c r="BM717" s="4"/>
      <c r="BN717" s="4"/>
      <c r="BO717" s="4"/>
      <c r="BP717" s="4"/>
      <c r="BQ717" s="4"/>
      <c r="BR717" s="4"/>
      <c r="BS717" s="4"/>
      <c r="BT717" s="4"/>
      <c r="BU717" s="4"/>
      <c r="BV717" s="4"/>
      <c r="BW717" s="4"/>
      <c r="BX717" s="4"/>
    </row>
    <row r="718">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23"/>
      <c r="AC718" s="23"/>
      <c r="AD718" s="23"/>
      <c r="AE718" s="23"/>
      <c r="AF718" s="23"/>
      <c r="AG718" s="23"/>
      <c r="AH718" s="23"/>
      <c r="AI718" s="23"/>
      <c r="AJ718" s="23"/>
      <c r="AK718" s="23"/>
      <c r="AL718" s="23"/>
      <c r="AM718" s="23"/>
      <c r="AN718" s="23"/>
      <c r="AO718" s="23"/>
      <c r="AP718" s="23"/>
      <c r="AQ718" s="25"/>
      <c r="AR718" s="4"/>
      <c r="AS718" s="4"/>
      <c r="AT718" s="4"/>
      <c r="AU718" s="4"/>
      <c r="AV718" s="4"/>
      <c r="AW718" s="4"/>
      <c r="AX718" s="4"/>
      <c r="AY718" s="4"/>
      <c r="AZ718" s="4"/>
      <c r="BA718" s="4"/>
      <c r="BB718" s="4"/>
      <c r="BC718" s="4"/>
      <c r="BD718" s="4"/>
      <c r="BE718" s="4"/>
      <c r="BF718" s="4"/>
      <c r="BG718" s="4"/>
      <c r="BH718" s="4"/>
      <c r="BI718" s="4"/>
      <c r="BJ718" s="4"/>
      <c r="BK718" s="4"/>
      <c r="BL718" s="4"/>
      <c r="BM718" s="4"/>
      <c r="BN718" s="4"/>
      <c r="BO718" s="4"/>
      <c r="BP718" s="4"/>
      <c r="BQ718" s="4"/>
      <c r="BR718" s="4"/>
      <c r="BS718" s="4"/>
      <c r="BT718" s="4"/>
      <c r="BU718" s="4"/>
      <c r="BV718" s="4"/>
      <c r="BW718" s="4"/>
      <c r="BX718" s="4"/>
    </row>
    <row r="719">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23"/>
      <c r="AC719" s="23"/>
      <c r="AD719" s="23"/>
      <c r="AE719" s="23"/>
      <c r="AF719" s="23"/>
      <c r="AG719" s="23"/>
      <c r="AH719" s="23"/>
      <c r="AI719" s="23"/>
      <c r="AJ719" s="23"/>
      <c r="AK719" s="23"/>
      <c r="AL719" s="23"/>
      <c r="AM719" s="23"/>
      <c r="AN719" s="23"/>
      <c r="AO719" s="23"/>
      <c r="AP719" s="23"/>
      <c r="AQ719" s="25"/>
      <c r="AR719" s="4"/>
      <c r="AS719" s="4"/>
      <c r="AT719" s="4"/>
      <c r="AU719" s="4"/>
      <c r="AV719" s="4"/>
      <c r="AW719" s="4"/>
      <c r="AX719" s="4"/>
      <c r="AY719" s="4"/>
      <c r="AZ719" s="4"/>
      <c r="BA719" s="4"/>
      <c r="BB719" s="4"/>
      <c r="BC719" s="4"/>
      <c r="BD719" s="4"/>
      <c r="BE719" s="4"/>
      <c r="BF719" s="4"/>
      <c r="BG719" s="4"/>
      <c r="BH719" s="4"/>
      <c r="BI719" s="4"/>
      <c r="BJ719" s="4"/>
      <c r="BK719" s="4"/>
      <c r="BL719" s="4"/>
      <c r="BM719" s="4"/>
      <c r="BN719" s="4"/>
      <c r="BO719" s="4"/>
      <c r="BP719" s="4"/>
      <c r="BQ719" s="4"/>
      <c r="BR719" s="4"/>
      <c r="BS719" s="4"/>
      <c r="BT719" s="4"/>
      <c r="BU719" s="4"/>
      <c r="BV719" s="4"/>
      <c r="BW719" s="4"/>
      <c r="BX719" s="4"/>
    </row>
    <row r="720">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23"/>
      <c r="AC720" s="23"/>
      <c r="AD720" s="23"/>
      <c r="AE720" s="23"/>
      <c r="AF720" s="23"/>
      <c r="AG720" s="23"/>
      <c r="AH720" s="23"/>
      <c r="AI720" s="23"/>
      <c r="AJ720" s="23"/>
      <c r="AK720" s="23"/>
      <c r="AL720" s="23"/>
      <c r="AM720" s="23"/>
      <c r="AN720" s="23"/>
      <c r="AO720" s="23"/>
      <c r="AP720" s="23"/>
      <c r="AQ720" s="25"/>
      <c r="AR720" s="4"/>
      <c r="AS720" s="4"/>
      <c r="AT720" s="4"/>
      <c r="AU720" s="4"/>
      <c r="AV720" s="4"/>
      <c r="AW720" s="4"/>
      <c r="AX720" s="4"/>
      <c r="AY720" s="4"/>
      <c r="AZ720" s="4"/>
      <c r="BA720" s="4"/>
      <c r="BB720" s="4"/>
      <c r="BC720" s="4"/>
      <c r="BD720" s="4"/>
      <c r="BE720" s="4"/>
      <c r="BF720" s="4"/>
      <c r="BG720" s="4"/>
      <c r="BH720" s="4"/>
      <c r="BI720" s="4"/>
      <c r="BJ720" s="4"/>
      <c r="BK720" s="4"/>
      <c r="BL720" s="4"/>
      <c r="BM720" s="4"/>
      <c r="BN720" s="4"/>
      <c r="BO720" s="4"/>
      <c r="BP720" s="4"/>
      <c r="BQ720" s="4"/>
      <c r="BR720" s="4"/>
      <c r="BS720" s="4"/>
      <c r="BT720" s="4"/>
      <c r="BU720" s="4"/>
      <c r="BV720" s="4"/>
      <c r="BW720" s="4"/>
      <c r="BX720" s="4"/>
    </row>
    <row r="72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23"/>
      <c r="AC721" s="23"/>
      <c r="AD721" s="23"/>
      <c r="AE721" s="23"/>
      <c r="AF721" s="23"/>
      <c r="AG721" s="23"/>
      <c r="AH721" s="23"/>
      <c r="AI721" s="23"/>
      <c r="AJ721" s="23"/>
      <c r="AK721" s="23"/>
      <c r="AL721" s="23"/>
      <c r="AM721" s="23"/>
      <c r="AN721" s="23"/>
      <c r="AO721" s="23"/>
      <c r="AP721" s="23"/>
      <c r="AQ721" s="25"/>
      <c r="AR721" s="4"/>
      <c r="AS721" s="4"/>
      <c r="AT721" s="4"/>
      <c r="AU721" s="4"/>
      <c r="AV721" s="4"/>
      <c r="AW721" s="4"/>
      <c r="AX721" s="4"/>
      <c r="AY721" s="4"/>
      <c r="AZ721" s="4"/>
      <c r="BA721" s="4"/>
      <c r="BB721" s="4"/>
      <c r="BC721" s="4"/>
      <c r="BD721" s="4"/>
      <c r="BE721" s="4"/>
      <c r="BF721" s="4"/>
      <c r="BG721" s="4"/>
      <c r="BH721" s="4"/>
      <c r="BI721" s="4"/>
      <c r="BJ721" s="4"/>
      <c r="BK721" s="4"/>
      <c r="BL721" s="4"/>
      <c r="BM721" s="4"/>
      <c r="BN721" s="4"/>
      <c r="BO721" s="4"/>
      <c r="BP721" s="4"/>
      <c r="BQ721" s="4"/>
      <c r="BR721" s="4"/>
      <c r="BS721" s="4"/>
      <c r="BT721" s="4"/>
      <c r="BU721" s="4"/>
      <c r="BV721" s="4"/>
      <c r="BW721" s="4"/>
      <c r="BX721" s="4"/>
    </row>
    <row r="722">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23"/>
      <c r="AC722" s="23"/>
      <c r="AD722" s="23"/>
      <c r="AE722" s="23"/>
      <c r="AF722" s="23"/>
      <c r="AG722" s="23"/>
      <c r="AH722" s="23"/>
      <c r="AI722" s="23"/>
      <c r="AJ722" s="23"/>
      <c r="AK722" s="23"/>
      <c r="AL722" s="23"/>
      <c r="AM722" s="23"/>
      <c r="AN722" s="23"/>
      <c r="AO722" s="23"/>
      <c r="AP722" s="23"/>
      <c r="AQ722" s="25"/>
      <c r="AR722" s="4"/>
      <c r="AS722" s="4"/>
      <c r="AT722" s="4"/>
      <c r="AU722" s="4"/>
      <c r="AV722" s="4"/>
      <c r="AW722" s="4"/>
      <c r="AX722" s="4"/>
      <c r="AY722" s="4"/>
      <c r="AZ722" s="4"/>
      <c r="BA722" s="4"/>
      <c r="BB722" s="4"/>
      <c r="BC722" s="4"/>
      <c r="BD722" s="4"/>
      <c r="BE722" s="4"/>
      <c r="BF722" s="4"/>
      <c r="BG722" s="4"/>
      <c r="BH722" s="4"/>
      <c r="BI722" s="4"/>
      <c r="BJ722" s="4"/>
      <c r="BK722" s="4"/>
      <c r="BL722" s="4"/>
      <c r="BM722" s="4"/>
      <c r="BN722" s="4"/>
      <c r="BO722" s="4"/>
      <c r="BP722" s="4"/>
      <c r="BQ722" s="4"/>
      <c r="BR722" s="4"/>
      <c r="BS722" s="4"/>
      <c r="BT722" s="4"/>
      <c r="BU722" s="4"/>
      <c r="BV722" s="4"/>
      <c r="BW722" s="4"/>
      <c r="BX722" s="4"/>
    </row>
    <row r="723">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23"/>
      <c r="AC723" s="23"/>
      <c r="AD723" s="23"/>
      <c r="AE723" s="23"/>
      <c r="AF723" s="23"/>
      <c r="AG723" s="23"/>
      <c r="AH723" s="23"/>
      <c r="AI723" s="23"/>
      <c r="AJ723" s="23"/>
      <c r="AK723" s="23"/>
      <c r="AL723" s="23"/>
      <c r="AM723" s="23"/>
      <c r="AN723" s="23"/>
      <c r="AO723" s="23"/>
      <c r="AP723" s="23"/>
      <c r="AQ723" s="25"/>
      <c r="AR723" s="4"/>
      <c r="AS723" s="4"/>
      <c r="AT723" s="4"/>
      <c r="AU723" s="4"/>
      <c r="AV723" s="4"/>
      <c r="AW723" s="4"/>
      <c r="AX723" s="4"/>
      <c r="AY723" s="4"/>
      <c r="AZ723" s="4"/>
      <c r="BA723" s="4"/>
      <c r="BB723" s="4"/>
      <c r="BC723" s="4"/>
      <c r="BD723" s="4"/>
      <c r="BE723" s="4"/>
      <c r="BF723" s="4"/>
      <c r="BG723" s="4"/>
      <c r="BH723" s="4"/>
      <c r="BI723" s="4"/>
      <c r="BJ723" s="4"/>
      <c r="BK723" s="4"/>
      <c r="BL723" s="4"/>
      <c r="BM723" s="4"/>
      <c r="BN723" s="4"/>
      <c r="BO723" s="4"/>
      <c r="BP723" s="4"/>
      <c r="BQ723" s="4"/>
      <c r="BR723" s="4"/>
      <c r="BS723" s="4"/>
      <c r="BT723" s="4"/>
      <c r="BU723" s="4"/>
      <c r="BV723" s="4"/>
      <c r="BW723" s="4"/>
      <c r="BX723" s="4"/>
    </row>
    <row r="724">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23"/>
      <c r="AC724" s="23"/>
      <c r="AD724" s="23"/>
      <c r="AE724" s="23"/>
      <c r="AF724" s="23"/>
      <c r="AG724" s="23"/>
      <c r="AH724" s="23"/>
      <c r="AI724" s="23"/>
      <c r="AJ724" s="23"/>
      <c r="AK724" s="23"/>
      <c r="AL724" s="23"/>
      <c r="AM724" s="23"/>
      <c r="AN724" s="23"/>
      <c r="AO724" s="23"/>
      <c r="AP724" s="23"/>
      <c r="AQ724" s="25"/>
      <c r="AR724" s="4"/>
      <c r="AS724" s="4"/>
      <c r="AT724" s="4"/>
      <c r="AU724" s="4"/>
      <c r="AV724" s="4"/>
      <c r="AW724" s="4"/>
      <c r="AX724" s="4"/>
      <c r="AY724" s="4"/>
      <c r="AZ724" s="4"/>
      <c r="BA724" s="4"/>
      <c r="BB724" s="4"/>
      <c r="BC724" s="4"/>
      <c r="BD724" s="4"/>
      <c r="BE724" s="4"/>
      <c r="BF724" s="4"/>
      <c r="BG724" s="4"/>
      <c r="BH724" s="4"/>
      <c r="BI724" s="4"/>
      <c r="BJ724" s="4"/>
      <c r="BK724" s="4"/>
      <c r="BL724" s="4"/>
      <c r="BM724" s="4"/>
      <c r="BN724" s="4"/>
      <c r="BO724" s="4"/>
      <c r="BP724" s="4"/>
      <c r="BQ724" s="4"/>
      <c r="BR724" s="4"/>
      <c r="BS724" s="4"/>
      <c r="BT724" s="4"/>
      <c r="BU724" s="4"/>
      <c r="BV724" s="4"/>
      <c r="BW724" s="4"/>
      <c r="BX724" s="4"/>
    </row>
    <row r="725">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23"/>
      <c r="AC725" s="23"/>
      <c r="AD725" s="23"/>
      <c r="AE725" s="23"/>
      <c r="AF725" s="23"/>
      <c r="AG725" s="23"/>
      <c r="AH725" s="23"/>
      <c r="AI725" s="23"/>
      <c r="AJ725" s="23"/>
      <c r="AK725" s="23"/>
      <c r="AL725" s="23"/>
      <c r="AM725" s="23"/>
      <c r="AN725" s="23"/>
      <c r="AO725" s="23"/>
      <c r="AP725" s="23"/>
      <c r="AQ725" s="25"/>
      <c r="AR725" s="4"/>
      <c r="AS725" s="4"/>
      <c r="AT725" s="4"/>
      <c r="AU725" s="4"/>
      <c r="AV725" s="4"/>
      <c r="AW725" s="4"/>
      <c r="AX725" s="4"/>
      <c r="AY725" s="4"/>
      <c r="AZ725" s="4"/>
      <c r="BA725" s="4"/>
      <c r="BB725" s="4"/>
      <c r="BC725" s="4"/>
      <c r="BD725" s="4"/>
      <c r="BE725" s="4"/>
      <c r="BF725" s="4"/>
      <c r="BG725" s="4"/>
      <c r="BH725" s="4"/>
      <c r="BI725" s="4"/>
      <c r="BJ725" s="4"/>
      <c r="BK725" s="4"/>
      <c r="BL725" s="4"/>
      <c r="BM725" s="4"/>
      <c r="BN725" s="4"/>
      <c r="BO725" s="4"/>
      <c r="BP725" s="4"/>
      <c r="BQ725" s="4"/>
      <c r="BR725" s="4"/>
      <c r="BS725" s="4"/>
      <c r="BT725" s="4"/>
      <c r="BU725" s="4"/>
      <c r="BV725" s="4"/>
      <c r="BW725" s="4"/>
      <c r="BX725" s="4"/>
    </row>
    <row r="726">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23"/>
      <c r="AC726" s="23"/>
      <c r="AD726" s="23"/>
      <c r="AE726" s="23"/>
      <c r="AF726" s="23"/>
      <c r="AG726" s="23"/>
      <c r="AH726" s="23"/>
      <c r="AI726" s="23"/>
      <c r="AJ726" s="23"/>
      <c r="AK726" s="23"/>
      <c r="AL726" s="23"/>
      <c r="AM726" s="23"/>
      <c r="AN726" s="23"/>
      <c r="AO726" s="23"/>
      <c r="AP726" s="23"/>
      <c r="AQ726" s="25"/>
      <c r="AR726" s="4"/>
      <c r="AS726" s="4"/>
      <c r="AT726" s="4"/>
      <c r="AU726" s="4"/>
      <c r="AV726" s="4"/>
      <c r="AW726" s="4"/>
      <c r="AX726" s="4"/>
      <c r="AY726" s="4"/>
      <c r="AZ726" s="4"/>
      <c r="BA726" s="4"/>
      <c r="BB726" s="4"/>
      <c r="BC726" s="4"/>
      <c r="BD726" s="4"/>
      <c r="BE726" s="4"/>
      <c r="BF726" s="4"/>
      <c r="BG726" s="4"/>
      <c r="BH726" s="4"/>
      <c r="BI726" s="4"/>
      <c r="BJ726" s="4"/>
      <c r="BK726" s="4"/>
      <c r="BL726" s="4"/>
      <c r="BM726" s="4"/>
      <c r="BN726" s="4"/>
      <c r="BO726" s="4"/>
      <c r="BP726" s="4"/>
      <c r="BQ726" s="4"/>
      <c r="BR726" s="4"/>
      <c r="BS726" s="4"/>
      <c r="BT726" s="4"/>
      <c r="BU726" s="4"/>
      <c r="BV726" s="4"/>
      <c r="BW726" s="4"/>
      <c r="BX726" s="4"/>
    </row>
    <row r="727">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23"/>
      <c r="AC727" s="23"/>
      <c r="AD727" s="23"/>
      <c r="AE727" s="23"/>
      <c r="AF727" s="23"/>
      <c r="AG727" s="23"/>
      <c r="AH727" s="23"/>
      <c r="AI727" s="23"/>
      <c r="AJ727" s="23"/>
      <c r="AK727" s="23"/>
      <c r="AL727" s="23"/>
      <c r="AM727" s="23"/>
      <c r="AN727" s="23"/>
      <c r="AO727" s="23"/>
      <c r="AP727" s="23"/>
      <c r="AQ727" s="25"/>
      <c r="AR727" s="4"/>
      <c r="AS727" s="4"/>
      <c r="AT727" s="4"/>
      <c r="AU727" s="4"/>
      <c r="AV727" s="4"/>
      <c r="AW727" s="4"/>
      <c r="AX727" s="4"/>
      <c r="AY727" s="4"/>
      <c r="AZ727" s="4"/>
      <c r="BA727" s="4"/>
      <c r="BB727" s="4"/>
      <c r="BC727" s="4"/>
      <c r="BD727" s="4"/>
      <c r="BE727" s="4"/>
      <c r="BF727" s="4"/>
      <c r="BG727" s="4"/>
      <c r="BH727" s="4"/>
      <c r="BI727" s="4"/>
      <c r="BJ727" s="4"/>
      <c r="BK727" s="4"/>
      <c r="BL727" s="4"/>
      <c r="BM727" s="4"/>
      <c r="BN727" s="4"/>
      <c r="BO727" s="4"/>
      <c r="BP727" s="4"/>
      <c r="BQ727" s="4"/>
      <c r="BR727" s="4"/>
      <c r="BS727" s="4"/>
      <c r="BT727" s="4"/>
      <c r="BU727" s="4"/>
      <c r="BV727" s="4"/>
      <c r="BW727" s="4"/>
      <c r="BX727" s="4"/>
    </row>
    <row r="728">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23"/>
      <c r="AC728" s="23"/>
      <c r="AD728" s="23"/>
      <c r="AE728" s="23"/>
      <c r="AF728" s="23"/>
      <c r="AG728" s="23"/>
      <c r="AH728" s="23"/>
      <c r="AI728" s="23"/>
      <c r="AJ728" s="23"/>
      <c r="AK728" s="23"/>
      <c r="AL728" s="23"/>
      <c r="AM728" s="23"/>
      <c r="AN728" s="23"/>
      <c r="AO728" s="23"/>
      <c r="AP728" s="23"/>
      <c r="AQ728" s="25"/>
      <c r="AR728" s="4"/>
      <c r="AS728" s="4"/>
      <c r="AT728" s="4"/>
      <c r="AU728" s="4"/>
      <c r="AV728" s="4"/>
      <c r="AW728" s="4"/>
      <c r="AX728" s="4"/>
      <c r="AY728" s="4"/>
      <c r="AZ728" s="4"/>
      <c r="BA728" s="4"/>
      <c r="BB728" s="4"/>
      <c r="BC728" s="4"/>
      <c r="BD728" s="4"/>
      <c r="BE728" s="4"/>
      <c r="BF728" s="4"/>
      <c r="BG728" s="4"/>
      <c r="BH728" s="4"/>
      <c r="BI728" s="4"/>
      <c r="BJ728" s="4"/>
      <c r="BK728" s="4"/>
      <c r="BL728" s="4"/>
      <c r="BM728" s="4"/>
      <c r="BN728" s="4"/>
      <c r="BO728" s="4"/>
      <c r="BP728" s="4"/>
      <c r="BQ728" s="4"/>
      <c r="BR728" s="4"/>
      <c r="BS728" s="4"/>
      <c r="BT728" s="4"/>
      <c r="BU728" s="4"/>
      <c r="BV728" s="4"/>
      <c r="BW728" s="4"/>
      <c r="BX728" s="4"/>
    </row>
    <row r="729">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23"/>
      <c r="AC729" s="23"/>
      <c r="AD729" s="23"/>
      <c r="AE729" s="23"/>
      <c r="AF729" s="23"/>
      <c r="AG729" s="23"/>
      <c r="AH729" s="23"/>
      <c r="AI729" s="23"/>
      <c r="AJ729" s="23"/>
      <c r="AK729" s="23"/>
      <c r="AL729" s="23"/>
      <c r="AM729" s="23"/>
      <c r="AN729" s="23"/>
      <c r="AO729" s="23"/>
      <c r="AP729" s="23"/>
      <c r="AQ729" s="25"/>
      <c r="AR729" s="4"/>
      <c r="AS729" s="4"/>
      <c r="AT729" s="4"/>
      <c r="AU729" s="4"/>
      <c r="AV729" s="4"/>
      <c r="AW729" s="4"/>
      <c r="AX729" s="4"/>
      <c r="AY729" s="4"/>
      <c r="AZ729" s="4"/>
      <c r="BA729" s="4"/>
      <c r="BB729" s="4"/>
      <c r="BC729" s="4"/>
      <c r="BD729" s="4"/>
      <c r="BE729" s="4"/>
      <c r="BF729" s="4"/>
      <c r="BG729" s="4"/>
      <c r="BH729" s="4"/>
      <c r="BI729" s="4"/>
      <c r="BJ729" s="4"/>
      <c r="BK729" s="4"/>
      <c r="BL729" s="4"/>
      <c r="BM729" s="4"/>
      <c r="BN729" s="4"/>
      <c r="BO729" s="4"/>
      <c r="BP729" s="4"/>
      <c r="BQ729" s="4"/>
      <c r="BR729" s="4"/>
      <c r="BS729" s="4"/>
      <c r="BT729" s="4"/>
      <c r="BU729" s="4"/>
      <c r="BV729" s="4"/>
      <c r="BW729" s="4"/>
      <c r="BX729" s="4"/>
    </row>
    <row r="730">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23"/>
      <c r="AC730" s="23"/>
      <c r="AD730" s="23"/>
      <c r="AE730" s="23"/>
      <c r="AF730" s="23"/>
      <c r="AG730" s="23"/>
      <c r="AH730" s="23"/>
      <c r="AI730" s="23"/>
      <c r="AJ730" s="23"/>
      <c r="AK730" s="23"/>
      <c r="AL730" s="23"/>
      <c r="AM730" s="23"/>
      <c r="AN730" s="23"/>
      <c r="AO730" s="23"/>
      <c r="AP730" s="23"/>
      <c r="AQ730" s="25"/>
      <c r="AR730" s="4"/>
      <c r="AS730" s="4"/>
      <c r="AT730" s="4"/>
      <c r="AU730" s="4"/>
      <c r="AV730" s="4"/>
      <c r="AW730" s="4"/>
      <c r="AX730" s="4"/>
      <c r="AY730" s="4"/>
      <c r="AZ730" s="4"/>
      <c r="BA730" s="4"/>
      <c r="BB730" s="4"/>
      <c r="BC730" s="4"/>
      <c r="BD730" s="4"/>
      <c r="BE730" s="4"/>
      <c r="BF730" s="4"/>
      <c r="BG730" s="4"/>
      <c r="BH730" s="4"/>
      <c r="BI730" s="4"/>
      <c r="BJ730" s="4"/>
      <c r="BK730" s="4"/>
      <c r="BL730" s="4"/>
      <c r="BM730" s="4"/>
      <c r="BN730" s="4"/>
      <c r="BO730" s="4"/>
      <c r="BP730" s="4"/>
      <c r="BQ730" s="4"/>
      <c r="BR730" s="4"/>
      <c r="BS730" s="4"/>
      <c r="BT730" s="4"/>
      <c r="BU730" s="4"/>
      <c r="BV730" s="4"/>
      <c r="BW730" s="4"/>
      <c r="BX730" s="4"/>
    </row>
    <row r="73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23"/>
      <c r="AC731" s="23"/>
      <c r="AD731" s="23"/>
      <c r="AE731" s="23"/>
      <c r="AF731" s="23"/>
      <c r="AG731" s="23"/>
      <c r="AH731" s="23"/>
      <c r="AI731" s="23"/>
      <c r="AJ731" s="23"/>
      <c r="AK731" s="23"/>
      <c r="AL731" s="23"/>
      <c r="AM731" s="23"/>
      <c r="AN731" s="23"/>
      <c r="AO731" s="23"/>
      <c r="AP731" s="23"/>
      <c r="AQ731" s="25"/>
      <c r="AR731" s="4"/>
      <c r="AS731" s="4"/>
      <c r="AT731" s="4"/>
      <c r="AU731" s="4"/>
      <c r="AV731" s="4"/>
      <c r="AW731" s="4"/>
      <c r="AX731" s="4"/>
      <c r="AY731" s="4"/>
      <c r="AZ731" s="4"/>
      <c r="BA731" s="4"/>
      <c r="BB731" s="4"/>
      <c r="BC731" s="4"/>
      <c r="BD731" s="4"/>
      <c r="BE731" s="4"/>
      <c r="BF731" s="4"/>
      <c r="BG731" s="4"/>
      <c r="BH731" s="4"/>
      <c r="BI731" s="4"/>
      <c r="BJ731" s="4"/>
      <c r="BK731" s="4"/>
      <c r="BL731" s="4"/>
      <c r="BM731" s="4"/>
      <c r="BN731" s="4"/>
      <c r="BO731" s="4"/>
      <c r="BP731" s="4"/>
      <c r="BQ731" s="4"/>
      <c r="BR731" s="4"/>
      <c r="BS731" s="4"/>
      <c r="BT731" s="4"/>
      <c r="BU731" s="4"/>
      <c r="BV731" s="4"/>
      <c r="BW731" s="4"/>
      <c r="BX731" s="4"/>
    </row>
    <row r="732">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23"/>
      <c r="AC732" s="23"/>
      <c r="AD732" s="23"/>
      <c r="AE732" s="23"/>
      <c r="AF732" s="23"/>
      <c r="AG732" s="23"/>
      <c r="AH732" s="23"/>
      <c r="AI732" s="23"/>
      <c r="AJ732" s="23"/>
      <c r="AK732" s="23"/>
      <c r="AL732" s="23"/>
      <c r="AM732" s="23"/>
      <c r="AN732" s="23"/>
      <c r="AO732" s="23"/>
      <c r="AP732" s="23"/>
      <c r="AQ732" s="25"/>
      <c r="AR732" s="4"/>
      <c r="AS732" s="4"/>
      <c r="AT732" s="4"/>
      <c r="AU732" s="4"/>
      <c r="AV732" s="4"/>
      <c r="AW732" s="4"/>
      <c r="AX732" s="4"/>
      <c r="AY732" s="4"/>
      <c r="AZ732" s="4"/>
      <c r="BA732" s="4"/>
      <c r="BB732" s="4"/>
      <c r="BC732" s="4"/>
      <c r="BD732" s="4"/>
      <c r="BE732" s="4"/>
      <c r="BF732" s="4"/>
      <c r="BG732" s="4"/>
      <c r="BH732" s="4"/>
      <c r="BI732" s="4"/>
      <c r="BJ732" s="4"/>
      <c r="BK732" s="4"/>
      <c r="BL732" s="4"/>
      <c r="BM732" s="4"/>
      <c r="BN732" s="4"/>
      <c r="BO732" s="4"/>
      <c r="BP732" s="4"/>
      <c r="BQ732" s="4"/>
      <c r="BR732" s="4"/>
      <c r="BS732" s="4"/>
      <c r="BT732" s="4"/>
      <c r="BU732" s="4"/>
      <c r="BV732" s="4"/>
      <c r="BW732" s="4"/>
      <c r="BX732" s="4"/>
    </row>
    <row r="733">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23"/>
      <c r="AC733" s="23"/>
      <c r="AD733" s="23"/>
      <c r="AE733" s="23"/>
      <c r="AF733" s="23"/>
      <c r="AG733" s="23"/>
      <c r="AH733" s="23"/>
      <c r="AI733" s="23"/>
      <c r="AJ733" s="23"/>
      <c r="AK733" s="23"/>
      <c r="AL733" s="23"/>
      <c r="AM733" s="23"/>
      <c r="AN733" s="23"/>
      <c r="AO733" s="23"/>
      <c r="AP733" s="23"/>
      <c r="AQ733" s="25"/>
      <c r="AR733" s="4"/>
      <c r="AS733" s="4"/>
      <c r="AT733" s="4"/>
      <c r="AU733" s="4"/>
      <c r="AV733" s="4"/>
      <c r="AW733" s="4"/>
      <c r="AX733" s="4"/>
      <c r="AY733" s="4"/>
      <c r="AZ733" s="4"/>
      <c r="BA733" s="4"/>
      <c r="BB733" s="4"/>
      <c r="BC733" s="4"/>
      <c r="BD733" s="4"/>
      <c r="BE733" s="4"/>
      <c r="BF733" s="4"/>
      <c r="BG733" s="4"/>
      <c r="BH733" s="4"/>
      <c r="BI733" s="4"/>
      <c r="BJ733" s="4"/>
      <c r="BK733" s="4"/>
      <c r="BL733" s="4"/>
      <c r="BM733" s="4"/>
      <c r="BN733" s="4"/>
      <c r="BO733" s="4"/>
      <c r="BP733" s="4"/>
      <c r="BQ733" s="4"/>
      <c r="BR733" s="4"/>
      <c r="BS733" s="4"/>
      <c r="BT733" s="4"/>
      <c r="BU733" s="4"/>
      <c r="BV733" s="4"/>
      <c r="BW733" s="4"/>
      <c r="BX733" s="4"/>
    </row>
    <row r="734">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23"/>
      <c r="AC734" s="23"/>
      <c r="AD734" s="23"/>
      <c r="AE734" s="23"/>
      <c r="AF734" s="23"/>
      <c r="AG734" s="23"/>
      <c r="AH734" s="23"/>
      <c r="AI734" s="23"/>
      <c r="AJ734" s="23"/>
      <c r="AK734" s="23"/>
      <c r="AL734" s="23"/>
      <c r="AM734" s="23"/>
      <c r="AN734" s="23"/>
      <c r="AO734" s="23"/>
      <c r="AP734" s="23"/>
      <c r="AQ734" s="25"/>
      <c r="AR734" s="4"/>
      <c r="AS734" s="4"/>
      <c r="AT734" s="4"/>
      <c r="AU734" s="4"/>
      <c r="AV734" s="4"/>
      <c r="AW734" s="4"/>
      <c r="AX734" s="4"/>
      <c r="AY734" s="4"/>
      <c r="AZ734" s="4"/>
      <c r="BA734" s="4"/>
      <c r="BB734" s="4"/>
      <c r="BC734" s="4"/>
      <c r="BD734" s="4"/>
      <c r="BE734" s="4"/>
      <c r="BF734" s="4"/>
      <c r="BG734" s="4"/>
      <c r="BH734" s="4"/>
      <c r="BI734" s="4"/>
      <c r="BJ734" s="4"/>
      <c r="BK734" s="4"/>
      <c r="BL734" s="4"/>
      <c r="BM734" s="4"/>
      <c r="BN734" s="4"/>
      <c r="BO734" s="4"/>
      <c r="BP734" s="4"/>
      <c r="BQ734" s="4"/>
      <c r="BR734" s="4"/>
      <c r="BS734" s="4"/>
      <c r="BT734" s="4"/>
      <c r="BU734" s="4"/>
      <c r="BV734" s="4"/>
      <c r="BW734" s="4"/>
      <c r="BX734" s="4"/>
    </row>
    <row r="735">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23"/>
      <c r="AC735" s="23"/>
      <c r="AD735" s="23"/>
      <c r="AE735" s="23"/>
      <c r="AF735" s="23"/>
      <c r="AG735" s="23"/>
      <c r="AH735" s="23"/>
      <c r="AI735" s="23"/>
      <c r="AJ735" s="23"/>
      <c r="AK735" s="23"/>
      <c r="AL735" s="23"/>
      <c r="AM735" s="23"/>
      <c r="AN735" s="23"/>
      <c r="AO735" s="23"/>
      <c r="AP735" s="23"/>
      <c r="AQ735" s="25"/>
      <c r="AR735" s="4"/>
      <c r="AS735" s="4"/>
      <c r="AT735" s="4"/>
      <c r="AU735" s="4"/>
      <c r="AV735" s="4"/>
      <c r="AW735" s="4"/>
      <c r="AX735" s="4"/>
      <c r="AY735" s="4"/>
      <c r="AZ735" s="4"/>
      <c r="BA735" s="4"/>
      <c r="BB735" s="4"/>
      <c r="BC735" s="4"/>
      <c r="BD735" s="4"/>
      <c r="BE735" s="4"/>
      <c r="BF735" s="4"/>
      <c r="BG735" s="4"/>
      <c r="BH735" s="4"/>
      <c r="BI735" s="4"/>
      <c r="BJ735" s="4"/>
      <c r="BK735" s="4"/>
      <c r="BL735" s="4"/>
      <c r="BM735" s="4"/>
      <c r="BN735" s="4"/>
      <c r="BO735" s="4"/>
      <c r="BP735" s="4"/>
      <c r="BQ735" s="4"/>
      <c r="BR735" s="4"/>
      <c r="BS735" s="4"/>
      <c r="BT735" s="4"/>
      <c r="BU735" s="4"/>
      <c r="BV735" s="4"/>
      <c r="BW735" s="4"/>
      <c r="BX735" s="4"/>
    </row>
    <row r="736">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23"/>
      <c r="AC736" s="23"/>
      <c r="AD736" s="23"/>
      <c r="AE736" s="23"/>
      <c r="AF736" s="23"/>
      <c r="AG736" s="23"/>
      <c r="AH736" s="23"/>
      <c r="AI736" s="23"/>
      <c r="AJ736" s="23"/>
      <c r="AK736" s="23"/>
      <c r="AL736" s="23"/>
      <c r="AM736" s="23"/>
      <c r="AN736" s="23"/>
      <c r="AO736" s="23"/>
      <c r="AP736" s="23"/>
      <c r="AQ736" s="25"/>
      <c r="AR736" s="4"/>
      <c r="AS736" s="4"/>
      <c r="AT736" s="4"/>
      <c r="AU736" s="4"/>
      <c r="AV736" s="4"/>
      <c r="AW736" s="4"/>
      <c r="AX736" s="4"/>
      <c r="AY736" s="4"/>
      <c r="AZ736" s="4"/>
      <c r="BA736" s="4"/>
      <c r="BB736" s="4"/>
      <c r="BC736" s="4"/>
      <c r="BD736" s="4"/>
      <c r="BE736" s="4"/>
      <c r="BF736" s="4"/>
      <c r="BG736" s="4"/>
      <c r="BH736" s="4"/>
      <c r="BI736" s="4"/>
      <c r="BJ736" s="4"/>
      <c r="BK736" s="4"/>
      <c r="BL736" s="4"/>
      <c r="BM736" s="4"/>
      <c r="BN736" s="4"/>
      <c r="BO736" s="4"/>
      <c r="BP736" s="4"/>
      <c r="BQ736" s="4"/>
      <c r="BR736" s="4"/>
      <c r="BS736" s="4"/>
      <c r="BT736" s="4"/>
      <c r="BU736" s="4"/>
      <c r="BV736" s="4"/>
      <c r="BW736" s="4"/>
      <c r="BX736" s="4"/>
    </row>
    <row r="737">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23"/>
      <c r="AC737" s="23"/>
      <c r="AD737" s="23"/>
      <c r="AE737" s="23"/>
      <c r="AF737" s="23"/>
      <c r="AG737" s="23"/>
      <c r="AH737" s="23"/>
      <c r="AI737" s="23"/>
      <c r="AJ737" s="23"/>
      <c r="AK737" s="23"/>
      <c r="AL737" s="23"/>
      <c r="AM737" s="23"/>
      <c r="AN737" s="23"/>
      <c r="AO737" s="23"/>
      <c r="AP737" s="23"/>
      <c r="AQ737" s="25"/>
      <c r="AR737" s="4"/>
      <c r="AS737" s="4"/>
      <c r="AT737" s="4"/>
      <c r="AU737" s="4"/>
      <c r="AV737" s="4"/>
      <c r="AW737" s="4"/>
      <c r="AX737" s="4"/>
      <c r="AY737" s="4"/>
      <c r="AZ737" s="4"/>
      <c r="BA737" s="4"/>
      <c r="BB737" s="4"/>
      <c r="BC737" s="4"/>
      <c r="BD737" s="4"/>
      <c r="BE737" s="4"/>
      <c r="BF737" s="4"/>
      <c r="BG737" s="4"/>
      <c r="BH737" s="4"/>
      <c r="BI737" s="4"/>
      <c r="BJ737" s="4"/>
      <c r="BK737" s="4"/>
      <c r="BL737" s="4"/>
      <c r="BM737" s="4"/>
      <c r="BN737" s="4"/>
      <c r="BO737" s="4"/>
      <c r="BP737" s="4"/>
      <c r="BQ737" s="4"/>
      <c r="BR737" s="4"/>
      <c r="BS737" s="4"/>
      <c r="BT737" s="4"/>
      <c r="BU737" s="4"/>
      <c r="BV737" s="4"/>
      <c r="BW737" s="4"/>
      <c r="BX737" s="4"/>
    </row>
    <row r="738">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23"/>
      <c r="AC738" s="23"/>
      <c r="AD738" s="23"/>
      <c r="AE738" s="23"/>
      <c r="AF738" s="23"/>
      <c r="AG738" s="23"/>
      <c r="AH738" s="23"/>
      <c r="AI738" s="23"/>
      <c r="AJ738" s="23"/>
      <c r="AK738" s="23"/>
      <c r="AL738" s="23"/>
      <c r="AM738" s="23"/>
      <c r="AN738" s="23"/>
      <c r="AO738" s="23"/>
      <c r="AP738" s="23"/>
      <c r="AQ738" s="25"/>
      <c r="AR738" s="4"/>
      <c r="AS738" s="4"/>
      <c r="AT738" s="4"/>
      <c r="AU738" s="4"/>
      <c r="AV738" s="4"/>
      <c r="AW738" s="4"/>
      <c r="AX738" s="4"/>
      <c r="AY738" s="4"/>
      <c r="AZ738" s="4"/>
      <c r="BA738" s="4"/>
      <c r="BB738" s="4"/>
      <c r="BC738" s="4"/>
      <c r="BD738" s="4"/>
      <c r="BE738" s="4"/>
      <c r="BF738" s="4"/>
      <c r="BG738" s="4"/>
      <c r="BH738" s="4"/>
      <c r="BI738" s="4"/>
      <c r="BJ738" s="4"/>
      <c r="BK738" s="4"/>
      <c r="BL738" s="4"/>
      <c r="BM738" s="4"/>
      <c r="BN738" s="4"/>
      <c r="BO738" s="4"/>
      <c r="BP738" s="4"/>
      <c r="BQ738" s="4"/>
      <c r="BR738" s="4"/>
      <c r="BS738" s="4"/>
      <c r="BT738" s="4"/>
      <c r="BU738" s="4"/>
      <c r="BV738" s="4"/>
      <c r="BW738" s="4"/>
      <c r="BX738" s="4"/>
    </row>
    <row r="739">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23"/>
      <c r="AC739" s="23"/>
      <c r="AD739" s="23"/>
      <c r="AE739" s="23"/>
      <c r="AF739" s="23"/>
      <c r="AG739" s="23"/>
      <c r="AH739" s="23"/>
      <c r="AI739" s="23"/>
      <c r="AJ739" s="23"/>
      <c r="AK739" s="23"/>
      <c r="AL739" s="23"/>
      <c r="AM739" s="23"/>
      <c r="AN739" s="23"/>
      <c r="AO739" s="23"/>
      <c r="AP739" s="23"/>
      <c r="AQ739" s="25"/>
      <c r="AR739" s="4"/>
      <c r="AS739" s="4"/>
      <c r="AT739" s="4"/>
      <c r="AU739" s="4"/>
      <c r="AV739" s="4"/>
      <c r="AW739" s="4"/>
      <c r="AX739" s="4"/>
      <c r="AY739" s="4"/>
      <c r="AZ739" s="4"/>
      <c r="BA739" s="4"/>
      <c r="BB739" s="4"/>
      <c r="BC739" s="4"/>
      <c r="BD739" s="4"/>
      <c r="BE739" s="4"/>
      <c r="BF739" s="4"/>
      <c r="BG739" s="4"/>
      <c r="BH739" s="4"/>
      <c r="BI739" s="4"/>
      <c r="BJ739" s="4"/>
      <c r="BK739" s="4"/>
      <c r="BL739" s="4"/>
      <c r="BM739" s="4"/>
      <c r="BN739" s="4"/>
      <c r="BO739" s="4"/>
      <c r="BP739" s="4"/>
      <c r="BQ739" s="4"/>
      <c r="BR739" s="4"/>
      <c r="BS739" s="4"/>
      <c r="BT739" s="4"/>
      <c r="BU739" s="4"/>
      <c r="BV739" s="4"/>
      <c r="BW739" s="4"/>
      <c r="BX739" s="4"/>
    </row>
    <row r="740">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23"/>
      <c r="AC740" s="23"/>
      <c r="AD740" s="23"/>
      <c r="AE740" s="23"/>
      <c r="AF740" s="23"/>
      <c r="AG740" s="23"/>
      <c r="AH740" s="23"/>
      <c r="AI740" s="23"/>
      <c r="AJ740" s="23"/>
      <c r="AK740" s="23"/>
      <c r="AL740" s="23"/>
      <c r="AM740" s="23"/>
      <c r="AN740" s="23"/>
      <c r="AO740" s="23"/>
      <c r="AP740" s="23"/>
      <c r="AQ740" s="25"/>
      <c r="AR740" s="4"/>
      <c r="AS740" s="4"/>
      <c r="AT740" s="4"/>
      <c r="AU740" s="4"/>
      <c r="AV740" s="4"/>
      <c r="AW740" s="4"/>
      <c r="AX740" s="4"/>
      <c r="AY740" s="4"/>
      <c r="AZ740" s="4"/>
      <c r="BA740" s="4"/>
      <c r="BB740" s="4"/>
      <c r="BC740" s="4"/>
      <c r="BD740" s="4"/>
      <c r="BE740" s="4"/>
      <c r="BF740" s="4"/>
      <c r="BG740" s="4"/>
      <c r="BH740" s="4"/>
      <c r="BI740" s="4"/>
      <c r="BJ740" s="4"/>
      <c r="BK740" s="4"/>
      <c r="BL740" s="4"/>
      <c r="BM740" s="4"/>
      <c r="BN740" s="4"/>
      <c r="BO740" s="4"/>
      <c r="BP740" s="4"/>
      <c r="BQ740" s="4"/>
      <c r="BR740" s="4"/>
      <c r="BS740" s="4"/>
      <c r="BT740" s="4"/>
      <c r="BU740" s="4"/>
      <c r="BV740" s="4"/>
      <c r="BW740" s="4"/>
      <c r="BX740" s="4"/>
    </row>
    <row r="74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23"/>
      <c r="AC741" s="23"/>
      <c r="AD741" s="23"/>
      <c r="AE741" s="23"/>
      <c r="AF741" s="23"/>
      <c r="AG741" s="23"/>
      <c r="AH741" s="23"/>
      <c r="AI741" s="23"/>
      <c r="AJ741" s="23"/>
      <c r="AK741" s="23"/>
      <c r="AL741" s="23"/>
      <c r="AM741" s="23"/>
      <c r="AN741" s="23"/>
      <c r="AO741" s="23"/>
      <c r="AP741" s="23"/>
      <c r="AQ741" s="25"/>
      <c r="AR741" s="4"/>
      <c r="AS741" s="4"/>
      <c r="AT741" s="4"/>
      <c r="AU741" s="4"/>
      <c r="AV741" s="4"/>
      <c r="AW741" s="4"/>
      <c r="AX741" s="4"/>
      <c r="AY741" s="4"/>
      <c r="AZ741" s="4"/>
      <c r="BA741" s="4"/>
      <c r="BB741" s="4"/>
      <c r="BC741" s="4"/>
      <c r="BD741" s="4"/>
      <c r="BE741" s="4"/>
      <c r="BF741" s="4"/>
      <c r="BG741" s="4"/>
      <c r="BH741" s="4"/>
      <c r="BI741" s="4"/>
      <c r="BJ741" s="4"/>
      <c r="BK741" s="4"/>
      <c r="BL741" s="4"/>
      <c r="BM741" s="4"/>
      <c r="BN741" s="4"/>
      <c r="BO741" s="4"/>
      <c r="BP741" s="4"/>
      <c r="BQ741" s="4"/>
      <c r="BR741" s="4"/>
      <c r="BS741" s="4"/>
      <c r="BT741" s="4"/>
      <c r="BU741" s="4"/>
      <c r="BV741" s="4"/>
      <c r="BW741" s="4"/>
      <c r="BX741" s="4"/>
    </row>
    <row r="742">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23"/>
      <c r="AC742" s="23"/>
      <c r="AD742" s="23"/>
      <c r="AE742" s="23"/>
      <c r="AF742" s="23"/>
      <c r="AG742" s="23"/>
      <c r="AH742" s="23"/>
      <c r="AI742" s="23"/>
      <c r="AJ742" s="23"/>
      <c r="AK742" s="23"/>
      <c r="AL742" s="23"/>
      <c r="AM742" s="23"/>
      <c r="AN742" s="23"/>
      <c r="AO742" s="23"/>
      <c r="AP742" s="23"/>
      <c r="AQ742" s="25"/>
      <c r="AR742" s="4"/>
      <c r="AS742" s="4"/>
      <c r="AT742" s="4"/>
      <c r="AU742" s="4"/>
      <c r="AV742" s="4"/>
      <c r="AW742" s="4"/>
      <c r="AX742" s="4"/>
      <c r="AY742" s="4"/>
      <c r="AZ742" s="4"/>
      <c r="BA742" s="4"/>
      <c r="BB742" s="4"/>
      <c r="BC742" s="4"/>
      <c r="BD742" s="4"/>
      <c r="BE742" s="4"/>
      <c r="BF742" s="4"/>
      <c r="BG742" s="4"/>
      <c r="BH742" s="4"/>
      <c r="BI742" s="4"/>
      <c r="BJ742" s="4"/>
      <c r="BK742" s="4"/>
      <c r="BL742" s="4"/>
      <c r="BM742" s="4"/>
      <c r="BN742" s="4"/>
      <c r="BO742" s="4"/>
      <c r="BP742" s="4"/>
      <c r="BQ742" s="4"/>
      <c r="BR742" s="4"/>
      <c r="BS742" s="4"/>
      <c r="BT742" s="4"/>
      <c r="BU742" s="4"/>
      <c r="BV742" s="4"/>
      <c r="BW742" s="4"/>
      <c r="BX742" s="4"/>
    </row>
    <row r="743">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23"/>
      <c r="AC743" s="23"/>
      <c r="AD743" s="23"/>
      <c r="AE743" s="23"/>
      <c r="AF743" s="23"/>
      <c r="AG743" s="23"/>
      <c r="AH743" s="23"/>
      <c r="AI743" s="23"/>
      <c r="AJ743" s="23"/>
      <c r="AK743" s="23"/>
      <c r="AL743" s="23"/>
      <c r="AM743" s="23"/>
      <c r="AN743" s="23"/>
      <c r="AO743" s="23"/>
      <c r="AP743" s="23"/>
      <c r="AQ743" s="25"/>
      <c r="AR743" s="4"/>
      <c r="AS743" s="4"/>
      <c r="AT743" s="4"/>
      <c r="AU743" s="4"/>
      <c r="AV743" s="4"/>
      <c r="AW743" s="4"/>
      <c r="AX743" s="4"/>
      <c r="AY743" s="4"/>
      <c r="AZ743" s="4"/>
      <c r="BA743" s="4"/>
      <c r="BB743" s="4"/>
      <c r="BC743" s="4"/>
      <c r="BD743" s="4"/>
      <c r="BE743" s="4"/>
      <c r="BF743" s="4"/>
      <c r="BG743" s="4"/>
      <c r="BH743" s="4"/>
      <c r="BI743" s="4"/>
      <c r="BJ743" s="4"/>
      <c r="BK743" s="4"/>
      <c r="BL743" s="4"/>
      <c r="BM743" s="4"/>
      <c r="BN743" s="4"/>
      <c r="BO743" s="4"/>
      <c r="BP743" s="4"/>
      <c r="BQ743" s="4"/>
      <c r="BR743" s="4"/>
      <c r="BS743" s="4"/>
      <c r="BT743" s="4"/>
      <c r="BU743" s="4"/>
      <c r="BV743" s="4"/>
      <c r="BW743" s="4"/>
      <c r="BX743" s="4"/>
    </row>
    <row r="744">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23"/>
      <c r="AC744" s="23"/>
      <c r="AD744" s="23"/>
      <c r="AE744" s="23"/>
      <c r="AF744" s="23"/>
      <c r="AG744" s="23"/>
      <c r="AH744" s="23"/>
      <c r="AI744" s="23"/>
      <c r="AJ744" s="23"/>
      <c r="AK744" s="23"/>
      <c r="AL744" s="23"/>
      <c r="AM744" s="23"/>
      <c r="AN744" s="23"/>
      <c r="AO744" s="23"/>
      <c r="AP744" s="23"/>
      <c r="AQ744" s="25"/>
      <c r="AR744" s="4"/>
      <c r="AS744" s="4"/>
      <c r="AT744" s="4"/>
      <c r="AU744" s="4"/>
      <c r="AV744" s="4"/>
      <c r="AW744" s="4"/>
      <c r="AX744" s="4"/>
      <c r="AY744" s="4"/>
      <c r="AZ744" s="4"/>
      <c r="BA744" s="4"/>
      <c r="BB744" s="4"/>
      <c r="BC744" s="4"/>
      <c r="BD744" s="4"/>
      <c r="BE744" s="4"/>
      <c r="BF744" s="4"/>
      <c r="BG744" s="4"/>
      <c r="BH744" s="4"/>
      <c r="BI744" s="4"/>
      <c r="BJ744" s="4"/>
      <c r="BK744" s="4"/>
      <c r="BL744" s="4"/>
      <c r="BM744" s="4"/>
      <c r="BN744" s="4"/>
      <c r="BO744" s="4"/>
      <c r="BP744" s="4"/>
      <c r="BQ744" s="4"/>
      <c r="BR744" s="4"/>
      <c r="BS744" s="4"/>
      <c r="BT744" s="4"/>
      <c r="BU744" s="4"/>
      <c r="BV744" s="4"/>
      <c r="BW744" s="4"/>
      <c r="BX744" s="4"/>
    </row>
    <row r="745">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23"/>
      <c r="AC745" s="23"/>
      <c r="AD745" s="23"/>
      <c r="AE745" s="23"/>
      <c r="AF745" s="23"/>
      <c r="AG745" s="23"/>
      <c r="AH745" s="23"/>
      <c r="AI745" s="23"/>
      <c r="AJ745" s="23"/>
      <c r="AK745" s="23"/>
      <c r="AL745" s="23"/>
      <c r="AM745" s="23"/>
      <c r="AN745" s="23"/>
      <c r="AO745" s="23"/>
      <c r="AP745" s="23"/>
      <c r="AQ745" s="25"/>
      <c r="AR745" s="4"/>
      <c r="AS745" s="4"/>
      <c r="AT745" s="4"/>
      <c r="AU745" s="4"/>
      <c r="AV745" s="4"/>
      <c r="AW745" s="4"/>
      <c r="AX745" s="4"/>
      <c r="AY745" s="4"/>
      <c r="AZ745" s="4"/>
      <c r="BA745" s="4"/>
      <c r="BB745" s="4"/>
      <c r="BC745" s="4"/>
      <c r="BD745" s="4"/>
      <c r="BE745" s="4"/>
      <c r="BF745" s="4"/>
      <c r="BG745" s="4"/>
      <c r="BH745" s="4"/>
      <c r="BI745" s="4"/>
      <c r="BJ745" s="4"/>
      <c r="BK745" s="4"/>
      <c r="BL745" s="4"/>
      <c r="BM745" s="4"/>
      <c r="BN745" s="4"/>
      <c r="BO745" s="4"/>
      <c r="BP745" s="4"/>
      <c r="BQ745" s="4"/>
      <c r="BR745" s="4"/>
      <c r="BS745" s="4"/>
      <c r="BT745" s="4"/>
      <c r="BU745" s="4"/>
      <c r="BV745" s="4"/>
      <c r="BW745" s="4"/>
      <c r="BX745" s="4"/>
    </row>
    <row r="746">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23"/>
      <c r="AC746" s="23"/>
      <c r="AD746" s="23"/>
      <c r="AE746" s="23"/>
      <c r="AF746" s="23"/>
      <c r="AG746" s="23"/>
      <c r="AH746" s="23"/>
      <c r="AI746" s="23"/>
      <c r="AJ746" s="23"/>
      <c r="AK746" s="23"/>
      <c r="AL746" s="23"/>
      <c r="AM746" s="23"/>
      <c r="AN746" s="23"/>
      <c r="AO746" s="23"/>
      <c r="AP746" s="23"/>
      <c r="AQ746" s="25"/>
      <c r="AR746" s="4"/>
      <c r="AS746" s="4"/>
      <c r="AT746" s="4"/>
      <c r="AU746" s="4"/>
      <c r="AV746" s="4"/>
      <c r="AW746" s="4"/>
      <c r="AX746" s="4"/>
      <c r="AY746" s="4"/>
      <c r="AZ746" s="4"/>
      <c r="BA746" s="4"/>
      <c r="BB746" s="4"/>
      <c r="BC746" s="4"/>
      <c r="BD746" s="4"/>
      <c r="BE746" s="4"/>
      <c r="BF746" s="4"/>
      <c r="BG746" s="4"/>
      <c r="BH746" s="4"/>
      <c r="BI746" s="4"/>
      <c r="BJ746" s="4"/>
      <c r="BK746" s="4"/>
      <c r="BL746" s="4"/>
      <c r="BM746" s="4"/>
      <c r="BN746" s="4"/>
      <c r="BO746" s="4"/>
      <c r="BP746" s="4"/>
      <c r="BQ746" s="4"/>
      <c r="BR746" s="4"/>
      <c r="BS746" s="4"/>
      <c r="BT746" s="4"/>
      <c r="BU746" s="4"/>
      <c r="BV746" s="4"/>
      <c r="BW746" s="4"/>
      <c r="BX746" s="4"/>
    </row>
    <row r="747">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23"/>
      <c r="AC747" s="23"/>
      <c r="AD747" s="23"/>
      <c r="AE747" s="23"/>
      <c r="AF747" s="23"/>
      <c r="AG747" s="23"/>
      <c r="AH747" s="23"/>
      <c r="AI747" s="23"/>
      <c r="AJ747" s="23"/>
      <c r="AK747" s="23"/>
      <c r="AL747" s="23"/>
      <c r="AM747" s="23"/>
      <c r="AN747" s="23"/>
      <c r="AO747" s="23"/>
      <c r="AP747" s="23"/>
      <c r="AQ747" s="25"/>
      <c r="AR747" s="4"/>
      <c r="AS747" s="4"/>
      <c r="AT747" s="4"/>
      <c r="AU747" s="4"/>
      <c r="AV747" s="4"/>
      <c r="AW747" s="4"/>
      <c r="AX747" s="4"/>
      <c r="AY747" s="4"/>
      <c r="AZ747" s="4"/>
      <c r="BA747" s="4"/>
      <c r="BB747" s="4"/>
      <c r="BC747" s="4"/>
      <c r="BD747" s="4"/>
      <c r="BE747" s="4"/>
      <c r="BF747" s="4"/>
      <c r="BG747" s="4"/>
      <c r="BH747" s="4"/>
      <c r="BI747" s="4"/>
      <c r="BJ747" s="4"/>
      <c r="BK747" s="4"/>
      <c r="BL747" s="4"/>
      <c r="BM747" s="4"/>
      <c r="BN747" s="4"/>
      <c r="BO747" s="4"/>
      <c r="BP747" s="4"/>
      <c r="BQ747" s="4"/>
      <c r="BR747" s="4"/>
      <c r="BS747" s="4"/>
      <c r="BT747" s="4"/>
      <c r="BU747" s="4"/>
      <c r="BV747" s="4"/>
      <c r="BW747" s="4"/>
      <c r="BX747" s="4"/>
    </row>
    <row r="748">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23"/>
      <c r="AC748" s="23"/>
      <c r="AD748" s="23"/>
      <c r="AE748" s="23"/>
      <c r="AF748" s="23"/>
      <c r="AG748" s="23"/>
      <c r="AH748" s="23"/>
      <c r="AI748" s="23"/>
      <c r="AJ748" s="23"/>
      <c r="AK748" s="23"/>
      <c r="AL748" s="23"/>
      <c r="AM748" s="23"/>
      <c r="AN748" s="23"/>
      <c r="AO748" s="23"/>
      <c r="AP748" s="23"/>
      <c r="AQ748" s="25"/>
      <c r="AR748" s="4"/>
      <c r="AS748" s="4"/>
      <c r="AT748" s="4"/>
      <c r="AU748" s="4"/>
      <c r="AV748" s="4"/>
      <c r="AW748" s="4"/>
      <c r="AX748" s="4"/>
      <c r="AY748" s="4"/>
      <c r="AZ748" s="4"/>
      <c r="BA748" s="4"/>
      <c r="BB748" s="4"/>
      <c r="BC748" s="4"/>
      <c r="BD748" s="4"/>
      <c r="BE748" s="4"/>
      <c r="BF748" s="4"/>
      <c r="BG748" s="4"/>
      <c r="BH748" s="4"/>
      <c r="BI748" s="4"/>
      <c r="BJ748" s="4"/>
      <c r="BK748" s="4"/>
      <c r="BL748" s="4"/>
      <c r="BM748" s="4"/>
      <c r="BN748" s="4"/>
      <c r="BO748" s="4"/>
      <c r="BP748" s="4"/>
      <c r="BQ748" s="4"/>
      <c r="BR748" s="4"/>
      <c r="BS748" s="4"/>
      <c r="BT748" s="4"/>
      <c r="BU748" s="4"/>
      <c r="BV748" s="4"/>
      <c r="BW748" s="4"/>
      <c r="BX748" s="4"/>
    </row>
    <row r="749">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23"/>
      <c r="AC749" s="23"/>
      <c r="AD749" s="23"/>
      <c r="AE749" s="23"/>
      <c r="AF749" s="23"/>
      <c r="AG749" s="23"/>
      <c r="AH749" s="23"/>
      <c r="AI749" s="23"/>
      <c r="AJ749" s="23"/>
      <c r="AK749" s="23"/>
      <c r="AL749" s="23"/>
      <c r="AM749" s="23"/>
      <c r="AN749" s="23"/>
      <c r="AO749" s="23"/>
      <c r="AP749" s="23"/>
      <c r="AQ749" s="25"/>
      <c r="AR749" s="4"/>
      <c r="AS749" s="4"/>
      <c r="AT749" s="4"/>
      <c r="AU749" s="4"/>
      <c r="AV749" s="4"/>
      <c r="AW749" s="4"/>
      <c r="AX749" s="4"/>
      <c r="AY749" s="4"/>
      <c r="AZ749" s="4"/>
      <c r="BA749" s="4"/>
      <c r="BB749" s="4"/>
      <c r="BC749" s="4"/>
      <c r="BD749" s="4"/>
      <c r="BE749" s="4"/>
      <c r="BF749" s="4"/>
      <c r="BG749" s="4"/>
      <c r="BH749" s="4"/>
      <c r="BI749" s="4"/>
      <c r="BJ749" s="4"/>
      <c r="BK749" s="4"/>
      <c r="BL749" s="4"/>
      <c r="BM749" s="4"/>
      <c r="BN749" s="4"/>
      <c r="BO749" s="4"/>
      <c r="BP749" s="4"/>
      <c r="BQ749" s="4"/>
      <c r="BR749" s="4"/>
      <c r="BS749" s="4"/>
      <c r="BT749" s="4"/>
      <c r="BU749" s="4"/>
      <c r="BV749" s="4"/>
      <c r="BW749" s="4"/>
      <c r="BX749" s="4"/>
    </row>
    <row r="750">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23"/>
      <c r="AC750" s="23"/>
      <c r="AD750" s="23"/>
      <c r="AE750" s="23"/>
      <c r="AF750" s="23"/>
      <c r="AG750" s="23"/>
      <c r="AH750" s="23"/>
      <c r="AI750" s="23"/>
      <c r="AJ750" s="23"/>
      <c r="AK750" s="23"/>
      <c r="AL750" s="23"/>
      <c r="AM750" s="23"/>
      <c r="AN750" s="23"/>
      <c r="AO750" s="23"/>
      <c r="AP750" s="23"/>
      <c r="AQ750" s="25"/>
      <c r="AR750" s="4"/>
      <c r="AS750" s="4"/>
      <c r="AT750" s="4"/>
      <c r="AU750" s="4"/>
      <c r="AV750" s="4"/>
      <c r="AW750" s="4"/>
      <c r="AX750" s="4"/>
      <c r="AY750" s="4"/>
      <c r="AZ750" s="4"/>
      <c r="BA750" s="4"/>
      <c r="BB750" s="4"/>
      <c r="BC750" s="4"/>
      <c r="BD750" s="4"/>
      <c r="BE750" s="4"/>
      <c r="BF750" s="4"/>
      <c r="BG750" s="4"/>
      <c r="BH750" s="4"/>
      <c r="BI750" s="4"/>
      <c r="BJ750" s="4"/>
      <c r="BK750" s="4"/>
      <c r="BL750" s="4"/>
      <c r="BM750" s="4"/>
      <c r="BN750" s="4"/>
      <c r="BO750" s="4"/>
      <c r="BP750" s="4"/>
      <c r="BQ750" s="4"/>
      <c r="BR750" s="4"/>
      <c r="BS750" s="4"/>
      <c r="BT750" s="4"/>
      <c r="BU750" s="4"/>
      <c r="BV750" s="4"/>
      <c r="BW750" s="4"/>
      <c r="BX750" s="4"/>
    </row>
    <row r="75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23"/>
      <c r="AC751" s="23"/>
      <c r="AD751" s="23"/>
      <c r="AE751" s="23"/>
      <c r="AF751" s="23"/>
      <c r="AG751" s="23"/>
      <c r="AH751" s="23"/>
      <c r="AI751" s="23"/>
      <c r="AJ751" s="23"/>
      <c r="AK751" s="23"/>
      <c r="AL751" s="23"/>
      <c r="AM751" s="23"/>
      <c r="AN751" s="23"/>
      <c r="AO751" s="23"/>
      <c r="AP751" s="23"/>
      <c r="AQ751" s="25"/>
      <c r="AR751" s="4"/>
      <c r="AS751" s="4"/>
      <c r="AT751" s="4"/>
      <c r="AU751" s="4"/>
      <c r="AV751" s="4"/>
      <c r="AW751" s="4"/>
      <c r="AX751" s="4"/>
      <c r="AY751" s="4"/>
      <c r="AZ751" s="4"/>
      <c r="BA751" s="4"/>
      <c r="BB751" s="4"/>
      <c r="BC751" s="4"/>
      <c r="BD751" s="4"/>
      <c r="BE751" s="4"/>
      <c r="BF751" s="4"/>
      <c r="BG751" s="4"/>
      <c r="BH751" s="4"/>
      <c r="BI751" s="4"/>
      <c r="BJ751" s="4"/>
      <c r="BK751" s="4"/>
      <c r="BL751" s="4"/>
      <c r="BM751" s="4"/>
      <c r="BN751" s="4"/>
      <c r="BO751" s="4"/>
      <c r="BP751" s="4"/>
      <c r="BQ751" s="4"/>
      <c r="BR751" s="4"/>
      <c r="BS751" s="4"/>
      <c r="BT751" s="4"/>
      <c r="BU751" s="4"/>
      <c r="BV751" s="4"/>
      <c r="BW751" s="4"/>
      <c r="BX751" s="4"/>
    </row>
    <row r="752">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23"/>
      <c r="AC752" s="23"/>
      <c r="AD752" s="23"/>
      <c r="AE752" s="23"/>
      <c r="AF752" s="23"/>
      <c r="AG752" s="23"/>
      <c r="AH752" s="23"/>
      <c r="AI752" s="23"/>
      <c r="AJ752" s="23"/>
      <c r="AK752" s="23"/>
      <c r="AL752" s="23"/>
      <c r="AM752" s="23"/>
      <c r="AN752" s="23"/>
      <c r="AO752" s="23"/>
      <c r="AP752" s="23"/>
      <c r="AQ752" s="25"/>
      <c r="AR752" s="4"/>
      <c r="AS752" s="4"/>
      <c r="AT752" s="4"/>
      <c r="AU752" s="4"/>
      <c r="AV752" s="4"/>
      <c r="AW752" s="4"/>
      <c r="AX752" s="4"/>
      <c r="AY752" s="4"/>
      <c r="AZ752" s="4"/>
      <c r="BA752" s="4"/>
      <c r="BB752" s="4"/>
      <c r="BC752" s="4"/>
      <c r="BD752" s="4"/>
      <c r="BE752" s="4"/>
      <c r="BF752" s="4"/>
      <c r="BG752" s="4"/>
      <c r="BH752" s="4"/>
      <c r="BI752" s="4"/>
      <c r="BJ752" s="4"/>
      <c r="BK752" s="4"/>
      <c r="BL752" s="4"/>
      <c r="BM752" s="4"/>
      <c r="BN752" s="4"/>
      <c r="BO752" s="4"/>
      <c r="BP752" s="4"/>
      <c r="BQ752" s="4"/>
      <c r="BR752" s="4"/>
      <c r="BS752" s="4"/>
      <c r="BT752" s="4"/>
      <c r="BU752" s="4"/>
      <c r="BV752" s="4"/>
      <c r="BW752" s="4"/>
      <c r="BX752" s="4"/>
    </row>
    <row r="753">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23"/>
      <c r="AC753" s="23"/>
      <c r="AD753" s="23"/>
      <c r="AE753" s="23"/>
      <c r="AF753" s="23"/>
      <c r="AG753" s="23"/>
      <c r="AH753" s="23"/>
      <c r="AI753" s="23"/>
      <c r="AJ753" s="23"/>
      <c r="AK753" s="23"/>
      <c r="AL753" s="23"/>
      <c r="AM753" s="23"/>
      <c r="AN753" s="23"/>
      <c r="AO753" s="23"/>
      <c r="AP753" s="23"/>
      <c r="AQ753" s="25"/>
      <c r="AR753" s="4"/>
      <c r="AS753" s="4"/>
      <c r="AT753" s="4"/>
      <c r="AU753" s="4"/>
      <c r="AV753" s="4"/>
      <c r="AW753" s="4"/>
      <c r="AX753" s="4"/>
      <c r="AY753" s="4"/>
      <c r="AZ753" s="4"/>
      <c r="BA753" s="4"/>
      <c r="BB753" s="4"/>
      <c r="BC753" s="4"/>
      <c r="BD753" s="4"/>
      <c r="BE753" s="4"/>
      <c r="BF753" s="4"/>
      <c r="BG753" s="4"/>
      <c r="BH753" s="4"/>
      <c r="BI753" s="4"/>
      <c r="BJ753" s="4"/>
      <c r="BK753" s="4"/>
      <c r="BL753" s="4"/>
      <c r="BM753" s="4"/>
      <c r="BN753" s="4"/>
      <c r="BO753" s="4"/>
      <c r="BP753" s="4"/>
      <c r="BQ753" s="4"/>
      <c r="BR753" s="4"/>
      <c r="BS753" s="4"/>
      <c r="BT753" s="4"/>
      <c r="BU753" s="4"/>
      <c r="BV753" s="4"/>
      <c r="BW753" s="4"/>
      <c r="BX753" s="4"/>
    </row>
    <row r="754">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23"/>
      <c r="AC754" s="23"/>
      <c r="AD754" s="23"/>
      <c r="AE754" s="23"/>
      <c r="AF754" s="23"/>
      <c r="AG754" s="23"/>
      <c r="AH754" s="23"/>
      <c r="AI754" s="23"/>
      <c r="AJ754" s="23"/>
      <c r="AK754" s="23"/>
      <c r="AL754" s="23"/>
      <c r="AM754" s="23"/>
      <c r="AN754" s="23"/>
      <c r="AO754" s="23"/>
      <c r="AP754" s="23"/>
      <c r="AQ754" s="25"/>
      <c r="AR754" s="4"/>
      <c r="AS754" s="4"/>
      <c r="AT754" s="4"/>
      <c r="AU754" s="4"/>
      <c r="AV754" s="4"/>
      <c r="AW754" s="4"/>
      <c r="AX754" s="4"/>
      <c r="AY754" s="4"/>
      <c r="AZ754" s="4"/>
      <c r="BA754" s="4"/>
      <c r="BB754" s="4"/>
      <c r="BC754" s="4"/>
      <c r="BD754" s="4"/>
      <c r="BE754" s="4"/>
      <c r="BF754" s="4"/>
      <c r="BG754" s="4"/>
      <c r="BH754" s="4"/>
      <c r="BI754" s="4"/>
      <c r="BJ754" s="4"/>
      <c r="BK754" s="4"/>
      <c r="BL754" s="4"/>
      <c r="BM754" s="4"/>
      <c r="BN754" s="4"/>
      <c r="BO754" s="4"/>
      <c r="BP754" s="4"/>
      <c r="BQ754" s="4"/>
      <c r="BR754" s="4"/>
      <c r="BS754" s="4"/>
      <c r="BT754" s="4"/>
      <c r="BU754" s="4"/>
      <c r="BV754" s="4"/>
      <c r="BW754" s="4"/>
      <c r="BX754" s="4"/>
    </row>
    <row r="755">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23"/>
      <c r="AC755" s="23"/>
      <c r="AD755" s="23"/>
      <c r="AE755" s="23"/>
      <c r="AF755" s="23"/>
      <c r="AG755" s="23"/>
      <c r="AH755" s="23"/>
      <c r="AI755" s="23"/>
      <c r="AJ755" s="23"/>
      <c r="AK755" s="23"/>
      <c r="AL755" s="23"/>
      <c r="AM755" s="23"/>
      <c r="AN755" s="23"/>
      <c r="AO755" s="23"/>
      <c r="AP755" s="23"/>
      <c r="AQ755" s="25"/>
      <c r="AR755" s="4"/>
      <c r="AS755" s="4"/>
      <c r="AT755" s="4"/>
      <c r="AU755" s="4"/>
      <c r="AV755" s="4"/>
      <c r="AW755" s="4"/>
      <c r="AX755" s="4"/>
      <c r="AY755" s="4"/>
      <c r="AZ755" s="4"/>
      <c r="BA755" s="4"/>
      <c r="BB755" s="4"/>
      <c r="BC755" s="4"/>
      <c r="BD755" s="4"/>
      <c r="BE755" s="4"/>
      <c r="BF755" s="4"/>
      <c r="BG755" s="4"/>
      <c r="BH755" s="4"/>
      <c r="BI755" s="4"/>
      <c r="BJ755" s="4"/>
      <c r="BK755" s="4"/>
      <c r="BL755" s="4"/>
      <c r="BM755" s="4"/>
      <c r="BN755" s="4"/>
      <c r="BO755" s="4"/>
      <c r="BP755" s="4"/>
      <c r="BQ755" s="4"/>
      <c r="BR755" s="4"/>
      <c r="BS755" s="4"/>
      <c r="BT755" s="4"/>
      <c r="BU755" s="4"/>
      <c r="BV755" s="4"/>
      <c r="BW755" s="4"/>
      <c r="BX755" s="4"/>
    </row>
    <row r="756">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23"/>
      <c r="AC756" s="23"/>
      <c r="AD756" s="23"/>
      <c r="AE756" s="23"/>
      <c r="AF756" s="23"/>
      <c r="AG756" s="23"/>
      <c r="AH756" s="23"/>
      <c r="AI756" s="23"/>
      <c r="AJ756" s="23"/>
      <c r="AK756" s="23"/>
      <c r="AL756" s="23"/>
      <c r="AM756" s="23"/>
      <c r="AN756" s="23"/>
      <c r="AO756" s="23"/>
      <c r="AP756" s="23"/>
      <c r="AQ756" s="25"/>
      <c r="AR756" s="4"/>
      <c r="AS756" s="4"/>
      <c r="AT756" s="4"/>
      <c r="AU756" s="4"/>
      <c r="AV756" s="4"/>
      <c r="AW756" s="4"/>
      <c r="AX756" s="4"/>
      <c r="AY756" s="4"/>
      <c r="AZ756" s="4"/>
      <c r="BA756" s="4"/>
      <c r="BB756" s="4"/>
      <c r="BC756" s="4"/>
      <c r="BD756" s="4"/>
      <c r="BE756" s="4"/>
      <c r="BF756" s="4"/>
      <c r="BG756" s="4"/>
      <c r="BH756" s="4"/>
      <c r="BI756" s="4"/>
      <c r="BJ756" s="4"/>
      <c r="BK756" s="4"/>
      <c r="BL756" s="4"/>
      <c r="BM756" s="4"/>
      <c r="BN756" s="4"/>
      <c r="BO756" s="4"/>
      <c r="BP756" s="4"/>
      <c r="BQ756" s="4"/>
      <c r="BR756" s="4"/>
      <c r="BS756" s="4"/>
      <c r="BT756" s="4"/>
      <c r="BU756" s="4"/>
      <c r="BV756" s="4"/>
      <c r="BW756" s="4"/>
      <c r="BX756" s="4"/>
    </row>
    <row r="757">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23"/>
      <c r="AC757" s="23"/>
      <c r="AD757" s="23"/>
      <c r="AE757" s="23"/>
      <c r="AF757" s="23"/>
      <c r="AG757" s="23"/>
      <c r="AH757" s="23"/>
      <c r="AI757" s="23"/>
      <c r="AJ757" s="23"/>
      <c r="AK757" s="23"/>
      <c r="AL757" s="23"/>
      <c r="AM757" s="23"/>
      <c r="AN757" s="23"/>
      <c r="AO757" s="23"/>
      <c r="AP757" s="23"/>
      <c r="AQ757" s="25"/>
      <c r="AR757" s="4"/>
      <c r="AS757" s="4"/>
      <c r="AT757" s="4"/>
      <c r="AU757" s="4"/>
      <c r="AV757" s="4"/>
      <c r="AW757" s="4"/>
      <c r="AX757" s="4"/>
      <c r="AY757" s="4"/>
      <c r="AZ757" s="4"/>
      <c r="BA757" s="4"/>
      <c r="BB757" s="4"/>
      <c r="BC757" s="4"/>
      <c r="BD757" s="4"/>
      <c r="BE757" s="4"/>
      <c r="BF757" s="4"/>
      <c r="BG757" s="4"/>
      <c r="BH757" s="4"/>
      <c r="BI757" s="4"/>
      <c r="BJ757" s="4"/>
      <c r="BK757" s="4"/>
      <c r="BL757" s="4"/>
      <c r="BM757" s="4"/>
      <c r="BN757" s="4"/>
      <c r="BO757" s="4"/>
      <c r="BP757" s="4"/>
      <c r="BQ757" s="4"/>
      <c r="BR757" s="4"/>
      <c r="BS757" s="4"/>
      <c r="BT757" s="4"/>
      <c r="BU757" s="4"/>
      <c r="BV757" s="4"/>
      <c r="BW757" s="4"/>
      <c r="BX757" s="4"/>
    </row>
    <row r="758">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23"/>
      <c r="AC758" s="23"/>
      <c r="AD758" s="23"/>
      <c r="AE758" s="23"/>
      <c r="AF758" s="23"/>
      <c r="AG758" s="23"/>
      <c r="AH758" s="23"/>
      <c r="AI758" s="23"/>
      <c r="AJ758" s="23"/>
      <c r="AK758" s="23"/>
      <c r="AL758" s="23"/>
      <c r="AM758" s="23"/>
      <c r="AN758" s="23"/>
      <c r="AO758" s="23"/>
      <c r="AP758" s="23"/>
      <c r="AQ758" s="25"/>
      <c r="AR758" s="4"/>
      <c r="AS758" s="4"/>
      <c r="AT758" s="4"/>
      <c r="AU758" s="4"/>
      <c r="AV758" s="4"/>
      <c r="AW758" s="4"/>
      <c r="AX758" s="4"/>
      <c r="AY758" s="4"/>
      <c r="AZ758" s="4"/>
      <c r="BA758" s="4"/>
      <c r="BB758" s="4"/>
      <c r="BC758" s="4"/>
      <c r="BD758" s="4"/>
      <c r="BE758" s="4"/>
      <c r="BF758" s="4"/>
      <c r="BG758" s="4"/>
      <c r="BH758" s="4"/>
      <c r="BI758" s="4"/>
      <c r="BJ758" s="4"/>
      <c r="BK758" s="4"/>
      <c r="BL758" s="4"/>
      <c r="BM758" s="4"/>
      <c r="BN758" s="4"/>
      <c r="BO758" s="4"/>
      <c r="BP758" s="4"/>
      <c r="BQ758" s="4"/>
      <c r="BR758" s="4"/>
      <c r="BS758" s="4"/>
      <c r="BT758" s="4"/>
      <c r="BU758" s="4"/>
      <c r="BV758" s="4"/>
      <c r="BW758" s="4"/>
      <c r="BX758" s="4"/>
    </row>
    <row r="759">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23"/>
      <c r="AC759" s="23"/>
      <c r="AD759" s="23"/>
      <c r="AE759" s="23"/>
      <c r="AF759" s="23"/>
      <c r="AG759" s="23"/>
      <c r="AH759" s="23"/>
      <c r="AI759" s="23"/>
      <c r="AJ759" s="23"/>
      <c r="AK759" s="23"/>
      <c r="AL759" s="23"/>
      <c r="AM759" s="23"/>
      <c r="AN759" s="23"/>
      <c r="AO759" s="23"/>
      <c r="AP759" s="23"/>
      <c r="AQ759" s="25"/>
      <c r="AR759" s="4"/>
      <c r="AS759" s="4"/>
      <c r="AT759" s="4"/>
      <c r="AU759" s="4"/>
      <c r="AV759" s="4"/>
      <c r="AW759" s="4"/>
      <c r="AX759" s="4"/>
      <c r="AY759" s="4"/>
      <c r="AZ759" s="4"/>
      <c r="BA759" s="4"/>
      <c r="BB759" s="4"/>
      <c r="BC759" s="4"/>
      <c r="BD759" s="4"/>
      <c r="BE759" s="4"/>
      <c r="BF759" s="4"/>
      <c r="BG759" s="4"/>
      <c r="BH759" s="4"/>
      <c r="BI759" s="4"/>
      <c r="BJ759" s="4"/>
      <c r="BK759" s="4"/>
      <c r="BL759" s="4"/>
      <c r="BM759" s="4"/>
      <c r="BN759" s="4"/>
      <c r="BO759" s="4"/>
      <c r="BP759" s="4"/>
      <c r="BQ759" s="4"/>
      <c r="BR759" s="4"/>
      <c r="BS759" s="4"/>
      <c r="BT759" s="4"/>
      <c r="BU759" s="4"/>
      <c r="BV759" s="4"/>
      <c r="BW759" s="4"/>
      <c r="BX759" s="4"/>
    </row>
    <row r="760">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23"/>
      <c r="AC760" s="23"/>
      <c r="AD760" s="23"/>
      <c r="AE760" s="23"/>
      <c r="AF760" s="23"/>
      <c r="AG760" s="23"/>
      <c r="AH760" s="23"/>
      <c r="AI760" s="23"/>
      <c r="AJ760" s="23"/>
      <c r="AK760" s="23"/>
      <c r="AL760" s="23"/>
      <c r="AM760" s="23"/>
      <c r="AN760" s="23"/>
      <c r="AO760" s="23"/>
      <c r="AP760" s="23"/>
      <c r="AQ760" s="25"/>
      <c r="AR760" s="4"/>
      <c r="AS760" s="4"/>
      <c r="AT760" s="4"/>
      <c r="AU760" s="4"/>
      <c r="AV760" s="4"/>
      <c r="AW760" s="4"/>
      <c r="AX760" s="4"/>
      <c r="AY760" s="4"/>
      <c r="AZ760" s="4"/>
      <c r="BA760" s="4"/>
      <c r="BB760" s="4"/>
      <c r="BC760" s="4"/>
      <c r="BD760" s="4"/>
      <c r="BE760" s="4"/>
      <c r="BF760" s="4"/>
      <c r="BG760" s="4"/>
      <c r="BH760" s="4"/>
      <c r="BI760" s="4"/>
      <c r="BJ760" s="4"/>
      <c r="BK760" s="4"/>
      <c r="BL760" s="4"/>
      <c r="BM760" s="4"/>
      <c r="BN760" s="4"/>
      <c r="BO760" s="4"/>
      <c r="BP760" s="4"/>
      <c r="BQ760" s="4"/>
      <c r="BR760" s="4"/>
      <c r="BS760" s="4"/>
      <c r="BT760" s="4"/>
      <c r="BU760" s="4"/>
      <c r="BV760" s="4"/>
      <c r="BW760" s="4"/>
      <c r="BX760" s="4"/>
    </row>
    <row r="76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23"/>
      <c r="AC761" s="23"/>
      <c r="AD761" s="23"/>
      <c r="AE761" s="23"/>
      <c r="AF761" s="23"/>
      <c r="AG761" s="23"/>
      <c r="AH761" s="23"/>
      <c r="AI761" s="23"/>
      <c r="AJ761" s="23"/>
      <c r="AK761" s="23"/>
      <c r="AL761" s="23"/>
      <c r="AM761" s="23"/>
      <c r="AN761" s="23"/>
      <c r="AO761" s="23"/>
      <c r="AP761" s="23"/>
      <c r="AQ761" s="25"/>
      <c r="AR761" s="4"/>
      <c r="AS761" s="4"/>
      <c r="AT761" s="4"/>
      <c r="AU761" s="4"/>
      <c r="AV761" s="4"/>
      <c r="AW761" s="4"/>
      <c r="AX761" s="4"/>
      <c r="AY761" s="4"/>
      <c r="AZ761" s="4"/>
      <c r="BA761" s="4"/>
      <c r="BB761" s="4"/>
      <c r="BC761" s="4"/>
      <c r="BD761" s="4"/>
      <c r="BE761" s="4"/>
      <c r="BF761" s="4"/>
      <c r="BG761" s="4"/>
      <c r="BH761" s="4"/>
      <c r="BI761" s="4"/>
      <c r="BJ761" s="4"/>
      <c r="BK761" s="4"/>
      <c r="BL761" s="4"/>
      <c r="BM761" s="4"/>
      <c r="BN761" s="4"/>
      <c r="BO761" s="4"/>
      <c r="BP761" s="4"/>
      <c r="BQ761" s="4"/>
      <c r="BR761" s="4"/>
      <c r="BS761" s="4"/>
      <c r="BT761" s="4"/>
      <c r="BU761" s="4"/>
      <c r="BV761" s="4"/>
      <c r="BW761" s="4"/>
      <c r="BX761" s="4"/>
    </row>
    <row r="762">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23"/>
      <c r="AC762" s="23"/>
      <c r="AD762" s="23"/>
      <c r="AE762" s="23"/>
      <c r="AF762" s="23"/>
      <c r="AG762" s="23"/>
      <c r="AH762" s="23"/>
      <c r="AI762" s="23"/>
      <c r="AJ762" s="23"/>
      <c r="AK762" s="23"/>
      <c r="AL762" s="23"/>
      <c r="AM762" s="23"/>
      <c r="AN762" s="23"/>
      <c r="AO762" s="23"/>
      <c r="AP762" s="23"/>
      <c r="AQ762" s="25"/>
      <c r="AR762" s="4"/>
      <c r="AS762" s="4"/>
      <c r="AT762" s="4"/>
      <c r="AU762" s="4"/>
      <c r="AV762" s="4"/>
      <c r="AW762" s="4"/>
      <c r="AX762" s="4"/>
      <c r="AY762" s="4"/>
      <c r="AZ762" s="4"/>
      <c r="BA762" s="4"/>
      <c r="BB762" s="4"/>
      <c r="BC762" s="4"/>
      <c r="BD762" s="4"/>
      <c r="BE762" s="4"/>
      <c r="BF762" s="4"/>
      <c r="BG762" s="4"/>
      <c r="BH762" s="4"/>
      <c r="BI762" s="4"/>
      <c r="BJ762" s="4"/>
      <c r="BK762" s="4"/>
      <c r="BL762" s="4"/>
      <c r="BM762" s="4"/>
      <c r="BN762" s="4"/>
      <c r="BO762" s="4"/>
      <c r="BP762" s="4"/>
      <c r="BQ762" s="4"/>
      <c r="BR762" s="4"/>
      <c r="BS762" s="4"/>
      <c r="BT762" s="4"/>
      <c r="BU762" s="4"/>
      <c r="BV762" s="4"/>
      <c r="BW762" s="4"/>
      <c r="BX762" s="4"/>
    </row>
    <row r="763">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23"/>
      <c r="AC763" s="23"/>
      <c r="AD763" s="23"/>
      <c r="AE763" s="23"/>
      <c r="AF763" s="23"/>
      <c r="AG763" s="23"/>
      <c r="AH763" s="23"/>
      <c r="AI763" s="23"/>
      <c r="AJ763" s="23"/>
      <c r="AK763" s="23"/>
      <c r="AL763" s="23"/>
      <c r="AM763" s="23"/>
      <c r="AN763" s="23"/>
      <c r="AO763" s="23"/>
      <c r="AP763" s="23"/>
      <c r="AQ763" s="25"/>
      <c r="AR763" s="4"/>
      <c r="AS763" s="4"/>
      <c r="AT763" s="4"/>
      <c r="AU763" s="4"/>
      <c r="AV763" s="4"/>
      <c r="AW763" s="4"/>
      <c r="AX763" s="4"/>
      <c r="AY763" s="4"/>
      <c r="AZ763" s="4"/>
      <c r="BA763" s="4"/>
      <c r="BB763" s="4"/>
      <c r="BC763" s="4"/>
      <c r="BD763" s="4"/>
      <c r="BE763" s="4"/>
      <c r="BF763" s="4"/>
      <c r="BG763" s="4"/>
      <c r="BH763" s="4"/>
      <c r="BI763" s="4"/>
      <c r="BJ763" s="4"/>
      <c r="BK763" s="4"/>
      <c r="BL763" s="4"/>
      <c r="BM763" s="4"/>
      <c r="BN763" s="4"/>
      <c r="BO763" s="4"/>
      <c r="BP763" s="4"/>
      <c r="BQ763" s="4"/>
      <c r="BR763" s="4"/>
      <c r="BS763" s="4"/>
      <c r="BT763" s="4"/>
      <c r="BU763" s="4"/>
      <c r="BV763" s="4"/>
      <c r="BW763" s="4"/>
      <c r="BX763" s="4"/>
    </row>
    <row r="764">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23"/>
      <c r="AC764" s="23"/>
      <c r="AD764" s="23"/>
      <c r="AE764" s="23"/>
      <c r="AF764" s="23"/>
      <c r="AG764" s="23"/>
      <c r="AH764" s="23"/>
      <c r="AI764" s="23"/>
      <c r="AJ764" s="23"/>
      <c r="AK764" s="23"/>
      <c r="AL764" s="23"/>
      <c r="AM764" s="23"/>
      <c r="AN764" s="23"/>
      <c r="AO764" s="23"/>
      <c r="AP764" s="23"/>
      <c r="AQ764" s="25"/>
      <c r="AR764" s="4"/>
      <c r="AS764" s="4"/>
      <c r="AT764" s="4"/>
      <c r="AU764" s="4"/>
      <c r="AV764" s="4"/>
      <c r="AW764" s="4"/>
      <c r="AX764" s="4"/>
      <c r="AY764" s="4"/>
      <c r="AZ764" s="4"/>
      <c r="BA764" s="4"/>
      <c r="BB764" s="4"/>
      <c r="BC764" s="4"/>
      <c r="BD764" s="4"/>
      <c r="BE764" s="4"/>
      <c r="BF764" s="4"/>
      <c r="BG764" s="4"/>
      <c r="BH764" s="4"/>
      <c r="BI764" s="4"/>
      <c r="BJ764" s="4"/>
      <c r="BK764" s="4"/>
      <c r="BL764" s="4"/>
      <c r="BM764" s="4"/>
      <c r="BN764" s="4"/>
      <c r="BO764" s="4"/>
      <c r="BP764" s="4"/>
      <c r="BQ764" s="4"/>
      <c r="BR764" s="4"/>
      <c r="BS764" s="4"/>
      <c r="BT764" s="4"/>
      <c r="BU764" s="4"/>
      <c r="BV764" s="4"/>
      <c r="BW764" s="4"/>
      <c r="BX764" s="4"/>
    </row>
    <row r="765">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23"/>
      <c r="AC765" s="23"/>
      <c r="AD765" s="23"/>
      <c r="AE765" s="23"/>
      <c r="AF765" s="23"/>
      <c r="AG765" s="23"/>
      <c r="AH765" s="23"/>
      <c r="AI765" s="23"/>
      <c r="AJ765" s="23"/>
      <c r="AK765" s="23"/>
      <c r="AL765" s="23"/>
      <c r="AM765" s="23"/>
      <c r="AN765" s="23"/>
      <c r="AO765" s="23"/>
      <c r="AP765" s="23"/>
      <c r="AQ765" s="25"/>
      <c r="AR765" s="4"/>
      <c r="AS765" s="4"/>
      <c r="AT765" s="4"/>
      <c r="AU765" s="4"/>
      <c r="AV765" s="4"/>
      <c r="AW765" s="4"/>
      <c r="AX765" s="4"/>
      <c r="AY765" s="4"/>
      <c r="AZ765" s="4"/>
      <c r="BA765" s="4"/>
      <c r="BB765" s="4"/>
      <c r="BC765" s="4"/>
      <c r="BD765" s="4"/>
      <c r="BE765" s="4"/>
      <c r="BF765" s="4"/>
      <c r="BG765" s="4"/>
      <c r="BH765" s="4"/>
      <c r="BI765" s="4"/>
      <c r="BJ765" s="4"/>
      <c r="BK765" s="4"/>
      <c r="BL765" s="4"/>
      <c r="BM765" s="4"/>
      <c r="BN765" s="4"/>
      <c r="BO765" s="4"/>
      <c r="BP765" s="4"/>
      <c r="BQ765" s="4"/>
      <c r="BR765" s="4"/>
      <c r="BS765" s="4"/>
      <c r="BT765" s="4"/>
      <c r="BU765" s="4"/>
      <c r="BV765" s="4"/>
      <c r="BW765" s="4"/>
      <c r="BX765" s="4"/>
    </row>
    <row r="766">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23"/>
      <c r="AC766" s="23"/>
      <c r="AD766" s="23"/>
      <c r="AE766" s="23"/>
      <c r="AF766" s="23"/>
      <c r="AG766" s="23"/>
      <c r="AH766" s="23"/>
      <c r="AI766" s="23"/>
      <c r="AJ766" s="23"/>
      <c r="AK766" s="23"/>
      <c r="AL766" s="23"/>
      <c r="AM766" s="23"/>
      <c r="AN766" s="23"/>
      <c r="AO766" s="23"/>
      <c r="AP766" s="23"/>
      <c r="AQ766" s="25"/>
      <c r="AR766" s="4"/>
      <c r="AS766" s="4"/>
      <c r="AT766" s="4"/>
      <c r="AU766" s="4"/>
      <c r="AV766" s="4"/>
      <c r="AW766" s="4"/>
      <c r="AX766" s="4"/>
      <c r="AY766" s="4"/>
      <c r="AZ766" s="4"/>
      <c r="BA766" s="4"/>
      <c r="BB766" s="4"/>
      <c r="BC766" s="4"/>
      <c r="BD766" s="4"/>
      <c r="BE766" s="4"/>
      <c r="BF766" s="4"/>
      <c r="BG766" s="4"/>
      <c r="BH766" s="4"/>
      <c r="BI766" s="4"/>
      <c r="BJ766" s="4"/>
      <c r="BK766" s="4"/>
      <c r="BL766" s="4"/>
      <c r="BM766" s="4"/>
      <c r="BN766" s="4"/>
      <c r="BO766" s="4"/>
      <c r="BP766" s="4"/>
      <c r="BQ766" s="4"/>
      <c r="BR766" s="4"/>
      <c r="BS766" s="4"/>
      <c r="BT766" s="4"/>
      <c r="BU766" s="4"/>
      <c r="BV766" s="4"/>
      <c r="BW766" s="4"/>
      <c r="BX766" s="4"/>
    </row>
    <row r="767">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23"/>
      <c r="AC767" s="23"/>
      <c r="AD767" s="23"/>
      <c r="AE767" s="23"/>
      <c r="AF767" s="23"/>
      <c r="AG767" s="23"/>
      <c r="AH767" s="23"/>
      <c r="AI767" s="23"/>
      <c r="AJ767" s="23"/>
      <c r="AK767" s="23"/>
      <c r="AL767" s="23"/>
      <c r="AM767" s="23"/>
      <c r="AN767" s="23"/>
      <c r="AO767" s="23"/>
      <c r="AP767" s="23"/>
      <c r="AQ767" s="25"/>
      <c r="AR767" s="4"/>
      <c r="AS767" s="4"/>
      <c r="AT767" s="4"/>
      <c r="AU767" s="4"/>
      <c r="AV767" s="4"/>
      <c r="AW767" s="4"/>
      <c r="AX767" s="4"/>
      <c r="AY767" s="4"/>
      <c r="AZ767" s="4"/>
      <c r="BA767" s="4"/>
      <c r="BB767" s="4"/>
      <c r="BC767" s="4"/>
      <c r="BD767" s="4"/>
      <c r="BE767" s="4"/>
      <c r="BF767" s="4"/>
      <c r="BG767" s="4"/>
      <c r="BH767" s="4"/>
      <c r="BI767" s="4"/>
      <c r="BJ767" s="4"/>
      <c r="BK767" s="4"/>
      <c r="BL767" s="4"/>
      <c r="BM767" s="4"/>
      <c r="BN767" s="4"/>
      <c r="BO767" s="4"/>
      <c r="BP767" s="4"/>
      <c r="BQ767" s="4"/>
      <c r="BR767" s="4"/>
      <c r="BS767" s="4"/>
      <c r="BT767" s="4"/>
      <c r="BU767" s="4"/>
      <c r="BV767" s="4"/>
      <c r="BW767" s="4"/>
      <c r="BX767" s="4"/>
    </row>
    <row r="768">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23"/>
      <c r="AC768" s="23"/>
      <c r="AD768" s="23"/>
      <c r="AE768" s="23"/>
      <c r="AF768" s="23"/>
      <c r="AG768" s="23"/>
      <c r="AH768" s="23"/>
      <c r="AI768" s="23"/>
      <c r="AJ768" s="23"/>
      <c r="AK768" s="23"/>
      <c r="AL768" s="23"/>
      <c r="AM768" s="23"/>
      <c r="AN768" s="23"/>
      <c r="AO768" s="23"/>
      <c r="AP768" s="23"/>
      <c r="AQ768" s="25"/>
      <c r="AR768" s="4"/>
      <c r="AS768" s="4"/>
      <c r="AT768" s="4"/>
      <c r="AU768" s="4"/>
      <c r="AV768" s="4"/>
      <c r="AW768" s="4"/>
      <c r="AX768" s="4"/>
      <c r="AY768" s="4"/>
      <c r="AZ768" s="4"/>
      <c r="BA768" s="4"/>
      <c r="BB768" s="4"/>
      <c r="BC768" s="4"/>
      <c r="BD768" s="4"/>
      <c r="BE768" s="4"/>
      <c r="BF768" s="4"/>
      <c r="BG768" s="4"/>
      <c r="BH768" s="4"/>
      <c r="BI768" s="4"/>
      <c r="BJ768" s="4"/>
      <c r="BK768" s="4"/>
      <c r="BL768" s="4"/>
      <c r="BM768" s="4"/>
      <c r="BN768" s="4"/>
      <c r="BO768" s="4"/>
      <c r="BP768" s="4"/>
      <c r="BQ768" s="4"/>
      <c r="BR768" s="4"/>
      <c r="BS768" s="4"/>
      <c r="BT768" s="4"/>
      <c r="BU768" s="4"/>
      <c r="BV768" s="4"/>
      <c r="BW768" s="4"/>
      <c r="BX768" s="4"/>
    </row>
    <row r="769">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23"/>
      <c r="AC769" s="23"/>
      <c r="AD769" s="23"/>
      <c r="AE769" s="23"/>
      <c r="AF769" s="23"/>
      <c r="AG769" s="23"/>
      <c r="AH769" s="23"/>
      <c r="AI769" s="23"/>
      <c r="AJ769" s="23"/>
      <c r="AK769" s="23"/>
      <c r="AL769" s="23"/>
      <c r="AM769" s="23"/>
      <c r="AN769" s="23"/>
      <c r="AO769" s="23"/>
      <c r="AP769" s="23"/>
      <c r="AQ769" s="25"/>
      <c r="AR769" s="4"/>
      <c r="AS769" s="4"/>
      <c r="AT769" s="4"/>
      <c r="AU769" s="4"/>
      <c r="AV769" s="4"/>
      <c r="AW769" s="4"/>
      <c r="AX769" s="4"/>
      <c r="AY769" s="4"/>
      <c r="AZ769" s="4"/>
      <c r="BA769" s="4"/>
      <c r="BB769" s="4"/>
      <c r="BC769" s="4"/>
      <c r="BD769" s="4"/>
      <c r="BE769" s="4"/>
      <c r="BF769" s="4"/>
      <c r="BG769" s="4"/>
      <c r="BH769" s="4"/>
      <c r="BI769" s="4"/>
      <c r="BJ769" s="4"/>
      <c r="BK769" s="4"/>
      <c r="BL769" s="4"/>
      <c r="BM769" s="4"/>
      <c r="BN769" s="4"/>
      <c r="BO769" s="4"/>
      <c r="BP769" s="4"/>
      <c r="BQ769" s="4"/>
      <c r="BR769" s="4"/>
      <c r="BS769" s="4"/>
      <c r="BT769" s="4"/>
      <c r="BU769" s="4"/>
      <c r="BV769" s="4"/>
      <c r="BW769" s="4"/>
      <c r="BX769" s="4"/>
    </row>
    <row r="770">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23"/>
      <c r="AC770" s="23"/>
      <c r="AD770" s="23"/>
      <c r="AE770" s="23"/>
      <c r="AF770" s="23"/>
      <c r="AG770" s="23"/>
      <c r="AH770" s="23"/>
      <c r="AI770" s="23"/>
      <c r="AJ770" s="23"/>
      <c r="AK770" s="23"/>
      <c r="AL770" s="23"/>
      <c r="AM770" s="23"/>
      <c r="AN770" s="23"/>
      <c r="AO770" s="23"/>
      <c r="AP770" s="23"/>
      <c r="AQ770" s="25"/>
      <c r="AR770" s="4"/>
      <c r="AS770" s="4"/>
      <c r="AT770" s="4"/>
      <c r="AU770" s="4"/>
      <c r="AV770" s="4"/>
      <c r="AW770" s="4"/>
      <c r="AX770" s="4"/>
      <c r="AY770" s="4"/>
      <c r="AZ770" s="4"/>
      <c r="BA770" s="4"/>
      <c r="BB770" s="4"/>
      <c r="BC770" s="4"/>
      <c r="BD770" s="4"/>
      <c r="BE770" s="4"/>
      <c r="BF770" s="4"/>
      <c r="BG770" s="4"/>
      <c r="BH770" s="4"/>
      <c r="BI770" s="4"/>
      <c r="BJ770" s="4"/>
      <c r="BK770" s="4"/>
      <c r="BL770" s="4"/>
      <c r="BM770" s="4"/>
      <c r="BN770" s="4"/>
      <c r="BO770" s="4"/>
      <c r="BP770" s="4"/>
      <c r="BQ770" s="4"/>
      <c r="BR770" s="4"/>
      <c r="BS770" s="4"/>
      <c r="BT770" s="4"/>
      <c r="BU770" s="4"/>
      <c r="BV770" s="4"/>
      <c r="BW770" s="4"/>
      <c r="BX770" s="4"/>
    </row>
    <row r="77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23"/>
      <c r="AC771" s="23"/>
      <c r="AD771" s="23"/>
      <c r="AE771" s="23"/>
      <c r="AF771" s="23"/>
      <c r="AG771" s="23"/>
      <c r="AH771" s="23"/>
      <c r="AI771" s="23"/>
      <c r="AJ771" s="23"/>
      <c r="AK771" s="23"/>
      <c r="AL771" s="23"/>
      <c r="AM771" s="23"/>
      <c r="AN771" s="23"/>
      <c r="AO771" s="23"/>
      <c r="AP771" s="23"/>
      <c r="AQ771" s="25"/>
      <c r="AR771" s="4"/>
      <c r="AS771" s="4"/>
      <c r="AT771" s="4"/>
      <c r="AU771" s="4"/>
      <c r="AV771" s="4"/>
      <c r="AW771" s="4"/>
      <c r="AX771" s="4"/>
      <c r="AY771" s="4"/>
      <c r="AZ771" s="4"/>
      <c r="BA771" s="4"/>
      <c r="BB771" s="4"/>
      <c r="BC771" s="4"/>
      <c r="BD771" s="4"/>
      <c r="BE771" s="4"/>
      <c r="BF771" s="4"/>
      <c r="BG771" s="4"/>
      <c r="BH771" s="4"/>
      <c r="BI771" s="4"/>
      <c r="BJ771" s="4"/>
      <c r="BK771" s="4"/>
      <c r="BL771" s="4"/>
      <c r="BM771" s="4"/>
      <c r="BN771" s="4"/>
      <c r="BO771" s="4"/>
      <c r="BP771" s="4"/>
      <c r="BQ771" s="4"/>
      <c r="BR771" s="4"/>
      <c r="BS771" s="4"/>
      <c r="BT771" s="4"/>
      <c r="BU771" s="4"/>
      <c r="BV771" s="4"/>
      <c r="BW771" s="4"/>
      <c r="BX771" s="4"/>
    </row>
    <row r="772">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23"/>
      <c r="AC772" s="23"/>
      <c r="AD772" s="23"/>
      <c r="AE772" s="23"/>
      <c r="AF772" s="23"/>
      <c r="AG772" s="23"/>
      <c r="AH772" s="23"/>
      <c r="AI772" s="23"/>
      <c r="AJ772" s="23"/>
      <c r="AK772" s="23"/>
      <c r="AL772" s="23"/>
      <c r="AM772" s="23"/>
      <c r="AN772" s="23"/>
      <c r="AO772" s="23"/>
      <c r="AP772" s="23"/>
      <c r="AQ772" s="25"/>
      <c r="AR772" s="4"/>
      <c r="AS772" s="4"/>
      <c r="AT772" s="4"/>
      <c r="AU772" s="4"/>
      <c r="AV772" s="4"/>
      <c r="AW772" s="4"/>
      <c r="AX772" s="4"/>
      <c r="AY772" s="4"/>
      <c r="AZ772" s="4"/>
      <c r="BA772" s="4"/>
      <c r="BB772" s="4"/>
      <c r="BC772" s="4"/>
      <c r="BD772" s="4"/>
      <c r="BE772" s="4"/>
      <c r="BF772" s="4"/>
      <c r="BG772" s="4"/>
      <c r="BH772" s="4"/>
      <c r="BI772" s="4"/>
      <c r="BJ772" s="4"/>
      <c r="BK772" s="4"/>
      <c r="BL772" s="4"/>
      <c r="BM772" s="4"/>
      <c r="BN772" s="4"/>
      <c r="BO772" s="4"/>
      <c r="BP772" s="4"/>
      <c r="BQ772" s="4"/>
      <c r="BR772" s="4"/>
      <c r="BS772" s="4"/>
      <c r="BT772" s="4"/>
      <c r="BU772" s="4"/>
      <c r="BV772" s="4"/>
      <c r="BW772" s="4"/>
      <c r="BX772" s="4"/>
    </row>
    <row r="773">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23"/>
      <c r="AC773" s="23"/>
      <c r="AD773" s="23"/>
      <c r="AE773" s="23"/>
      <c r="AF773" s="23"/>
      <c r="AG773" s="23"/>
      <c r="AH773" s="23"/>
      <c r="AI773" s="23"/>
      <c r="AJ773" s="23"/>
      <c r="AK773" s="23"/>
      <c r="AL773" s="23"/>
      <c r="AM773" s="23"/>
      <c r="AN773" s="23"/>
      <c r="AO773" s="23"/>
      <c r="AP773" s="23"/>
      <c r="AQ773" s="25"/>
      <c r="AR773" s="4"/>
      <c r="AS773" s="4"/>
      <c r="AT773" s="4"/>
      <c r="AU773" s="4"/>
      <c r="AV773" s="4"/>
      <c r="AW773" s="4"/>
      <c r="AX773" s="4"/>
      <c r="AY773" s="4"/>
      <c r="AZ773" s="4"/>
      <c r="BA773" s="4"/>
      <c r="BB773" s="4"/>
      <c r="BC773" s="4"/>
      <c r="BD773" s="4"/>
      <c r="BE773" s="4"/>
      <c r="BF773" s="4"/>
      <c r="BG773" s="4"/>
      <c r="BH773" s="4"/>
      <c r="BI773" s="4"/>
      <c r="BJ773" s="4"/>
      <c r="BK773" s="4"/>
      <c r="BL773" s="4"/>
      <c r="BM773" s="4"/>
      <c r="BN773" s="4"/>
      <c r="BO773" s="4"/>
      <c r="BP773" s="4"/>
      <c r="BQ773" s="4"/>
      <c r="BR773" s="4"/>
      <c r="BS773" s="4"/>
      <c r="BT773" s="4"/>
      <c r="BU773" s="4"/>
      <c r="BV773" s="4"/>
      <c r="BW773" s="4"/>
      <c r="BX773" s="4"/>
    </row>
    <row r="774">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23"/>
      <c r="AC774" s="23"/>
      <c r="AD774" s="23"/>
      <c r="AE774" s="23"/>
      <c r="AF774" s="23"/>
      <c r="AG774" s="23"/>
      <c r="AH774" s="23"/>
      <c r="AI774" s="23"/>
      <c r="AJ774" s="23"/>
      <c r="AK774" s="23"/>
      <c r="AL774" s="23"/>
      <c r="AM774" s="23"/>
      <c r="AN774" s="23"/>
      <c r="AO774" s="23"/>
      <c r="AP774" s="23"/>
      <c r="AQ774" s="25"/>
      <c r="AR774" s="4"/>
      <c r="AS774" s="4"/>
      <c r="AT774" s="4"/>
      <c r="AU774" s="4"/>
      <c r="AV774" s="4"/>
      <c r="AW774" s="4"/>
      <c r="AX774" s="4"/>
      <c r="AY774" s="4"/>
      <c r="AZ774" s="4"/>
      <c r="BA774" s="4"/>
      <c r="BB774" s="4"/>
      <c r="BC774" s="4"/>
      <c r="BD774" s="4"/>
      <c r="BE774" s="4"/>
      <c r="BF774" s="4"/>
      <c r="BG774" s="4"/>
      <c r="BH774" s="4"/>
      <c r="BI774" s="4"/>
      <c r="BJ774" s="4"/>
      <c r="BK774" s="4"/>
      <c r="BL774" s="4"/>
      <c r="BM774" s="4"/>
      <c r="BN774" s="4"/>
      <c r="BO774" s="4"/>
      <c r="BP774" s="4"/>
      <c r="BQ774" s="4"/>
      <c r="BR774" s="4"/>
      <c r="BS774" s="4"/>
      <c r="BT774" s="4"/>
      <c r="BU774" s="4"/>
      <c r="BV774" s="4"/>
      <c r="BW774" s="4"/>
      <c r="BX774" s="4"/>
    </row>
    <row r="775">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23"/>
      <c r="AC775" s="23"/>
      <c r="AD775" s="23"/>
      <c r="AE775" s="23"/>
      <c r="AF775" s="23"/>
      <c r="AG775" s="23"/>
      <c r="AH775" s="23"/>
      <c r="AI775" s="23"/>
      <c r="AJ775" s="23"/>
      <c r="AK775" s="23"/>
      <c r="AL775" s="23"/>
      <c r="AM775" s="23"/>
      <c r="AN775" s="23"/>
      <c r="AO775" s="23"/>
      <c r="AP775" s="23"/>
      <c r="AQ775" s="25"/>
      <c r="AR775" s="4"/>
      <c r="AS775" s="4"/>
      <c r="AT775" s="4"/>
      <c r="AU775" s="4"/>
      <c r="AV775" s="4"/>
      <c r="AW775" s="4"/>
      <c r="AX775" s="4"/>
      <c r="AY775" s="4"/>
      <c r="AZ775" s="4"/>
      <c r="BA775" s="4"/>
      <c r="BB775" s="4"/>
      <c r="BC775" s="4"/>
      <c r="BD775" s="4"/>
      <c r="BE775" s="4"/>
      <c r="BF775" s="4"/>
      <c r="BG775" s="4"/>
      <c r="BH775" s="4"/>
      <c r="BI775" s="4"/>
      <c r="BJ775" s="4"/>
      <c r="BK775" s="4"/>
      <c r="BL775" s="4"/>
      <c r="BM775" s="4"/>
      <c r="BN775" s="4"/>
      <c r="BO775" s="4"/>
      <c r="BP775" s="4"/>
      <c r="BQ775" s="4"/>
      <c r="BR775" s="4"/>
      <c r="BS775" s="4"/>
      <c r="BT775" s="4"/>
      <c r="BU775" s="4"/>
      <c r="BV775" s="4"/>
      <c r="BW775" s="4"/>
      <c r="BX775" s="4"/>
    </row>
    <row r="776">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23"/>
      <c r="AC776" s="23"/>
      <c r="AD776" s="23"/>
      <c r="AE776" s="23"/>
      <c r="AF776" s="23"/>
      <c r="AG776" s="23"/>
      <c r="AH776" s="23"/>
      <c r="AI776" s="23"/>
      <c r="AJ776" s="23"/>
      <c r="AK776" s="23"/>
      <c r="AL776" s="23"/>
      <c r="AM776" s="23"/>
      <c r="AN776" s="23"/>
      <c r="AO776" s="23"/>
      <c r="AP776" s="23"/>
      <c r="AQ776" s="25"/>
      <c r="AR776" s="4"/>
      <c r="AS776" s="4"/>
      <c r="AT776" s="4"/>
      <c r="AU776" s="4"/>
      <c r="AV776" s="4"/>
      <c r="AW776" s="4"/>
      <c r="AX776" s="4"/>
      <c r="AY776" s="4"/>
      <c r="AZ776" s="4"/>
      <c r="BA776" s="4"/>
      <c r="BB776" s="4"/>
      <c r="BC776" s="4"/>
      <c r="BD776" s="4"/>
      <c r="BE776" s="4"/>
      <c r="BF776" s="4"/>
      <c r="BG776" s="4"/>
      <c r="BH776" s="4"/>
      <c r="BI776" s="4"/>
      <c r="BJ776" s="4"/>
      <c r="BK776" s="4"/>
      <c r="BL776" s="4"/>
      <c r="BM776" s="4"/>
      <c r="BN776" s="4"/>
      <c r="BO776" s="4"/>
      <c r="BP776" s="4"/>
      <c r="BQ776" s="4"/>
      <c r="BR776" s="4"/>
      <c r="BS776" s="4"/>
      <c r="BT776" s="4"/>
      <c r="BU776" s="4"/>
      <c r="BV776" s="4"/>
      <c r="BW776" s="4"/>
      <c r="BX776" s="4"/>
    </row>
    <row r="777">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23"/>
      <c r="AC777" s="23"/>
      <c r="AD777" s="23"/>
      <c r="AE777" s="23"/>
      <c r="AF777" s="23"/>
      <c r="AG777" s="23"/>
      <c r="AH777" s="23"/>
      <c r="AI777" s="23"/>
      <c r="AJ777" s="23"/>
      <c r="AK777" s="23"/>
      <c r="AL777" s="23"/>
      <c r="AM777" s="23"/>
      <c r="AN777" s="23"/>
      <c r="AO777" s="23"/>
      <c r="AP777" s="23"/>
      <c r="AQ777" s="25"/>
      <c r="AR777" s="4"/>
      <c r="AS777" s="4"/>
      <c r="AT777" s="4"/>
      <c r="AU777" s="4"/>
      <c r="AV777" s="4"/>
      <c r="AW777" s="4"/>
      <c r="AX777" s="4"/>
      <c r="AY777" s="4"/>
      <c r="AZ777" s="4"/>
      <c r="BA777" s="4"/>
      <c r="BB777" s="4"/>
      <c r="BC777" s="4"/>
      <c r="BD777" s="4"/>
      <c r="BE777" s="4"/>
      <c r="BF777" s="4"/>
      <c r="BG777" s="4"/>
      <c r="BH777" s="4"/>
      <c r="BI777" s="4"/>
      <c r="BJ777" s="4"/>
      <c r="BK777" s="4"/>
      <c r="BL777" s="4"/>
      <c r="BM777" s="4"/>
      <c r="BN777" s="4"/>
      <c r="BO777" s="4"/>
      <c r="BP777" s="4"/>
      <c r="BQ777" s="4"/>
      <c r="BR777" s="4"/>
      <c r="BS777" s="4"/>
      <c r="BT777" s="4"/>
      <c r="BU777" s="4"/>
      <c r="BV777" s="4"/>
      <c r="BW777" s="4"/>
      <c r="BX777" s="4"/>
    </row>
    <row r="778">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23"/>
      <c r="AC778" s="23"/>
      <c r="AD778" s="23"/>
      <c r="AE778" s="23"/>
      <c r="AF778" s="23"/>
      <c r="AG778" s="23"/>
      <c r="AH778" s="23"/>
      <c r="AI778" s="23"/>
      <c r="AJ778" s="23"/>
      <c r="AK778" s="23"/>
      <c r="AL778" s="23"/>
      <c r="AM778" s="23"/>
      <c r="AN778" s="23"/>
      <c r="AO778" s="23"/>
      <c r="AP778" s="23"/>
      <c r="AQ778" s="25"/>
      <c r="AR778" s="4"/>
      <c r="AS778" s="4"/>
      <c r="AT778" s="4"/>
      <c r="AU778" s="4"/>
      <c r="AV778" s="4"/>
      <c r="AW778" s="4"/>
      <c r="AX778" s="4"/>
      <c r="AY778" s="4"/>
      <c r="AZ778" s="4"/>
      <c r="BA778" s="4"/>
      <c r="BB778" s="4"/>
      <c r="BC778" s="4"/>
      <c r="BD778" s="4"/>
      <c r="BE778" s="4"/>
      <c r="BF778" s="4"/>
      <c r="BG778" s="4"/>
      <c r="BH778" s="4"/>
      <c r="BI778" s="4"/>
      <c r="BJ778" s="4"/>
      <c r="BK778" s="4"/>
      <c r="BL778" s="4"/>
      <c r="BM778" s="4"/>
      <c r="BN778" s="4"/>
      <c r="BO778" s="4"/>
      <c r="BP778" s="4"/>
      <c r="BQ778" s="4"/>
      <c r="BR778" s="4"/>
      <c r="BS778" s="4"/>
      <c r="BT778" s="4"/>
      <c r="BU778" s="4"/>
      <c r="BV778" s="4"/>
      <c r="BW778" s="4"/>
      <c r="BX778" s="4"/>
    </row>
    <row r="779">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23"/>
      <c r="AC779" s="23"/>
      <c r="AD779" s="23"/>
      <c r="AE779" s="23"/>
      <c r="AF779" s="23"/>
      <c r="AG779" s="23"/>
      <c r="AH779" s="23"/>
      <c r="AI779" s="23"/>
      <c r="AJ779" s="23"/>
      <c r="AK779" s="23"/>
      <c r="AL779" s="23"/>
      <c r="AM779" s="23"/>
      <c r="AN779" s="23"/>
      <c r="AO779" s="23"/>
      <c r="AP779" s="23"/>
      <c r="AQ779" s="25"/>
      <c r="AR779" s="4"/>
      <c r="AS779" s="4"/>
      <c r="AT779" s="4"/>
      <c r="AU779" s="4"/>
      <c r="AV779" s="4"/>
      <c r="AW779" s="4"/>
      <c r="AX779" s="4"/>
      <c r="AY779" s="4"/>
      <c r="AZ779" s="4"/>
      <c r="BA779" s="4"/>
      <c r="BB779" s="4"/>
      <c r="BC779" s="4"/>
      <c r="BD779" s="4"/>
      <c r="BE779" s="4"/>
      <c r="BF779" s="4"/>
      <c r="BG779" s="4"/>
      <c r="BH779" s="4"/>
      <c r="BI779" s="4"/>
      <c r="BJ779" s="4"/>
      <c r="BK779" s="4"/>
      <c r="BL779" s="4"/>
      <c r="BM779" s="4"/>
      <c r="BN779" s="4"/>
      <c r="BO779" s="4"/>
      <c r="BP779" s="4"/>
      <c r="BQ779" s="4"/>
      <c r="BR779" s="4"/>
      <c r="BS779" s="4"/>
      <c r="BT779" s="4"/>
      <c r="BU779" s="4"/>
      <c r="BV779" s="4"/>
      <c r="BW779" s="4"/>
      <c r="BX779" s="4"/>
    </row>
    <row r="780">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23"/>
      <c r="AC780" s="23"/>
      <c r="AD780" s="23"/>
      <c r="AE780" s="23"/>
      <c r="AF780" s="23"/>
      <c r="AG780" s="23"/>
      <c r="AH780" s="23"/>
      <c r="AI780" s="23"/>
      <c r="AJ780" s="23"/>
      <c r="AK780" s="23"/>
      <c r="AL780" s="23"/>
      <c r="AM780" s="23"/>
      <c r="AN780" s="23"/>
      <c r="AO780" s="23"/>
      <c r="AP780" s="23"/>
      <c r="AQ780" s="25"/>
      <c r="AR780" s="4"/>
      <c r="AS780" s="4"/>
      <c r="AT780" s="4"/>
      <c r="AU780" s="4"/>
      <c r="AV780" s="4"/>
      <c r="AW780" s="4"/>
      <c r="AX780" s="4"/>
      <c r="AY780" s="4"/>
      <c r="AZ780" s="4"/>
      <c r="BA780" s="4"/>
      <c r="BB780" s="4"/>
      <c r="BC780" s="4"/>
      <c r="BD780" s="4"/>
      <c r="BE780" s="4"/>
      <c r="BF780" s="4"/>
      <c r="BG780" s="4"/>
      <c r="BH780" s="4"/>
      <c r="BI780" s="4"/>
      <c r="BJ780" s="4"/>
      <c r="BK780" s="4"/>
      <c r="BL780" s="4"/>
      <c r="BM780" s="4"/>
      <c r="BN780" s="4"/>
      <c r="BO780" s="4"/>
      <c r="BP780" s="4"/>
      <c r="BQ780" s="4"/>
      <c r="BR780" s="4"/>
      <c r="BS780" s="4"/>
      <c r="BT780" s="4"/>
      <c r="BU780" s="4"/>
      <c r="BV780" s="4"/>
      <c r="BW780" s="4"/>
      <c r="BX780" s="4"/>
    </row>
    <row r="78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23"/>
      <c r="AC781" s="23"/>
      <c r="AD781" s="23"/>
      <c r="AE781" s="23"/>
      <c r="AF781" s="23"/>
      <c r="AG781" s="23"/>
      <c r="AH781" s="23"/>
      <c r="AI781" s="23"/>
      <c r="AJ781" s="23"/>
      <c r="AK781" s="23"/>
      <c r="AL781" s="23"/>
      <c r="AM781" s="23"/>
      <c r="AN781" s="23"/>
      <c r="AO781" s="23"/>
      <c r="AP781" s="23"/>
      <c r="AQ781" s="25"/>
      <c r="AR781" s="4"/>
      <c r="AS781" s="4"/>
      <c r="AT781" s="4"/>
      <c r="AU781" s="4"/>
      <c r="AV781" s="4"/>
      <c r="AW781" s="4"/>
      <c r="AX781" s="4"/>
      <c r="AY781" s="4"/>
      <c r="AZ781" s="4"/>
      <c r="BA781" s="4"/>
      <c r="BB781" s="4"/>
      <c r="BC781" s="4"/>
      <c r="BD781" s="4"/>
      <c r="BE781" s="4"/>
      <c r="BF781" s="4"/>
      <c r="BG781" s="4"/>
      <c r="BH781" s="4"/>
      <c r="BI781" s="4"/>
      <c r="BJ781" s="4"/>
      <c r="BK781" s="4"/>
      <c r="BL781" s="4"/>
      <c r="BM781" s="4"/>
      <c r="BN781" s="4"/>
      <c r="BO781" s="4"/>
      <c r="BP781" s="4"/>
      <c r="BQ781" s="4"/>
      <c r="BR781" s="4"/>
      <c r="BS781" s="4"/>
      <c r="BT781" s="4"/>
      <c r="BU781" s="4"/>
      <c r="BV781" s="4"/>
      <c r="BW781" s="4"/>
      <c r="BX781" s="4"/>
    </row>
    <row r="782">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23"/>
      <c r="AC782" s="23"/>
      <c r="AD782" s="23"/>
      <c r="AE782" s="23"/>
      <c r="AF782" s="23"/>
      <c r="AG782" s="23"/>
      <c r="AH782" s="23"/>
      <c r="AI782" s="23"/>
      <c r="AJ782" s="23"/>
      <c r="AK782" s="23"/>
      <c r="AL782" s="23"/>
      <c r="AM782" s="23"/>
      <c r="AN782" s="23"/>
      <c r="AO782" s="23"/>
      <c r="AP782" s="23"/>
      <c r="AQ782" s="25"/>
      <c r="AR782" s="4"/>
      <c r="AS782" s="4"/>
      <c r="AT782" s="4"/>
      <c r="AU782" s="4"/>
      <c r="AV782" s="4"/>
      <c r="AW782" s="4"/>
      <c r="AX782" s="4"/>
      <c r="AY782" s="4"/>
      <c r="AZ782" s="4"/>
      <c r="BA782" s="4"/>
      <c r="BB782" s="4"/>
      <c r="BC782" s="4"/>
      <c r="BD782" s="4"/>
      <c r="BE782" s="4"/>
      <c r="BF782" s="4"/>
      <c r="BG782" s="4"/>
      <c r="BH782" s="4"/>
      <c r="BI782" s="4"/>
      <c r="BJ782" s="4"/>
      <c r="BK782" s="4"/>
      <c r="BL782" s="4"/>
      <c r="BM782" s="4"/>
      <c r="BN782" s="4"/>
      <c r="BO782" s="4"/>
      <c r="BP782" s="4"/>
      <c r="BQ782" s="4"/>
      <c r="BR782" s="4"/>
      <c r="BS782" s="4"/>
      <c r="BT782" s="4"/>
      <c r="BU782" s="4"/>
      <c r="BV782" s="4"/>
      <c r="BW782" s="4"/>
      <c r="BX782" s="4"/>
    </row>
    <row r="783">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23"/>
      <c r="AC783" s="23"/>
      <c r="AD783" s="23"/>
      <c r="AE783" s="23"/>
      <c r="AF783" s="23"/>
      <c r="AG783" s="23"/>
      <c r="AH783" s="23"/>
      <c r="AI783" s="23"/>
      <c r="AJ783" s="23"/>
      <c r="AK783" s="23"/>
      <c r="AL783" s="23"/>
      <c r="AM783" s="23"/>
      <c r="AN783" s="23"/>
      <c r="AO783" s="23"/>
      <c r="AP783" s="23"/>
      <c r="AQ783" s="25"/>
      <c r="AR783" s="4"/>
      <c r="AS783" s="4"/>
      <c r="AT783" s="4"/>
      <c r="AU783" s="4"/>
      <c r="AV783" s="4"/>
      <c r="AW783" s="4"/>
      <c r="AX783" s="4"/>
      <c r="AY783" s="4"/>
      <c r="AZ783" s="4"/>
      <c r="BA783" s="4"/>
      <c r="BB783" s="4"/>
      <c r="BC783" s="4"/>
      <c r="BD783" s="4"/>
      <c r="BE783" s="4"/>
      <c r="BF783" s="4"/>
      <c r="BG783" s="4"/>
      <c r="BH783" s="4"/>
      <c r="BI783" s="4"/>
      <c r="BJ783" s="4"/>
      <c r="BK783" s="4"/>
      <c r="BL783" s="4"/>
      <c r="BM783" s="4"/>
      <c r="BN783" s="4"/>
      <c r="BO783" s="4"/>
      <c r="BP783" s="4"/>
      <c r="BQ783" s="4"/>
      <c r="BR783" s="4"/>
      <c r="BS783" s="4"/>
      <c r="BT783" s="4"/>
      <c r="BU783" s="4"/>
      <c r="BV783" s="4"/>
      <c r="BW783" s="4"/>
      <c r="BX783" s="4"/>
    </row>
    <row r="784">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23"/>
      <c r="AC784" s="23"/>
      <c r="AD784" s="23"/>
      <c r="AE784" s="23"/>
      <c r="AF784" s="23"/>
      <c r="AG784" s="23"/>
      <c r="AH784" s="23"/>
      <c r="AI784" s="23"/>
      <c r="AJ784" s="23"/>
      <c r="AK784" s="23"/>
      <c r="AL784" s="23"/>
      <c r="AM784" s="23"/>
      <c r="AN784" s="23"/>
      <c r="AO784" s="23"/>
      <c r="AP784" s="23"/>
      <c r="AQ784" s="25"/>
      <c r="AR784" s="4"/>
      <c r="AS784" s="4"/>
      <c r="AT784" s="4"/>
      <c r="AU784" s="4"/>
      <c r="AV784" s="4"/>
      <c r="AW784" s="4"/>
      <c r="AX784" s="4"/>
      <c r="AY784" s="4"/>
      <c r="AZ784" s="4"/>
      <c r="BA784" s="4"/>
      <c r="BB784" s="4"/>
      <c r="BC784" s="4"/>
      <c r="BD784" s="4"/>
      <c r="BE784" s="4"/>
      <c r="BF784" s="4"/>
      <c r="BG784" s="4"/>
      <c r="BH784" s="4"/>
      <c r="BI784" s="4"/>
      <c r="BJ784" s="4"/>
      <c r="BK784" s="4"/>
      <c r="BL784" s="4"/>
      <c r="BM784" s="4"/>
      <c r="BN784" s="4"/>
      <c r="BO784" s="4"/>
      <c r="BP784" s="4"/>
      <c r="BQ784" s="4"/>
      <c r="BR784" s="4"/>
      <c r="BS784" s="4"/>
      <c r="BT784" s="4"/>
      <c r="BU784" s="4"/>
      <c r="BV784" s="4"/>
      <c r="BW784" s="4"/>
      <c r="BX784" s="4"/>
    </row>
    <row r="785">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23"/>
      <c r="AC785" s="23"/>
      <c r="AD785" s="23"/>
      <c r="AE785" s="23"/>
      <c r="AF785" s="23"/>
      <c r="AG785" s="23"/>
      <c r="AH785" s="23"/>
      <c r="AI785" s="23"/>
      <c r="AJ785" s="23"/>
      <c r="AK785" s="23"/>
      <c r="AL785" s="23"/>
      <c r="AM785" s="23"/>
      <c r="AN785" s="23"/>
      <c r="AO785" s="23"/>
      <c r="AP785" s="23"/>
      <c r="AQ785" s="25"/>
      <c r="AR785" s="4"/>
      <c r="AS785" s="4"/>
      <c r="AT785" s="4"/>
      <c r="AU785" s="4"/>
      <c r="AV785" s="4"/>
      <c r="AW785" s="4"/>
      <c r="AX785" s="4"/>
      <c r="AY785" s="4"/>
      <c r="AZ785" s="4"/>
      <c r="BA785" s="4"/>
      <c r="BB785" s="4"/>
      <c r="BC785" s="4"/>
      <c r="BD785" s="4"/>
      <c r="BE785" s="4"/>
      <c r="BF785" s="4"/>
      <c r="BG785" s="4"/>
      <c r="BH785" s="4"/>
      <c r="BI785" s="4"/>
      <c r="BJ785" s="4"/>
      <c r="BK785" s="4"/>
      <c r="BL785" s="4"/>
      <c r="BM785" s="4"/>
      <c r="BN785" s="4"/>
      <c r="BO785" s="4"/>
      <c r="BP785" s="4"/>
      <c r="BQ785" s="4"/>
      <c r="BR785" s="4"/>
      <c r="BS785" s="4"/>
      <c r="BT785" s="4"/>
      <c r="BU785" s="4"/>
      <c r="BV785" s="4"/>
      <c r="BW785" s="4"/>
      <c r="BX785" s="4"/>
    </row>
    <row r="786">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23"/>
      <c r="AC786" s="23"/>
      <c r="AD786" s="23"/>
      <c r="AE786" s="23"/>
      <c r="AF786" s="23"/>
      <c r="AG786" s="23"/>
      <c r="AH786" s="23"/>
      <c r="AI786" s="23"/>
      <c r="AJ786" s="23"/>
      <c r="AK786" s="23"/>
      <c r="AL786" s="23"/>
      <c r="AM786" s="23"/>
      <c r="AN786" s="23"/>
      <c r="AO786" s="23"/>
      <c r="AP786" s="23"/>
      <c r="AQ786" s="25"/>
      <c r="AR786" s="4"/>
      <c r="AS786" s="4"/>
      <c r="AT786" s="4"/>
      <c r="AU786" s="4"/>
      <c r="AV786" s="4"/>
      <c r="AW786" s="4"/>
      <c r="AX786" s="4"/>
      <c r="AY786" s="4"/>
      <c r="AZ786" s="4"/>
      <c r="BA786" s="4"/>
      <c r="BB786" s="4"/>
      <c r="BC786" s="4"/>
      <c r="BD786" s="4"/>
      <c r="BE786" s="4"/>
      <c r="BF786" s="4"/>
      <c r="BG786" s="4"/>
      <c r="BH786" s="4"/>
      <c r="BI786" s="4"/>
      <c r="BJ786" s="4"/>
      <c r="BK786" s="4"/>
      <c r="BL786" s="4"/>
      <c r="BM786" s="4"/>
      <c r="BN786" s="4"/>
      <c r="BO786" s="4"/>
      <c r="BP786" s="4"/>
      <c r="BQ786" s="4"/>
      <c r="BR786" s="4"/>
      <c r="BS786" s="4"/>
      <c r="BT786" s="4"/>
      <c r="BU786" s="4"/>
      <c r="BV786" s="4"/>
      <c r="BW786" s="4"/>
      <c r="BX786" s="4"/>
    </row>
    <row r="787">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23"/>
      <c r="AC787" s="23"/>
      <c r="AD787" s="23"/>
      <c r="AE787" s="23"/>
      <c r="AF787" s="23"/>
      <c r="AG787" s="23"/>
      <c r="AH787" s="23"/>
      <c r="AI787" s="23"/>
      <c r="AJ787" s="23"/>
      <c r="AK787" s="23"/>
      <c r="AL787" s="23"/>
      <c r="AM787" s="23"/>
      <c r="AN787" s="23"/>
      <c r="AO787" s="23"/>
      <c r="AP787" s="23"/>
      <c r="AQ787" s="25"/>
      <c r="AR787" s="4"/>
      <c r="AS787" s="4"/>
      <c r="AT787" s="4"/>
      <c r="AU787" s="4"/>
      <c r="AV787" s="4"/>
      <c r="AW787" s="4"/>
      <c r="AX787" s="4"/>
      <c r="AY787" s="4"/>
      <c r="AZ787" s="4"/>
      <c r="BA787" s="4"/>
      <c r="BB787" s="4"/>
      <c r="BC787" s="4"/>
      <c r="BD787" s="4"/>
      <c r="BE787" s="4"/>
      <c r="BF787" s="4"/>
      <c r="BG787" s="4"/>
      <c r="BH787" s="4"/>
      <c r="BI787" s="4"/>
      <c r="BJ787" s="4"/>
      <c r="BK787" s="4"/>
      <c r="BL787" s="4"/>
      <c r="BM787" s="4"/>
      <c r="BN787" s="4"/>
      <c r="BO787" s="4"/>
      <c r="BP787" s="4"/>
      <c r="BQ787" s="4"/>
      <c r="BR787" s="4"/>
      <c r="BS787" s="4"/>
      <c r="BT787" s="4"/>
      <c r="BU787" s="4"/>
      <c r="BV787" s="4"/>
      <c r="BW787" s="4"/>
      <c r="BX787" s="4"/>
    </row>
    <row r="788">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23"/>
      <c r="AC788" s="23"/>
      <c r="AD788" s="23"/>
      <c r="AE788" s="23"/>
      <c r="AF788" s="23"/>
      <c r="AG788" s="23"/>
      <c r="AH788" s="23"/>
      <c r="AI788" s="23"/>
      <c r="AJ788" s="23"/>
      <c r="AK788" s="23"/>
      <c r="AL788" s="23"/>
      <c r="AM788" s="23"/>
      <c r="AN788" s="23"/>
      <c r="AO788" s="23"/>
      <c r="AP788" s="23"/>
      <c r="AQ788" s="25"/>
      <c r="AR788" s="4"/>
      <c r="AS788" s="4"/>
      <c r="AT788" s="4"/>
      <c r="AU788" s="4"/>
      <c r="AV788" s="4"/>
      <c r="AW788" s="4"/>
      <c r="AX788" s="4"/>
      <c r="AY788" s="4"/>
      <c r="AZ788" s="4"/>
      <c r="BA788" s="4"/>
      <c r="BB788" s="4"/>
      <c r="BC788" s="4"/>
      <c r="BD788" s="4"/>
      <c r="BE788" s="4"/>
      <c r="BF788" s="4"/>
      <c r="BG788" s="4"/>
      <c r="BH788" s="4"/>
      <c r="BI788" s="4"/>
      <c r="BJ788" s="4"/>
      <c r="BK788" s="4"/>
      <c r="BL788" s="4"/>
      <c r="BM788" s="4"/>
      <c r="BN788" s="4"/>
      <c r="BO788" s="4"/>
      <c r="BP788" s="4"/>
      <c r="BQ788" s="4"/>
      <c r="BR788" s="4"/>
      <c r="BS788" s="4"/>
      <c r="BT788" s="4"/>
      <c r="BU788" s="4"/>
      <c r="BV788" s="4"/>
      <c r="BW788" s="4"/>
      <c r="BX788" s="4"/>
    </row>
    <row r="789">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23"/>
      <c r="AC789" s="23"/>
      <c r="AD789" s="23"/>
      <c r="AE789" s="23"/>
      <c r="AF789" s="23"/>
      <c r="AG789" s="23"/>
      <c r="AH789" s="23"/>
      <c r="AI789" s="23"/>
      <c r="AJ789" s="23"/>
      <c r="AK789" s="23"/>
      <c r="AL789" s="23"/>
      <c r="AM789" s="23"/>
      <c r="AN789" s="23"/>
      <c r="AO789" s="23"/>
      <c r="AP789" s="23"/>
      <c r="AQ789" s="25"/>
      <c r="AR789" s="4"/>
      <c r="AS789" s="4"/>
      <c r="AT789" s="4"/>
      <c r="AU789" s="4"/>
      <c r="AV789" s="4"/>
      <c r="AW789" s="4"/>
      <c r="AX789" s="4"/>
      <c r="AY789" s="4"/>
      <c r="AZ789" s="4"/>
      <c r="BA789" s="4"/>
      <c r="BB789" s="4"/>
      <c r="BC789" s="4"/>
      <c r="BD789" s="4"/>
      <c r="BE789" s="4"/>
      <c r="BF789" s="4"/>
      <c r="BG789" s="4"/>
      <c r="BH789" s="4"/>
      <c r="BI789" s="4"/>
      <c r="BJ789" s="4"/>
      <c r="BK789" s="4"/>
      <c r="BL789" s="4"/>
      <c r="BM789" s="4"/>
      <c r="BN789" s="4"/>
      <c r="BO789" s="4"/>
      <c r="BP789" s="4"/>
      <c r="BQ789" s="4"/>
      <c r="BR789" s="4"/>
      <c r="BS789" s="4"/>
      <c r="BT789" s="4"/>
      <c r="BU789" s="4"/>
      <c r="BV789" s="4"/>
      <c r="BW789" s="4"/>
      <c r="BX789" s="4"/>
    </row>
    <row r="790">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23"/>
      <c r="AC790" s="23"/>
      <c r="AD790" s="23"/>
      <c r="AE790" s="23"/>
      <c r="AF790" s="23"/>
      <c r="AG790" s="23"/>
      <c r="AH790" s="23"/>
      <c r="AI790" s="23"/>
      <c r="AJ790" s="23"/>
      <c r="AK790" s="23"/>
      <c r="AL790" s="23"/>
      <c r="AM790" s="23"/>
      <c r="AN790" s="23"/>
      <c r="AO790" s="23"/>
      <c r="AP790" s="23"/>
      <c r="AQ790" s="25"/>
      <c r="AR790" s="4"/>
      <c r="AS790" s="4"/>
      <c r="AT790" s="4"/>
      <c r="AU790" s="4"/>
      <c r="AV790" s="4"/>
      <c r="AW790" s="4"/>
      <c r="AX790" s="4"/>
      <c r="AY790" s="4"/>
      <c r="AZ790" s="4"/>
      <c r="BA790" s="4"/>
      <c r="BB790" s="4"/>
      <c r="BC790" s="4"/>
      <c r="BD790" s="4"/>
      <c r="BE790" s="4"/>
      <c r="BF790" s="4"/>
      <c r="BG790" s="4"/>
      <c r="BH790" s="4"/>
      <c r="BI790" s="4"/>
      <c r="BJ790" s="4"/>
      <c r="BK790" s="4"/>
      <c r="BL790" s="4"/>
      <c r="BM790" s="4"/>
      <c r="BN790" s="4"/>
      <c r="BO790" s="4"/>
      <c r="BP790" s="4"/>
      <c r="BQ790" s="4"/>
      <c r="BR790" s="4"/>
      <c r="BS790" s="4"/>
      <c r="BT790" s="4"/>
      <c r="BU790" s="4"/>
      <c r="BV790" s="4"/>
      <c r="BW790" s="4"/>
      <c r="BX790" s="4"/>
    </row>
    <row r="79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23"/>
      <c r="AC791" s="23"/>
      <c r="AD791" s="23"/>
      <c r="AE791" s="23"/>
      <c r="AF791" s="23"/>
      <c r="AG791" s="23"/>
      <c r="AH791" s="23"/>
      <c r="AI791" s="23"/>
      <c r="AJ791" s="23"/>
      <c r="AK791" s="23"/>
      <c r="AL791" s="23"/>
      <c r="AM791" s="23"/>
      <c r="AN791" s="23"/>
      <c r="AO791" s="23"/>
      <c r="AP791" s="23"/>
      <c r="AQ791" s="25"/>
      <c r="AR791" s="4"/>
      <c r="AS791" s="4"/>
      <c r="AT791" s="4"/>
      <c r="AU791" s="4"/>
      <c r="AV791" s="4"/>
      <c r="AW791" s="4"/>
      <c r="AX791" s="4"/>
      <c r="AY791" s="4"/>
      <c r="AZ791" s="4"/>
      <c r="BA791" s="4"/>
      <c r="BB791" s="4"/>
      <c r="BC791" s="4"/>
      <c r="BD791" s="4"/>
      <c r="BE791" s="4"/>
      <c r="BF791" s="4"/>
      <c r="BG791" s="4"/>
      <c r="BH791" s="4"/>
      <c r="BI791" s="4"/>
      <c r="BJ791" s="4"/>
      <c r="BK791" s="4"/>
      <c r="BL791" s="4"/>
      <c r="BM791" s="4"/>
      <c r="BN791" s="4"/>
      <c r="BO791" s="4"/>
      <c r="BP791" s="4"/>
      <c r="BQ791" s="4"/>
      <c r="BR791" s="4"/>
      <c r="BS791" s="4"/>
      <c r="BT791" s="4"/>
      <c r="BU791" s="4"/>
      <c r="BV791" s="4"/>
      <c r="BW791" s="4"/>
      <c r="BX791" s="4"/>
    </row>
    <row r="792">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23"/>
      <c r="AC792" s="23"/>
      <c r="AD792" s="23"/>
      <c r="AE792" s="23"/>
      <c r="AF792" s="23"/>
      <c r="AG792" s="23"/>
      <c r="AH792" s="23"/>
      <c r="AI792" s="23"/>
      <c r="AJ792" s="23"/>
      <c r="AK792" s="23"/>
      <c r="AL792" s="23"/>
      <c r="AM792" s="23"/>
      <c r="AN792" s="23"/>
      <c r="AO792" s="23"/>
      <c r="AP792" s="23"/>
      <c r="AQ792" s="25"/>
      <c r="AR792" s="4"/>
      <c r="AS792" s="4"/>
      <c r="AT792" s="4"/>
      <c r="AU792" s="4"/>
      <c r="AV792" s="4"/>
      <c r="AW792" s="4"/>
      <c r="AX792" s="4"/>
      <c r="AY792" s="4"/>
      <c r="AZ792" s="4"/>
      <c r="BA792" s="4"/>
      <c r="BB792" s="4"/>
      <c r="BC792" s="4"/>
      <c r="BD792" s="4"/>
      <c r="BE792" s="4"/>
      <c r="BF792" s="4"/>
      <c r="BG792" s="4"/>
      <c r="BH792" s="4"/>
      <c r="BI792" s="4"/>
      <c r="BJ792" s="4"/>
      <c r="BK792" s="4"/>
      <c r="BL792" s="4"/>
      <c r="BM792" s="4"/>
      <c r="BN792" s="4"/>
      <c r="BO792" s="4"/>
      <c r="BP792" s="4"/>
      <c r="BQ792" s="4"/>
      <c r="BR792" s="4"/>
      <c r="BS792" s="4"/>
      <c r="BT792" s="4"/>
      <c r="BU792" s="4"/>
      <c r="BV792" s="4"/>
      <c r="BW792" s="4"/>
      <c r="BX792" s="4"/>
    </row>
    <row r="793">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23"/>
      <c r="AC793" s="23"/>
      <c r="AD793" s="23"/>
      <c r="AE793" s="23"/>
      <c r="AF793" s="23"/>
      <c r="AG793" s="23"/>
      <c r="AH793" s="23"/>
      <c r="AI793" s="23"/>
      <c r="AJ793" s="23"/>
      <c r="AK793" s="23"/>
      <c r="AL793" s="23"/>
      <c r="AM793" s="23"/>
      <c r="AN793" s="23"/>
      <c r="AO793" s="23"/>
      <c r="AP793" s="23"/>
      <c r="AQ793" s="25"/>
      <c r="AR793" s="4"/>
      <c r="AS793" s="4"/>
      <c r="AT793" s="4"/>
      <c r="AU793" s="4"/>
      <c r="AV793" s="4"/>
      <c r="AW793" s="4"/>
      <c r="AX793" s="4"/>
      <c r="AY793" s="4"/>
      <c r="AZ793" s="4"/>
      <c r="BA793" s="4"/>
      <c r="BB793" s="4"/>
      <c r="BC793" s="4"/>
      <c r="BD793" s="4"/>
      <c r="BE793" s="4"/>
      <c r="BF793" s="4"/>
      <c r="BG793" s="4"/>
      <c r="BH793" s="4"/>
      <c r="BI793" s="4"/>
      <c r="BJ793" s="4"/>
      <c r="BK793" s="4"/>
      <c r="BL793" s="4"/>
      <c r="BM793" s="4"/>
      <c r="BN793" s="4"/>
      <c r="BO793" s="4"/>
      <c r="BP793" s="4"/>
      <c r="BQ793" s="4"/>
      <c r="BR793" s="4"/>
      <c r="BS793" s="4"/>
      <c r="BT793" s="4"/>
      <c r="BU793" s="4"/>
      <c r="BV793" s="4"/>
      <c r="BW793" s="4"/>
      <c r="BX793" s="4"/>
    </row>
    <row r="794">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23"/>
      <c r="AC794" s="23"/>
      <c r="AD794" s="23"/>
      <c r="AE794" s="23"/>
      <c r="AF794" s="23"/>
      <c r="AG794" s="23"/>
      <c r="AH794" s="23"/>
      <c r="AI794" s="23"/>
      <c r="AJ794" s="23"/>
      <c r="AK794" s="23"/>
      <c r="AL794" s="23"/>
      <c r="AM794" s="23"/>
      <c r="AN794" s="23"/>
      <c r="AO794" s="23"/>
      <c r="AP794" s="23"/>
      <c r="AQ794" s="25"/>
      <c r="AR794" s="4"/>
      <c r="AS794" s="4"/>
      <c r="AT794" s="4"/>
      <c r="AU794" s="4"/>
      <c r="AV794" s="4"/>
      <c r="AW794" s="4"/>
      <c r="AX794" s="4"/>
      <c r="AY794" s="4"/>
      <c r="AZ794" s="4"/>
      <c r="BA794" s="4"/>
      <c r="BB794" s="4"/>
      <c r="BC794" s="4"/>
      <c r="BD794" s="4"/>
      <c r="BE794" s="4"/>
      <c r="BF794" s="4"/>
      <c r="BG794" s="4"/>
      <c r="BH794" s="4"/>
      <c r="BI794" s="4"/>
      <c r="BJ794" s="4"/>
      <c r="BK794" s="4"/>
      <c r="BL794" s="4"/>
      <c r="BM794" s="4"/>
      <c r="BN794" s="4"/>
      <c r="BO794" s="4"/>
      <c r="BP794" s="4"/>
      <c r="BQ794" s="4"/>
      <c r="BR794" s="4"/>
      <c r="BS794" s="4"/>
      <c r="BT794" s="4"/>
      <c r="BU794" s="4"/>
      <c r="BV794" s="4"/>
      <c r="BW794" s="4"/>
      <c r="BX794" s="4"/>
    </row>
    <row r="795">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23"/>
      <c r="AC795" s="23"/>
      <c r="AD795" s="23"/>
      <c r="AE795" s="23"/>
      <c r="AF795" s="23"/>
      <c r="AG795" s="23"/>
      <c r="AH795" s="23"/>
      <c r="AI795" s="23"/>
      <c r="AJ795" s="23"/>
      <c r="AK795" s="23"/>
      <c r="AL795" s="23"/>
      <c r="AM795" s="23"/>
      <c r="AN795" s="23"/>
      <c r="AO795" s="23"/>
      <c r="AP795" s="23"/>
      <c r="AQ795" s="25"/>
      <c r="AR795" s="4"/>
      <c r="AS795" s="4"/>
      <c r="AT795" s="4"/>
      <c r="AU795" s="4"/>
      <c r="AV795" s="4"/>
      <c r="AW795" s="4"/>
      <c r="AX795" s="4"/>
      <c r="AY795" s="4"/>
      <c r="AZ795" s="4"/>
      <c r="BA795" s="4"/>
      <c r="BB795" s="4"/>
      <c r="BC795" s="4"/>
      <c r="BD795" s="4"/>
      <c r="BE795" s="4"/>
      <c r="BF795" s="4"/>
      <c r="BG795" s="4"/>
      <c r="BH795" s="4"/>
      <c r="BI795" s="4"/>
      <c r="BJ795" s="4"/>
      <c r="BK795" s="4"/>
      <c r="BL795" s="4"/>
      <c r="BM795" s="4"/>
      <c r="BN795" s="4"/>
      <c r="BO795" s="4"/>
      <c r="BP795" s="4"/>
      <c r="BQ795" s="4"/>
      <c r="BR795" s="4"/>
      <c r="BS795" s="4"/>
      <c r="BT795" s="4"/>
      <c r="BU795" s="4"/>
      <c r="BV795" s="4"/>
      <c r="BW795" s="4"/>
      <c r="BX795" s="4"/>
    </row>
    <row r="796">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23"/>
      <c r="AC796" s="23"/>
      <c r="AD796" s="23"/>
      <c r="AE796" s="23"/>
      <c r="AF796" s="23"/>
      <c r="AG796" s="23"/>
      <c r="AH796" s="23"/>
      <c r="AI796" s="23"/>
      <c r="AJ796" s="23"/>
      <c r="AK796" s="23"/>
      <c r="AL796" s="23"/>
      <c r="AM796" s="23"/>
      <c r="AN796" s="23"/>
      <c r="AO796" s="23"/>
      <c r="AP796" s="23"/>
      <c r="AQ796" s="25"/>
      <c r="AR796" s="4"/>
      <c r="AS796" s="4"/>
      <c r="AT796" s="4"/>
      <c r="AU796" s="4"/>
      <c r="AV796" s="4"/>
      <c r="AW796" s="4"/>
      <c r="AX796" s="4"/>
      <c r="AY796" s="4"/>
      <c r="AZ796" s="4"/>
      <c r="BA796" s="4"/>
      <c r="BB796" s="4"/>
      <c r="BC796" s="4"/>
      <c r="BD796" s="4"/>
      <c r="BE796" s="4"/>
      <c r="BF796" s="4"/>
      <c r="BG796" s="4"/>
      <c r="BH796" s="4"/>
      <c r="BI796" s="4"/>
      <c r="BJ796" s="4"/>
      <c r="BK796" s="4"/>
      <c r="BL796" s="4"/>
      <c r="BM796" s="4"/>
      <c r="BN796" s="4"/>
      <c r="BO796" s="4"/>
      <c r="BP796" s="4"/>
      <c r="BQ796" s="4"/>
      <c r="BR796" s="4"/>
      <c r="BS796" s="4"/>
      <c r="BT796" s="4"/>
      <c r="BU796" s="4"/>
      <c r="BV796" s="4"/>
      <c r="BW796" s="4"/>
      <c r="BX796" s="4"/>
    </row>
    <row r="797">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23"/>
      <c r="AC797" s="23"/>
      <c r="AD797" s="23"/>
      <c r="AE797" s="23"/>
      <c r="AF797" s="23"/>
      <c r="AG797" s="23"/>
      <c r="AH797" s="23"/>
      <c r="AI797" s="23"/>
      <c r="AJ797" s="23"/>
      <c r="AK797" s="23"/>
      <c r="AL797" s="23"/>
      <c r="AM797" s="23"/>
      <c r="AN797" s="23"/>
      <c r="AO797" s="23"/>
      <c r="AP797" s="23"/>
      <c r="AQ797" s="25"/>
      <c r="AR797" s="4"/>
      <c r="AS797" s="4"/>
      <c r="AT797" s="4"/>
      <c r="AU797" s="4"/>
      <c r="AV797" s="4"/>
      <c r="AW797" s="4"/>
      <c r="AX797" s="4"/>
      <c r="AY797" s="4"/>
      <c r="AZ797" s="4"/>
      <c r="BA797" s="4"/>
      <c r="BB797" s="4"/>
      <c r="BC797" s="4"/>
      <c r="BD797" s="4"/>
      <c r="BE797" s="4"/>
      <c r="BF797" s="4"/>
      <c r="BG797" s="4"/>
      <c r="BH797" s="4"/>
      <c r="BI797" s="4"/>
      <c r="BJ797" s="4"/>
      <c r="BK797" s="4"/>
      <c r="BL797" s="4"/>
      <c r="BM797" s="4"/>
      <c r="BN797" s="4"/>
      <c r="BO797" s="4"/>
      <c r="BP797" s="4"/>
      <c r="BQ797" s="4"/>
      <c r="BR797" s="4"/>
      <c r="BS797" s="4"/>
      <c r="BT797" s="4"/>
      <c r="BU797" s="4"/>
      <c r="BV797" s="4"/>
      <c r="BW797" s="4"/>
      <c r="BX797" s="4"/>
    </row>
    <row r="798">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23"/>
      <c r="AC798" s="23"/>
      <c r="AD798" s="23"/>
      <c r="AE798" s="23"/>
      <c r="AF798" s="23"/>
      <c r="AG798" s="23"/>
      <c r="AH798" s="23"/>
      <c r="AI798" s="23"/>
      <c r="AJ798" s="23"/>
      <c r="AK798" s="23"/>
      <c r="AL798" s="23"/>
      <c r="AM798" s="23"/>
      <c r="AN798" s="23"/>
      <c r="AO798" s="23"/>
      <c r="AP798" s="23"/>
      <c r="AQ798" s="25"/>
      <c r="AR798" s="4"/>
      <c r="AS798" s="4"/>
      <c r="AT798" s="4"/>
      <c r="AU798" s="4"/>
      <c r="AV798" s="4"/>
      <c r="AW798" s="4"/>
      <c r="AX798" s="4"/>
      <c r="AY798" s="4"/>
      <c r="AZ798" s="4"/>
      <c r="BA798" s="4"/>
      <c r="BB798" s="4"/>
      <c r="BC798" s="4"/>
      <c r="BD798" s="4"/>
      <c r="BE798" s="4"/>
      <c r="BF798" s="4"/>
      <c r="BG798" s="4"/>
      <c r="BH798" s="4"/>
      <c r="BI798" s="4"/>
      <c r="BJ798" s="4"/>
      <c r="BK798" s="4"/>
      <c r="BL798" s="4"/>
      <c r="BM798" s="4"/>
      <c r="BN798" s="4"/>
      <c r="BO798" s="4"/>
      <c r="BP798" s="4"/>
      <c r="BQ798" s="4"/>
      <c r="BR798" s="4"/>
      <c r="BS798" s="4"/>
      <c r="BT798" s="4"/>
      <c r="BU798" s="4"/>
      <c r="BV798" s="4"/>
      <c r="BW798" s="4"/>
      <c r="BX798" s="4"/>
    </row>
    <row r="799">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23"/>
      <c r="AC799" s="23"/>
      <c r="AD799" s="23"/>
      <c r="AE799" s="23"/>
      <c r="AF799" s="23"/>
      <c r="AG799" s="23"/>
      <c r="AH799" s="23"/>
      <c r="AI799" s="23"/>
      <c r="AJ799" s="23"/>
      <c r="AK799" s="23"/>
      <c r="AL799" s="23"/>
      <c r="AM799" s="23"/>
      <c r="AN799" s="23"/>
      <c r="AO799" s="23"/>
      <c r="AP799" s="23"/>
      <c r="AQ799" s="25"/>
      <c r="AR799" s="4"/>
      <c r="AS799" s="4"/>
      <c r="AT799" s="4"/>
      <c r="AU799" s="4"/>
      <c r="AV799" s="4"/>
      <c r="AW799" s="4"/>
      <c r="AX799" s="4"/>
      <c r="AY799" s="4"/>
      <c r="AZ799" s="4"/>
      <c r="BA799" s="4"/>
      <c r="BB799" s="4"/>
      <c r="BC799" s="4"/>
      <c r="BD799" s="4"/>
      <c r="BE799" s="4"/>
      <c r="BF799" s="4"/>
      <c r="BG799" s="4"/>
      <c r="BH799" s="4"/>
      <c r="BI799" s="4"/>
      <c r="BJ799" s="4"/>
      <c r="BK799" s="4"/>
      <c r="BL799" s="4"/>
      <c r="BM799" s="4"/>
      <c r="BN799" s="4"/>
      <c r="BO799" s="4"/>
      <c r="BP799" s="4"/>
      <c r="BQ799" s="4"/>
      <c r="BR799" s="4"/>
      <c r="BS799" s="4"/>
      <c r="BT799" s="4"/>
      <c r="BU799" s="4"/>
      <c r="BV799" s="4"/>
      <c r="BW799" s="4"/>
      <c r="BX799" s="4"/>
    </row>
    <row r="800">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23"/>
      <c r="AC800" s="23"/>
      <c r="AD800" s="23"/>
      <c r="AE800" s="23"/>
      <c r="AF800" s="23"/>
      <c r="AG800" s="23"/>
      <c r="AH800" s="23"/>
      <c r="AI800" s="23"/>
      <c r="AJ800" s="23"/>
      <c r="AK800" s="23"/>
      <c r="AL800" s="23"/>
      <c r="AM800" s="23"/>
      <c r="AN800" s="23"/>
      <c r="AO800" s="23"/>
      <c r="AP800" s="23"/>
      <c r="AQ800" s="25"/>
      <c r="AR800" s="4"/>
      <c r="AS800" s="4"/>
      <c r="AT800" s="4"/>
      <c r="AU800" s="4"/>
      <c r="AV800" s="4"/>
      <c r="AW800" s="4"/>
      <c r="AX800" s="4"/>
      <c r="AY800" s="4"/>
      <c r="AZ800" s="4"/>
      <c r="BA800" s="4"/>
      <c r="BB800" s="4"/>
      <c r="BC800" s="4"/>
      <c r="BD800" s="4"/>
      <c r="BE800" s="4"/>
      <c r="BF800" s="4"/>
      <c r="BG800" s="4"/>
      <c r="BH800" s="4"/>
      <c r="BI800" s="4"/>
      <c r="BJ800" s="4"/>
      <c r="BK800" s="4"/>
      <c r="BL800" s="4"/>
      <c r="BM800" s="4"/>
      <c r="BN800" s="4"/>
      <c r="BO800" s="4"/>
      <c r="BP800" s="4"/>
      <c r="BQ800" s="4"/>
      <c r="BR800" s="4"/>
      <c r="BS800" s="4"/>
      <c r="BT800" s="4"/>
      <c r="BU800" s="4"/>
      <c r="BV800" s="4"/>
      <c r="BW800" s="4"/>
      <c r="BX800" s="4"/>
    </row>
    <row r="80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23"/>
      <c r="AC801" s="23"/>
      <c r="AD801" s="23"/>
      <c r="AE801" s="23"/>
      <c r="AF801" s="23"/>
      <c r="AG801" s="23"/>
      <c r="AH801" s="23"/>
      <c r="AI801" s="23"/>
      <c r="AJ801" s="23"/>
      <c r="AK801" s="23"/>
      <c r="AL801" s="23"/>
      <c r="AM801" s="23"/>
      <c r="AN801" s="23"/>
      <c r="AO801" s="23"/>
      <c r="AP801" s="23"/>
      <c r="AQ801" s="25"/>
      <c r="AR801" s="4"/>
      <c r="AS801" s="4"/>
      <c r="AT801" s="4"/>
      <c r="AU801" s="4"/>
      <c r="AV801" s="4"/>
      <c r="AW801" s="4"/>
      <c r="AX801" s="4"/>
      <c r="AY801" s="4"/>
      <c r="AZ801" s="4"/>
      <c r="BA801" s="4"/>
      <c r="BB801" s="4"/>
      <c r="BC801" s="4"/>
      <c r="BD801" s="4"/>
      <c r="BE801" s="4"/>
      <c r="BF801" s="4"/>
      <c r="BG801" s="4"/>
      <c r="BH801" s="4"/>
      <c r="BI801" s="4"/>
      <c r="BJ801" s="4"/>
      <c r="BK801" s="4"/>
      <c r="BL801" s="4"/>
      <c r="BM801" s="4"/>
      <c r="BN801" s="4"/>
      <c r="BO801" s="4"/>
      <c r="BP801" s="4"/>
      <c r="BQ801" s="4"/>
      <c r="BR801" s="4"/>
      <c r="BS801" s="4"/>
      <c r="BT801" s="4"/>
      <c r="BU801" s="4"/>
      <c r="BV801" s="4"/>
      <c r="BW801" s="4"/>
      <c r="BX801" s="4"/>
    </row>
    <row r="802">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23"/>
      <c r="AC802" s="23"/>
      <c r="AD802" s="23"/>
      <c r="AE802" s="23"/>
      <c r="AF802" s="23"/>
      <c r="AG802" s="23"/>
      <c r="AH802" s="23"/>
      <c r="AI802" s="23"/>
      <c r="AJ802" s="23"/>
      <c r="AK802" s="23"/>
      <c r="AL802" s="23"/>
      <c r="AM802" s="23"/>
      <c r="AN802" s="23"/>
      <c r="AO802" s="23"/>
      <c r="AP802" s="23"/>
      <c r="AQ802" s="25"/>
      <c r="AR802" s="4"/>
      <c r="AS802" s="4"/>
      <c r="AT802" s="4"/>
      <c r="AU802" s="4"/>
      <c r="AV802" s="4"/>
      <c r="AW802" s="4"/>
      <c r="AX802" s="4"/>
      <c r="AY802" s="4"/>
      <c r="AZ802" s="4"/>
      <c r="BA802" s="4"/>
      <c r="BB802" s="4"/>
      <c r="BC802" s="4"/>
      <c r="BD802" s="4"/>
      <c r="BE802" s="4"/>
      <c r="BF802" s="4"/>
      <c r="BG802" s="4"/>
      <c r="BH802" s="4"/>
      <c r="BI802" s="4"/>
      <c r="BJ802" s="4"/>
      <c r="BK802" s="4"/>
      <c r="BL802" s="4"/>
      <c r="BM802" s="4"/>
      <c r="BN802" s="4"/>
      <c r="BO802" s="4"/>
      <c r="BP802" s="4"/>
      <c r="BQ802" s="4"/>
      <c r="BR802" s="4"/>
      <c r="BS802" s="4"/>
      <c r="BT802" s="4"/>
      <c r="BU802" s="4"/>
      <c r="BV802" s="4"/>
      <c r="BW802" s="4"/>
      <c r="BX802" s="4"/>
    </row>
    <row r="803">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23"/>
      <c r="AC803" s="23"/>
      <c r="AD803" s="23"/>
      <c r="AE803" s="23"/>
      <c r="AF803" s="23"/>
      <c r="AG803" s="23"/>
      <c r="AH803" s="23"/>
      <c r="AI803" s="23"/>
      <c r="AJ803" s="23"/>
      <c r="AK803" s="23"/>
      <c r="AL803" s="23"/>
      <c r="AM803" s="23"/>
      <c r="AN803" s="23"/>
      <c r="AO803" s="23"/>
      <c r="AP803" s="23"/>
      <c r="AQ803" s="25"/>
      <c r="AR803" s="4"/>
      <c r="AS803" s="4"/>
      <c r="AT803" s="4"/>
      <c r="AU803" s="4"/>
      <c r="AV803" s="4"/>
      <c r="AW803" s="4"/>
      <c r="AX803" s="4"/>
      <c r="AY803" s="4"/>
      <c r="AZ803" s="4"/>
      <c r="BA803" s="4"/>
      <c r="BB803" s="4"/>
      <c r="BC803" s="4"/>
      <c r="BD803" s="4"/>
      <c r="BE803" s="4"/>
      <c r="BF803" s="4"/>
      <c r="BG803" s="4"/>
      <c r="BH803" s="4"/>
      <c r="BI803" s="4"/>
      <c r="BJ803" s="4"/>
      <c r="BK803" s="4"/>
      <c r="BL803" s="4"/>
      <c r="BM803" s="4"/>
      <c r="BN803" s="4"/>
      <c r="BO803" s="4"/>
      <c r="BP803" s="4"/>
      <c r="BQ803" s="4"/>
      <c r="BR803" s="4"/>
      <c r="BS803" s="4"/>
      <c r="BT803" s="4"/>
      <c r="BU803" s="4"/>
      <c r="BV803" s="4"/>
      <c r="BW803" s="4"/>
      <c r="BX803" s="4"/>
    </row>
    <row r="804">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23"/>
      <c r="AC804" s="23"/>
      <c r="AD804" s="23"/>
      <c r="AE804" s="23"/>
      <c r="AF804" s="23"/>
      <c r="AG804" s="23"/>
      <c r="AH804" s="23"/>
      <c r="AI804" s="23"/>
      <c r="AJ804" s="23"/>
      <c r="AK804" s="23"/>
      <c r="AL804" s="23"/>
      <c r="AM804" s="23"/>
      <c r="AN804" s="23"/>
      <c r="AO804" s="23"/>
      <c r="AP804" s="23"/>
      <c r="AQ804" s="25"/>
      <c r="AR804" s="4"/>
      <c r="AS804" s="4"/>
      <c r="AT804" s="4"/>
      <c r="AU804" s="4"/>
      <c r="AV804" s="4"/>
      <c r="AW804" s="4"/>
      <c r="AX804" s="4"/>
      <c r="AY804" s="4"/>
      <c r="AZ804" s="4"/>
      <c r="BA804" s="4"/>
      <c r="BB804" s="4"/>
      <c r="BC804" s="4"/>
      <c r="BD804" s="4"/>
      <c r="BE804" s="4"/>
      <c r="BF804" s="4"/>
      <c r="BG804" s="4"/>
      <c r="BH804" s="4"/>
      <c r="BI804" s="4"/>
      <c r="BJ804" s="4"/>
      <c r="BK804" s="4"/>
      <c r="BL804" s="4"/>
      <c r="BM804" s="4"/>
      <c r="BN804" s="4"/>
      <c r="BO804" s="4"/>
      <c r="BP804" s="4"/>
      <c r="BQ804" s="4"/>
      <c r="BR804" s="4"/>
      <c r="BS804" s="4"/>
      <c r="BT804" s="4"/>
      <c r="BU804" s="4"/>
      <c r="BV804" s="4"/>
      <c r="BW804" s="4"/>
      <c r="BX804" s="4"/>
    </row>
    <row r="805">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23"/>
      <c r="AC805" s="23"/>
      <c r="AD805" s="23"/>
      <c r="AE805" s="23"/>
      <c r="AF805" s="23"/>
      <c r="AG805" s="23"/>
      <c r="AH805" s="23"/>
      <c r="AI805" s="23"/>
      <c r="AJ805" s="23"/>
      <c r="AK805" s="23"/>
      <c r="AL805" s="23"/>
      <c r="AM805" s="23"/>
      <c r="AN805" s="23"/>
      <c r="AO805" s="23"/>
      <c r="AP805" s="23"/>
      <c r="AQ805" s="25"/>
      <c r="AR805" s="4"/>
      <c r="AS805" s="4"/>
      <c r="AT805" s="4"/>
      <c r="AU805" s="4"/>
      <c r="AV805" s="4"/>
      <c r="AW805" s="4"/>
      <c r="AX805" s="4"/>
      <c r="AY805" s="4"/>
      <c r="AZ805" s="4"/>
      <c r="BA805" s="4"/>
      <c r="BB805" s="4"/>
      <c r="BC805" s="4"/>
      <c r="BD805" s="4"/>
      <c r="BE805" s="4"/>
      <c r="BF805" s="4"/>
      <c r="BG805" s="4"/>
      <c r="BH805" s="4"/>
      <c r="BI805" s="4"/>
      <c r="BJ805" s="4"/>
      <c r="BK805" s="4"/>
      <c r="BL805" s="4"/>
      <c r="BM805" s="4"/>
      <c r="BN805" s="4"/>
      <c r="BO805" s="4"/>
      <c r="BP805" s="4"/>
      <c r="BQ805" s="4"/>
      <c r="BR805" s="4"/>
      <c r="BS805" s="4"/>
      <c r="BT805" s="4"/>
      <c r="BU805" s="4"/>
      <c r="BV805" s="4"/>
      <c r="BW805" s="4"/>
      <c r="BX805" s="4"/>
    </row>
    <row r="806">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23"/>
      <c r="AC806" s="23"/>
      <c r="AD806" s="23"/>
      <c r="AE806" s="23"/>
      <c r="AF806" s="23"/>
      <c r="AG806" s="23"/>
      <c r="AH806" s="23"/>
      <c r="AI806" s="23"/>
      <c r="AJ806" s="23"/>
      <c r="AK806" s="23"/>
      <c r="AL806" s="23"/>
      <c r="AM806" s="23"/>
      <c r="AN806" s="23"/>
      <c r="AO806" s="23"/>
      <c r="AP806" s="23"/>
      <c r="AQ806" s="25"/>
      <c r="AR806" s="4"/>
      <c r="AS806" s="4"/>
      <c r="AT806" s="4"/>
      <c r="AU806" s="4"/>
      <c r="AV806" s="4"/>
      <c r="AW806" s="4"/>
      <c r="AX806" s="4"/>
      <c r="AY806" s="4"/>
      <c r="AZ806" s="4"/>
      <c r="BA806" s="4"/>
      <c r="BB806" s="4"/>
      <c r="BC806" s="4"/>
      <c r="BD806" s="4"/>
      <c r="BE806" s="4"/>
      <c r="BF806" s="4"/>
      <c r="BG806" s="4"/>
      <c r="BH806" s="4"/>
      <c r="BI806" s="4"/>
      <c r="BJ806" s="4"/>
      <c r="BK806" s="4"/>
      <c r="BL806" s="4"/>
      <c r="BM806" s="4"/>
      <c r="BN806" s="4"/>
      <c r="BO806" s="4"/>
      <c r="BP806" s="4"/>
      <c r="BQ806" s="4"/>
      <c r="BR806" s="4"/>
      <c r="BS806" s="4"/>
      <c r="BT806" s="4"/>
      <c r="BU806" s="4"/>
      <c r="BV806" s="4"/>
      <c r="BW806" s="4"/>
      <c r="BX806" s="4"/>
    </row>
    <row r="807">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23"/>
      <c r="AC807" s="23"/>
      <c r="AD807" s="23"/>
      <c r="AE807" s="23"/>
      <c r="AF807" s="23"/>
      <c r="AG807" s="23"/>
      <c r="AH807" s="23"/>
      <c r="AI807" s="23"/>
      <c r="AJ807" s="23"/>
      <c r="AK807" s="23"/>
      <c r="AL807" s="23"/>
      <c r="AM807" s="23"/>
      <c r="AN807" s="23"/>
      <c r="AO807" s="23"/>
      <c r="AP807" s="23"/>
      <c r="AQ807" s="25"/>
      <c r="AR807" s="4"/>
      <c r="AS807" s="4"/>
      <c r="AT807" s="4"/>
      <c r="AU807" s="4"/>
      <c r="AV807" s="4"/>
      <c r="AW807" s="4"/>
      <c r="AX807" s="4"/>
      <c r="AY807" s="4"/>
      <c r="AZ807" s="4"/>
      <c r="BA807" s="4"/>
      <c r="BB807" s="4"/>
      <c r="BC807" s="4"/>
      <c r="BD807" s="4"/>
      <c r="BE807" s="4"/>
      <c r="BF807" s="4"/>
      <c r="BG807" s="4"/>
      <c r="BH807" s="4"/>
      <c r="BI807" s="4"/>
      <c r="BJ807" s="4"/>
      <c r="BK807" s="4"/>
      <c r="BL807" s="4"/>
      <c r="BM807" s="4"/>
      <c r="BN807" s="4"/>
      <c r="BO807" s="4"/>
      <c r="BP807" s="4"/>
      <c r="BQ807" s="4"/>
      <c r="BR807" s="4"/>
      <c r="BS807" s="4"/>
      <c r="BT807" s="4"/>
      <c r="BU807" s="4"/>
      <c r="BV807" s="4"/>
      <c r="BW807" s="4"/>
      <c r="BX807" s="4"/>
    </row>
    <row r="808">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23"/>
      <c r="AC808" s="23"/>
      <c r="AD808" s="23"/>
      <c r="AE808" s="23"/>
      <c r="AF808" s="23"/>
      <c r="AG808" s="23"/>
      <c r="AH808" s="23"/>
      <c r="AI808" s="23"/>
      <c r="AJ808" s="23"/>
      <c r="AK808" s="23"/>
      <c r="AL808" s="23"/>
      <c r="AM808" s="23"/>
      <c r="AN808" s="23"/>
      <c r="AO808" s="23"/>
      <c r="AP808" s="23"/>
      <c r="AQ808" s="25"/>
      <c r="AR808" s="4"/>
      <c r="AS808" s="4"/>
      <c r="AT808" s="4"/>
      <c r="AU808" s="4"/>
      <c r="AV808" s="4"/>
      <c r="AW808" s="4"/>
      <c r="AX808" s="4"/>
      <c r="AY808" s="4"/>
      <c r="AZ808" s="4"/>
      <c r="BA808" s="4"/>
      <c r="BB808" s="4"/>
      <c r="BC808" s="4"/>
      <c r="BD808" s="4"/>
      <c r="BE808" s="4"/>
      <c r="BF808" s="4"/>
      <c r="BG808" s="4"/>
      <c r="BH808" s="4"/>
      <c r="BI808" s="4"/>
      <c r="BJ808" s="4"/>
      <c r="BK808" s="4"/>
      <c r="BL808" s="4"/>
      <c r="BM808" s="4"/>
      <c r="BN808" s="4"/>
      <c r="BO808" s="4"/>
      <c r="BP808" s="4"/>
      <c r="BQ808" s="4"/>
      <c r="BR808" s="4"/>
      <c r="BS808" s="4"/>
      <c r="BT808" s="4"/>
      <c r="BU808" s="4"/>
      <c r="BV808" s="4"/>
      <c r="BW808" s="4"/>
      <c r="BX808" s="4"/>
    </row>
    <row r="809">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23"/>
      <c r="AC809" s="23"/>
      <c r="AD809" s="23"/>
      <c r="AE809" s="23"/>
      <c r="AF809" s="23"/>
      <c r="AG809" s="23"/>
      <c r="AH809" s="23"/>
      <c r="AI809" s="23"/>
      <c r="AJ809" s="23"/>
      <c r="AK809" s="23"/>
      <c r="AL809" s="23"/>
      <c r="AM809" s="23"/>
      <c r="AN809" s="23"/>
      <c r="AO809" s="23"/>
      <c r="AP809" s="23"/>
      <c r="AQ809" s="25"/>
      <c r="AR809" s="4"/>
      <c r="AS809" s="4"/>
      <c r="AT809" s="4"/>
      <c r="AU809" s="4"/>
      <c r="AV809" s="4"/>
      <c r="AW809" s="4"/>
      <c r="AX809" s="4"/>
      <c r="AY809" s="4"/>
      <c r="AZ809" s="4"/>
      <c r="BA809" s="4"/>
      <c r="BB809" s="4"/>
      <c r="BC809" s="4"/>
      <c r="BD809" s="4"/>
      <c r="BE809" s="4"/>
      <c r="BF809" s="4"/>
      <c r="BG809" s="4"/>
      <c r="BH809" s="4"/>
      <c r="BI809" s="4"/>
      <c r="BJ809" s="4"/>
      <c r="BK809" s="4"/>
      <c r="BL809" s="4"/>
      <c r="BM809" s="4"/>
      <c r="BN809" s="4"/>
      <c r="BO809" s="4"/>
      <c r="BP809" s="4"/>
      <c r="BQ809" s="4"/>
      <c r="BR809" s="4"/>
      <c r="BS809" s="4"/>
      <c r="BT809" s="4"/>
      <c r="BU809" s="4"/>
      <c r="BV809" s="4"/>
      <c r="BW809" s="4"/>
      <c r="BX809" s="4"/>
    </row>
    <row r="810">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23"/>
      <c r="AC810" s="23"/>
      <c r="AD810" s="23"/>
      <c r="AE810" s="23"/>
      <c r="AF810" s="23"/>
      <c r="AG810" s="23"/>
      <c r="AH810" s="23"/>
      <c r="AI810" s="23"/>
      <c r="AJ810" s="23"/>
      <c r="AK810" s="23"/>
      <c r="AL810" s="23"/>
      <c r="AM810" s="23"/>
      <c r="AN810" s="23"/>
      <c r="AO810" s="23"/>
      <c r="AP810" s="23"/>
      <c r="AQ810" s="25"/>
      <c r="AR810" s="4"/>
      <c r="AS810" s="4"/>
      <c r="AT810" s="4"/>
      <c r="AU810" s="4"/>
      <c r="AV810" s="4"/>
      <c r="AW810" s="4"/>
      <c r="AX810" s="4"/>
      <c r="AY810" s="4"/>
      <c r="AZ810" s="4"/>
      <c r="BA810" s="4"/>
      <c r="BB810" s="4"/>
      <c r="BC810" s="4"/>
      <c r="BD810" s="4"/>
      <c r="BE810" s="4"/>
      <c r="BF810" s="4"/>
      <c r="BG810" s="4"/>
      <c r="BH810" s="4"/>
      <c r="BI810" s="4"/>
      <c r="BJ810" s="4"/>
      <c r="BK810" s="4"/>
      <c r="BL810" s="4"/>
      <c r="BM810" s="4"/>
      <c r="BN810" s="4"/>
      <c r="BO810" s="4"/>
      <c r="BP810" s="4"/>
      <c r="BQ810" s="4"/>
      <c r="BR810" s="4"/>
      <c r="BS810" s="4"/>
      <c r="BT810" s="4"/>
      <c r="BU810" s="4"/>
      <c r="BV810" s="4"/>
      <c r="BW810" s="4"/>
      <c r="BX810" s="4"/>
    </row>
    <row r="81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23"/>
      <c r="AC811" s="23"/>
      <c r="AD811" s="23"/>
      <c r="AE811" s="23"/>
      <c r="AF811" s="23"/>
      <c r="AG811" s="23"/>
      <c r="AH811" s="23"/>
      <c r="AI811" s="23"/>
      <c r="AJ811" s="23"/>
      <c r="AK811" s="23"/>
      <c r="AL811" s="23"/>
      <c r="AM811" s="23"/>
      <c r="AN811" s="23"/>
      <c r="AO811" s="23"/>
      <c r="AP811" s="23"/>
      <c r="AQ811" s="25"/>
      <c r="AR811" s="4"/>
      <c r="AS811" s="4"/>
      <c r="AT811" s="4"/>
      <c r="AU811" s="4"/>
      <c r="AV811" s="4"/>
      <c r="AW811" s="4"/>
      <c r="AX811" s="4"/>
      <c r="AY811" s="4"/>
      <c r="AZ811" s="4"/>
      <c r="BA811" s="4"/>
      <c r="BB811" s="4"/>
      <c r="BC811" s="4"/>
      <c r="BD811" s="4"/>
      <c r="BE811" s="4"/>
      <c r="BF811" s="4"/>
      <c r="BG811" s="4"/>
      <c r="BH811" s="4"/>
      <c r="BI811" s="4"/>
      <c r="BJ811" s="4"/>
      <c r="BK811" s="4"/>
      <c r="BL811" s="4"/>
      <c r="BM811" s="4"/>
      <c r="BN811" s="4"/>
      <c r="BO811" s="4"/>
      <c r="BP811" s="4"/>
      <c r="BQ811" s="4"/>
      <c r="BR811" s="4"/>
      <c r="BS811" s="4"/>
      <c r="BT811" s="4"/>
      <c r="BU811" s="4"/>
      <c r="BV811" s="4"/>
      <c r="BW811" s="4"/>
      <c r="BX811" s="4"/>
    </row>
    <row r="812">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23"/>
      <c r="AC812" s="23"/>
      <c r="AD812" s="23"/>
      <c r="AE812" s="23"/>
      <c r="AF812" s="23"/>
      <c r="AG812" s="23"/>
      <c r="AH812" s="23"/>
      <c r="AI812" s="23"/>
      <c r="AJ812" s="23"/>
      <c r="AK812" s="23"/>
      <c r="AL812" s="23"/>
      <c r="AM812" s="23"/>
      <c r="AN812" s="23"/>
      <c r="AO812" s="23"/>
      <c r="AP812" s="23"/>
      <c r="AQ812" s="25"/>
      <c r="AR812" s="4"/>
      <c r="AS812" s="4"/>
      <c r="AT812" s="4"/>
      <c r="AU812" s="4"/>
      <c r="AV812" s="4"/>
      <c r="AW812" s="4"/>
      <c r="AX812" s="4"/>
      <c r="AY812" s="4"/>
      <c r="AZ812" s="4"/>
      <c r="BA812" s="4"/>
      <c r="BB812" s="4"/>
      <c r="BC812" s="4"/>
      <c r="BD812" s="4"/>
      <c r="BE812" s="4"/>
      <c r="BF812" s="4"/>
      <c r="BG812" s="4"/>
      <c r="BH812" s="4"/>
      <c r="BI812" s="4"/>
      <c r="BJ812" s="4"/>
      <c r="BK812" s="4"/>
      <c r="BL812" s="4"/>
      <c r="BM812" s="4"/>
      <c r="BN812" s="4"/>
      <c r="BO812" s="4"/>
      <c r="BP812" s="4"/>
      <c r="BQ812" s="4"/>
      <c r="BR812" s="4"/>
      <c r="BS812" s="4"/>
      <c r="BT812" s="4"/>
      <c r="BU812" s="4"/>
      <c r="BV812" s="4"/>
      <c r="BW812" s="4"/>
      <c r="BX812" s="4"/>
    </row>
    <row r="813">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23"/>
      <c r="AC813" s="23"/>
      <c r="AD813" s="23"/>
      <c r="AE813" s="23"/>
      <c r="AF813" s="23"/>
      <c r="AG813" s="23"/>
      <c r="AH813" s="23"/>
      <c r="AI813" s="23"/>
      <c r="AJ813" s="23"/>
      <c r="AK813" s="23"/>
      <c r="AL813" s="23"/>
      <c r="AM813" s="23"/>
      <c r="AN813" s="23"/>
      <c r="AO813" s="23"/>
      <c r="AP813" s="23"/>
      <c r="AQ813" s="25"/>
      <c r="AR813" s="4"/>
      <c r="AS813" s="4"/>
      <c r="AT813" s="4"/>
      <c r="AU813" s="4"/>
      <c r="AV813" s="4"/>
      <c r="AW813" s="4"/>
      <c r="AX813" s="4"/>
      <c r="AY813" s="4"/>
      <c r="AZ813" s="4"/>
      <c r="BA813" s="4"/>
      <c r="BB813" s="4"/>
      <c r="BC813" s="4"/>
      <c r="BD813" s="4"/>
      <c r="BE813" s="4"/>
      <c r="BF813" s="4"/>
      <c r="BG813" s="4"/>
      <c r="BH813" s="4"/>
      <c r="BI813" s="4"/>
      <c r="BJ813" s="4"/>
      <c r="BK813" s="4"/>
      <c r="BL813" s="4"/>
      <c r="BM813" s="4"/>
      <c r="BN813" s="4"/>
      <c r="BO813" s="4"/>
      <c r="BP813" s="4"/>
      <c r="BQ813" s="4"/>
      <c r="BR813" s="4"/>
      <c r="BS813" s="4"/>
      <c r="BT813" s="4"/>
      <c r="BU813" s="4"/>
      <c r="BV813" s="4"/>
      <c r="BW813" s="4"/>
      <c r="BX813" s="4"/>
    </row>
    <row r="814">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23"/>
      <c r="AC814" s="23"/>
      <c r="AD814" s="23"/>
      <c r="AE814" s="23"/>
      <c r="AF814" s="23"/>
      <c r="AG814" s="23"/>
      <c r="AH814" s="23"/>
      <c r="AI814" s="23"/>
      <c r="AJ814" s="23"/>
      <c r="AK814" s="23"/>
      <c r="AL814" s="23"/>
      <c r="AM814" s="23"/>
      <c r="AN814" s="23"/>
      <c r="AO814" s="23"/>
      <c r="AP814" s="23"/>
      <c r="AQ814" s="25"/>
      <c r="AR814" s="4"/>
      <c r="AS814" s="4"/>
      <c r="AT814" s="4"/>
      <c r="AU814" s="4"/>
      <c r="AV814" s="4"/>
      <c r="AW814" s="4"/>
      <c r="AX814" s="4"/>
      <c r="AY814" s="4"/>
      <c r="AZ814" s="4"/>
      <c r="BA814" s="4"/>
      <c r="BB814" s="4"/>
      <c r="BC814" s="4"/>
      <c r="BD814" s="4"/>
      <c r="BE814" s="4"/>
      <c r="BF814" s="4"/>
      <c r="BG814" s="4"/>
      <c r="BH814" s="4"/>
      <c r="BI814" s="4"/>
      <c r="BJ814" s="4"/>
      <c r="BK814" s="4"/>
      <c r="BL814" s="4"/>
      <c r="BM814" s="4"/>
      <c r="BN814" s="4"/>
      <c r="BO814" s="4"/>
      <c r="BP814" s="4"/>
      <c r="BQ814" s="4"/>
      <c r="BR814" s="4"/>
      <c r="BS814" s="4"/>
      <c r="BT814" s="4"/>
      <c r="BU814" s="4"/>
      <c r="BV814" s="4"/>
      <c r="BW814" s="4"/>
      <c r="BX814" s="4"/>
    </row>
    <row r="815">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23"/>
      <c r="AC815" s="23"/>
      <c r="AD815" s="23"/>
      <c r="AE815" s="23"/>
      <c r="AF815" s="23"/>
      <c r="AG815" s="23"/>
      <c r="AH815" s="23"/>
      <c r="AI815" s="23"/>
      <c r="AJ815" s="23"/>
      <c r="AK815" s="23"/>
      <c r="AL815" s="23"/>
      <c r="AM815" s="23"/>
      <c r="AN815" s="23"/>
      <c r="AO815" s="23"/>
      <c r="AP815" s="23"/>
      <c r="AQ815" s="25"/>
      <c r="AR815" s="4"/>
      <c r="AS815" s="4"/>
      <c r="AT815" s="4"/>
      <c r="AU815" s="4"/>
      <c r="AV815" s="4"/>
      <c r="AW815" s="4"/>
      <c r="AX815" s="4"/>
      <c r="AY815" s="4"/>
      <c r="AZ815" s="4"/>
      <c r="BA815" s="4"/>
      <c r="BB815" s="4"/>
      <c r="BC815" s="4"/>
      <c r="BD815" s="4"/>
      <c r="BE815" s="4"/>
      <c r="BF815" s="4"/>
      <c r="BG815" s="4"/>
      <c r="BH815" s="4"/>
      <c r="BI815" s="4"/>
      <c r="BJ815" s="4"/>
      <c r="BK815" s="4"/>
      <c r="BL815" s="4"/>
      <c r="BM815" s="4"/>
      <c r="BN815" s="4"/>
      <c r="BO815" s="4"/>
      <c r="BP815" s="4"/>
      <c r="BQ815" s="4"/>
      <c r="BR815" s="4"/>
      <c r="BS815" s="4"/>
      <c r="BT815" s="4"/>
      <c r="BU815" s="4"/>
      <c r="BV815" s="4"/>
      <c r="BW815" s="4"/>
      <c r="BX815" s="4"/>
    </row>
    <row r="816">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23"/>
      <c r="AC816" s="23"/>
      <c r="AD816" s="23"/>
      <c r="AE816" s="23"/>
      <c r="AF816" s="23"/>
      <c r="AG816" s="23"/>
      <c r="AH816" s="23"/>
      <c r="AI816" s="23"/>
      <c r="AJ816" s="23"/>
      <c r="AK816" s="23"/>
      <c r="AL816" s="23"/>
      <c r="AM816" s="23"/>
      <c r="AN816" s="23"/>
      <c r="AO816" s="23"/>
      <c r="AP816" s="23"/>
      <c r="AQ816" s="25"/>
      <c r="AR816" s="4"/>
      <c r="AS816" s="4"/>
      <c r="AT816" s="4"/>
      <c r="AU816" s="4"/>
      <c r="AV816" s="4"/>
      <c r="AW816" s="4"/>
      <c r="AX816" s="4"/>
      <c r="AY816" s="4"/>
      <c r="AZ816" s="4"/>
      <c r="BA816" s="4"/>
      <c r="BB816" s="4"/>
      <c r="BC816" s="4"/>
      <c r="BD816" s="4"/>
      <c r="BE816" s="4"/>
      <c r="BF816" s="4"/>
      <c r="BG816" s="4"/>
      <c r="BH816" s="4"/>
      <c r="BI816" s="4"/>
      <c r="BJ816" s="4"/>
      <c r="BK816" s="4"/>
      <c r="BL816" s="4"/>
      <c r="BM816" s="4"/>
      <c r="BN816" s="4"/>
      <c r="BO816" s="4"/>
      <c r="BP816" s="4"/>
      <c r="BQ816" s="4"/>
      <c r="BR816" s="4"/>
      <c r="BS816" s="4"/>
      <c r="BT816" s="4"/>
      <c r="BU816" s="4"/>
      <c r="BV816" s="4"/>
      <c r="BW816" s="4"/>
      <c r="BX816" s="4"/>
    </row>
    <row r="817">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23"/>
      <c r="AC817" s="23"/>
      <c r="AD817" s="23"/>
      <c r="AE817" s="23"/>
      <c r="AF817" s="23"/>
      <c r="AG817" s="23"/>
      <c r="AH817" s="23"/>
      <c r="AI817" s="23"/>
      <c r="AJ817" s="23"/>
      <c r="AK817" s="23"/>
      <c r="AL817" s="23"/>
      <c r="AM817" s="23"/>
      <c r="AN817" s="23"/>
      <c r="AO817" s="23"/>
      <c r="AP817" s="23"/>
      <c r="AQ817" s="25"/>
      <c r="AR817" s="4"/>
      <c r="AS817" s="4"/>
      <c r="AT817" s="4"/>
      <c r="AU817" s="4"/>
      <c r="AV817" s="4"/>
      <c r="AW817" s="4"/>
      <c r="AX817" s="4"/>
      <c r="AY817" s="4"/>
      <c r="AZ817" s="4"/>
      <c r="BA817" s="4"/>
      <c r="BB817" s="4"/>
      <c r="BC817" s="4"/>
      <c r="BD817" s="4"/>
      <c r="BE817" s="4"/>
      <c r="BF817" s="4"/>
      <c r="BG817" s="4"/>
      <c r="BH817" s="4"/>
      <c r="BI817" s="4"/>
      <c r="BJ817" s="4"/>
      <c r="BK817" s="4"/>
      <c r="BL817" s="4"/>
      <c r="BM817" s="4"/>
      <c r="BN817" s="4"/>
      <c r="BO817" s="4"/>
      <c r="BP817" s="4"/>
      <c r="BQ817" s="4"/>
      <c r="BR817" s="4"/>
      <c r="BS817" s="4"/>
      <c r="BT817" s="4"/>
      <c r="BU817" s="4"/>
      <c r="BV817" s="4"/>
      <c r="BW817" s="4"/>
      <c r="BX817" s="4"/>
    </row>
    <row r="818">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23"/>
      <c r="AC818" s="23"/>
      <c r="AD818" s="23"/>
      <c r="AE818" s="23"/>
      <c r="AF818" s="23"/>
      <c r="AG818" s="23"/>
      <c r="AH818" s="23"/>
      <c r="AI818" s="23"/>
      <c r="AJ818" s="23"/>
      <c r="AK818" s="23"/>
      <c r="AL818" s="23"/>
      <c r="AM818" s="23"/>
      <c r="AN818" s="23"/>
      <c r="AO818" s="23"/>
      <c r="AP818" s="23"/>
      <c r="AQ818" s="25"/>
      <c r="AR818" s="4"/>
      <c r="AS818" s="4"/>
      <c r="AT818" s="4"/>
      <c r="AU818" s="4"/>
      <c r="AV818" s="4"/>
      <c r="AW818" s="4"/>
      <c r="AX818" s="4"/>
      <c r="AY818" s="4"/>
      <c r="AZ818" s="4"/>
      <c r="BA818" s="4"/>
      <c r="BB818" s="4"/>
      <c r="BC818" s="4"/>
      <c r="BD818" s="4"/>
      <c r="BE818" s="4"/>
      <c r="BF818" s="4"/>
      <c r="BG818" s="4"/>
      <c r="BH818" s="4"/>
      <c r="BI818" s="4"/>
      <c r="BJ818" s="4"/>
      <c r="BK818" s="4"/>
      <c r="BL818" s="4"/>
      <c r="BM818" s="4"/>
      <c r="BN818" s="4"/>
      <c r="BO818" s="4"/>
      <c r="BP818" s="4"/>
      <c r="BQ818" s="4"/>
      <c r="BR818" s="4"/>
      <c r="BS818" s="4"/>
      <c r="BT818" s="4"/>
      <c r="BU818" s="4"/>
      <c r="BV818" s="4"/>
      <c r="BW818" s="4"/>
      <c r="BX818" s="4"/>
    </row>
    <row r="819">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23"/>
      <c r="AC819" s="23"/>
      <c r="AD819" s="23"/>
      <c r="AE819" s="23"/>
      <c r="AF819" s="23"/>
      <c r="AG819" s="23"/>
      <c r="AH819" s="23"/>
      <c r="AI819" s="23"/>
      <c r="AJ819" s="23"/>
      <c r="AK819" s="23"/>
      <c r="AL819" s="23"/>
      <c r="AM819" s="23"/>
      <c r="AN819" s="23"/>
      <c r="AO819" s="23"/>
      <c r="AP819" s="23"/>
      <c r="AQ819" s="25"/>
      <c r="AR819" s="4"/>
      <c r="AS819" s="4"/>
      <c r="AT819" s="4"/>
      <c r="AU819" s="4"/>
      <c r="AV819" s="4"/>
      <c r="AW819" s="4"/>
      <c r="AX819" s="4"/>
      <c r="AY819" s="4"/>
      <c r="AZ819" s="4"/>
      <c r="BA819" s="4"/>
      <c r="BB819" s="4"/>
      <c r="BC819" s="4"/>
      <c r="BD819" s="4"/>
      <c r="BE819" s="4"/>
      <c r="BF819" s="4"/>
      <c r="BG819" s="4"/>
      <c r="BH819" s="4"/>
      <c r="BI819" s="4"/>
      <c r="BJ819" s="4"/>
      <c r="BK819" s="4"/>
      <c r="BL819" s="4"/>
      <c r="BM819" s="4"/>
      <c r="BN819" s="4"/>
      <c r="BO819" s="4"/>
      <c r="BP819" s="4"/>
      <c r="BQ819" s="4"/>
      <c r="BR819" s="4"/>
      <c r="BS819" s="4"/>
      <c r="BT819" s="4"/>
      <c r="BU819" s="4"/>
      <c r="BV819" s="4"/>
      <c r="BW819" s="4"/>
      <c r="BX819" s="4"/>
    </row>
    <row r="820">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23"/>
      <c r="AC820" s="23"/>
      <c r="AD820" s="23"/>
      <c r="AE820" s="23"/>
      <c r="AF820" s="23"/>
      <c r="AG820" s="23"/>
      <c r="AH820" s="23"/>
      <c r="AI820" s="23"/>
      <c r="AJ820" s="23"/>
      <c r="AK820" s="23"/>
      <c r="AL820" s="23"/>
      <c r="AM820" s="23"/>
      <c r="AN820" s="23"/>
      <c r="AO820" s="23"/>
      <c r="AP820" s="23"/>
      <c r="AQ820" s="25"/>
      <c r="AR820" s="4"/>
      <c r="AS820" s="4"/>
      <c r="AT820" s="4"/>
      <c r="AU820" s="4"/>
      <c r="AV820" s="4"/>
      <c r="AW820" s="4"/>
      <c r="AX820" s="4"/>
      <c r="AY820" s="4"/>
      <c r="AZ820" s="4"/>
      <c r="BA820" s="4"/>
      <c r="BB820" s="4"/>
      <c r="BC820" s="4"/>
      <c r="BD820" s="4"/>
      <c r="BE820" s="4"/>
      <c r="BF820" s="4"/>
      <c r="BG820" s="4"/>
      <c r="BH820" s="4"/>
      <c r="BI820" s="4"/>
      <c r="BJ820" s="4"/>
      <c r="BK820" s="4"/>
      <c r="BL820" s="4"/>
      <c r="BM820" s="4"/>
      <c r="BN820" s="4"/>
      <c r="BO820" s="4"/>
      <c r="BP820" s="4"/>
      <c r="BQ820" s="4"/>
      <c r="BR820" s="4"/>
      <c r="BS820" s="4"/>
      <c r="BT820" s="4"/>
      <c r="BU820" s="4"/>
      <c r="BV820" s="4"/>
      <c r="BW820" s="4"/>
      <c r="BX820" s="4"/>
    </row>
    <row r="82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23"/>
      <c r="AC821" s="23"/>
      <c r="AD821" s="23"/>
      <c r="AE821" s="23"/>
      <c r="AF821" s="23"/>
      <c r="AG821" s="23"/>
      <c r="AH821" s="23"/>
      <c r="AI821" s="23"/>
      <c r="AJ821" s="23"/>
      <c r="AK821" s="23"/>
      <c r="AL821" s="23"/>
      <c r="AM821" s="23"/>
      <c r="AN821" s="23"/>
      <c r="AO821" s="23"/>
      <c r="AP821" s="23"/>
      <c r="AQ821" s="25"/>
      <c r="AR821" s="4"/>
      <c r="AS821" s="4"/>
      <c r="AT821" s="4"/>
      <c r="AU821" s="4"/>
      <c r="AV821" s="4"/>
      <c r="AW821" s="4"/>
      <c r="AX821" s="4"/>
      <c r="AY821" s="4"/>
      <c r="AZ821" s="4"/>
      <c r="BA821" s="4"/>
      <c r="BB821" s="4"/>
      <c r="BC821" s="4"/>
      <c r="BD821" s="4"/>
      <c r="BE821" s="4"/>
      <c r="BF821" s="4"/>
      <c r="BG821" s="4"/>
      <c r="BH821" s="4"/>
      <c r="BI821" s="4"/>
      <c r="BJ821" s="4"/>
      <c r="BK821" s="4"/>
      <c r="BL821" s="4"/>
      <c r="BM821" s="4"/>
      <c r="BN821" s="4"/>
      <c r="BO821" s="4"/>
      <c r="BP821" s="4"/>
      <c r="BQ821" s="4"/>
      <c r="BR821" s="4"/>
      <c r="BS821" s="4"/>
      <c r="BT821" s="4"/>
      <c r="BU821" s="4"/>
      <c r="BV821" s="4"/>
      <c r="BW821" s="4"/>
      <c r="BX821" s="4"/>
    </row>
    <row r="822">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23"/>
      <c r="AC822" s="23"/>
      <c r="AD822" s="23"/>
      <c r="AE822" s="23"/>
      <c r="AF822" s="23"/>
      <c r="AG822" s="23"/>
      <c r="AH822" s="23"/>
      <c r="AI822" s="23"/>
      <c r="AJ822" s="23"/>
      <c r="AK822" s="23"/>
      <c r="AL822" s="23"/>
      <c r="AM822" s="23"/>
      <c r="AN822" s="23"/>
      <c r="AO822" s="23"/>
      <c r="AP822" s="23"/>
      <c r="AQ822" s="25"/>
      <c r="AR822" s="4"/>
      <c r="AS822" s="4"/>
      <c r="AT822" s="4"/>
      <c r="AU822" s="4"/>
      <c r="AV822" s="4"/>
      <c r="AW822" s="4"/>
      <c r="AX822" s="4"/>
      <c r="AY822" s="4"/>
      <c r="AZ822" s="4"/>
      <c r="BA822" s="4"/>
      <c r="BB822" s="4"/>
      <c r="BC822" s="4"/>
      <c r="BD822" s="4"/>
      <c r="BE822" s="4"/>
      <c r="BF822" s="4"/>
      <c r="BG822" s="4"/>
      <c r="BH822" s="4"/>
      <c r="BI822" s="4"/>
      <c r="BJ822" s="4"/>
      <c r="BK822" s="4"/>
      <c r="BL822" s="4"/>
      <c r="BM822" s="4"/>
      <c r="BN822" s="4"/>
      <c r="BO822" s="4"/>
      <c r="BP822" s="4"/>
      <c r="BQ822" s="4"/>
      <c r="BR822" s="4"/>
      <c r="BS822" s="4"/>
      <c r="BT822" s="4"/>
      <c r="BU822" s="4"/>
      <c r="BV822" s="4"/>
      <c r="BW822" s="4"/>
      <c r="BX822" s="4"/>
    </row>
    <row r="823">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23"/>
      <c r="AC823" s="23"/>
      <c r="AD823" s="23"/>
      <c r="AE823" s="23"/>
      <c r="AF823" s="23"/>
      <c r="AG823" s="23"/>
      <c r="AH823" s="23"/>
      <c r="AI823" s="23"/>
      <c r="AJ823" s="23"/>
      <c r="AK823" s="23"/>
      <c r="AL823" s="23"/>
      <c r="AM823" s="23"/>
      <c r="AN823" s="23"/>
      <c r="AO823" s="23"/>
      <c r="AP823" s="23"/>
      <c r="AQ823" s="25"/>
      <c r="AR823" s="4"/>
      <c r="AS823" s="4"/>
      <c r="AT823" s="4"/>
      <c r="AU823" s="4"/>
      <c r="AV823" s="4"/>
      <c r="AW823" s="4"/>
      <c r="AX823" s="4"/>
      <c r="AY823" s="4"/>
      <c r="AZ823" s="4"/>
      <c r="BA823" s="4"/>
      <c r="BB823" s="4"/>
      <c r="BC823" s="4"/>
      <c r="BD823" s="4"/>
      <c r="BE823" s="4"/>
      <c r="BF823" s="4"/>
      <c r="BG823" s="4"/>
      <c r="BH823" s="4"/>
      <c r="BI823" s="4"/>
      <c r="BJ823" s="4"/>
      <c r="BK823" s="4"/>
      <c r="BL823" s="4"/>
      <c r="BM823" s="4"/>
      <c r="BN823" s="4"/>
      <c r="BO823" s="4"/>
      <c r="BP823" s="4"/>
      <c r="BQ823" s="4"/>
      <c r="BR823" s="4"/>
      <c r="BS823" s="4"/>
      <c r="BT823" s="4"/>
      <c r="BU823" s="4"/>
      <c r="BV823" s="4"/>
      <c r="BW823" s="4"/>
      <c r="BX823" s="4"/>
    </row>
    <row r="824">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23"/>
      <c r="AC824" s="23"/>
      <c r="AD824" s="23"/>
      <c r="AE824" s="23"/>
      <c r="AF824" s="23"/>
      <c r="AG824" s="23"/>
      <c r="AH824" s="23"/>
      <c r="AI824" s="23"/>
      <c r="AJ824" s="23"/>
      <c r="AK824" s="23"/>
      <c r="AL824" s="23"/>
      <c r="AM824" s="23"/>
      <c r="AN824" s="23"/>
      <c r="AO824" s="23"/>
      <c r="AP824" s="23"/>
      <c r="AQ824" s="25"/>
      <c r="AR824" s="4"/>
      <c r="AS824" s="4"/>
      <c r="AT824" s="4"/>
      <c r="AU824" s="4"/>
      <c r="AV824" s="4"/>
      <c r="AW824" s="4"/>
      <c r="AX824" s="4"/>
      <c r="AY824" s="4"/>
      <c r="AZ824" s="4"/>
      <c r="BA824" s="4"/>
      <c r="BB824" s="4"/>
      <c r="BC824" s="4"/>
      <c r="BD824" s="4"/>
      <c r="BE824" s="4"/>
      <c r="BF824" s="4"/>
      <c r="BG824" s="4"/>
      <c r="BH824" s="4"/>
      <c r="BI824" s="4"/>
      <c r="BJ824" s="4"/>
      <c r="BK824" s="4"/>
      <c r="BL824" s="4"/>
      <c r="BM824" s="4"/>
      <c r="BN824" s="4"/>
      <c r="BO824" s="4"/>
      <c r="BP824" s="4"/>
      <c r="BQ824" s="4"/>
      <c r="BR824" s="4"/>
      <c r="BS824" s="4"/>
      <c r="BT824" s="4"/>
      <c r="BU824" s="4"/>
      <c r="BV824" s="4"/>
      <c r="BW824" s="4"/>
      <c r="BX824" s="4"/>
    </row>
    <row r="825">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23"/>
      <c r="AC825" s="23"/>
      <c r="AD825" s="23"/>
      <c r="AE825" s="23"/>
      <c r="AF825" s="23"/>
      <c r="AG825" s="23"/>
      <c r="AH825" s="23"/>
      <c r="AI825" s="23"/>
      <c r="AJ825" s="23"/>
      <c r="AK825" s="23"/>
      <c r="AL825" s="23"/>
      <c r="AM825" s="23"/>
      <c r="AN825" s="23"/>
      <c r="AO825" s="23"/>
      <c r="AP825" s="23"/>
      <c r="AQ825" s="25"/>
      <c r="AR825" s="4"/>
      <c r="AS825" s="4"/>
      <c r="AT825" s="4"/>
      <c r="AU825" s="4"/>
      <c r="AV825" s="4"/>
      <c r="AW825" s="4"/>
      <c r="AX825" s="4"/>
      <c r="AY825" s="4"/>
      <c r="AZ825" s="4"/>
      <c r="BA825" s="4"/>
      <c r="BB825" s="4"/>
      <c r="BC825" s="4"/>
      <c r="BD825" s="4"/>
      <c r="BE825" s="4"/>
      <c r="BF825" s="4"/>
      <c r="BG825" s="4"/>
      <c r="BH825" s="4"/>
      <c r="BI825" s="4"/>
      <c r="BJ825" s="4"/>
      <c r="BK825" s="4"/>
      <c r="BL825" s="4"/>
      <c r="BM825" s="4"/>
      <c r="BN825" s="4"/>
      <c r="BO825" s="4"/>
      <c r="BP825" s="4"/>
      <c r="BQ825" s="4"/>
      <c r="BR825" s="4"/>
      <c r="BS825" s="4"/>
      <c r="BT825" s="4"/>
      <c r="BU825" s="4"/>
      <c r="BV825" s="4"/>
      <c r="BW825" s="4"/>
      <c r="BX825" s="4"/>
    </row>
    <row r="826">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23"/>
      <c r="AC826" s="23"/>
      <c r="AD826" s="23"/>
      <c r="AE826" s="23"/>
      <c r="AF826" s="23"/>
      <c r="AG826" s="23"/>
      <c r="AH826" s="23"/>
      <c r="AI826" s="23"/>
      <c r="AJ826" s="23"/>
      <c r="AK826" s="23"/>
      <c r="AL826" s="23"/>
      <c r="AM826" s="23"/>
      <c r="AN826" s="23"/>
      <c r="AO826" s="23"/>
      <c r="AP826" s="23"/>
      <c r="AQ826" s="25"/>
      <c r="AR826" s="4"/>
      <c r="AS826" s="4"/>
      <c r="AT826" s="4"/>
      <c r="AU826" s="4"/>
      <c r="AV826" s="4"/>
      <c r="AW826" s="4"/>
      <c r="AX826" s="4"/>
      <c r="AY826" s="4"/>
      <c r="AZ826" s="4"/>
      <c r="BA826" s="4"/>
      <c r="BB826" s="4"/>
      <c r="BC826" s="4"/>
      <c r="BD826" s="4"/>
      <c r="BE826" s="4"/>
      <c r="BF826" s="4"/>
      <c r="BG826" s="4"/>
      <c r="BH826" s="4"/>
      <c r="BI826" s="4"/>
      <c r="BJ826" s="4"/>
      <c r="BK826" s="4"/>
      <c r="BL826" s="4"/>
      <c r="BM826" s="4"/>
      <c r="BN826" s="4"/>
      <c r="BO826" s="4"/>
      <c r="BP826" s="4"/>
      <c r="BQ826" s="4"/>
      <c r="BR826" s="4"/>
      <c r="BS826" s="4"/>
      <c r="BT826" s="4"/>
      <c r="BU826" s="4"/>
      <c r="BV826" s="4"/>
      <c r="BW826" s="4"/>
      <c r="BX826" s="4"/>
    </row>
    <row r="827">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23"/>
      <c r="AC827" s="23"/>
      <c r="AD827" s="23"/>
      <c r="AE827" s="23"/>
      <c r="AF827" s="23"/>
      <c r="AG827" s="23"/>
      <c r="AH827" s="23"/>
      <c r="AI827" s="23"/>
      <c r="AJ827" s="23"/>
      <c r="AK827" s="23"/>
      <c r="AL827" s="23"/>
      <c r="AM827" s="23"/>
      <c r="AN827" s="23"/>
      <c r="AO827" s="23"/>
      <c r="AP827" s="23"/>
      <c r="AQ827" s="25"/>
      <c r="AR827" s="4"/>
      <c r="AS827" s="4"/>
      <c r="AT827" s="4"/>
      <c r="AU827" s="4"/>
      <c r="AV827" s="4"/>
      <c r="AW827" s="4"/>
      <c r="AX827" s="4"/>
      <c r="AY827" s="4"/>
      <c r="AZ827" s="4"/>
      <c r="BA827" s="4"/>
      <c r="BB827" s="4"/>
      <c r="BC827" s="4"/>
      <c r="BD827" s="4"/>
      <c r="BE827" s="4"/>
      <c r="BF827" s="4"/>
      <c r="BG827" s="4"/>
      <c r="BH827" s="4"/>
      <c r="BI827" s="4"/>
      <c r="BJ827" s="4"/>
      <c r="BK827" s="4"/>
      <c r="BL827" s="4"/>
      <c r="BM827" s="4"/>
      <c r="BN827" s="4"/>
      <c r="BO827" s="4"/>
      <c r="BP827" s="4"/>
      <c r="BQ827" s="4"/>
      <c r="BR827" s="4"/>
      <c r="BS827" s="4"/>
      <c r="BT827" s="4"/>
      <c r="BU827" s="4"/>
      <c r="BV827" s="4"/>
      <c r="BW827" s="4"/>
      <c r="BX827" s="4"/>
    </row>
    <row r="828">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23"/>
      <c r="AC828" s="23"/>
      <c r="AD828" s="23"/>
      <c r="AE828" s="23"/>
      <c r="AF828" s="23"/>
      <c r="AG828" s="23"/>
      <c r="AH828" s="23"/>
      <c r="AI828" s="23"/>
      <c r="AJ828" s="23"/>
      <c r="AK828" s="23"/>
      <c r="AL828" s="23"/>
      <c r="AM828" s="23"/>
      <c r="AN828" s="23"/>
      <c r="AO828" s="23"/>
      <c r="AP828" s="23"/>
      <c r="AQ828" s="25"/>
      <c r="AR828" s="4"/>
      <c r="AS828" s="4"/>
      <c r="AT828" s="4"/>
      <c r="AU828" s="4"/>
      <c r="AV828" s="4"/>
      <c r="AW828" s="4"/>
      <c r="AX828" s="4"/>
      <c r="AY828" s="4"/>
      <c r="AZ828" s="4"/>
      <c r="BA828" s="4"/>
      <c r="BB828" s="4"/>
      <c r="BC828" s="4"/>
      <c r="BD828" s="4"/>
      <c r="BE828" s="4"/>
      <c r="BF828" s="4"/>
      <c r="BG828" s="4"/>
      <c r="BH828" s="4"/>
      <c r="BI828" s="4"/>
      <c r="BJ828" s="4"/>
      <c r="BK828" s="4"/>
      <c r="BL828" s="4"/>
      <c r="BM828" s="4"/>
      <c r="BN828" s="4"/>
      <c r="BO828" s="4"/>
      <c r="BP828" s="4"/>
      <c r="BQ828" s="4"/>
      <c r="BR828" s="4"/>
      <c r="BS828" s="4"/>
      <c r="BT828" s="4"/>
      <c r="BU828" s="4"/>
      <c r="BV828" s="4"/>
      <c r="BW828" s="4"/>
      <c r="BX828" s="4"/>
    </row>
    <row r="829">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23"/>
      <c r="AC829" s="23"/>
      <c r="AD829" s="23"/>
      <c r="AE829" s="23"/>
      <c r="AF829" s="23"/>
      <c r="AG829" s="23"/>
      <c r="AH829" s="23"/>
      <c r="AI829" s="23"/>
      <c r="AJ829" s="23"/>
      <c r="AK829" s="23"/>
      <c r="AL829" s="23"/>
      <c r="AM829" s="23"/>
      <c r="AN829" s="23"/>
      <c r="AO829" s="23"/>
      <c r="AP829" s="23"/>
      <c r="AQ829" s="25"/>
      <c r="AR829" s="4"/>
      <c r="AS829" s="4"/>
      <c r="AT829" s="4"/>
      <c r="AU829" s="4"/>
      <c r="AV829" s="4"/>
      <c r="AW829" s="4"/>
      <c r="AX829" s="4"/>
      <c r="AY829" s="4"/>
      <c r="AZ829" s="4"/>
      <c r="BA829" s="4"/>
      <c r="BB829" s="4"/>
      <c r="BC829" s="4"/>
      <c r="BD829" s="4"/>
      <c r="BE829" s="4"/>
      <c r="BF829" s="4"/>
      <c r="BG829" s="4"/>
      <c r="BH829" s="4"/>
      <c r="BI829" s="4"/>
      <c r="BJ829" s="4"/>
      <c r="BK829" s="4"/>
      <c r="BL829" s="4"/>
      <c r="BM829" s="4"/>
      <c r="BN829" s="4"/>
      <c r="BO829" s="4"/>
      <c r="BP829" s="4"/>
      <c r="BQ829" s="4"/>
      <c r="BR829" s="4"/>
      <c r="BS829" s="4"/>
      <c r="BT829" s="4"/>
      <c r="BU829" s="4"/>
      <c r="BV829" s="4"/>
      <c r="BW829" s="4"/>
      <c r="BX829" s="4"/>
    </row>
    <row r="830">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23"/>
      <c r="AC830" s="23"/>
      <c r="AD830" s="23"/>
      <c r="AE830" s="23"/>
      <c r="AF830" s="23"/>
      <c r="AG830" s="23"/>
      <c r="AH830" s="23"/>
      <c r="AI830" s="23"/>
      <c r="AJ830" s="23"/>
      <c r="AK830" s="23"/>
      <c r="AL830" s="23"/>
      <c r="AM830" s="23"/>
      <c r="AN830" s="23"/>
      <c r="AO830" s="23"/>
      <c r="AP830" s="23"/>
      <c r="AQ830" s="25"/>
      <c r="AR830" s="4"/>
      <c r="AS830" s="4"/>
      <c r="AT830" s="4"/>
      <c r="AU830" s="4"/>
      <c r="AV830" s="4"/>
      <c r="AW830" s="4"/>
      <c r="AX830" s="4"/>
      <c r="AY830" s="4"/>
      <c r="AZ830" s="4"/>
      <c r="BA830" s="4"/>
      <c r="BB830" s="4"/>
      <c r="BC830" s="4"/>
      <c r="BD830" s="4"/>
      <c r="BE830" s="4"/>
      <c r="BF830" s="4"/>
      <c r="BG830" s="4"/>
      <c r="BH830" s="4"/>
      <c r="BI830" s="4"/>
      <c r="BJ830" s="4"/>
      <c r="BK830" s="4"/>
      <c r="BL830" s="4"/>
      <c r="BM830" s="4"/>
      <c r="BN830" s="4"/>
      <c r="BO830" s="4"/>
      <c r="BP830" s="4"/>
      <c r="BQ830" s="4"/>
      <c r="BR830" s="4"/>
      <c r="BS830" s="4"/>
      <c r="BT830" s="4"/>
      <c r="BU830" s="4"/>
      <c r="BV830" s="4"/>
      <c r="BW830" s="4"/>
      <c r="BX830" s="4"/>
    </row>
    <row r="83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23"/>
      <c r="AC831" s="23"/>
      <c r="AD831" s="23"/>
      <c r="AE831" s="23"/>
      <c r="AF831" s="23"/>
      <c r="AG831" s="23"/>
      <c r="AH831" s="23"/>
      <c r="AI831" s="23"/>
      <c r="AJ831" s="23"/>
      <c r="AK831" s="23"/>
      <c r="AL831" s="23"/>
      <c r="AM831" s="23"/>
      <c r="AN831" s="23"/>
      <c r="AO831" s="23"/>
      <c r="AP831" s="23"/>
      <c r="AQ831" s="25"/>
      <c r="AR831" s="4"/>
      <c r="AS831" s="4"/>
      <c r="AT831" s="4"/>
      <c r="AU831" s="4"/>
      <c r="AV831" s="4"/>
      <c r="AW831" s="4"/>
      <c r="AX831" s="4"/>
      <c r="AY831" s="4"/>
      <c r="AZ831" s="4"/>
      <c r="BA831" s="4"/>
      <c r="BB831" s="4"/>
      <c r="BC831" s="4"/>
      <c r="BD831" s="4"/>
      <c r="BE831" s="4"/>
      <c r="BF831" s="4"/>
      <c r="BG831" s="4"/>
      <c r="BH831" s="4"/>
      <c r="BI831" s="4"/>
      <c r="BJ831" s="4"/>
      <c r="BK831" s="4"/>
      <c r="BL831" s="4"/>
      <c r="BM831" s="4"/>
      <c r="BN831" s="4"/>
      <c r="BO831" s="4"/>
      <c r="BP831" s="4"/>
      <c r="BQ831" s="4"/>
      <c r="BR831" s="4"/>
      <c r="BS831" s="4"/>
      <c r="BT831" s="4"/>
      <c r="BU831" s="4"/>
      <c r="BV831" s="4"/>
      <c r="BW831" s="4"/>
      <c r="BX831" s="4"/>
    </row>
    <row r="832">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23"/>
      <c r="AC832" s="23"/>
      <c r="AD832" s="23"/>
      <c r="AE832" s="23"/>
      <c r="AF832" s="23"/>
      <c r="AG832" s="23"/>
      <c r="AH832" s="23"/>
      <c r="AI832" s="23"/>
      <c r="AJ832" s="23"/>
      <c r="AK832" s="23"/>
      <c r="AL832" s="23"/>
      <c r="AM832" s="23"/>
      <c r="AN832" s="23"/>
      <c r="AO832" s="23"/>
      <c r="AP832" s="23"/>
      <c r="AQ832" s="25"/>
      <c r="AR832" s="4"/>
      <c r="AS832" s="4"/>
      <c r="AT832" s="4"/>
      <c r="AU832" s="4"/>
      <c r="AV832" s="4"/>
      <c r="AW832" s="4"/>
      <c r="AX832" s="4"/>
      <c r="AY832" s="4"/>
      <c r="AZ832" s="4"/>
      <c r="BA832" s="4"/>
      <c r="BB832" s="4"/>
      <c r="BC832" s="4"/>
      <c r="BD832" s="4"/>
      <c r="BE832" s="4"/>
      <c r="BF832" s="4"/>
      <c r="BG832" s="4"/>
      <c r="BH832" s="4"/>
      <c r="BI832" s="4"/>
      <c r="BJ832" s="4"/>
      <c r="BK832" s="4"/>
      <c r="BL832" s="4"/>
      <c r="BM832" s="4"/>
      <c r="BN832" s="4"/>
      <c r="BO832" s="4"/>
      <c r="BP832" s="4"/>
      <c r="BQ832" s="4"/>
      <c r="BR832" s="4"/>
      <c r="BS832" s="4"/>
      <c r="BT832" s="4"/>
      <c r="BU832" s="4"/>
      <c r="BV832" s="4"/>
      <c r="BW832" s="4"/>
      <c r="BX832" s="4"/>
    </row>
    <row r="833">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23"/>
      <c r="AC833" s="23"/>
      <c r="AD833" s="23"/>
      <c r="AE833" s="23"/>
      <c r="AF833" s="23"/>
      <c r="AG833" s="23"/>
      <c r="AH833" s="23"/>
      <c r="AI833" s="23"/>
      <c r="AJ833" s="23"/>
      <c r="AK833" s="23"/>
      <c r="AL833" s="23"/>
      <c r="AM833" s="23"/>
      <c r="AN833" s="23"/>
      <c r="AO833" s="23"/>
      <c r="AP833" s="23"/>
      <c r="AQ833" s="25"/>
      <c r="AR833" s="4"/>
      <c r="AS833" s="4"/>
      <c r="AT833" s="4"/>
      <c r="AU833" s="4"/>
      <c r="AV833" s="4"/>
      <c r="AW833" s="4"/>
      <c r="AX833" s="4"/>
      <c r="AY833" s="4"/>
      <c r="AZ833" s="4"/>
      <c r="BA833" s="4"/>
      <c r="BB833" s="4"/>
      <c r="BC833" s="4"/>
      <c r="BD833" s="4"/>
      <c r="BE833" s="4"/>
      <c r="BF833" s="4"/>
      <c r="BG833" s="4"/>
      <c r="BH833" s="4"/>
      <c r="BI833" s="4"/>
      <c r="BJ833" s="4"/>
      <c r="BK833" s="4"/>
      <c r="BL833" s="4"/>
      <c r="BM833" s="4"/>
      <c r="BN833" s="4"/>
      <c r="BO833" s="4"/>
      <c r="BP833" s="4"/>
      <c r="BQ833" s="4"/>
      <c r="BR833" s="4"/>
      <c r="BS833" s="4"/>
      <c r="BT833" s="4"/>
      <c r="BU833" s="4"/>
      <c r="BV833" s="4"/>
      <c r="BW833" s="4"/>
      <c r="BX833" s="4"/>
    </row>
    <row r="834">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23"/>
      <c r="AC834" s="23"/>
      <c r="AD834" s="23"/>
      <c r="AE834" s="23"/>
      <c r="AF834" s="23"/>
      <c r="AG834" s="23"/>
      <c r="AH834" s="23"/>
      <c r="AI834" s="23"/>
      <c r="AJ834" s="23"/>
      <c r="AK834" s="23"/>
      <c r="AL834" s="23"/>
      <c r="AM834" s="23"/>
      <c r="AN834" s="23"/>
      <c r="AO834" s="23"/>
      <c r="AP834" s="23"/>
      <c r="AQ834" s="25"/>
      <c r="AR834" s="4"/>
      <c r="AS834" s="4"/>
      <c r="AT834" s="4"/>
      <c r="AU834" s="4"/>
      <c r="AV834" s="4"/>
      <c r="AW834" s="4"/>
      <c r="AX834" s="4"/>
      <c r="AY834" s="4"/>
      <c r="AZ834" s="4"/>
      <c r="BA834" s="4"/>
      <c r="BB834" s="4"/>
      <c r="BC834" s="4"/>
      <c r="BD834" s="4"/>
      <c r="BE834" s="4"/>
      <c r="BF834" s="4"/>
      <c r="BG834" s="4"/>
      <c r="BH834" s="4"/>
      <c r="BI834" s="4"/>
      <c r="BJ834" s="4"/>
      <c r="BK834" s="4"/>
      <c r="BL834" s="4"/>
      <c r="BM834" s="4"/>
      <c r="BN834" s="4"/>
      <c r="BO834" s="4"/>
      <c r="BP834" s="4"/>
      <c r="BQ834" s="4"/>
      <c r="BR834" s="4"/>
      <c r="BS834" s="4"/>
      <c r="BT834" s="4"/>
      <c r="BU834" s="4"/>
      <c r="BV834" s="4"/>
      <c r="BW834" s="4"/>
      <c r="BX834" s="4"/>
    </row>
    <row r="835">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23"/>
      <c r="AC835" s="23"/>
      <c r="AD835" s="23"/>
      <c r="AE835" s="23"/>
      <c r="AF835" s="23"/>
      <c r="AG835" s="23"/>
      <c r="AH835" s="23"/>
      <c r="AI835" s="23"/>
      <c r="AJ835" s="23"/>
      <c r="AK835" s="23"/>
      <c r="AL835" s="23"/>
      <c r="AM835" s="23"/>
      <c r="AN835" s="23"/>
      <c r="AO835" s="23"/>
      <c r="AP835" s="23"/>
      <c r="AQ835" s="25"/>
      <c r="AR835" s="4"/>
      <c r="AS835" s="4"/>
      <c r="AT835" s="4"/>
      <c r="AU835" s="4"/>
      <c r="AV835" s="4"/>
      <c r="AW835" s="4"/>
      <c r="AX835" s="4"/>
      <c r="AY835" s="4"/>
      <c r="AZ835" s="4"/>
      <c r="BA835" s="4"/>
      <c r="BB835" s="4"/>
      <c r="BC835" s="4"/>
      <c r="BD835" s="4"/>
      <c r="BE835" s="4"/>
      <c r="BF835" s="4"/>
      <c r="BG835" s="4"/>
      <c r="BH835" s="4"/>
      <c r="BI835" s="4"/>
      <c r="BJ835" s="4"/>
      <c r="BK835" s="4"/>
      <c r="BL835" s="4"/>
      <c r="BM835" s="4"/>
      <c r="BN835" s="4"/>
      <c r="BO835" s="4"/>
      <c r="BP835" s="4"/>
      <c r="BQ835" s="4"/>
      <c r="BR835" s="4"/>
      <c r="BS835" s="4"/>
      <c r="BT835" s="4"/>
      <c r="BU835" s="4"/>
      <c r="BV835" s="4"/>
      <c r="BW835" s="4"/>
      <c r="BX835" s="4"/>
    </row>
    <row r="836">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23"/>
      <c r="AC836" s="23"/>
      <c r="AD836" s="23"/>
      <c r="AE836" s="23"/>
      <c r="AF836" s="23"/>
      <c r="AG836" s="23"/>
      <c r="AH836" s="23"/>
      <c r="AI836" s="23"/>
      <c r="AJ836" s="23"/>
      <c r="AK836" s="23"/>
      <c r="AL836" s="23"/>
      <c r="AM836" s="23"/>
      <c r="AN836" s="23"/>
      <c r="AO836" s="23"/>
      <c r="AP836" s="23"/>
      <c r="AQ836" s="25"/>
      <c r="AR836" s="4"/>
      <c r="AS836" s="4"/>
      <c r="AT836" s="4"/>
      <c r="AU836" s="4"/>
      <c r="AV836" s="4"/>
      <c r="AW836" s="4"/>
      <c r="AX836" s="4"/>
      <c r="AY836" s="4"/>
      <c r="AZ836" s="4"/>
      <c r="BA836" s="4"/>
      <c r="BB836" s="4"/>
      <c r="BC836" s="4"/>
      <c r="BD836" s="4"/>
      <c r="BE836" s="4"/>
      <c r="BF836" s="4"/>
      <c r="BG836" s="4"/>
      <c r="BH836" s="4"/>
      <c r="BI836" s="4"/>
      <c r="BJ836" s="4"/>
      <c r="BK836" s="4"/>
      <c r="BL836" s="4"/>
      <c r="BM836" s="4"/>
      <c r="BN836" s="4"/>
      <c r="BO836" s="4"/>
      <c r="BP836" s="4"/>
      <c r="BQ836" s="4"/>
      <c r="BR836" s="4"/>
      <c r="BS836" s="4"/>
      <c r="BT836" s="4"/>
      <c r="BU836" s="4"/>
      <c r="BV836" s="4"/>
      <c r="BW836" s="4"/>
      <c r="BX836" s="4"/>
    </row>
    <row r="837">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23"/>
      <c r="AC837" s="23"/>
      <c r="AD837" s="23"/>
      <c r="AE837" s="23"/>
      <c r="AF837" s="23"/>
      <c r="AG837" s="23"/>
      <c r="AH837" s="23"/>
      <c r="AI837" s="23"/>
      <c r="AJ837" s="23"/>
      <c r="AK837" s="23"/>
      <c r="AL837" s="23"/>
      <c r="AM837" s="23"/>
      <c r="AN837" s="23"/>
      <c r="AO837" s="23"/>
      <c r="AP837" s="23"/>
      <c r="AQ837" s="25"/>
      <c r="AR837" s="4"/>
      <c r="AS837" s="4"/>
      <c r="AT837" s="4"/>
      <c r="AU837" s="4"/>
      <c r="AV837" s="4"/>
      <c r="AW837" s="4"/>
      <c r="AX837" s="4"/>
      <c r="AY837" s="4"/>
      <c r="AZ837" s="4"/>
      <c r="BA837" s="4"/>
      <c r="BB837" s="4"/>
      <c r="BC837" s="4"/>
      <c r="BD837" s="4"/>
      <c r="BE837" s="4"/>
      <c r="BF837" s="4"/>
      <c r="BG837" s="4"/>
      <c r="BH837" s="4"/>
      <c r="BI837" s="4"/>
      <c r="BJ837" s="4"/>
      <c r="BK837" s="4"/>
      <c r="BL837" s="4"/>
      <c r="BM837" s="4"/>
      <c r="BN837" s="4"/>
      <c r="BO837" s="4"/>
      <c r="BP837" s="4"/>
      <c r="BQ837" s="4"/>
      <c r="BR837" s="4"/>
      <c r="BS837" s="4"/>
      <c r="BT837" s="4"/>
      <c r="BU837" s="4"/>
      <c r="BV837" s="4"/>
      <c r="BW837" s="4"/>
      <c r="BX837" s="4"/>
    </row>
    <row r="838">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23"/>
      <c r="AC838" s="23"/>
      <c r="AD838" s="23"/>
      <c r="AE838" s="23"/>
      <c r="AF838" s="23"/>
      <c r="AG838" s="23"/>
      <c r="AH838" s="23"/>
      <c r="AI838" s="23"/>
      <c r="AJ838" s="23"/>
      <c r="AK838" s="23"/>
      <c r="AL838" s="23"/>
      <c r="AM838" s="23"/>
      <c r="AN838" s="23"/>
      <c r="AO838" s="23"/>
      <c r="AP838" s="23"/>
      <c r="AQ838" s="25"/>
      <c r="AR838" s="4"/>
      <c r="AS838" s="4"/>
      <c r="AT838" s="4"/>
      <c r="AU838" s="4"/>
      <c r="AV838" s="4"/>
      <c r="AW838" s="4"/>
      <c r="AX838" s="4"/>
      <c r="AY838" s="4"/>
      <c r="AZ838" s="4"/>
      <c r="BA838" s="4"/>
      <c r="BB838" s="4"/>
      <c r="BC838" s="4"/>
      <c r="BD838" s="4"/>
      <c r="BE838" s="4"/>
      <c r="BF838" s="4"/>
      <c r="BG838" s="4"/>
      <c r="BH838" s="4"/>
      <c r="BI838" s="4"/>
      <c r="BJ838" s="4"/>
      <c r="BK838" s="4"/>
      <c r="BL838" s="4"/>
      <c r="BM838" s="4"/>
      <c r="BN838" s="4"/>
      <c r="BO838" s="4"/>
      <c r="BP838" s="4"/>
      <c r="BQ838" s="4"/>
      <c r="BR838" s="4"/>
      <c r="BS838" s="4"/>
      <c r="BT838" s="4"/>
      <c r="BU838" s="4"/>
      <c r="BV838" s="4"/>
      <c r="BW838" s="4"/>
      <c r="BX838" s="4"/>
    </row>
    <row r="839">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23"/>
      <c r="AC839" s="23"/>
      <c r="AD839" s="23"/>
      <c r="AE839" s="23"/>
      <c r="AF839" s="23"/>
      <c r="AG839" s="23"/>
      <c r="AH839" s="23"/>
      <c r="AI839" s="23"/>
      <c r="AJ839" s="23"/>
      <c r="AK839" s="23"/>
      <c r="AL839" s="23"/>
      <c r="AM839" s="23"/>
      <c r="AN839" s="23"/>
      <c r="AO839" s="23"/>
      <c r="AP839" s="23"/>
      <c r="AQ839" s="25"/>
      <c r="AR839" s="4"/>
      <c r="AS839" s="4"/>
      <c r="AT839" s="4"/>
      <c r="AU839" s="4"/>
      <c r="AV839" s="4"/>
      <c r="AW839" s="4"/>
      <c r="AX839" s="4"/>
      <c r="AY839" s="4"/>
      <c r="AZ839" s="4"/>
      <c r="BA839" s="4"/>
      <c r="BB839" s="4"/>
      <c r="BC839" s="4"/>
      <c r="BD839" s="4"/>
      <c r="BE839" s="4"/>
      <c r="BF839" s="4"/>
      <c r="BG839" s="4"/>
      <c r="BH839" s="4"/>
      <c r="BI839" s="4"/>
      <c r="BJ839" s="4"/>
      <c r="BK839" s="4"/>
      <c r="BL839" s="4"/>
      <c r="BM839" s="4"/>
      <c r="BN839" s="4"/>
      <c r="BO839" s="4"/>
      <c r="BP839" s="4"/>
      <c r="BQ839" s="4"/>
      <c r="BR839" s="4"/>
      <c r="BS839" s="4"/>
      <c r="BT839" s="4"/>
      <c r="BU839" s="4"/>
      <c r="BV839" s="4"/>
      <c r="BW839" s="4"/>
      <c r="BX839" s="4"/>
    </row>
    <row r="840">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23"/>
      <c r="AC840" s="23"/>
      <c r="AD840" s="23"/>
      <c r="AE840" s="23"/>
      <c r="AF840" s="23"/>
      <c r="AG840" s="23"/>
      <c r="AH840" s="23"/>
      <c r="AI840" s="23"/>
      <c r="AJ840" s="23"/>
      <c r="AK840" s="23"/>
      <c r="AL840" s="23"/>
      <c r="AM840" s="23"/>
      <c r="AN840" s="23"/>
      <c r="AO840" s="23"/>
      <c r="AP840" s="23"/>
      <c r="AQ840" s="25"/>
      <c r="AR840" s="4"/>
      <c r="AS840" s="4"/>
      <c r="AT840" s="4"/>
      <c r="AU840" s="4"/>
      <c r="AV840" s="4"/>
      <c r="AW840" s="4"/>
      <c r="AX840" s="4"/>
      <c r="AY840" s="4"/>
      <c r="AZ840" s="4"/>
      <c r="BA840" s="4"/>
      <c r="BB840" s="4"/>
      <c r="BC840" s="4"/>
      <c r="BD840" s="4"/>
      <c r="BE840" s="4"/>
      <c r="BF840" s="4"/>
      <c r="BG840" s="4"/>
      <c r="BH840" s="4"/>
      <c r="BI840" s="4"/>
      <c r="BJ840" s="4"/>
      <c r="BK840" s="4"/>
      <c r="BL840" s="4"/>
      <c r="BM840" s="4"/>
      <c r="BN840" s="4"/>
      <c r="BO840" s="4"/>
      <c r="BP840" s="4"/>
      <c r="BQ840" s="4"/>
      <c r="BR840" s="4"/>
      <c r="BS840" s="4"/>
      <c r="BT840" s="4"/>
      <c r="BU840" s="4"/>
      <c r="BV840" s="4"/>
      <c r="BW840" s="4"/>
      <c r="BX840" s="4"/>
    </row>
    <row r="84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23"/>
      <c r="AC841" s="23"/>
      <c r="AD841" s="23"/>
      <c r="AE841" s="23"/>
      <c r="AF841" s="23"/>
      <c r="AG841" s="23"/>
      <c r="AH841" s="23"/>
      <c r="AI841" s="23"/>
      <c r="AJ841" s="23"/>
      <c r="AK841" s="23"/>
      <c r="AL841" s="23"/>
      <c r="AM841" s="23"/>
      <c r="AN841" s="23"/>
      <c r="AO841" s="23"/>
      <c r="AP841" s="23"/>
      <c r="AQ841" s="25"/>
      <c r="AR841" s="4"/>
      <c r="AS841" s="4"/>
      <c r="AT841" s="4"/>
      <c r="AU841" s="4"/>
      <c r="AV841" s="4"/>
      <c r="AW841" s="4"/>
      <c r="AX841" s="4"/>
      <c r="AY841" s="4"/>
      <c r="AZ841" s="4"/>
      <c r="BA841" s="4"/>
      <c r="BB841" s="4"/>
      <c r="BC841" s="4"/>
      <c r="BD841" s="4"/>
      <c r="BE841" s="4"/>
      <c r="BF841" s="4"/>
      <c r="BG841" s="4"/>
      <c r="BH841" s="4"/>
      <c r="BI841" s="4"/>
      <c r="BJ841" s="4"/>
      <c r="BK841" s="4"/>
      <c r="BL841" s="4"/>
      <c r="BM841" s="4"/>
      <c r="BN841" s="4"/>
      <c r="BO841" s="4"/>
      <c r="BP841" s="4"/>
      <c r="BQ841" s="4"/>
      <c r="BR841" s="4"/>
      <c r="BS841" s="4"/>
      <c r="BT841" s="4"/>
      <c r="BU841" s="4"/>
      <c r="BV841" s="4"/>
      <c r="BW841" s="4"/>
      <c r="BX841" s="4"/>
    </row>
    <row r="842">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23"/>
      <c r="AC842" s="23"/>
      <c r="AD842" s="23"/>
      <c r="AE842" s="23"/>
      <c r="AF842" s="23"/>
      <c r="AG842" s="23"/>
      <c r="AH842" s="23"/>
      <c r="AI842" s="23"/>
      <c r="AJ842" s="23"/>
      <c r="AK842" s="23"/>
      <c r="AL842" s="23"/>
      <c r="AM842" s="23"/>
      <c r="AN842" s="23"/>
      <c r="AO842" s="23"/>
      <c r="AP842" s="23"/>
      <c r="AQ842" s="25"/>
      <c r="AR842" s="4"/>
      <c r="AS842" s="4"/>
      <c r="AT842" s="4"/>
      <c r="AU842" s="4"/>
      <c r="AV842" s="4"/>
      <c r="AW842" s="4"/>
      <c r="AX842" s="4"/>
      <c r="AY842" s="4"/>
      <c r="AZ842" s="4"/>
      <c r="BA842" s="4"/>
      <c r="BB842" s="4"/>
      <c r="BC842" s="4"/>
      <c r="BD842" s="4"/>
      <c r="BE842" s="4"/>
      <c r="BF842" s="4"/>
      <c r="BG842" s="4"/>
      <c r="BH842" s="4"/>
      <c r="BI842" s="4"/>
      <c r="BJ842" s="4"/>
      <c r="BK842" s="4"/>
      <c r="BL842" s="4"/>
      <c r="BM842" s="4"/>
      <c r="BN842" s="4"/>
      <c r="BO842" s="4"/>
      <c r="BP842" s="4"/>
      <c r="BQ842" s="4"/>
      <c r="BR842" s="4"/>
      <c r="BS842" s="4"/>
      <c r="BT842" s="4"/>
      <c r="BU842" s="4"/>
      <c r="BV842" s="4"/>
      <c r="BW842" s="4"/>
      <c r="BX842" s="4"/>
    </row>
    <row r="843">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23"/>
      <c r="AC843" s="23"/>
      <c r="AD843" s="23"/>
      <c r="AE843" s="23"/>
      <c r="AF843" s="23"/>
      <c r="AG843" s="23"/>
      <c r="AH843" s="23"/>
      <c r="AI843" s="23"/>
      <c r="AJ843" s="23"/>
      <c r="AK843" s="23"/>
      <c r="AL843" s="23"/>
      <c r="AM843" s="23"/>
      <c r="AN843" s="23"/>
      <c r="AO843" s="23"/>
      <c r="AP843" s="23"/>
      <c r="AQ843" s="25"/>
      <c r="AR843" s="4"/>
      <c r="AS843" s="4"/>
      <c r="AT843" s="4"/>
      <c r="AU843" s="4"/>
      <c r="AV843" s="4"/>
      <c r="AW843" s="4"/>
      <c r="AX843" s="4"/>
      <c r="AY843" s="4"/>
      <c r="AZ843" s="4"/>
      <c r="BA843" s="4"/>
      <c r="BB843" s="4"/>
      <c r="BC843" s="4"/>
      <c r="BD843" s="4"/>
      <c r="BE843" s="4"/>
      <c r="BF843" s="4"/>
      <c r="BG843" s="4"/>
      <c r="BH843" s="4"/>
      <c r="BI843" s="4"/>
      <c r="BJ843" s="4"/>
      <c r="BK843" s="4"/>
      <c r="BL843" s="4"/>
      <c r="BM843" s="4"/>
      <c r="BN843" s="4"/>
      <c r="BO843" s="4"/>
      <c r="BP843" s="4"/>
      <c r="BQ843" s="4"/>
      <c r="BR843" s="4"/>
      <c r="BS843" s="4"/>
      <c r="BT843" s="4"/>
      <c r="BU843" s="4"/>
      <c r="BV843" s="4"/>
      <c r="BW843" s="4"/>
      <c r="BX843" s="4"/>
    </row>
    <row r="844">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23"/>
      <c r="AC844" s="23"/>
      <c r="AD844" s="23"/>
      <c r="AE844" s="23"/>
      <c r="AF844" s="23"/>
      <c r="AG844" s="23"/>
      <c r="AH844" s="23"/>
      <c r="AI844" s="23"/>
      <c r="AJ844" s="23"/>
      <c r="AK844" s="23"/>
      <c r="AL844" s="23"/>
      <c r="AM844" s="23"/>
      <c r="AN844" s="23"/>
      <c r="AO844" s="23"/>
      <c r="AP844" s="23"/>
      <c r="AQ844" s="25"/>
      <c r="AR844" s="4"/>
      <c r="AS844" s="4"/>
      <c r="AT844" s="4"/>
      <c r="AU844" s="4"/>
      <c r="AV844" s="4"/>
      <c r="AW844" s="4"/>
      <c r="AX844" s="4"/>
      <c r="AY844" s="4"/>
      <c r="AZ844" s="4"/>
      <c r="BA844" s="4"/>
      <c r="BB844" s="4"/>
      <c r="BC844" s="4"/>
      <c r="BD844" s="4"/>
      <c r="BE844" s="4"/>
      <c r="BF844" s="4"/>
      <c r="BG844" s="4"/>
      <c r="BH844" s="4"/>
      <c r="BI844" s="4"/>
      <c r="BJ844" s="4"/>
      <c r="BK844" s="4"/>
      <c r="BL844" s="4"/>
      <c r="BM844" s="4"/>
      <c r="BN844" s="4"/>
      <c r="BO844" s="4"/>
      <c r="BP844" s="4"/>
      <c r="BQ844" s="4"/>
      <c r="BR844" s="4"/>
      <c r="BS844" s="4"/>
      <c r="BT844" s="4"/>
      <c r="BU844" s="4"/>
      <c r="BV844" s="4"/>
      <c r="BW844" s="4"/>
      <c r="BX844" s="4"/>
    </row>
    <row r="845">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23"/>
      <c r="AC845" s="23"/>
      <c r="AD845" s="23"/>
      <c r="AE845" s="23"/>
      <c r="AF845" s="23"/>
      <c r="AG845" s="23"/>
      <c r="AH845" s="23"/>
      <c r="AI845" s="23"/>
      <c r="AJ845" s="23"/>
      <c r="AK845" s="23"/>
      <c r="AL845" s="23"/>
      <c r="AM845" s="23"/>
      <c r="AN845" s="23"/>
      <c r="AO845" s="23"/>
      <c r="AP845" s="23"/>
      <c r="AQ845" s="25"/>
      <c r="AR845" s="4"/>
      <c r="AS845" s="4"/>
      <c r="AT845" s="4"/>
      <c r="AU845" s="4"/>
      <c r="AV845" s="4"/>
      <c r="AW845" s="4"/>
      <c r="AX845" s="4"/>
      <c r="AY845" s="4"/>
      <c r="AZ845" s="4"/>
      <c r="BA845" s="4"/>
      <c r="BB845" s="4"/>
      <c r="BC845" s="4"/>
      <c r="BD845" s="4"/>
      <c r="BE845" s="4"/>
      <c r="BF845" s="4"/>
      <c r="BG845" s="4"/>
      <c r="BH845" s="4"/>
      <c r="BI845" s="4"/>
      <c r="BJ845" s="4"/>
      <c r="BK845" s="4"/>
      <c r="BL845" s="4"/>
      <c r="BM845" s="4"/>
      <c r="BN845" s="4"/>
      <c r="BO845" s="4"/>
      <c r="BP845" s="4"/>
      <c r="BQ845" s="4"/>
      <c r="BR845" s="4"/>
      <c r="BS845" s="4"/>
      <c r="BT845" s="4"/>
      <c r="BU845" s="4"/>
      <c r="BV845" s="4"/>
      <c r="BW845" s="4"/>
      <c r="BX845" s="4"/>
    </row>
    <row r="846">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23"/>
      <c r="AC846" s="23"/>
      <c r="AD846" s="23"/>
      <c r="AE846" s="23"/>
      <c r="AF846" s="23"/>
      <c r="AG846" s="23"/>
      <c r="AH846" s="23"/>
      <c r="AI846" s="23"/>
      <c r="AJ846" s="23"/>
      <c r="AK846" s="23"/>
      <c r="AL846" s="23"/>
      <c r="AM846" s="23"/>
      <c r="AN846" s="23"/>
      <c r="AO846" s="23"/>
      <c r="AP846" s="23"/>
      <c r="AQ846" s="25"/>
      <c r="AR846" s="4"/>
      <c r="AS846" s="4"/>
      <c r="AT846" s="4"/>
      <c r="AU846" s="4"/>
      <c r="AV846" s="4"/>
      <c r="AW846" s="4"/>
      <c r="AX846" s="4"/>
      <c r="AY846" s="4"/>
      <c r="AZ846" s="4"/>
      <c r="BA846" s="4"/>
      <c r="BB846" s="4"/>
      <c r="BC846" s="4"/>
      <c r="BD846" s="4"/>
      <c r="BE846" s="4"/>
      <c r="BF846" s="4"/>
      <c r="BG846" s="4"/>
      <c r="BH846" s="4"/>
      <c r="BI846" s="4"/>
      <c r="BJ846" s="4"/>
      <c r="BK846" s="4"/>
      <c r="BL846" s="4"/>
      <c r="BM846" s="4"/>
      <c r="BN846" s="4"/>
      <c r="BO846" s="4"/>
      <c r="BP846" s="4"/>
      <c r="BQ846" s="4"/>
      <c r="BR846" s="4"/>
      <c r="BS846" s="4"/>
      <c r="BT846" s="4"/>
      <c r="BU846" s="4"/>
      <c r="BV846" s="4"/>
      <c r="BW846" s="4"/>
      <c r="BX846" s="4"/>
    </row>
    <row r="847">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23"/>
      <c r="AC847" s="23"/>
      <c r="AD847" s="23"/>
      <c r="AE847" s="23"/>
      <c r="AF847" s="23"/>
      <c r="AG847" s="23"/>
      <c r="AH847" s="23"/>
      <c r="AI847" s="23"/>
      <c r="AJ847" s="23"/>
      <c r="AK847" s="23"/>
      <c r="AL847" s="23"/>
      <c r="AM847" s="23"/>
      <c r="AN847" s="23"/>
      <c r="AO847" s="23"/>
      <c r="AP847" s="23"/>
      <c r="AQ847" s="25"/>
      <c r="AR847" s="4"/>
      <c r="AS847" s="4"/>
      <c r="AT847" s="4"/>
      <c r="AU847" s="4"/>
      <c r="AV847" s="4"/>
      <c r="AW847" s="4"/>
      <c r="AX847" s="4"/>
      <c r="AY847" s="4"/>
      <c r="AZ847" s="4"/>
      <c r="BA847" s="4"/>
      <c r="BB847" s="4"/>
      <c r="BC847" s="4"/>
      <c r="BD847" s="4"/>
      <c r="BE847" s="4"/>
      <c r="BF847" s="4"/>
      <c r="BG847" s="4"/>
      <c r="BH847" s="4"/>
      <c r="BI847" s="4"/>
      <c r="BJ847" s="4"/>
      <c r="BK847" s="4"/>
      <c r="BL847" s="4"/>
      <c r="BM847" s="4"/>
      <c r="BN847" s="4"/>
      <c r="BO847" s="4"/>
      <c r="BP847" s="4"/>
      <c r="BQ847" s="4"/>
      <c r="BR847" s="4"/>
      <c r="BS847" s="4"/>
      <c r="BT847" s="4"/>
      <c r="BU847" s="4"/>
      <c r="BV847" s="4"/>
      <c r="BW847" s="4"/>
      <c r="BX847" s="4"/>
    </row>
    <row r="848">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23"/>
      <c r="AC848" s="23"/>
      <c r="AD848" s="23"/>
      <c r="AE848" s="23"/>
      <c r="AF848" s="23"/>
      <c r="AG848" s="23"/>
      <c r="AH848" s="23"/>
      <c r="AI848" s="23"/>
      <c r="AJ848" s="23"/>
      <c r="AK848" s="23"/>
      <c r="AL848" s="23"/>
      <c r="AM848" s="23"/>
      <c r="AN848" s="23"/>
      <c r="AO848" s="23"/>
      <c r="AP848" s="23"/>
      <c r="AQ848" s="25"/>
      <c r="AR848" s="4"/>
      <c r="AS848" s="4"/>
      <c r="AT848" s="4"/>
      <c r="AU848" s="4"/>
      <c r="AV848" s="4"/>
      <c r="AW848" s="4"/>
      <c r="AX848" s="4"/>
      <c r="AY848" s="4"/>
      <c r="AZ848" s="4"/>
      <c r="BA848" s="4"/>
      <c r="BB848" s="4"/>
      <c r="BC848" s="4"/>
      <c r="BD848" s="4"/>
      <c r="BE848" s="4"/>
      <c r="BF848" s="4"/>
      <c r="BG848" s="4"/>
      <c r="BH848" s="4"/>
      <c r="BI848" s="4"/>
      <c r="BJ848" s="4"/>
      <c r="BK848" s="4"/>
      <c r="BL848" s="4"/>
      <c r="BM848" s="4"/>
      <c r="BN848" s="4"/>
      <c r="BO848" s="4"/>
      <c r="BP848" s="4"/>
      <c r="BQ848" s="4"/>
      <c r="BR848" s="4"/>
      <c r="BS848" s="4"/>
      <c r="BT848" s="4"/>
      <c r="BU848" s="4"/>
      <c r="BV848" s="4"/>
      <c r="BW848" s="4"/>
      <c r="BX848" s="4"/>
    </row>
    <row r="849">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23"/>
      <c r="AC849" s="23"/>
      <c r="AD849" s="23"/>
      <c r="AE849" s="23"/>
      <c r="AF849" s="23"/>
      <c r="AG849" s="23"/>
      <c r="AH849" s="23"/>
      <c r="AI849" s="23"/>
      <c r="AJ849" s="23"/>
      <c r="AK849" s="23"/>
      <c r="AL849" s="23"/>
      <c r="AM849" s="23"/>
      <c r="AN849" s="23"/>
      <c r="AO849" s="23"/>
      <c r="AP849" s="23"/>
      <c r="AQ849" s="25"/>
      <c r="AR849" s="4"/>
      <c r="AS849" s="4"/>
      <c r="AT849" s="4"/>
      <c r="AU849" s="4"/>
      <c r="AV849" s="4"/>
      <c r="AW849" s="4"/>
      <c r="AX849" s="4"/>
      <c r="AY849" s="4"/>
      <c r="AZ849" s="4"/>
      <c r="BA849" s="4"/>
      <c r="BB849" s="4"/>
      <c r="BC849" s="4"/>
      <c r="BD849" s="4"/>
      <c r="BE849" s="4"/>
      <c r="BF849" s="4"/>
      <c r="BG849" s="4"/>
      <c r="BH849" s="4"/>
      <c r="BI849" s="4"/>
      <c r="BJ849" s="4"/>
      <c r="BK849" s="4"/>
      <c r="BL849" s="4"/>
      <c r="BM849" s="4"/>
      <c r="BN849" s="4"/>
      <c r="BO849" s="4"/>
      <c r="BP849" s="4"/>
      <c r="BQ849" s="4"/>
      <c r="BR849" s="4"/>
      <c r="BS849" s="4"/>
      <c r="BT849" s="4"/>
      <c r="BU849" s="4"/>
      <c r="BV849" s="4"/>
      <c r="BW849" s="4"/>
      <c r="BX849" s="4"/>
    </row>
    <row r="850">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23"/>
      <c r="AC850" s="23"/>
      <c r="AD850" s="23"/>
      <c r="AE850" s="23"/>
      <c r="AF850" s="23"/>
      <c r="AG850" s="23"/>
      <c r="AH850" s="23"/>
      <c r="AI850" s="23"/>
      <c r="AJ850" s="23"/>
      <c r="AK850" s="23"/>
      <c r="AL850" s="23"/>
      <c r="AM850" s="23"/>
      <c r="AN850" s="23"/>
      <c r="AO850" s="23"/>
      <c r="AP850" s="23"/>
      <c r="AQ850" s="25"/>
      <c r="AR850" s="4"/>
      <c r="AS850" s="4"/>
      <c r="AT850" s="4"/>
      <c r="AU850" s="4"/>
      <c r="AV850" s="4"/>
      <c r="AW850" s="4"/>
      <c r="AX850" s="4"/>
      <c r="AY850" s="4"/>
      <c r="AZ850" s="4"/>
      <c r="BA850" s="4"/>
      <c r="BB850" s="4"/>
      <c r="BC850" s="4"/>
      <c r="BD850" s="4"/>
      <c r="BE850" s="4"/>
      <c r="BF850" s="4"/>
      <c r="BG850" s="4"/>
      <c r="BH850" s="4"/>
      <c r="BI850" s="4"/>
      <c r="BJ850" s="4"/>
      <c r="BK850" s="4"/>
      <c r="BL850" s="4"/>
      <c r="BM850" s="4"/>
      <c r="BN850" s="4"/>
      <c r="BO850" s="4"/>
      <c r="BP850" s="4"/>
      <c r="BQ850" s="4"/>
      <c r="BR850" s="4"/>
      <c r="BS850" s="4"/>
      <c r="BT850" s="4"/>
      <c r="BU850" s="4"/>
      <c r="BV850" s="4"/>
      <c r="BW850" s="4"/>
      <c r="BX850" s="4"/>
    </row>
    <row r="85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23"/>
      <c r="AC851" s="23"/>
      <c r="AD851" s="23"/>
      <c r="AE851" s="23"/>
      <c r="AF851" s="23"/>
      <c r="AG851" s="23"/>
      <c r="AH851" s="23"/>
      <c r="AI851" s="23"/>
      <c r="AJ851" s="23"/>
      <c r="AK851" s="23"/>
      <c r="AL851" s="23"/>
      <c r="AM851" s="23"/>
      <c r="AN851" s="23"/>
      <c r="AO851" s="23"/>
      <c r="AP851" s="23"/>
      <c r="AQ851" s="25"/>
      <c r="AR851" s="4"/>
      <c r="AS851" s="4"/>
      <c r="AT851" s="4"/>
      <c r="AU851" s="4"/>
      <c r="AV851" s="4"/>
      <c r="AW851" s="4"/>
      <c r="AX851" s="4"/>
      <c r="AY851" s="4"/>
      <c r="AZ851" s="4"/>
      <c r="BA851" s="4"/>
      <c r="BB851" s="4"/>
      <c r="BC851" s="4"/>
      <c r="BD851" s="4"/>
      <c r="BE851" s="4"/>
      <c r="BF851" s="4"/>
      <c r="BG851" s="4"/>
      <c r="BH851" s="4"/>
      <c r="BI851" s="4"/>
      <c r="BJ851" s="4"/>
      <c r="BK851" s="4"/>
      <c r="BL851" s="4"/>
      <c r="BM851" s="4"/>
      <c r="BN851" s="4"/>
      <c r="BO851" s="4"/>
      <c r="BP851" s="4"/>
      <c r="BQ851" s="4"/>
      <c r="BR851" s="4"/>
      <c r="BS851" s="4"/>
      <c r="BT851" s="4"/>
      <c r="BU851" s="4"/>
      <c r="BV851" s="4"/>
      <c r="BW851" s="4"/>
      <c r="BX851" s="4"/>
    </row>
    <row r="852">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23"/>
      <c r="AC852" s="23"/>
      <c r="AD852" s="23"/>
      <c r="AE852" s="23"/>
      <c r="AF852" s="23"/>
      <c r="AG852" s="23"/>
      <c r="AH852" s="23"/>
      <c r="AI852" s="23"/>
      <c r="AJ852" s="23"/>
      <c r="AK852" s="23"/>
      <c r="AL852" s="23"/>
      <c r="AM852" s="23"/>
      <c r="AN852" s="23"/>
      <c r="AO852" s="23"/>
      <c r="AP852" s="23"/>
      <c r="AQ852" s="25"/>
      <c r="AR852" s="4"/>
      <c r="AS852" s="4"/>
      <c r="AT852" s="4"/>
      <c r="AU852" s="4"/>
      <c r="AV852" s="4"/>
      <c r="AW852" s="4"/>
      <c r="AX852" s="4"/>
      <c r="AY852" s="4"/>
      <c r="AZ852" s="4"/>
      <c r="BA852" s="4"/>
      <c r="BB852" s="4"/>
      <c r="BC852" s="4"/>
      <c r="BD852" s="4"/>
      <c r="BE852" s="4"/>
      <c r="BF852" s="4"/>
      <c r="BG852" s="4"/>
      <c r="BH852" s="4"/>
      <c r="BI852" s="4"/>
      <c r="BJ852" s="4"/>
      <c r="BK852" s="4"/>
      <c r="BL852" s="4"/>
      <c r="BM852" s="4"/>
      <c r="BN852" s="4"/>
      <c r="BO852" s="4"/>
      <c r="BP852" s="4"/>
      <c r="BQ852" s="4"/>
      <c r="BR852" s="4"/>
      <c r="BS852" s="4"/>
      <c r="BT852" s="4"/>
      <c r="BU852" s="4"/>
      <c r="BV852" s="4"/>
      <c r="BW852" s="4"/>
      <c r="BX852" s="4"/>
    </row>
    <row r="853">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23"/>
      <c r="AC853" s="23"/>
      <c r="AD853" s="23"/>
      <c r="AE853" s="23"/>
      <c r="AF853" s="23"/>
      <c r="AG853" s="23"/>
      <c r="AH853" s="23"/>
      <c r="AI853" s="23"/>
      <c r="AJ853" s="23"/>
      <c r="AK853" s="23"/>
      <c r="AL853" s="23"/>
      <c r="AM853" s="23"/>
      <c r="AN853" s="23"/>
      <c r="AO853" s="23"/>
      <c r="AP853" s="23"/>
      <c r="AQ853" s="25"/>
      <c r="AR853" s="4"/>
      <c r="AS853" s="4"/>
      <c r="AT853" s="4"/>
      <c r="AU853" s="4"/>
      <c r="AV853" s="4"/>
      <c r="AW853" s="4"/>
      <c r="AX853" s="4"/>
      <c r="AY853" s="4"/>
      <c r="AZ853" s="4"/>
      <c r="BA853" s="4"/>
      <c r="BB853" s="4"/>
      <c r="BC853" s="4"/>
      <c r="BD853" s="4"/>
      <c r="BE853" s="4"/>
      <c r="BF853" s="4"/>
      <c r="BG853" s="4"/>
      <c r="BH853" s="4"/>
      <c r="BI853" s="4"/>
      <c r="BJ853" s="4"/>
      <c r="BK853" s="4"/>
      <c r="BL853" s="4"/>
      <c r="BM853" s="4"/>
      <c r="BN853" s="4"/>
      <c r="BO853" s="4"/>
      <c r="BP853" s="4"/>
      <c r="BQ853" s="4"/>
      <c r="BR853" s="4"/>
      <c r="BS853" s="4"/>
      <c r="BT853" s="4"/>
      <c r="BU853" s="4"/>
      <c r="BV853" s="4"/>
      <c r="BW853" s="4"/>
      <c r="BX853" s="4"/>
    </row>
    <row r="854">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23"/>
      <c r="AC854" s="23"/>
      <c r="AD854" s="23"/>
      <c r="AE854" s="23"/>
      <c r="AF854" s="23"/>
      <c r="AG854" s="23"/>
      <c r="AH854" s="23"/>
      <c r="AI854" s="23"/>
      <c r="AJ854" s="23"/>
      <c r="AK854" s="23"/>
      <c r="AL854" s="23"/>
      <c r="AM854" s="23"/>
      <c r="AN854" s="23"/>
      <c r="AO854" s="23"/>
      <c r="AP854" s="23"/>
      <c r="AQ854" s="25"/>
      <c r="AR854" s="4"/>
      <c r="AS854" s="4"/>
      <c r="AT854" s="4"/>
      <c r="AU854" s="4"/>
      <c r="AV854" s="4"/>
      <c r="AW854" s="4"/>
      <c r="AX854" s="4"/>
      <c r="AY854" s="4"/>
      <c r="AZ854" s="4"/>
      <c r="BA854" s="4"/>
      <c r="BB854" s="4"/>
      <c r="BC854" s="4"/>
      <c r="BD854" s="4"/>
      <c r="BE854" s="4"/>
      <c r="BF854" s="4"/>
      <c r="BG854" s="4"/>
      <c r="BH854" s="4"/>
      <c r="BI854" s="4"/>
      <c r="BJ854" s="4"/>
      <c r="BK854" s="4"/>
      <c r="BL854" s="4"/>
      <c r="BM854" s="4"/>
      <c r="BN854" s="4"/>
      <c r="BO854" s="4"/>
      <c r="BP854" s="4"/>
      <c r="BQ854" s="4"/>
      <c r="BR854" s="4"/>
      <c r="BS854" s="4"/>
      <c r="BT854" s="4"/>
      <c r="BU854" s="4"/>
      <c r="BV854" s="4"/>
      <c r="BW854" s="4"/>
      <c r="BX854" s="4"/>
    </row>
    <row r="855">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23"/>
      <c r="AC855" s="23"/>
      <c r="AD855" s="23"/>
      <c r="AE855" s="23"/>
      <c r="AF855" s="23"/>
      <c r="AG855" s="23"/>
      <c r="AH855" s="23"/>
      <c r="AI855" s="23"/>
      <c r="AJ855" s="23"/>
      <c r="AK855" s="23"/>
      <c r="AL855" s="23"/>
      <c r="AM855" s="23"/>
      <c r="AN855" s="23"/>
      <c r="AO855" s="23"/>
      <c r="AP855" s="23"/>
      <c r="AQ855" s="25"/>
      <c r="AR855" s="4"/>
      <c r="AS855" s="4"/>
      <c r="AT855" s="4"/>
      <c r="AU855" s="4"/>
      <c r="AV855" s="4"/>
      <c r="AW855" s="4"/>
      <c r="AX855" s="4"/>
      <c r="AY855" s="4"/>
      <c r="AZ855" s="4"/>
      <c r="BA855" s="4"/>
      <c r="BB855" s="4"/>
      <c r="BC855" s="4"/>
      <c r="BD855" s="4"/>
      <c r="BE855" s="4"/>
      <c r="BF855" s="4"/>
      <c r="BG855" s="4"/>
      <c r="BH855" s="4"/>
      <c r="BI855" s="4"/>
      <c r="BJ855" s="4"/>
      <c r="BK855" s="4"/>
      <c r="BL855" s="4"/>
      <c r="BM855" s="4"/>
      <c r="BN855" s="4"/>
      <c r="BO855" s="4"/>
      <c r="BP855" s="4"/>
      <c r="BQ855" s="4"/>
      <c r="BR855" s="4"/>
      <c r="BS855" s="4"/>
      <c r="BT855" s="4"/>
      <c r="BU855" s="4"/>
      <c r="BV855" s="4"/>
      <c r="BW855" s="4"/>
      <c r="BX855" s="4"/>
    </row>
    <row r="856">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23"/>
      <c r="AC856" s="23"/>
      <c r="AD856" s="23"/>
      <c r="AE856" s="23"/>
      <c r="AF856" s="23"/>
      <c r="AG856" s="23"/>
      <c r="AH856" s="23"/>
      <c r="AI856" s="23"/>
      <c r="AJ856" s="23"/>
      <c r="AK856" s="23"/>
      <c r="AL856" s="23"/>
      <c r="AM856" s="23"/>
      <c r="AN856" s="23"/>
      <c r="AO856" s="23"/>
      <c r="AP856" s="23"/>
      <c r="AQ856" s="25"/>
      <c r="AR856" s="4"/>
      <c r="AS856" s="4"/>
      <c r="AT856" s="4"/>
      <c r="AU856" s="4"/>
      <c r="AV856" s="4"/>
      <c r="AW856" s="4"/>
      <c r="AX856" s="4"/>
      <c r="AY856" s="4"/>
      <c r="AZ856" s="4"/>
      <c r="BA856" s="4"/>
      <c r="BB856" s="4"/>
      <c r="BC856" s="4"/>
      <c r="BD856" s="4"/>
      <c r="BE856" s="4"/>
      <c r="BF856" s="4"/>
      <c r="BG856" s="4"/>
      <c r="BH856" s="4"/>
      <c r="BI856" s="4"/>
      <c r="BJ856" s="4"/>
      <c r="BK856" s="4"/>
      <c r="BL856" s="4"/>
      <c r="BM856" s="4"/>
      <c r="BN856" s="4"/>
      <c r="BO856" s="4"/>
      <c r="BP856" s="4"/>
      <c r="BQ856" s="4"/>
      <c r="BR856" s="4"/>
      <c r="BS856" s="4"/>
      <c r="BT856" s="4"/>
      <c r="BU856" s="4"/>
      <c r="BV856" s="4"/>
      <c r="BW856" s="4"/>
      <c r="BX856" s="4"/>
    </row>
    <row r="857">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23"/>
      <c r="AC857" s="23"/>
      <c r="AD857" s="23"/>
      <c r="AE857" s="23"/>
      <c r="AF857" s="23"/>
      <c r="AG857" s="23"/>
      <c r="AH857" s="23"/>
      <c r="AI857" s="23"/>
      <c r="AJ857" s="23"/>
      <c r="AK857" s="23"/>
      <c r="AL857" s="23"/>
      <c r="AM857" s="23"/>
      <c r="AN857" s="23"/>
      <c r="AO857" s="23"/>
      <c r="AP857" s="23"/>
      <c r="AQ857" s="25"/>
      <c r="AR857" s="4"/>
      <c r="AS857" s="4"/>
      <c r="AT857" s="4"/>
      <c r="AU857" s="4"/>
      <c r="AV857" s="4"/>
      <c r="AW857" s="4"/>
      <c r="AX857" s="4"/>
      <c r="AY857" s="4"/>
      <c r="AZ857" s="4"/>
      <c r="BA857" s="4"/>
      <c r="BB857" s="4"/>
      <c r="BC857" s="4"/>
      <c r="BD857" s="4"/>
      <c r="BE857" s="4"/>
      <c r="BF857" s="4"/>
      <c r="BG857" s="4"/>
      <c r="BH857" s="4"/>
      <c r="BI857" s="4"/>
      <c r="BJ857" s="4"/>
      <c r="BK857" s="4"/>
      <c r="BL857" s="4"/>
      <c r="BM857" s="4"/>
      <c r="BN857" s="4"/>
      <c r="BO857" s="4"/>
      <c r="BP857" s="4"/>
      <c r="BQ857" s="4"/>
      <c r="BR857" s="4"/>
      <c r="BS857" s="4"/>
      <c r="BT857" s="4"/>
      <c r="BU857" s="4"/>
      <c r="BV857" s="4"/>
      <c r="BW857" s="4"/>
      <c r="BX857" s="4"/>
    </row>
    <row r="858">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23"/>
      <c r="AC858" s="23"/>
      <c r="AD858" s="23"/>
      <c r="AE858" s="23"/>
      <c r="AF858" s="23"/>
      <c r="AG858" s="23"/>
      <c r="AH858" s="23"/>
      <c r="AI858" s="23"/>
      <c r="AJ858" s="23"/>
      <c r="AK858" s="23"/>
      <c r="AL858" s="23"/>
      <c r="AM858" s="23"/>
      <c r="AN858" s="23"/>
      <c r="AO858" s="23"/>
      <c r="AP858" s="23"/>
      <c r="AQ858" s="25"/>
      <c r="AR858" s="4"/>
      <c r="AS858" s="4"/>
      <c r="AT858" s="4"/>
      <c r="AU858" s="4"/>
      <c r="AV858" s="4"/>
      <c r="AW858" s="4"/>
      <c r="AX858" s="4"/>
      <c r="AY858" s="4"/>
      <c r="AZ858" s="4"/>
      <c r="BA858" s="4"/>
      <c r="BB858" s="4"/>
      <c r="BC858" s="4"/>
      <c r="BD858" s="4"/>
      <c r="BE858" s="4"/>
      <c r="BF858" s="4"/>
      <c r="BG858" s="4"/>
      <c r="BH858" s="4"/>
      <c r="BI858" s="4"/>
      <c r="BJ858" s="4"/>
      <c r="BK858" s="4"/>
      <c r="BL858" s="4"/>
      <c r="BM858" s="4"/>
      <c r="BN858" s="4"/>
      <c r="BO858" s="4"/>
      <c r="BP858" s="4"/>
      <c r="BQ858" s="4"/>
      <c r="BR858" s="4"/>
      <c r="BS858" s="4"/>
      <c r="BT858" s="4"/>
      <c r="BU858" s="4"/>
      <c r="BV858" s="4"/>
      <c r="BW858" s="4"/>
      <c r="BX858" s="4"/>
    </row>
    <row r="859">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23"/>
      <c r="AC859" s="23"/>
      <c r="AD859" s="23"/>
      <c r="AE859" s="23"/>
      <c r="AF859" s="23"/>
      <c r="AG859" s="23"/>
      <c r="AH859" s="23"/>
      <c r="AI859" s="23"/>
      <c r="AJ859" s="23"/>
      <c r="AK859" s="23"/>
      <c r="AL859" s="23"/>
      <c r="AM859" s="23"/>
      <c r="AN859" s="23"/>
      <c r="AO859" s="23"/>
      <c r="AP859" s="23"/>
      <c r="AQ859" s="25"/>
      <c r="AR859" s="4"/>
      <c r="AS859" s="4"/>
      <c r="AT859" s="4"/>
      <c r="AU859" s="4"/>
      <c r="AV859" s="4"/>
      <c r="AW859" s="4"/>
      <c r="AX859" s="4"/>
      <c r="AY859" s="4"/>
      <c r="AZ859" s="4"/>
      <c r="BA859" s="4"/>
      <c r="BB859" s="4"/>
      <c r="BC859" s="4"/>
      <c r="BD859" s="4"/>
      <c r="BE859" s="4"/>
      <c r="BF859" s="4"/>
      <c r="BG859" s="4"/>
      <c r="BH859" s="4"/>
      <c r="BI859" s="4"/>
      <c r="BJ859" s="4"/>
      <c r="BK859" s="4"/>
      <c r="BL859" s="4"/>
      <c r="BM859" s="4"/>
      <c r="BN859" s="4"/>
      <c r="BO859" s="4"/>
      <c r="BP859" s="4"/>
      <c r="BQ859" s="4"/>
      <c r="BR859" s="4"/>
      <c r="BS859" s="4"/>
      <c r="BT859" s="4"/>
      <c r="BU859" s="4"/>
      <c r="BV859" s="4"/>
      <c r="BW859" s="4"/>
      <c r="BX859" s="4"/>
    </row>
    <row r="860">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23"/>
      <c r="AC860" s="23"/>
      <c r="AD860" s="23"/>
      <c r="AE860" s="23"/>
      <c r="AF860" s="23"/>
      <c r="AG860" s="23"/>
      <c r="AH860" s="23"/>
      <c r="AI860" s="23"/>
      <c r="AJ860" s="23"/>
      <c r="AK860" s="23"/>
      <c r="AL860" s="23"/>
      <c r="AM860" s="23"/>
      <c r="AN860" s="23"/>
      <c r="AO860" s="23"/>
      <c r="AP860" s="23"/>
      <c r="AQ860" s="25"/>
      <c r="AR860" s="4"/>
      <c r="AS860" s="4"/>
      <c r="AT860" s="4"/>
      <c r="AU860" s="4"/>
      <c r="AV860" s="4"/>
      <c r="AW860" s="4"/>
      <c r="AX860" s="4"/>
      <c r="AY860" s="4"/>
      <c r="AZ860" s="4"/>
      <c r="BA860" s="4"/>
      <c r="BB860" s="4"/>
      <c r="BC860" s="4"/>
      <c r="BD860" s="4"/>
      <c r="BE860" s="4"/>
      <c r="BF860" s="4"/>
      <c r="BG860" s="4"/>
      <c r="BH860" s="4"/>
      <c r="BI860" s="4"/>
      <c r="BJ860" s="4"/>
      <c r="BK860" s="4"/>
      <c r="BL860" s="4"/>
      <c r="BM860" s="4"/>
      <c r="BN860" s="4"/>
      <c r="BO860" s="4"/>
      <c r="BP860" s="4"/>
      <c r="BQ860" s="4"/>
      <c r="BR860" s="4"/>
      <c r="BS860" s="4"/>
      <c r="BT860" s="4"/>
      <c r="BU860" s="4"/>
      <c r="BV860" s="4"/>
      <c r="BW860" s="4"/>
      <c r="BX860" s="4"/>
    </row>
    <row r="86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23"/>
      <c r="AC861" s="23"/>
      <c r="AD861" s="23"/>
      <c r="AE861" s="23"/>
      <c r="AF861" s="23"/>
      <c r="AG861" s="23"/>
      <c r="AH861" s="23"/>
      <c r="AI861" s="23"/>
      <c r="AJ861" s="23"/>
      <c r="AK861" s="23"/>
      <c r="AL861" s="23"/>
      <c r="AM861" s="23"/>
      <c r="AN861" s="23"/>
      <c r="AO861" s="23"/>
      <c r="AP861" s="23"/>
      <c r="AQ861" s="25"/>
      <c r="AR861" s="4"/>
      <c r="AS861" s="4"/>
      <c r="AT861" s="4"/>
      <c r="AU861" s="4"/>
      <c r="AV861" s="4"/>
      <c r="AW861" s="4"/>
      <c r="AX861" s="4"/>
      <c r="AY861" s="4"/>
      <c r="AZ861" s="4"/>
      <c r="BA861" s="4"/>
      <c r="BB861" s="4"/>
      <c r="BC861" s="4"/>
      <c r="BD861" s="4"/>
      <c r="BE861" s="4"/>
      <c r="BF861" s="4"/>
      <c r="BG861" s="4"/>
      <c r="BH861" s="4"/>
      <c r="BI861" s="4"/>
      <c r="BJ861" s="4"/>
      <c r="BK861" s="4"/>
      <c r="BL861" s="4"/>
      <c r="BM861" s="4"/>
      <c r="BN861" s="4"/>
      <c r="BO861" s="4"/>
      <c r="BP861" s="4"/>
      <c r="BQ861" s="4"/>
      <c r="BR861" s="4"/>
      <c r="BS861" s="4"/>
      <c r="BT861" s="4"/>
      <c r="BU861" s="4"/>
      <c r="BV861" s="4"/>
      <c r="BW861" s="4"/>
      <c r="BX861" s="4"/>
    </row>
    <row r="862">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23"/>
      <c r="AC862" s="23"/>
      <c r="AD862" s="23"/>
      <c r="AE862" s="23"/>
      <c r="AF862" s="23"/>
      <c r="AG862" s="23"/>
      <c r="AH862" s="23"/>
      <c r="AI862" s="23"/>
      <c r="AJ862" s="23"/>
      <c r="AK862" s="23"/>
      <c r="AL862" s="23"/>
      <c r="AM862" s="23"/>
      <c r="AN862" s="23"/>
      <c r="AO862" s="23"/>
      <c r="AP862" s="23"/>
      <c r="AQ862" s="25"/>
      <c r="AR862" s="4"/>
      <c r="AS862" s="4"/>
      <c r="AT862" s="4"/>
      <c r="AU862" s="4"/>
      <c r="AV862" s="4"/>
      <c r="AW862" s="4"/>
      <c r="AX862" s="4"/>
      <c r="AY862" s="4"/>
      <c r="AZ862" s="4"/>
      <c r="BA862" s="4"/>
      <c r="BB862" s="4"/>
      <c r="BC862" s="4"/>
      <c r="BD862" s="4"/>
      <c r="BE862" s="4"/>
      <c r="BF862" s="4"/>
      <c r="BG862" s="4"/>
      <c r="BH862" s="4"/>
      <c r="BI862" s="4"/>
      <c r="BJ862" s="4"/>
      <c r="BK862" s="4"/>
      <c r="BL862" s="4"/>
      <c r="BM862" s="4"/>
      <c r="BN862" s="4"/>
      <c r="BO862" s="4"/>
      <c r="BP862" s="4"/>
      <c r="BQ862" s="4"/>
      <c r="BR862" s="4"/>
      <c r="BS862" s="4"/>
      <c r="BT862" s="4"/>
      <c r="BU862" s="4"/>
      <c r="BV862" s="4"/>
      <c r="BW862" s="4"/>
      <c r="BX862" s="4"/>
    </row>
    <row r="863">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23"/>
      <c r="AC863" s="23"/>
      <c r="AD863" s="23"/>
      <c r="AE863" s="23"/>
      <c r="AF863" s="23"/>
      <c r="AG863" s="23"/>
      <c r="AH863" s="23"/>
      <c r="AI863" s="23"/>
      <c r="AJ863" s="23"/>
      <c r="AK863" s="23"/>
      <c r="AL863" s="23"/>
      <c r="AM863" s="23"/>
      <c r="AN863" s="23"/>
      <c r="AO863" s="23"/>
      <c r="AP863" s="23"/>
      <c r="AQ863" s="25"/>
      <c r="AR863" s="4"/>
      <c r="AS863" s="4"/>
      <c r="AT863" s="4"/>
      <c r="AU863" s="4"/>
      <c r="AV863" s="4"/>
      <c r="AW863" s="4"/>
      <c r="AX863" s="4"/>
      <c r="AY863" s="4"/>
      <c r="AZ863" s="4"/>
      <c r="BA863" s="4"/>
      <c r="BB863" s="4"/>
      <c r="BC863" s="4"/>
      <c r="BD863" s="4"/>
      <c r="BE863" s="4"/>
      <c r="BF863" s="4"/>
      <c r="BG863" s="4"/>
      <c r="BH863" s="4"/>
      <c r="BI863" s="4"/>
      <c r="BJ863" s="4"/>
      <c r="BK863" s="4"/>
      <c r="BL863" s="4"/>
      <c r="BM863" s="4"/>
      <c r="BN863" s="4"/>
      <c r="BO863" s="4"/>
      <c r="BP863" s="4"/>
      <c r="BQ863" s="4"/>
      <c r="BR863" s="4"/>
      <c r="BS863" s="4"/>
      <c r="BT863" s="4"/>
      <c r="BU863" s="4"/>
      <c r="BV863" s="4"/>
      <c r="BW863" s="4"/>
      <c r="BX863" s="4"/>
    </row>
    <row r="864">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23"/>
      <c r="AC864" s="23"/>
      <c r="AD864" s="23"/>
      <c r="AE864" s="23"/>
      <c r="AF864" s="23"/>
      <c r="AG864" s="23"/>
      <c r="AH864" s="23"/>
      <c r="AI864" s="23"/>
      <c r="AJ864" s="23"/>
      <c r="AK864" s="23"/>
      <c r="AL864" s="23"/>
      <c r="AM864" s="23"/>
      <c r="AN864" s="23"/>
      <c r="AO864" s="23"/>
      <c r="AP864" s="23"/>
      <c r="AQ864" s="25"/>
      <c r="AR864" s="4"/>
      <c r="AS864" s="4"/>
      <c r="AT864" s="4"/>
      <c r="AU864" s="4"/>
      <c r="AV864" s="4"/>
      <c r="AW864" s="4"/>
      <c r="AX864" s="4"/>
      <c r="AY864" s="4"/>
      <c r="AZ864" s="4"/>
      <c r="BA864" s="4"/>
      <c r="BB864" s="4"/>
      <c r="BC864" s="4"/>
      <c r="BD864" s="4"/>
      <c r="BE864" s="4"/>
      <c r="BF864" s="4"/>
      <c r="BG864" s="4"/>
      <c r="BH864" s="4"/>
      <c r="BI864" s="4"/>
      <c r="BJ864" s="4"/>
      <c r="BK864" s="4"/>
      <c r="BL864" s="4"/>
      <c r="BM864" s="4"/>
      <c r="BN864" s="4"/>
      <c r="BO864" s="4"/>
      <c r="BP864" s="4"/>
      <c r="BQ864" s="4"/>
      <c r="BR864" s="4"/>
      <c r="BS864" s="4"/>
      <c r="BT864" s="4"/>
      <c r="BU864" s="4"/>
      <c r="BV864" s="4"/>
      <c r="BW864" s="4"/>
      <c r="BX864" s="4"/>
    </row>
    <row r="865">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23"/>
      <c r="AC865" s="23"/>
      <c r="AD865" s="23"/>
      <c r="AE865" s="23"/>
      <c r="AF865" s="23"/>
      <c r="AG865" s="23"/>
      <c r="AH865" s="23"/>
      <c r="AI865" s="23"/>
      <c r="AJ865" s="23"/>
      <c r="AK865" s="23"/>
      <c r="AL865" s="23"/>
      <c r="AM865" s="23"/>
      <c r="AN865" s="23"/>
      <c r="AO865" s="23"/>
      <c r="AP865" s="23"/>
      <c r="AQ865" s="25"/>
      <c r="AR865" s="4"/>
      <c r="AS865" s="4"/>
      <c r="AT865" s="4"/>
      <c r="AU865" s="4"/>
      <c r="AV865" s="4"/>
      <c r="AW865" s="4"/>
      <c r="AX865" s="4"/>
      <c r="AY865" s="4"/>
      <c r="AZ865" s="4"/>
      <c r="BA865" s="4"/>
      <c r="BB865" s="4"/>
      <c r="BC865" s="4"/>
      <c r="BD865" s="4"/>
      <c r="BE865" s="4"/>
      <c r="BF865" s="4"/>
      <c r="BG865" s="4"/>
      <c r="BH865" s="4"/>
      <c r="BI865" s="4"/>
      <c r="BJ865" s="4"/>
      <c r="BK865" s="4"/>
      <c r="BL865" s="4"/>
      <c r="BM865" s="4"/>
      <c r="BN865" s="4"/>
      <c r="BO865" s="4"/>
      <c r="BP865" s="4"/>
      <c r="BQ865" s="4"/>
      <c r="BR865" s="4"/>
      <c r="BS865" s="4"/>
      <c r="BT865" s="4"/>
      <c r="BU865" s="4"/>
      <c r="BV865" s="4"/>
      <c r="BW865" s="4"/>
      <c r="BX865" s="4"/>
    </row>
    <row r="866">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23"/>
      <c r="AC866" s="23"/>
      <c r="AD866" s="23"/>
      <c r="AE866" s="23"/>
      <c r="AF866" s="23"/>
      <c r="AG866" s="23"/>
      <c r="AH866" s="23"/>
      <c r="AI866" s="23"/>
      <c r="AJ866" s="23"/>
      <c r="AK866" s="23"/>
      <c r="AL866" s="23"/>
      <c r="AM866" s="23"/>
      <c r="AN866" s="23"/>
      <c r="AO866" s="23"/>
      <c r="AP866" s="23"/>
      <c r="AQ866" s="25"/>
      <c r="AR866" s="4"/>
      <c r="AS866" s="4"/>
      <c r="AT866" s="4"/>
      <c r="AU866" s="4"/>
      <c r="AV866" s="4"/>
      <c r="AW866" s="4"/>
      <c r="AX866" s="4"/>
      <c r="AY866" s="4"/>
      <c r="AZ866" s="4"/>
      <c r="BA866" s="4"/>
      <c r="BB866" s="4"/>
      <c r="BC866" s="4"/>
      <c r="BD866" s="4"/>
      <c r="BE866" s="4"/>
      <c r="BF866" s="4"/>
      <c r="BG866" s="4"/>
      <c r="BH866" s="4"/>
      <c r="BI866" s="4"/>
      <c r="BJ866" s="4"/>
      <c r="BK866" s="4"/>
      <c r="BL866" s="4"/>
      <c r="BM866" s="4"/>
      <c r="BN866" s="4"/>
      <c r="BO866" s="4"/>
      <c r="BP866" s="4"/>
      <c r="BQ866" s="4"/>
      <c r="BR866" s="4"/>
      <c r="BS866" s="4"/>
      <c r="BT866" s="4"/>
      <c r="BU866" s="4"/>
      <c r="BV866" s="4"/>
      <c r="BW866" s="4"/>
      <c r="BX866" s="4"/>
    </row>
    <row r="867">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23"/>
      <c r="AC867" s="23"/>
      <c r="AD867" s="23"/>
      <c r="AE867" s="23"/>
      <c r="AF867" s="23"/>
      <c r="AG867" s="23"/>
      <c r="AH867" s="23"/>
      <c r="AI867" s="23"/>
      <c r="AJ867" s="23"/>
      <c r="AK867" s="23"/>
      <c r="AL867" s="23"/>
      <c r="AM867" s="23"/>
      <c r="AN867" s="23"/>
      <c r="AO867" s="23"/>
      <c r="AP867" s="23"/>
      <c r="AQ867" s="25"/>
      <c r="AR867" s="4"/>
      <c r="AS867" s="4"/>
      <c r="AT867" s="4"/>
      <c r="AU867" s="4"/>
      <c r="AV867" s="4"/>
      <c r="AW867" s="4"/>
      <c r="AX867" s="4"/>
      <c r="AY867" s="4"/>
      <c r="AZ867" s="4"/>
      <c r="BA867" s="4"/>
      <c r="BB867" s="4"/>
      <c r="BC867" s="4"/>
      <c r="BD867" s="4"/>
      <c r="BE867" s="4"/>
      <c r="BF867" s="4"/>
      <c r="BG867" s="4"/>
      <c r="BH867" s="4"/>
      <c r="BI867" s="4"/>
      <c r="BJ867" s="4"/>
      <c r="BK867" s="4"/>
      <c r="BL867" s="4"/>
      <c r="BM867" s="4"/>
      <c r="BN867" s="4"/>
      <c r="BO867" s="4"/>
      <c r="BP867" s="4"/>
      <c r="BQ867" s="4"/>
      <c r="BR867" s="4"/>
      <c r="BS867" s="4"/>
      <c r="BT867" s="4"/>
      <c r="BU867" s="4"/>
      <c r="BV867" s="4"/>
      <c r="BW867" s="4"/>
      <c r="BX867" s="4"/>
    </row>
    <row r="868">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23"/>
      <c r="AC868" s="23"/>
      <c r="AD868" s="23"/>
      <c r="AE868" s="23"/>
      <c r="AF868" s="23"/>
      <c r="AG868" s="23"/>
      <c r="AH868" s="23"/>
      <c r="AI868" s="23"/>
      <c r="AJ868" s="23"/>
      <c r="AK868" s="23"/>
      <c r="AL868" s="23"/>
      <c r="AM868" s="23"/>
      <c r="AN868" s="23"/>
      <c r="AO868" s="23"/>
      <c r="AP868" s="23"/>
      <c r="AQ868" s="25"/>
      <c r="AR868" s="4"/>
      <c r="AS868" s="4"/>
      <c r="AT868" s="4"/>
      <c r="AU868" s="4"/>
      <c r="AV868" s="4"/>
      <c r="AW868" s="4"/>
      <c r="AX868" s="4"/>
      <c r="AY868" s="4"/>
      <c r="AZ868" s="4"/>
      <c r="BA868" s="4"/>
      <c r="BB868" s="4"/>
      <c r="BC868" s="4"/>
      <c r="BD868" s="4"/>
      <c r="BE868" s="4"/>
      <c r="BF868" s="4"/>
      <c r="BG868" s="4"/>
      <c r="BH868" s="4"/>
      <c r="BI868" s="4"/>
      <c r="BJ868" s="4"/>
      <c r="BK868" s="4"/>
      <c r="BL868" s="4"/>
      <c r="BM868" s="4"/>
      <c r="BN868" s="4"/>
      <c r="BO868" s="4"/>
      <c r="BP868" s="4"/>
      <c r="BQ868" s="4"/>
      <c r="BR868" s="4"/>
      <c r="BS868" s="4"/>
      <c r="BT868" s="4"/>
      <c r="BU868" s="4"/>
      <c r="BV868" s="4"/>
      <c r="BW868" s="4"/>
      <c r="BX868" s="4"/>
    </row>
    <row r="869">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23"/>
      <c r="AC869" s="23"/>
      <c r="AD869" s="23"/>
      <c r="AE869" s="23"/>
      <c r="AF869" s="23"/>
      <c r="AG869" s="23"/>
      <c r="AH869" s="23"/>
      <c r="AI869" s="23"/>
      <c r="AJ869" s="23"/>
      <c r="AK869" s="23"/>
      <c r="AL869" s="23"/>
      <c r="AM869" s="23"/>
      <c r="AN869" s="23"/>
      <c r="AO869" s="23"/>
      <c r="AP869" s="23"/>
      <c r="AQ869" s="25"/>
      <c r="AR869" s="4"/>
      <c r="AS869" s="4"/>
      <c r="AT869" s="4"/>
      <c r="AU869" s="4"/>
      <c r="AV869" s="4"/>
      <c r="AW869" s="4"/>
      <c r="AX869" s="4"/>
      <c r="AY869" s="4"/>
      <c r="AZ869" s="4"/>
      <c r="BA869" s="4"/>
      <c r="BB869" s="4"/>
      <c r="BC869" s="4"/>
      <c r="BD869" s="4"/>
      <c r="BE869" s="4"/>
      <c r="BF869" s="4"/>
      <c r="BG869" s="4"/>
      <c r="BH869" s="4"/>
      <c r="BI869" s="4"/>
      <c r="BJ869" s="4"/>
      <c r="BK869" s="4"/>
      <c r="BL869" s="4"/>
      <c r="BM869" s="4"/>
      <c r="BN869" s="4"/>
      <c r="BO869" s="4"/>
      <c r="BP869" s="4"/>
      <c r="BQ869" s="4"/>
      <c r="BR869" s="4"/>
      <c r="BS869" s="4"/>
      <c r="BT869" s="4"/>
      <c r="BU869" s="4"/>
      <c r="BV869" s="4"/>
      <c r="BW869" s="4"/>
      <c r="BX869" s="4"/>
    </row>
    <row r="870">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23"/>
      <c r="AC870" s="23"/>
      <c r="AD870" s="23"/>
      <c r="AE870" s="23"/>
      <c r="AF870" s="23"/>
      <c r="AG870" s="23"/>
      <c r="AH870" s="23"/>
      <c r="AI870" s="23"/>
      <c r="AJ870" s="23"/>
      <c r="AK870" s="23"/>
      <c r="AL870" s="23"/>
      <c r="AM870" s="23"/>
      <c r="AN870" s="23"/>
      <c r="AO870" s="23"/>
      <c r="AP870" s="23"/>
      <c r="AQ870" s="25"/>
      <c r="AR870" s="4"/>
      <c r="AS870" s="4"/>
      <c r="AT870" s="4"/>
      <c r="AU870" s="4"/>
      <c r="AV870" s="4"/>
      <c r="AW870" s="4"/>
      <c r="AX870" s="4"/>
      <c r="AY870" s="4"/>
      <c r="AZ870" s="4"/>
      <c r="BA870" s="4"/>
      <c r="BB870" s="4"/>
      <c r="BC870" s="4"/>
      <c r="BD870" s="4"/>
      <c r="BE870" s="4"/>
      <c r="BF870" s="4"/>
      <c r="BG870" s="4"/>
      <c r="BH870" s="4"/>
      <c r="BI870" s="4"/>
      <c r="BJ870" s="4"/>
      <c r="BK870" s="4"/>
      <c r="BL870" s="4"/>
      <c r="BM870" s="4"/>
      <c r="BN870" s="4"/>
      <c r="BO870" s="4"/>
      <c r="BP870" s="4"/>
      <c r="BQ870" s="4"/>
      <c r="BR870" s="4"/>
      <c r="BS870" s="4"/>
      <c r="BT870" s="4"/>
      <c r="BU870" s="4"/>
      <c r="BV870" s="4"/>
      <c r="BW870" s="4"/>
      <c r="BX870" s="4"/>
    </row>
    <row r="87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23"/>
      <c r="AC871" s="23"/>
      <c r="AD871" s="23"/>
      <c r="AE871" s="23"/>
      <c r="AF871" s="23"/>
      <c r="AG871" s="23"/>
      <c r="AH871" s="23"/>
      <c r="AI871" s="23"/>
      <c r="AJ871" s="23"/>
      <c r="AK871" s="23"/>
      <c r="AL871" s="23"/>
      <c r="AM871" s="23"/>
      <c r="AN871" s="23"/>
      <c r="AO871" s="23"/>
      <c r="AP871" s="23"/>
      <c r="AQ871" s="25"/>
      <c r="AR871" s="4"/>
      <c r="AS871" s="4"/>
      <c r="AT871" s="4"/>
      <c r="AU871" s="4"/>
      <c r="AV871" s="4"/>
      <c r="AW871" s="4"/>
      <c r="AX871" s="4"/>
      <c r="AY871" s="4"/>
      <c r="AZ871" s="4"/>
      <c r="BA871" s="4"/>
      <c r="BB871" s="4"/>
      <c r="BC871" s="4"/>
      <c r="BD871" s="4"/>
      <c r="BE871" s="4"/>
      <c r="BF871" s="4"/>
      <c r="BG871" s="4"/>
      <c r="BH871" s="4"/>
      <c r="BI871" s="4"/>
      <c r="BJ871" s="4"/>
      <c r="BK871" s="4"/>
      <c r="BL871" s="4"/>
      <c r="BM871" s="4"/>
      <c r="BN871" s="4"/>
      <c r="BO871" s="4"/>
      <c r="BP871" s="4"/>
      <c r="BQ871" s="4"/>
      <c r="BR871" s="4"/>
      <c r="BS871" s="4"/>
      <c r="BT871" s="4"/>
      <c r="BU871" s="4"/>
      <c r="BV871" s="4"/>
      <c r="BW871" s="4"/>
      <c r="BX871" s="4"/>
    </row>
    <row r="872">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23"/>
      <c r="AC872" s="23"/>
      <c r="AD872" s="23"/>
      <c r="AE872" s="23"/>
      <c r="AF872" s="23"/>
      <c r="AG872" s="23"/>
      <c r="AH872" s="23"/>
      <c r="AI872" s="23"/>
      <c r="AJ872" s="23"/>
      <c r="AK872" s="23"/>
      <c r="AL872" s="23"/>
      <c r="AM872" s="23"/>
      <c r="AN872" s="23"/>
      <c r="AO872" s="23"/>
      <c r="AP872" s="23"/>
      <c r="AQ872" s="25"/>
      <c r="AR872" s="4"/>
      <c r="AS872" s="4"/>
      <c r="AT872" s="4"/>
      <c r="AU872" s="4"/>
      <c r="AV872" s="4"/>
      <c r="AW872" s="4"/>
      <c r="AX872" s="4"/>
      <c r="AY872" s="4"/>
      <c r="AZ872" s="4"/>
      <c r="BA872" s="4"/>
      <c r="BB872" s="4"/>
      <c r="BC872" s="4"/>
      <c r="BD872" s="4"/>
      <c r="BE872" s="4"/>
      <c r="BF872" s="4"/>
      <c r="BG872" s="4"/>
      <c r="BH872" s="4"/>
      <c r="BI872" s="4"/>
      <c r="BJ872" s="4"/>
      <c r="BK872" s="4"/>
      <c r="BL872" s="4"/>
      <c r="BM872" s="4"/>
      <c r="BN872" s="4"/>
      <c r="BO872" s="4"/>
      <c r="BP872" s="4"/>
      <c r="BQ872" s="4"/>
      <c r="BR872" s="4"/>
      <c r="BS872" s="4"/>
      <c r="BT872" s="4"/>
      <c r="BU872" s="4"/>
      <c r="BV872" s="4"/>
      <c r="BW872" s="4"/>
      <c r="BX872" s="4"/>
    </row>
    <row r="873">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23"/>
      <c r="AC873" s="23"/>
      <c r="AD873" s="23"/>
      <c r="AE873" s="23"/>
      <c r="AF873" s="23"/>
      <c r="AG873" s="23"/>
      <c r="AH873" s="23"/>
      <c r="AI873" s="23"/>
      <c r="AJ873" s="23"/>
      <c r="AK873" s="23"/>
      <c r="AL873" s="23"/>
      <c r="AM873" s="23"/>
      <c r="AN873" s="23"/>
      <c r="AO873" s="23"/>
      <c r="AP873" s="23"/>
      <c r="AQ873" s="25"/>
      <c r="AR873" s="4"/>
      <c r="AS873" s="4"/>
      <c r="AT873" s="4"/>
      <c r="AU873" s="4"/>
      <c r="AV873" s="4"/>
      <c r="AW873" s="4"/>
      <c r="AX873" s="4"/>
      <c r="AY873" s="4"/>
      <c r="AZ873" s="4"/>
      <c r="BA873" s="4"/>
      <c r="BB873" s="4"/>
      <c r="BC873" s="4"/>
      <c r="BD873" s="4"/>
      <c r="BE873" s="4"/>
      <c r="BF873" s="4"/>
      <c r="BG873" s="4"/>
      <c r="BH873" s="4"/>
      <c r="BI873" s="4"/>
      <c r="BJ873" s="4"/>
      <c r="BK873" s="4"/>
      <c r="BL873" s="4"/>
      <c r="BM873" s="4"/>
      <c r="BN873" s="4"/>
      <c r="BO873" s="4"/>
      <c r="BP873" s="4"/>
      <c r="BQ873" s="4"/>
      <c r="BR873" s="4"/>
      <c r="BS873" s="4"/>
      <c r="BT873" s="4"/>
      <c r="BU873" s="4"/>
      <c r="BV873" s="4"/>
      <c r="BW873" s="4"/>
      <c r="BX873" s="4"/>
    </row>
    <row r="874">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23"/>
      <c r="AC874" s="23"/>
      <c r="AD874" s="23"/>
      <c r="AE874" s="23"/>
      <c r="AF874" s="23"/>
      <c r="AG874" s="23"/>
      <c r="AH874" s="23"/>
      <c r="AI874" s="23"/>
      <c r="AJ874" s="23"/>
      <c r="AK874" s="23"/>
      <c r="AL874" s="23"/>
      <c r="AM874" s="23"/>
      <c r="AN874" s="23"/>
      <c r="AO874" s="23"/>
      <c r="AP874" s="23"/>
      <c r="AQ874" s="25"/>
      <c r="AR874" s="4"/>
      <c r="AS874" s="4"/>
      <c r="AT874" s="4"/>
      <c r="AU874" s="4"/>
      <c r="AV874" s="4"/>
      <c r="AW874" s="4"/>
      <c r="AX874" s="4"/>
      <c r="AY874" s="4"/>
      <c r="AZ874" s="4"/>
      <c r="BA874" s="4"/>
      <c r="BB874" s="4"/>
      <c r="BC874" s="4"/>
      <c r="BD874" s="4"/>
      <c r="BE874" s="4"/>
      <c r="BF874" s="4"/>
      <c r="BG874" s="4"/>
      <c r="BH874" s="4"/>
      <c r="BI874" s="4"/>
      <c r="BJ874" s="4"/>
      <c r="BK874" s="4"/>
      <c r="BL874" s="4"/>
      <c r="BM874" s="4"/>
      <c r="BN874" s="4"/>
      <c r="BO874" s="4"/>
      <c r="BP874" s="4"/>
      <c r="BQ874" s="4"/>
      <c r="BR874" s="4"/>
      <c r="BS874" s="4"/>
      <c r="BT874" s="4"/>
      <c r="BU874" s="4"/>
      <c r="BV874" s="4"/>
      <c r="BW874" s="4"/>
      <c r="BX874" s="4"/>
    </row>
    <row r="875">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23"/>
      <c r="AC875" s="23"/>
      <c r="AD875" s="23"/>
      <c r="AE875" s="23"/>
      <c r="AF875" s="23"/>
      <c r="AG875" s="23"/>
      <c r="AH875" s="23"/>
      <c r="AI875" s="23"/>
      <c r="AJ875" s="23"/>
      <c r="AK875" s="23"/>
      <c r="AL875" s="23"/>
      <c r="AM875" s="23"/>
      <c r="AN875" s="23"/>
      <c r="AO875" s="23"/>
      <c r="AP875" s="23"/>
      <c r="AQ875" s="25"/>
      <c r="AR875" s="4"/>
      <c r="AS875" s="4"/>
      <c r="AT875" s="4"/>
      <c r="AU875" s="4"/>
      <c r="AV875" s="4"/>
      <c r="AW875" s="4"/>
      <c r="AX875" s="4"/>
      <c r="AY875" s="4"/>
      <c r="AZ875" s="4"/>
      <c r="BA875" s="4"/>
      <c r="BB875" s="4"/>
      <c r="BC875" s="4"/>
      <c r="BD875" s="4"/>
      <c r="BE875" s="4"/>
      <c r="BF875" s="4"/>
      <c r="BG875" s="4"/>
      <c r="BH875" s="4"/>
      <c r="BI875" s="4"/>
      <c r="BJ875" s="4"/>
      <c r="BK875" s="4"/>
      <c r="BL875" s="4"/>
      <c r="BM875" s="4"/>
      <c r="BN875" s="4"/>
      <c r="BO875" s="4"/>
      <c r="BP875" s="4"/>
      <c r="BQ875" s="4"/>
      <c r="BR875" s="4"/>
      <c r="BS875" s="4"/>
      <c r="BT875" s="4"/>
      <c r="BU875" s="4"/>
      <c r="BV875" s="4"/>
      <c r="BW875" s="4"/>
      <c r="BX875" s="4"/>
    </row>
    <row r="876">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23"/>
      <c r="AC876" s="23"/>
      <c r="AD876" s="23"/>
      <c r="AE876" s="23"/>
      <c r="AF876" s="23"/>
      <c r="AG876" s="23"/>
      <c r="AH876" s="23"/>
      <c r="AI876" s="23"/>
      <c r="AJ876" s="23"/>
      <c r="AK876" s="23"/>
      <c r="AL876" s="23"/>
      <c r="AM876" s="23"/>
      <c r="AN876" s="23"/>
      <c r="AO876" s="23"/>
      <c r="AP876" s="23"/>
      <c r="AQ876" s="25"/>
      <c r="AR876" s="4"/>
      <c r="AS876" s="4"/>
      <c r="AT876" s="4"/>
      <c r="AU876" s="4"/>
      <c r="AV876" s="4"/>
      <c r="AW876" s="4"/>
      <c r="AX876" s="4"/>
      <c r="AY876" s="4"/>
      <c r="AZ876" s="4"/>
      <c r="BA876" s="4"/>
      <c r="BB876" s="4"/>
      <c r="BC876" s="4"/>
      <c r="BD876" s="4"/>
      <c r="BE876" s="4"/>
      <c r="BF876" s="4"/>
      <c r="BG876" s="4"/>
      <c r="BH876" s="4"/>
      <c r="BI876" s="4"/>
      <c r="BJ876" s="4"/>
      <c r="BK876" s="4"/>
      <c r="BL876" s="4"/>
      <c r="BM876" s="4"/>
      <c r="BN876" s="4"/>
      <c r="BO876" s="4"/>
      <c r="BP876" s="4"/>
      <c r="BQ876" s="4"/>
      <c r="BR876" s="4"/>
      <c r="BS876" s="4"/>
      <c r="BT876" s="4"/>
      <c r="BU876" s="4"/>
      <c r="BV876" s="4"/>
      <c r="BW876" s="4"/>
      <c r="BX876" s="4"/>
    </row>
    <row r="877">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23"/>
      <c r="AC877" s="23"/>
      <c r="AD877" s="23"/>
      <c r="AE877" s="23"/>
      <c r="AF877" s="23"/>
      <c r="AG877" s="23"/>
      <c r="AH877" s="23"/>
      <c r="AI877" s="23"/>
      <c r="AJ877" s="23"/>
      <c r="AK877" s="23"/>
      <c r="AL877" s="23"/>
      <c r="AM877" s="23"/>
      <c r="AN877" s="23"/>
      <c r="AO877" s="23"/>
      <c r="AP877" s="23"/>
      <c r="AQ877" s="25"/>
      <c r="AR877" s="4"/>
      <c r="AS877" s="4"/>
      <c r="AT877" s="4"/>
      <c r="AU877" s="4"/>
      <c r="AV877" s="4"/>
      <c r="AW877" s="4"/>
      <c r="AX877" s="4"/>
      <c r="AY877" s="4"/>
      <c r="AZ877" s="4"/>
      <c r="BA877" s="4"/>
      <c r="BB877" s="4"/>
      <c r="BC877" s="4"/>
      <c r="BD877" s="4"/>
      <c r="BE877" s="4"/>
      <c r="BF877" s="4"/>
      <c r="BG877" s="4"/>
      <c r="BH877" s="4"/>
      <c r="BI877" s="4"/>
      <c r="BJ877" s="4"/>
      <c r="BK877" s="4"/>
      <c r="BL877" s="4"/>
      <c r="BM877" s="4"/>
      <c r="BN877" s="4"/>
      <c r="BO877" s="4"/>
      <c r="BP877" s="4"/>
      <c r="BQ877" s="4"/>
      <c r="BR877" s="4"/>
      <c r="BS877" s="4"/>
      <c r="BT877" s="4"/>
      <c r="BU877" s="4"/>
      <c r="BV877" s="4"/>
      <c r="BW877" s="4"/>
      <c r="BX877" s="4"/>
    </row>
    <row r="878">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23"/>
      <c r="AC878" s="23"/>
      <c r="AD878" s="23"/>
      <c r="AE878" s="23"/>
      <c r="AF878" s="23"/>
      <c r="AG878" s="23"/>
      <c r="AH878" s="23"/>
      <c r="AI878" s="23"/>
      <c r="AJ878" s="23"/>
      <c r="AK878" s="23"/>
      <c r="AL878" s="23"/>
      <c r="AM878" s="23"/>
      <c r="AN878" s="23"/>
      <c r="AO878" s="23"/>
      <c r="AP878" s="23"/>
      <c r="AQ878" s="25"/>
      <c r="AR878" s="4"/>
      <c r="AS878" s="4"/>
      <c r="AT878" s="4"/>
      <c r="AU878" s="4"/>
      <c r="AV878" s="4"/>
      <c r="AW878" s="4"/>
      <c r="AX878" s="4"/>
      <c r="AY878" s="4"/>
      <c r="AZ878" s="4"/>
      <c r="BA878" s="4"/>
      <c r="BB878" s="4"/>
      <c r="BC878" s="4"/>
      <c r="BD878" s="4"/>
      <c r="BE878" s="4"/>
      <c r="BF878" s="4"/>
      <c r="BG878" s="4"/>
      <c r="BH878" s="4"/>
      <c r="BI878" s="4"/>
      <c r="BJ878" s="4"/>
      <c r="BK878" s="4"/>
      <c r="BL878" s="4"/>
      <c r="BM878" s="4"/>
      <c r="BN878" s="4"/>
      <c r="BO878" s="4"/>
      <c r="BP878" s="4"/>
      <c r="BQ878" s="4"/>
      <c r="BR878" s="4"/>
      <c r="BS878" s="4"/>
      <c r="BT878" s="4"/>
      <c r="BU878" s="4"/>
      <c r="BV878" s="4"/>
      <c r="BW878" s="4"/>
      <c r="BX878" s="4"/>
    </row>
    <row r="879">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23"/>
      <c r="AC879" s="23"/>
      <c r="AD879" s="23"/>
      <c r="AE879" s="23"/>
      <c r="AF879" s="23"/>
      <c r="AG879" s="23"/>
      <c r="AH879" s="23"/>
      <c r="AI879" s="23"/>
      <c r="AJ879" s="23"/>
      <c r="AK879" s="23"/>
      <c r="AL879" s="23"/>
      <c r="AM879" s="23"/>
      <c r="AN879" s="23"/>
      <c r="AO879" s="23"/>
      <c r="AP879" s="23"/>
      <c r="AQ879" s="25"/>
      <c r="AR879" s="4"/>
      <c r="AS879" s="4"/>
      <c r="AT879" s="4"/>
      <c r="AU879" s="4"/>
      <c r="AV879" s="4"/>
      <c r="AW879" s="4"/>
      <c r="AX879" s="4"/>
      <c r="AY879" s="4"/>
      <c r="AZ879" s="4"/>
      <c r="BA879" s="4"/>
      <c r="BB879" s="4"/>
      <c r="BC879" s="4"/>
      <c r="BD879" s="4"/>
      <c r="BE879" s="4"/>
      <c r="BF879" s="4"/>
      <c r="BG879" s="4"/>
      <c r="BH879" s="4"/>
      <c r="BI879" s="4"/>
      <c r="BJ879" s="4"/>
      <c r="BK879" s="4"/>
      <c r="BL879" s="4"/>
      <c r="BM879" s="4"/>
      <c r="BN879" s="4"/>
      <c r="BO879" s="4"/>
      <c r="BP879" s="4"/>
      <c r="BQ879" s="4"/>
      <c r="BR879" s="4"/>
      <c r="BS879" s="4"/>
      <c r="BT879" s="4"/>
      <c r="BU879" s="4"/>
      <c r="BV879" s="4"/>
      <c r="BW879" s="4"/>
      <c r="BX879" s="4"/>
    </row>
    <row r="880">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23"/>
      <c r="AC880" s="23"/>
      <c r="AD880" s="23"/>
      <c r="AE880" s="23"/>
      <c r="AF880" s="23"/>
      <c r="AG880" s="23"/>
      <c r="AH880" s="23"/>
      <c r="AI880" s="23"/>
      <c r="AJ880" s="23"/>
      <c r="AK880" s="23"/>
      <c r="AL880" s="23"/>
      <c r="AM880" s="23"/>
      <c r="AN880" s="23"/>
      <c r="AO880" s="23"/>
      <c r="AP880" s="23"/>
      <c r="AQ880" s="25"/>
      <c r="AR880" s="4"/>
      <c r="AS880" s="4"/>
      <c r="AT880" s="4"/>
      <c r="AU880" s="4"/>
      <c r="AV880" s="4"/>
      <c r="AW880" s="4"/>
      <c r="AX880" s="4"/>
      <c r="AY880" s="4"/>
      <c r="AZ880" s="4"/>
      <c r="BA880" s="4"/>
      <c r="BB880" s="4"/>
      <c r="BC880" s="4"/>
      <c r="BD880" s="4"/>
      <c r="BE880" s="4"/>
      <c r="BF880" s="4"/>
      <c r="BG880" s="4"/>
      <c r="BH880" s="4"/>
      <c r="BI880" s="4"/>
      <c r="BJ880" s="4"/>
      <c r="BK880" s="4"/>
      <c r="BL880" s="4"/>
      <c r="BM880" s="4"/>
      <c r="BN880" s="4"/>
      <c r="BO880" s="4"/>
      <c r="BP880" s="4"/>
      <c r="BQ880" s="4"/>
      <c r="BR880" s="4"/>
      <c r="BS880" s="4"/>
      <c r="BT880" s="4"/>
      <c r="BU880" s="4"/>
      <c r="BV880" s="4"/>
      <c r="BW880" s="4"/>
      <c r="BX880" s="4"/>
    </row>
    <row r="88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23"/>
      <c r="AC881" s="23"/>
      <c r="AD881" s="23"/>
      <c r="AE881" s="23"/>
      <c r="AF881" s="23"/>
      <c r="AG881" s="23"/>
      <c r="AH881" s="23"/>
      <c r="AI881" s="23"/>
      <c r="AJ881" s="23"/>
      <c r="AK881" s="23"/>
      <c r="AL881" s="23"/>
      <c r="AM881" s="23"/>
      <c r="AN881" s="23"/>
      <c r="AO881" s="23"/>
      <c r="AP881" s="23"/>
      <c r="AQ881" s="25"/>
      <c r="AR881" s="4"/>
      <c r="AS881" s="4"/>
      <c r="AT881" s="4"/>
      <c r="AU881" s="4"/>
      <c r="AV881" s="4"/>
      <c r="AW881" s="4"/>
      <c r="AX881" s="4"/>
      <c r="AY881" s="4"/>
      <c r="AZ881" s="4"/>
      <c r="BA881" s="4"/>
      <c r="BB881" s="4"/>
      <c r="BC881" s="4"/>
      <c r="BD881" s="4"/>
      <c r="BE881" s="4"/>
      <c r="BF881" s="4"/>
      <c r="BG881" s="4"/>
      <c r="BH881" s="4"/>
      <c r="BI881" s="4"/>
      <c r="BJ881" s="4"/>
      <c r="BK881" s="4"/>
      <c r="BL881" s="4"/>
      <c r="BM881" s="4"/>
      <c r="BN881" s="4"/>
      <c r="BO881" s="4"/>
      <c r="BP881" s="4"/>
      <c r="BQ881" s="4"/>
      <c r="BR881" s="4"/>
      <c r="BS881" s="4"/>
      <c r="BT881" s="4"/>
      <c r="BU881" s="4"/>
      <c r="BV881" s="4"/>
      <c r="BW881" s="4"/>
      <c r="BX881" s="4"/>
    </row>
    <row r="882">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23"/>
      <c r="AC882" s="23"/>
      <c r="AD882" s="23"/>
      <c r="AE882" s="23"/>
      <c r="AF882" s="23"/>
      <c r="AG882" s="23"/>
      <c r="AH882" s="23"/>
      <c r="AI882" s="23"/>
      <c r="AJ882" s="23"/>
      <c r="AK882" s="23"/>
      <c r="AL882" s="23"/>
      <c r="AM882" s="23"/>
      <c r="AN882" s="23"/>
      <c r="AO882" s="23"/>
      <c r="AP882" s="23"/>
      <c r="AQ882" s="25"/>
      <c r="AR882" s="4"/>
      <c r="AS882" s="4"/>
      <c r="AT882" s="4"/>
      <c r="AU882" s="4"/>
      <c r="AV882" s="4"/>
      <c r="AW882" s="4"/>
      <c r="AX882" s="4"/>
      <c r="AY882" s="4"/>
      <c r="AZ882" s="4"/>
      <c r="BA882" s="4"/>
      <c r="BB882" s="4"/>
      <c r="BC882" s="4"/>
      <c r="BD882" s="4"/>
      <c r="BE882" s="4"/>
      <c r="BF882" s="4"/>
      <c r="BG882" s="4"/>
      <c r="BH882" s="4"/>
      <c r="BI882" s="4"/>
      <c r="BJ882" s="4"/>
      <c r="BK882" s="4"/>
      <c r="BL882" s="4"/>
      <c r="BM882" s="4"/>
      <c r="BN882" s="4"/>
      <c r="BO882" s="4"/>
      <c r="BP882" s="4"/>
      <c r="BQ882" s="4"/>
      <c r="BR882" s="4"/>
      <c r="BS882" s="4"/>
      <c r="BT882" s="4"/>
      <c r="BU882" s="4"/>
      <c r="BV882" s="4"/>
      <c r="BW882" s="4"/>
      <c r="BX882" s="4"/>
    </row>
    <row r="883">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23"/>
      <c r="AC883" s="23"/>
      <c r="AD883" s="23"/>
      <c r="AE883" s="23"/>
      <c r="AF883" s="23"/>
      <c r="AG883" s="23"/>
      <c r="AH883" s="23"/>
      <c r="AI883" s="23"/>
      <c r="AJ883" s="23"/>
      <c r="AK883" s="23"/>
      <c r="AL883" s="23"/>
      <c r="AM883" s="23"/>
      <c r="AN883" s="23"/>
      <c r="AO883" s="23"/>
      <c r="AP883" s="23"/>
      <c r="AQ883" s="25"/>
      <c r="AR883" s="4"/>
      <c r="AS883" s="4"/>
      <c r="AT883" s="4"/>
      <c r="AU883" s="4"/>
      <c r="AV883" s="4"/>
      <c r="AW883" s="4"/>
      <c r="AX883" s="4"/>
      <c r="AY883" s="4"/>
      <c r="AZ883" s="4"/>
      <c r="BA883" s="4"/>
      <c r="BB883" s="4"/>
      <c r="BC883" s="4"/>
      <c r="BD883" s="4"/>
      <c r="BE883" s="4"/>
      <c r="BF883" s="4"/>
      <c r="BG883" s="4"/>
      <c r="BH883" s="4"/>
      <c r="BI883" s="4"/>
      <c r="BJ883" s="4"/>
      <c r="BK883" s="4"/>
      <c r="BL883" s="4"/>
      <c r="BM883" s="4"/>
      <c r="BN883" s="4"/>
      <c r="BO883" s="4"/>
      <c r="BP883" s="4"/>
      <c r="BQ883" s="4"/>
      <c r="BR883" s="4"/>
      <c r="BS883" s="4"/>
      <c r="BT883" s="4"/>
      <c r="BU883" s="4"/>
      <c r="BV883" s="4"/>
      <c r="BW883" s="4"/>
      <c r="BX883" s="4"/>
    </row>
    <row r="884">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23"/>
      <c r="AC884" s="23"/>
      <c r="AD884" s="23"/>
      <c r="AE884" s="23"/>
      <c r="AF884" s="23"/>
      <c r="AG884" s="23"/>
      <c r="AH884" s="23"/>
      <c r="AI884" s="23"/>
      <c r="AJ884" s="23"/>
      <c r="AK884" s="23"/>
      <c r="AL884" s="23"/>
      <c r="AM884" s="23"/>
      <c r="AN884" s="23"/>
      <c r="AO884" s="23"/>
      <c r="AP884" s="23"/>
      <c r="AQ884" s="25"/>
      <c r="AR884" s="4"/>
      <c r="AS884" s="4"/>
      <c r="AT884" s="4"/>
      <c r="AU884" s="4"/>
      <c r="AV884" s="4"/>
      <c r="AW884" s="4"/>
      <c r="AX884" s="4"/>
      <c r="AY884" s="4"/>
      <c r="AZ884" s="4"/>
      <c r="BA884" s="4"/>
      <c r="BB884" s="4"/>
      <c r="BC884" s="4"/>
      <c r="BD884" s="4"/>
      <c r="BE884" s="4"/>
      <c r="BF884" s="4"/>
      <c r="BG884" s="4"/>
      <c r="BH884" s="4"/>
      <c r="BI884" s="4"/>
      <c r="BJ884" s="4"/>
      <c r="BK884" s="4"/>
      <c r="BL884" s="4"/>
      <c r="BM884" s="4"/>
      <c r="BN884" s="4"/>
      <c r="BO884" s="4"/>
      <c r="BP884" s="4"/>
      <c r="BQ884" s="4"/>
      <c r="BR884" s="4"/>
      <c r="BS884" s="4"/>
      <c r="BT884" s="4"/>
      <c r="BU884" s="4"/>
      <c r="BV884" s="4"/>
      <c r="BW884" s="4"/>
      <c r="BX884" s="4"/>
    </row>
    <row r="885">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23"/>
      <c r="AC885" s="23"/>
      <c r="AD885" s="23"/>
      <c r="AE885" s="23"/>
      <c r="AF885" s="23"/>
      <c r="AG885" s="23"/>
      <c r="AH885" s="23"/>
      <c r="AI885" s="23"/>
      <c r="AJ885" s="23"/>
      <c r="AK885" s="23"/>
      <c r="AL885" s="23"/>
      <c r="AM885" s="23"/>
      <c r="AN885" s="23"/>
      <c r="AO885" s="23"/>
      <c r="AP885" s="23"/>
      <c r="AQ885" s="25"/>
      <c r="AR885" s="4"/>
      <c r="AS885" s="4"/>
      <c r="AT885" s="4"/>
      <c r="AU885" s="4"/>
      <c r="AV885" s="4"/>
      <c r="AW885" s="4"/>
      <c r="AX885" s="4"/>
      <c r="AY885" s="4"/>
      <c r="AZ885" s="4"/>
      <c r="BA885" s="4"/>
      <c r="BB885" s="4"/>
      <c r="BC885" s="4"/>
      <c r="BD885" s="4"/>
      <c r="BE885" s="4"/>
      <c r="BF885" s="4"/>
      <c r="BG885" s="4"/>
      <c r="BH885" s="4"/>
      <c r="BI885" s="4"/>
      <c r="BJ885" s="4"/>
      <c r="BK885" s="4"/>
      <c r="BL885" s="4"/>
      <c r="BM885" s="4"/>
      <c r="BN885" s="4"/>
      <c r="BO885" s="4"/>
      <c r="BP885" s="4"/>
      <c r="BQ885" s="4"/>
      <c r="BR885" s="4"/>
      <c r="BS885" s="4"/>
      <c r="BT885" s="4"/>
      <c r="BU885" s="4"/>
      <c r="BV885" s="4"/>
      <c r="BW885" s="4"/>
      <c r="BX885" s="4"/>
    </row>
    <row r="886">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23"/>
      <c r="AC886" s="23"/>
      <c r="AD886" s="23"/>
      <c r="AE886" s="23"/>
      <c r="AF886" s="23"/>
      <c r="AG886" s="23"/>
      <c r="AH886" s="23"/>
      <c r="AI886" s="23"/>
      <c r="AJ886" s="23"/>
      <c r="AK886" s="23"/>
      <c r="AL886" s="23"/>
      <c r="AM886" s="23"/>
      <c r="AN886" s="23"/>
      <c r="AO886" s="23"/>
      <c r="AP886" s="23"/>
      <c r="AQ886" s="25"/>
      <c r="AR886" s="4"/>
      <c r="AS886" s="4"/>
      <c r="AT886" s="4"/>
      <c r="AU886" s="4"/>
      <c r="AV886" s="4"/>
      <c r="AW886" s="4"/>
      <c r="AX886" s="4"/>
      <c r="AY886" s="4"/>
      <c r="AZ886" s="4"/>
      <c r="BA886" s="4"/>
      <c r="BB886" s="4"/>
      <c r="BC886" s="4"/>
      <c r="BD886" s="4"/>
      <c r="BE886" s="4"/>
      <c r="BF886" s="4"/>
      <c r="BG886" s="4"/>
      <c r="BH886" s="4"/>
      <c r="BI886" s="4"/>
      <c r="BJ886" s="4"/>
      <c r="BK886" s="4"/>
      <c r="BL886" s="4"/>
      <c r="BM886" s="4"/>
      <c r="BN886" s="4"/>
      <c r="BO886" s="4"/>
      <c r="BP886" s="4"/>
      <c r="BQ886" s="4"/>
      <c r="BR886" s="4"/>
      <c r="BS886" s="4"/>
      <c r="BT886" s="4"/>
      <c r="BU886" s="4"/>
      <c r="BV886" s="4"/>
      <c r="BW886" s="4"/>
      <c r="BX886" s="4"/>
    </row>
    <row r="887">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23"/>
      <c r="AC887" s="23"/>
      <c r="AD887" s="23"/>
      <c r="AE887" s="23"/>
      <c r="AF887" s="23"/>
      <c r="AG887" s="23"/>
      <c r="AH887" s="23"/>
      <c r="AI887" s="23"/>
      <c r="AJ887" s="23"/>
      <c r="AK887" s="23"/>
      <c r="AL887" s="23"/>
      <c r="AM887" s="23"/>
      <c r="AN887" s="23"/>
      <c r="AO887" s="23"/>
      <c r="AP887" s="23"/>
      <c r="AQ887" s="25"/>
      <c r="AR887" s="4"/>
      <c r="AS887" s="4"/>
      <c r="AT887" s="4"/>
      <c r="AU887" s="4"/>
      <c r="AV887" s="4"/>
      <c r="AW887" s="4"/>
      <c r="AX887" s="4"/>
      <c r="AY887" s="4"/>
      <c r="AZ887" s="4"/>
      <c r="BA887" s="4"/>
      <c r="BB887" s="4"/>
      <c r="BC887" s="4"/>
      <c r="BD887" s="4"/>
      <c r="BE887" s="4"/>
      <c r="BF887" s="4"/>
      <c r="BG887" s="4"/>
      <c r="BH887" s="4"/>
      <c r="BI887" s="4"/>
      <c r="BJ887" s="4"/>
      <c r="BK887" s="4"/>
      <c r="BL887" s="4"/>
      <c r="BM887" s="4"/>
      <c r="BN887" s="4"/>
      <c r="BO887" s="4"/>
      <c r="BP887" s="4"/>
      <c r="BQ887" s="4"/>
      <c r="BR887" s="4"/>
      <c r="BS887" s="4"/>
      <c r="BT887" s="4"/>
      <c r="BU887" s="4"/>
      <c r="BV887" s="4"/>
      <c r="BW887" s="4"/>
      <c r="BX887" s="4"/>
    </row>
    <row r="888">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23"/>
      <c r="AC888" s="23"/>
      <c r="AD888" s="23"/>
      <c r="AE888" s="23"/>
      <c r="AF888" s="23"/>
      <c r="AG888" s="23"/>
      <c r="AH888" s="23"/>
      <c r="AI888" s="23"/>
      <c r="AJ888" s="23"/>
      <c r="AK888" s="23"/>
      <c r="AL888" s="23"/>
      <c r="AM888" s="23"/>
      <c r="AN888" s="23"/>
      <c r="AO888" s="23"/>
      <c r="AP888" s="23"/>
      <c r="AQ888" s="25"/>
      <c r="AR888" s="4"/>
      <c r="AS888" s="4"/>
      <c r="AT888" s="4"/>
      <c r="AU888" s="4"/>
      <c r="AV888" s="4"/>
      <c r="AW888" s="4"/>
      <c r="AX888" s="4"/>
      <c r="AY888" s="4"/>
      <c r="AZ888" s="4"/>
      <c r="BA888" s="4"/>
      <c r="BB888" s="4"/>
      <c r="BC888" s="4"/>
      <c r="BD888" s="4"/>
      <c r="BE888" s="4"/>
      <c r="BF888" s="4"/>
      <c r="BG888" s="4"/>
      <c r="BH888" s="4"/>
      <c r="BI888" s="4"/>
      <c r="BJ888" s="4"/>
      <c r="BK888" s="4"/>
      <c r="BL888" s="4"/>
      <c r="BM888" s="4"/>
      <c r="BN888" s="4"/>
      <c r="BO888" s="4"/>
      <c r="BP888" s="4"/>
      <c r="BQ888" s="4"/>
      <c r="BR888" s="4"/>
      <c r="BS888" s="4"/>
      <c r="BT888" s="4"/>
      <c r="BU888" s="4"/>
      <c r="BV888" s="4"/>
      <c r="BW888" s="4"/>
      <c r="BX888" s="4"/>
    </row>
    <row r="889">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23"/>
      <c r="AC889" s="23"/>
      <c r="AD889" s="23"/>
      <c r="AE889" s="23"/>
      <c r="AF889" s="23"/>
      <c r="AG889" s="23"/>
      <c r="AH889" s="23"/>
      <c r="AI889" s="23"/>
      <c r="AJ889" s="23"/>
      <c r="AK889" s="23"/>
      <c r="AL889" s="23"/>
      <c r="AM889" s="23"/>
      <c r="AN889" s="23"/>
      <c r="AO889" s="23"/>
      <c r="AP889" s="23"/>
      <c r="AQ889" s="25"/>
      <c r="AR889" s="4"/>
      <c r="AS889" s="4"/>
      <c r="AT889" s="4"/>
      <c r="AU889" s="4"/>
      <c r="AV889" s="4"/>
      <c r="AW889" s="4"/>
      <c r="AX889" s="4"/>
      <c r="AY889" s="4"/>
      <c r="AZ889" s="4"/>
      <c r="BA889" s="4"/>
      <c r="BB889" s="4"/>
      <c r="BC889" s="4"/>
      <c r="BD889" s="4"/>
      <c r="BE889" s="4"/>
      <c r="BF889" s="4"/>
      <c r="BG889" s="4"/>
      <c r="BH889" s="4"/>
      <c r="BI889" s="4"/>
      <c r="BJ889" s="4"/>
      <c r="BK889" s="4"/>
      <c r="BL889" s="4"/>
      <c r="BM889" s="4"/>
      <c r="BN889" s="4"/>
      <c r="BO889" s="4"/>
      <c r="BP889" s="4"/>
      <c r="BQ889" s="4"/>
      <c r="BR889" s="4"/>
      <c r="BS889" s="4"/>
      <c r="BT889" s="4"/>
      <c r="BU889" s="4"/>
      <c r="BV889" s="4"/>
      <c r="BW889" s="4"/>
      <c r="BX889" s="4"/>
    </row>
    <row r="890">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23"/>
      <c r="AC890" s="23"/>
      <c r="AD890" s="23"/>
      <c r="AE890" s="23"/>
      <c r="AF890" s="23"/>
      <c r="AG890" s="23"/>
      <c r="AH890" s="23"/>
      <c r="AI890" s="23"/>
      <c r="AJ890" s="23"/>
      <c r="AK890" s="23"/>
      <c r="AL890" s="23"/>
      <c r="AM890" s="23"/>
      <c r="AN890" s="23"/>
      <c r="AO890" s="23"/>
      <c r="AP890" s="23"/>
      <c r="AQ890" s="25"/>
      <c r="AR890" s="4"/>
      <c r="AS890" s="4"/>
      <c r="AT890" s="4"/>
      <c r="AU890" s="4"/>
      <c r="AV890" s="4"/>
      <c r="AW890" s="4"/>
      <c r="AX890" s="4"/>
      <c r="AY890" s="4"/>
      <c r="AZ890" s="4"/>
      <c r="BA890" s="4"/>
      <c r="BB890" s="4"/>
      <c r="BC890" s="4"/>
      <c r="BD890" s="4"/>
      <c r="BE890" s="4"/>
      <c r="BF890" s="4"/>
      <c r="BG890" s="4"/>
      <c r="BH890" s="4"/>
      <c r="BI890" s="4"/>
      <c r="BJ890" s="4"/>
      <c r="BK890" s="4"/>
      <c r="BL890" s="4"/>
      <c r="BM890" s="4"/>
      <c r="BN890" s="4"/>
      <c r="BO890" s="4"/>
      <c r="BP890" s="4"/>
      <c r="BQ890" s="4"/>
      <c r="BR890" s="4"/>
      <c r="BS890" s="4"/>
      <c r="BT890" s="4"/>
      <c r="BU890" s="4"/>
      <c r="BV890" s="4"/>
      <c r="BW890" s="4"/>
      <c r="BX890" s="4"/>
    </row>
    <row r="89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23"/>
      <c r="AC891" s="23"/>
      <c r="AD891" s="23"/>
      <c r="AE891" s="23"/>
      <c r="AF891" s="23"/>
      <c r="AG891" s="23"/>
      <c r="AH891" s="23"/>
      <c r="AI891" s="23"/>
      <c r="AJ891" s="23"/>
      <c r="AK891" s="23"/>
      <c r="AL891" s="23"/>
      <c r="AM891" s="23"/>
      <c r="AN891" s="23"/>
      <c r="AO891" s="23"/>
      <c r="AP891" s="23"/>
      <c r="AQ891" s="25"/>
      <c r="AR891" s="4"/>
      <c r="AS891" s="4"/>
      <c r="AT891" s="4"/>
      <c r="AU891" s="4"/>
      <c r="AV891" s="4"/>
      <c r="AW891" s="4"/>
      <c r="AX891" s="4"/>
      <c r="AY891" s="4"/>
      <c r="AZ891" s="4"/>
      <c r="BA891" s="4"/>
      <c r="BB891" s="4"/>
      <c r="BC891" s="4"/>
      <c r="BD891" s="4"/>
      <c r="BE891" s="4"/>
      <c r="BF891" s="4"/>
      <c r="BG891" s="4"/>
      <c r="BH891" s="4"/>
      <c r="BI891" s="4"/>
      <c r="BJ891" s="4"/>
      <c r="BK891" s="4"/>
      <c r="BL891" s="4"/>
      <c r="BM891" s="4"/>
      <c r="BN891" s="4"/>
      <c r="BO891" s="4"/>
      <c r="BP891" s="4"/>
      <c r="BQ891" s="4"/>
      <c r="BR891" s="4"/>
      <c r="BS891" s="4"/>
      <c r="BT891" s="4"/>
      <c r="BU891" s="4"/>
      <c r="BV891" s="4"/>
      <c r="BW891" s="4"/>
      <c r="BX891" s="4"/>
    </row>
    <row r="892">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23"/>
      <c r="AC892" s="23"/>
      <c r="AD892" s="23"/>
      <c r="AE892" s="23"/>
      <c r="AF892" s="23"/>
      <c r="AG892" s="23"/>
      <c r="AH892" s="23"/>
      <c r="AI892" s="23"/>
      <c r="AJ892" s="23"/>
      <c r="AK892" s="23"/>
      <c r="AL892" s="23"/>
      <c r="AM892" s="23"/>
      <c r="AN892" s="23"/>
      <c r="AO892" s="23"/>
      <c r="AP892" s="23"/>
      <c r="AQ892" s="25"/>
      <c r="AR892" s="4"/>
      <c r="AS892" s="4"/>
      <c r="AT892" s="4"/>
      <c r="AU892" s="4"/>
      <c r="AV892" s="4"/>
      <c r="AW892" s="4"/>
      <c r="AX892" s="4"/>
      <c r="AY892" s="4"/>
      <c r="AZ892" s="4"/>
      <c r="BA892" s="4"/>
      <c r="BB892" s="4"/>
      <c r="BC892" s="4"/>
      <c r="BD892" s="4"/>
      <c r="BE892" s="4"/>
      <c r="BF892" s="4"/>
      <c r="BG892" s="4"/>
      <c r="BH892" s="4"/>
      <c r="BI892" s="4"/>
      <c r="BJ892" s="4"/>
      <c r="BK892" s="4"/>
      <c r="BL892" s="4"/>
      <c r="BM892" s="4"/>
      <c r="BN892" s="4"/>
      <c r="BO892" s="4"/>
      <c r="BP892" s="4"/>
      <c r="BQ892" s="4"/>
      <c r="BR892" s="4"/>
      <c r="BS892" s="4"/>
      <c r="BT892" s="4"/>
      <c r="BU892" s="4"/>
      <c r="BV892" s="4"/>
      <c r="BW892" s="4"/>
      <c r="BX892" s="4"/>
    </row>
    <row r="893">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23"/>
      <c r="AC893" s="23"/>
      <c r="AD893" s="23"/>
      <c r="AE893" s="23"/>
      <c r="AF893" s="23"/>
      <c r="AG893" s="23"/>
      <c r="AH893" s="23"/>
      <c r="AI893" s="23"/>
      <c r="AJ893" s="23"/>
      <c r="AK893" s="23"/>
      <c r="AL893" s="23"/>
      <c r="AM893" s="23"/>
      <c r="AN893" s="23"/>
      <c r="AO893" s="23"/>
      <c r="AP893" s="23"/>
      <c r="AQ893" s="25"/>
      <c r="AR893" s="4"/>
      <c r="AS893" s="4"/>
      <c r="AT893" s="4"/>
      <c r="AU893" s="4"/>
      <c r="AV893" s="4"/>
      <c r="AW893" s="4"/>
      <c r="AX893" s="4"/>
      <c r="AY893" s="4"/>
      <c r="AZ893" s="4"/>
      <c r="BA893" s="4"/>
      <c r="BB893" s="4"/>
      <c r="BC893" s="4"/>
      <c r="BD893" s="4"/>
      <c r="BE893" s="4"/>
      <c r="BF893" s="4"/>
      <c r="BG893" s="4"/>
      <c r="BH893" s="4"/>
      <c r="BI893" s="4"/>
      <c r="BJ893" s="4"/>
      <c r="BK893" s="4"/>
      <c r="BL893" s="4"/>
      <c r="BM893" s="4"/>
      <c r="BN893" s="4"/>
      <c r="BO893" s="4"/>
      <c r="BP893" s="4"/>
      <c r="BQ893" s="4"/>
      <c r="BR893" s="4"/>
      <c r="BS893" s="4"/>
      <c r="BT893" s="4"/>
      <c r="BU893" s="4"/>
      <c r="BV893" s="4"/>
      <c r="BW893" s="4"/>
      <c r="BX893" s="4"/>
    </row>
    <row r="894">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23"/>
      <c r="AC894" s="23"/>
      <c r="AD894" s="23"/>
      <c r="AE894" s="23"/>
      <c r="AF894" s="23"/>
      <c r="AG894" s="23"/>
      <c r="AH894" s="23"/>
      <c r="AI894" s="23"/>
      <c r="AJ894" s="23"/>
      <c r="AK894" s="23"/>
      <c r="AL894" s="23"/>
      <c r="AM894" s="23"/>
      <c r="AN894" s="23"/>
      <c r="AO894" s="23"/>
      <c r="AP894" s="23"/>
      <c r="AQ894" s="25"/>
      <c r="AR894" s="4"/>
      <c r="AS894" s="4"/>
      <c r="AT894" s="4"/>
      <c r="AU894" s="4"/>
      <c r="AV894" s="4"/>
      <c r="AW894" s="4"/>
      <c r="AX894" s="4"/>
      <c r="AY894" s="4"/>
      <c r="AZ894" s="4"/>
      <c r="BA894" s="4"/>
      <c r="BB894" s="4"/>
      <c r="BC894" s="4"/>
      <c r="BD894" s="4"/>
      <c r="BE894" s="4"/>
      <c r="BF894" s="4"/>
      <c r="BG894" s="4"/>
      <c r="BH894" s="4"/>
      <c r="BI894" s="4"/>
      <c r="BJ894" s="4"/>
      <c r="BK894" s="4"/>
      <c r="BL894" s="4"/>
      <c r="BM894" s="4"/>
      <c r="BN894" s="4"/>
      <c r="BO894" s="4"/>
      <c r="BP894" s="4"/>
      <c r="BQ894" s="4"/>
      <c r="BR894" s="4"/>
      <c r="BS894" s="4"/>
      <c r="BT894" s="4"/>
      <c r="BU894" s="4"/>
      <c r="BV894" s="4"/>
      <c r="BW894" s="4"/>
      <c r="BX894" s="4"/>
    </row>
    <row r="895">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23"/>
      <c r="AC895" s="23"/>
      <c r="AD895" s="23"/>
      <c r="AE895" s="23"/>
      <c r="AF895" s="23"/>
      <c r="AG895" s="23"/>
      <c r="AH895" s="23"/>
      <c r="AI895" s="23"/>
      <c r="AJ895" s="23"/>
      <c r="AK895" s="23"/>
      <c r="AL895" s="23"/>
      <c r="AM895" s="23"/>
      <c r="AN895" s="23"/>
      <c r="AO895" s="23"/>
      <c r="AP895" s="23"/>
      <c r="AQ895" s="25"/>
      <c r="AR895" s="4"/>
      <c r="AS895" s="4"/>
      <c r="AT895" s="4"/>
      <c r="AU895" s="4"/>
      <c r="AV895" s="4"/>
      <c r="AW895" s="4"/>
      <c r="AX895" s="4"/>
      <c r="AY895" s="4"/>
      <c r="AZ895" s="4"/>
      <c r="BA895" s="4"/>
      <c r="BB895" s="4"/>
      <c r="BC895" s="4"/>
      <c r="BD895" s="4"/>
      <c r="BE895" s="4"/>
      <c r="BF895" s="4"/>
      <c r="BG895" s="4"/>
      <c r="BH895" s="4"/>
      <c r="BI895" s="4"/>
      <c r="BJ895" s="4"/>
      <c r="BK895" s="4"/>
      <c r="BL895" s="4"/>
      <c r="BM895" s="4"/>
      <c r="BN895" s="4"/>
      <c r="BO895" s="4"/>
      <c r="BP895" s="4"/>
      <c r="BQ895" s="4"/>
      <c r="BR895" s="4"/>
      <c r="BS895" s="4"/>
      <c r="BT895" s="4"/>
      <c r="BU895" s="4"/>
      <c r="BV895" s="4"/>
      <c r="BW895" s="4"/>
      <c r="BX895" s="4"/>
    </row>
    <row r="896">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23"/>
      <c r="AC896" s="23"/>
      <c r="AD896" s="23"/>
      <c r="AE896" s="23"/>
      <c r="AF896" s="23"/>
      <c r="AG896" s="23"/>
      <c r="AH896" s="23"/>
      <c r="AI896" s="23"/>
      <c r="AJ896" s="23"/>
      <c r="AK896" s="23"/>
      <c r="AL896" s="23"/>
      <c r="AM896" s="23"/>
      <c r="AN896" s="23"/>
      <c r="AO896" s="23"/>
      <c r="AP896" s="23"/>
      <c r="AQ896" s="25"/>
      <c r="AR896" s="4"/>
      <c r="AS896" s="4"/>
      <c r="AT896" s="4"/>
      <c r="AU896" s="4"/>
      <c r="AV896" s="4"/>
      <c r="AW896" s="4"/>
      <c r="AX896" s="4"/>
      <c r="AY896" s="4"/>
      <c r="AZ896" s="4"/>
      <c r="BA896" s="4"/>
      <c r="BB896" s="4"/>
      <c r="BC896" s="4"/>
      <c r="BD896" s="4"/>
      <c r="BE896" s="4"/>
      <c r="BF896" s="4"/>
      <c r="BG896" s="4"/>
      <c r="BH896" s="4"/>
      <c r="BI896" s="4"/>
      <c r="BJ896" s="4"/>
      <c r="BK896" s="4"/>
      <c r="BL896" s="4"/>
      <c r="BM896" s="4"/>
      <c r="BN896" s="4"/>
      <c r="BO896" s="4"/>
      <c r="BP896" s="4"/>
      <c r="BQ896" s="4"/>
      <c r="BR896" s="4"/>
      <c r="BS896" s="4"/>
      <c r="BT896" s="4"/>
      <c r="BU896" s="4"/>
      <c r="BV896" s="4"/>
      <c r="BW896" s="4"/>
      <c r="BX896" s="4"/>
    </row>
    <row r="897">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23"/>
      <c r="AC897" s="23"/>
      <c r="AD897" s="23"/>
      <c r="AE897" s="23"/>
      <c r="AF897" s="23"/>
      <c r="AG897" s="23"/>
      <c r="AH897" s="23"/>
      <c r="AI897" s="23"/>
      <c r="AJ897" s="23"/>
      <c r="AK897" s="23"/>
      <c r="AL897" s="23"/>
      <c r="AM897" s="23"/>
      <c r="AN897" s="23"/>
      <c r="AO897" s="23"/>
      <c r="AP897" s="23"/>
      <c r="AQ897" s="25"/>
      <c r="AR897" s="4"/>
      <c r="AS897" s="4"/>
      <c r="AT897" s="4"/>
      <c r="AU897" s="4"/>
      <c r="AV897" s="4"/>
      <c r="AW897" s="4"/>
      <c r="AX897" s="4"/>
      <c r="AY897" s="4"/>
      <c r="AZ897" s="4"/>
      <c r="BA897" s="4"/>
      <c r="BB897" s="4"/>
      <c r="BC897" s="4"/>
      <c r="BD897" s="4"/>
      <c r="BE897" s="4"/>
      <c r="BF897" s="4"/>
      <c r="BG897" s="4"/>
      <c r="BH897" s="4"/>
      <c r="BI897" s="4"/>
      <c r="BJ897" s="4"/>
      <c r="BK897" s="4"/>
      <c r="BL897" s="4"/>
      <c r="BM897" s="4"/>
      <c r="BN897" s="4"/>
      <c r="BO897" s="4"/>
      <c r="BP897" s="4"/>
      <c r="BQ897" s="4"/>
      <c r="BR897" s="4"/>
      <c r="BS897" s="4"/>
      <c r="BT897" s="4"/>
      <c r="BU897" s="4"/>
      <c r="BV897" s="4"/>
      <c r="BW897" s="4"/>
      <c r="BX897" s="4"/>
    </row>
    <row r="898">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23"/>
      <c r="AC898" s="23"/>
      <c r="AD898" s="23"/>
      <c r="AE898" s="23"/>
      <c r="AF898" s="23"/>
      <c r="AG898" s="23"/>
      <c r="AH898" s="23"/>
      <c r="AI898" s="23"/>
      <c r="AJ898" s="23"/>
      <c r="AK898" s="23"/>
      <c r="AL898" s="23"/>
      <c r="AM898" s="23"/>
      <c r="AN898" s="23"/>
      <c r="AO898" s="23"/>
      <c r="AP898" s="23"/>
      <c r="AQ898" s="25"/>
      <c r="AR898" s="4"/>
      <c r="AS898" s="4"/>
      <c r="AT898" s="4"/>
      <c r="AU898" s="4"/>
      <c r="AV898" s="4"/>
      <c r="AW898" s="4"/>
      <c r="AX898" s="4"/>
      <c r="AY898" s="4"/>
      <c r="AZ898" s="4"/>
      <c r="BA898" s="4"/>
      <c r="BB898" s="4"/>
      <c r="BC898" s="4"/>
      <c r="BD898" s="4"/>
      <c r="BE898" s="4"/>
      <c r="BF898" s="4"/>
      <c r="BG898" s="4"/>
      <c r="BH898" s="4"/>
      <c r="BI898" s="4"/>
      <c r="BJ898" s="4"/>
      <c r="BK898" s="4"/>
      <c r="BL898" s="4"/>
      <c r="BM898" s="4"/>
      <c r="BN898" s="4"/>
      <c r="BO898" s="4"/>
      <c r="BP898" s="4"/>
      <c r="BQ898" s="4"/>
      <c r="BR898" s="4"/>
      <c r="BS898" s="4"/>
      <c r="BT898" s="4"/>
      <c r="BU898" s="4"/>
      <c r="BV898" s="4"/>
      <c r="BW898" s="4"/>
      <c r="BX898" s="4"/>
    </row>
    <row r="899">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23"/>
      <c r="AC899" s="23"/>
      <c r="AD899" s="23"/>
      <c r="AE899" s="23"/>
      <c r="AF899" s="23"/>
      <c r="AG899" s="23"/>
      <c r="AH899" s="23"/>
      <c r="AI899" s="23"/>
      <c r="AJ899" s="23"/>
      <c r="AK899" s="23"/>
      <c r="AL899" s="23"/>
      <c r="AM899" s="23"/>
      <c r="AN899" s="23"/>
      <c r="AO899" s="23"/>
      <c r="AP899" s="23"/>
      <c r="AQ899" s="25"/>
      <c r="AR899" s="4"/>
      <c r="AS899" s="4"/>
      <c r="AT899" s="4"/>
      <c r="AU899" s="4"/>
      <c r="AV899" s="4"/>
      <c r="AW899" s="4"/>
      <c r="AX899" s="4"/>
      <c r="AY899" s="4"/>
      <c r="AZ899" s="4"/>
      <c r="BA899" s="4"/>
      <c r="BB899" s="4"/>
      <c r="BC899" s="4"/>
      <c r="BD899" s="4"/>
      <c r="BE899" s="4"/>
      <c r="BF899" s="4"/>
      <c r="BG899" s="4"/>
      <c r="BH899" s="4"/>
      <c r="BI899" s="4"/>
      <c r="BJ899" s="4"/>
      <c r="BK899" s="4"/>
      <c r="BL899" s="4"/>
      <c r="BM899" s="4"/>
      <c r="BN899" s="4"/>
      <c r="BO899" s="4"/>
      <c r="BP899" s="4"/>
      <c r="BQ899" s="4"/>
      <c r="BR899" s="4"/>
      <c r="BS899" s="4"/>
      <c r="BT899" s="4"/>
      <c r="BU899" s="4"/>
      <c r="BV899" s="4"/>
      <c r="BW899" s="4"/>
      <c r="BX899" s="4"/>
    </row>
    <row r="900">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23"/>
      <c r="AC900" s="23"/>
      <c r="AD900" s="23"/>
      <c r="AE900" s="23"/>
      <c r="AF900" s="23"/>
      <c r="AG900" s="23"/>
      <c r="AH900" s="23"/>
      <c r="AI900" s="23"/>
      <c r="AJ900" s="23"/>
      <c r="AK900" s="23"/>
      <c r="AL900" s="23"/>
      <c r="AM900" s="23"/>
      <c r="AN900" s="23"/>
      <c r="AO900" s="23"/>
      <c r="AP900" s="23"/>
      <c r="AQ900" s="25"/>
      <c r="AR900" s="4"/>
      <c r="AS900" s="4"/>
      <c r="AT900" s="4"/>
      <c r="AU900" s="4"/>
      <c r="AV900" s="4"/>
      <c r="AW900" s="4"/>
      <c r="AX900" s="4"/>
      <c r="AY900" s="4"/>
      <c r="AZ900" s="4"/>
      <c r="BA900" s="4"/>
      <c r="BB900" s="4"/>
      <c r="BC900" s="4"/>
      <c r="BD900" s="4"/>
      <c r="BE900" s="4"/>
      <c r="BF900" s="4"/>
      <c r="BG900" s="4"/>
      <c r="BH900" s="4"/>
      <c r="BI900" s="4"/>
      <c r="BJ900" s="4"/>
      <c r="BK900" s="4"/>
      <c r="BL900" s="4"/>
      <c r="BM900" s="4"/>
      <c r="BN900" s="4"/>
      <c r="BO900" s="4"/>
      <c r="BP900" s="4"/>
      <c r="BQ900" s="4"/>
      <c r="BR900" s="4"/>
      <c r="BS900" s="4"/>
      <c r="BT900" s="4"/>
      <c r="BU900" s="4"/>
      <c r="BV900" s="4"/>
      <c r="BW900" s="4"/>
      <c r="BX900" s="4"/>
    </row>
    <row r="90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23"/>
      <c r="AC901" s="23"/>
      <c r="AD901" s="23"/>
      <c r="AE901" s="23"/>
      <c r="AF901" s="23"/>
      <c r="AG901" s="23"/>
      <c r="AH901" s="23"/>
      <c r="AI901" s="23"/>
      <c r="AJ901" s="23"/>
      <c r="AK901" s="23"/>
      <c r="AL901" s="23"/>
      <c r="AM901" s="23"/>
      <c r="AN901" s="23"/>
      <c r="AO901" s="23"/>
      <c r="AP901" s="23"/>
      <c r="AQ901" s="25"/>
      <c r="AR901" s="4"/>
      <c r="AS901" s="4"/>
      <c r="AT901" s="4"/>
      <c r="AU901" s="4"/>
      <c r="AV901" s="4"/>
      <c r="AW901" s="4"/>
      <c r="AX901" s="4"/>
      <c r="AY901" s="4"/>
      <c r="AZ901" s="4"/>
      <c r="BA901" s="4"/>
      <c r="BB901" s="4"/>
      <c r="BC901" s="4"/>
      <c r="BD901" s="4"/>
      <c r="BE901" s="4"/>
      <c r="BF901" s="4"/>
      <c r="BG901" s="4"/>
      <c r="BH901" s="4"/>
      <c r="BI901" s="4"/>
      <c r="BJ901" s="4"/>
      <c r="BK901" s="4"/>
      <c r="BL901" s="4"/>
      <c r="BM901" s="4"/>
      <c r="BN901" s="4"/>
      <c r="BO901" s="4"/>
      <c r="BP901" s="4"/>
      <c r="BQ901" s="4"/>
      <c r="BR901" s="4"/>
      <c r="BS901" s="4"/>
      <c r="BT901" s="4"/>
      <c r="BU901" s="4"/>
      <c r="BV901" s="4"/>
      <c r="BW901" s="4"/>
      <c r="BX901" s="4"/>
    </row>
    <row r="902">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23"/>
      <c r="AC902" s="23"/>
      <c r="AD902" s="23"/>
      <c r="AE902" s="23"/>
      <c r="AF902" s="23"/>
      <c r="AG902" s="23"/>
      <c r="AH902" s="23"/>
      <c r="AI902" s="23"/>
      <c r="AJ902" s="23"/>
      <c r="AK902" s="23"/>
      <c r="AL902" s="23"/>
      <c r="AM902" s="23"/>
      <c r="AN902" s="23"/>
      <c r="AO902" s="23"/>
      <c r="AP902" s="23"/>
      <c r="AQ902" s="25"/>
      <c r="AR902" s="4"/>
      <c r="AS902" s="4"/>
      <c r="AT902" s="4"/>
      <c r="AU902" s="4"/>
      <c r="AV902" s="4"/>
      <c r="AW902" s="4"/>
      <c r="AX902" s="4"/>
      <c r="AY902" s="4"/>
      <c r="AZ902" s="4"/>
      <c r="BA902" s="4"/>
      <c r="BB902" s="4"/>
      <c r="BC902" s="4"/>
      <c r="BD902" s="4"/>
      <c r="BE902" s="4"/>
      <c r="BF902" s="4"/>
      <c r="BG902" s="4"/>
      <c r="BH902" s="4"/>
      <c r="BI902" s="4"/>
      <c r="BJ902" s="4"/>
      <c r="BK902" s="4"/>
      <c r="BL902" s="4"/>
      <c r="BM902" s="4"/>
      <c r="BN902" s="4"/>
      <c r="BO902" s="4"/>
      <c r="BP902" s="4"/>
      <c r="BQ902" s="4"/>
      <c r="BR902" s="4"/>
      <c r="BS902" s="4"/>
      <c r="BT902" s="4"/>
      <c r="BU902" s="4"/>
      <c r="BV902" s="4"/>
      <c r="BW902" s="4"/>
      <c r="BX902" s="4"/>
    </row>
    <row r="903">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23"/>
      <c r="AC903" s="23"/>
      <c r="AD903" s="23"/>
      <c r="AE903" s="23"/>
      <c r="AF903" s="23"/>
      <c r="AG903" s="23"/>
      <c r="AH903" s="23"/>
      <c r="AI903" s="23"/>
      <c r="AJ903" s="23"/>
      <c r="AK903" s="23"/>
      <c r="AL903" s="23"/>
      <c r="AM903" s="23"/>
      <c r="AN903" s="23"/>
      <c r="AO903" s="23"/>
      <c r="AP903" s="23"/>
      <c r="AQ903" s="25"/>
      <c r="AR903" s="4"/>
      <c r="AS903" s="4"/>
      <c r="AT903" s="4"/>
      <c r="AU903" s="4"/>
      <c r="AV903" s="4"/>
      <c r="AW903" s="4"/>
      <c r="AX903" s="4"/>
      <c r="AY903" s="4"/>
      <c r="AZ903" s="4"/>
      <c r="BA903" s="4"/>
      <c r="BB903" s="4"/>
      <c r="BC903" s="4"/>
      <c r="BD903" s="4"/>
      <c r="BE903" s="4"/>
      <c r="BF903" s="4"/>
      <c r="BG903" s="4"/>
      <c r="BH903" s="4"/>
      <c r="BI903" s="4"/>
      <c r="BJ903" s="4"/>
      <c r="BK903" s="4"/>
      <c r="BL903" s="4"/>
      <c r="BM903" s="4"/>
      <c r="BN903" s="4"/>
      <c r="BO903" s="4"/>
      <c r="BP903" s="4"/>
      <c r="BQ903" s="4"/>
      <c r="BR903" s="4"/>
      <c r="BS903" s="4"/>
      <c r="BT903" s="4"/>
      <c r="BU903" s="4"/>
      <c r="BV903" s="4"/>
      <c r="BW903" s="4"/>
      <c r="BX903" s="4"/>
    </row>
    <row r="904">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23"/>
      <c r="AC904" s="23"/>
      <c r="AD904" s="23"/>
      <c r="AE904" s="23"/>
      <c r="AF904" s="23"/>
      <c r="AG904" s="23"/>
      <c r="AH904" s="23"/>
      <c r="AI904" s="23"/>
      <c r="AJ904" s="23"/>
      <c r="AK904" s="23"/>
      <c r="AL904" s="23"/>
      <c r="AM904" s="23"/>
      <c r="AN904" s="23"/>
      <c r="AO904" s="23"/>
      <c r="AP904" s="23"/>
      <c r="AQ904" s="25"/>
      <c r="AR904" s="4"/>
      <c r="AS904" s="4"/>
      <c r="AT904" s="4"/>
      <c r="AU904" s="4"/>
      <c r="AV904" s="4"/>
      <c r="AW904" s="4"/>
      <c r="AX904" s="4"/>
      <c r="AY904" s="4"/>
      <c r="AZ904" s="4"/>
      <c r="BA904" s="4"/>
      <c r="BB904" s="4"/>
      <c r="BC904" s="4"/>
      <c r="BD904" s="4"/>
      <c r="BE904" s="4"/>
      <c r="BF904" s="4"/>
      <c r="BG904" s="4"/>
      <c r="BH904" s="4"/>
      <c r="BI904" s="4"/>
      <c r="BJ904" s="4"/>
      <c r="BK904" s="4"/>
      <c r="BL904" s="4"/>
      <c r="BM904" s="4"/>
      <c r="BN904" s="4"/>
      <c r="BO904" s="4"/>
      <c r="BP904" s="4"/>
      <c r="BQ904" s="4"/>
      <c r="BR904" s="4"/>
      <c r="BS904" s="4"/>
      <c r="BT904" s="4"/>
      <c r="BU904" s="4"/>
      <c r="BV904" s="4"/>
      <c r="BW904" s="4"/>
      <c r="BX904" s="4"/>
    </row>
    <row r="905">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23"/>
      <c r="AC905" s="23"/>
      <c r="AD905" s="23"/>
      <c r="AE905" s="23"/>
      <c r="AF905" s="23"/>
      <c r="AG905" s="23"/>
      <c r="AH905" s="23"/>
      <c r="AI905" s="23"/>
      <c r="AJ905" s="23"/>
      <c r="AK905" s="23"/>
      <c r="AL905" s="23"/>
      <c r="AM905" s="23"/>
      <c r="AN905" s="23"/>
      <c r="AO905" s="23"/>
      <c r="AP905" s="23"/>
      <c r="AQ905" s="25"/>
      <c r="AR905" s="4"/>
      <c r="AS905" s="4"/>
      <c r="AT905" s="4"/>
      <c r="AU905" s="4"/>
      <c r="AV905" s="4"/>
      <c r="AW905" s="4"/>
      <c r="AX905" s="4"/>
      <c r="AY905" s="4"/>
      <c r="AZ905" s="4"/>
      <c r="BA905" s="4"/>
      <c r="BB905" s="4"/>
      <c r="BC905" s="4"/>
      <c r="BD905" s="4"/>
      <c r="BE905" s="4"/>
      <c r="BF905" s="4"/>
      <c r="BG905" s="4"/>
      <c r="BH905" s="4"/>
      <c r="BI905" s="4"/>
      <c r="BJ905" s="4"/>
      <c r="BK905" s="4"/>
      <c r="BL905" s="4"/>
      <c r="BM905" s="4"/>
      <c r="BN905" s="4"/>
      <c r="BO905" s="4"/>
      <c r="BP905" s="4"/>
      <c r="BQ905" s="4"/>
      <c r="BR905" s="4"/>
      <c r="BS905" s="4"/>
      <c r="BT905" s="4"/>
      <c r="BU905" s="4"/>
      <c r="BV905" s="4"/>
      <c r="BW905" s="4"/>
      <c r="BX905" s="4"/>
    </row>
    <row r="906">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23"/>
      <c r="AC906" s="23"/>
      <c r="AD906" s="23"/>
      <c r="AE906" s="23"/>
      <c r="AF906" s="23"/>
      <c r="AG906" s="23"/>
      <c r="AH906" s="23"/>
      <c r="AI906" s="23"/>
      <c r="AJ906" s="23"/>
      <c r="AK906" s="23"/>
      <c r="AL906" s="23"/>
      <c r="AM906" s="23"/>
      <c r="AN906" s="23"/>
      <c r="AO906" s="23"/>
      <c r="AP906" s="23"/>
      <c r="AQ906" s="25"/>
      <c r="AR906" s="4"/>
      <c r="AS906" s="4"/>
      <c r="AT906" s="4"/>
      <c r="AU906" s="4"/>
      <c r="AV906" s="4"/>
      <c r="AW906" s="4"/>
      <c r="AX906" s="4"/>
      <c r="AY906" s="4"/>
      <c r="AZ906" s="4"/>
      <c r="BA906" s="4"/>
      <c r="BB906" s="4"/>
      <c r="BC906" s="4"/>
      <c r="BD906" s="4"/>
      <c r="BE906" s="4"/>
      <c r="BF906" s="4"/>
      <c r="BG906" s="4"/>
      <c r="BH906" s="4"/>
      <c r="BI906" s="4"/>
      <c r="BJ906" s="4"/>
      <c r="BK906" s="4"/>
      <c r="BL906" s="4"/>
      <c r="BM906" s="4"/>
      <c r="BN906" s="4"/>
      <c r="BO906" s="4"/>
      <c r="BP906" s="4"/>
      <c r="BQ906" s="4"/>
      <c r="BR906" s="4"/>
      <c r="BS906" s="4"/>
      <c r="BT906" s="4"/>
      <c r="BU906" s="4"/>
      <c r="BV906" s="4"/>
      <c r="BW906" s="4"/>
      <c r="BX906" s="4"/>
    </row>
    <row r="907">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23"/>
      <c r="AC907" s="23"/>
      <c r="AD907" s="23"/>
      <c r="AE907" s="23"/>
      <c r="AF907" s="23"/>
      <c r="AG907" s="23"/>
      <c r="AH907" s="23"/>
      <c r="AI907" s="23"/>
      <c r="AJ907" s="23"/>
      <c r="AK907" s="23"/>
      <c r="AL907" s="23"/>
      <c r="AM907" s="23"/>
      <c r="AN907" s="23"/>
      <c r="AO907" s="23"/>
      <c r="AP907" s="23"/>
      <c r="AQ907" s="25"/>
      <c r="AR907" s="4"/>
      <c r="AS907" s="4"/>
      <c r="AT907" s="4"/>
      <c r="AU907" s="4"/>
      <c r="AV907" s="4"/>
      <c r="AW907" s="4"/>
      <c r="AX907" s="4"/>
      <c r="AY907" s="4"/>
      <c r="AZ907" s="4"/>
      <c r="BA907" s="4"/>
      <c r="BB907" s="4"/>
      <c r="BC907" s="4"/>
      <c r="BD907" s="4"/>
      <c r="BE907" s="4"/>
      <c r="BF907" s="4"/>
      <c r="BG907" s="4"/>
      <c r="BH907" s="4"/>
      <c r="BI907" s="4"/>
      <c r="BJ907" s="4"/>
      <c r="BK907" s="4"/>
      <c r="BL907" s="4"/>
      <c r="BM907" s="4"/>
      <c r="BN907" s="4"/>
      <c r="BO907" s="4"/>
      <c r="BP907" s="4"/>
      <c r="BQ907" s="4"/>
      <c r="BR907" s="4"/>
      <c r="BS907" s="4"/>
      <c r="BT907" s="4"/>
      <c r="BU907" s="4"/>
      <c r="BV907" s="4"/>
      <c r="BW907" s="4"/>
      <c r="BX907" s="4"/>
    </row>
    <row r="908">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23"/>
      <c r="AC908" s="23"/>
      <c r="AD908" s="23"/>
      <c r="AE908" s="23"/>
      <c r="AF908" s="23"/>
      <c r="AG908" s="23"/>
      <c r="AH908" s="23"/>
      <c r="AI908" s="23"/>
      <c r="AJ908" s="23"/>
      <c r="AK908" s="23"/>
      <c r="AL908" s="23"/>
      <c r="AM908" s="23"/>
      <c r="AN908" s="23"/>
      <c r="AO908" s="23"/>
      <c r="AP908" s="23"/>
      <c r="AQ908" s="25"/>
      <c r="AR908" s="4"/>
      <c r="AS908" s="4"/>
      <c r="AT908" s="4"/>
      <c r="AU908" s="4"/>
      <c r="AV908" s="4"/>
      <c r="AW908" s="4"/>
      <c r="AX908" s="4"/>
      <c r="AY908" s="4"/>
      <c r="AZ908" s="4"/>
      <c r="BA908" s="4"/>
      <c r="BB908" s="4"/>
      <c r="BC908" s="4"/>
      <c r="BD908" s="4"/>
      <c r="BE908" s="4"/>
      <c r="BF908" s="4"/>
      <c r="BG908" s="4"/>
      <c r="BH908" s="4"/>
      <c r="BI908" s="4"/>
      <c r="BJ908" s="4"/>
      <c r="BK908" s="4"/>
      <c r="BL908" s="4"/>
      <c r="BM908" s="4"/>
      <c r="BN908" s="4"/>
      <c r="BO908" s="4"/>
      <c r="BP908" s="4"/>
      <c r="BQ908" s="4"/>
      <c r="BR908" s="4"/>
      <c r="BS908" s="4"/>
      <c r="BT908" s="4"/>
      <c r="BU908" s="4"/>
      <c r="BV908" s="4"/>
      <c r="BW908" s="4"/>
      <c r="BX908" s="4"/>
    </row>
    <row r="909">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23"/>
      <c r="AC909" s="23"/>
      <c r="AD909" s="23"/>
      <c r="AE909" s="23"/>
      <c r="AF909" s="23"/>
      <c r="AG909" s="23"/>
      <c r="AH909" s="23"/>
      <c r="AI909" s="23"/>
      <c r="AJ909" s="23"/>
      <c r="AK909" s="23"/>
      <c r="AL909" s="23"/>
      <c r="AM909" s="23"/>
      <c r="AN909" s="23"/>
      <c r="AO909" s="23"/>
      <c r="AP909" s="23"/>
      <c r="AQ909" s="25"/>
      <c r="AR909" s="4"/>
      <c r="AS909" s="4"/>
      <c r="AT909" s="4"/>
      <c r="AU909" s="4"/>
      <c r="AV909" s="4"/>
      <c r="AW909" s="4"/>
      <c r="AX909" s="4"/>
      <c r="AY909" s="4"/>
      <c r="AZ909" s="4"/>
      <c r="BA909" s="4"/>
      <c r="BB909" s="4"/>
      <c r="BC909" s="4"/>
      <c r="BD909" s="4"/>
      <c r="BE909" s="4"/>
      <c r="BF909" s="4"/>
      <c r="BG909" s="4"/>
      <c r="BH909" s="4"/>
      <c r="BI909" s="4"/>
      <c r="BJ909" s="4"/>
      <c r="BK909" s="4"/>
      <c r="BL909" s="4"/>
      <c r="BM909" s="4"/>
      <c r="BN909" s="4"/>
      <c r="BO909" s="4"/>
      <c r="BP909" s="4"/>
      <c r="BQ909" s="4"/>
      <c r="BR909" s="4"/>
      <c r="BS909" s="4"/>
      <c r="BT909" s="4"/>
      <c r="BU909" s="4"/>
      <c r="BV909" s="4"/>
      <c r="BW909" s="4"/>
      <c r="BX909" s="4"/>
    </row>
    <row r="910">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23"/>
      <c r="AC910" s="23"/>
      <c r="AD910" s="23"/>
      <c r="AE910" s="23"/>
      <c r="AF910" s="23"/>
      <c r="AG910" s="23"/>
      <c r="AH910" s="23"/>
      <c r="AI910" s="23"/>
      <c r="AJ910" s="23"/>
      <c r="AK910" s="23"/>
      <c r="AL910" s="23"/>
      <c r="AM910" s="23"/>
      <c r="AN910" s="23"/>
      <c r="AO910" s="23"/>
      <c r="AP910" s="23"/>
      <c r="AQ910" s="25"/>
      <c r="AR910" s="4"/>
      <c r="AS910" s="4"/>
      <c r="AT910" s="4"/>
      <c r="AU910" s="4"/>
      <c r="AV910" s="4"/>
      <c r="AW910" s="4"/>
      <c r="AX910" s="4"/>
      <c r="AY910" s="4"/>
      <c r="AZ910" s="4"/>
      <c r="BA910" s="4"/>
      <c r="BB910" s="4"/>
      <c r="BC910" s="4"/>
      <c r="BD910" s="4"/>
      <c r="BE910" s="4"/>
      <c r="BF910" s="4"/>
      <c r="BG910" s="4"/>
      <c r="BH910" s="4"/>
      <c r="BI910" s="4"/>
      <c r="BJ910" s="4"/>
      <c r="BK910" s="4"/>
      <c r="BL910" s="4"/>
      <c r="BM910" s="4"/>
      <c r="BN910" s="4"/>
      <c r="BO910" s="4"/>
      <c r="BP910" s="4"/>
      <c r="BQ910" s="4"/>
      <c r="BR910" s="4"/>
      <c r="BS910" s="4"/>
      <c r="BT910" s="4"/>
      <c r="BU910" s="4"/>
      <c r="BV910" s="4"/>
      <c r="BW910" s="4"/>
      <c r="BX910" s="4"/>
    </row>
    <row r="91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23"/>
      <c r="AC911" s="23"/>
      <c r="AD911" s="23"/>
      <c r="AE911" s="23"/>
      <c r="AF911" s="23"/>
      <c r="AG911" s="23"/>
      <c r="AH911" s="23"/>
      <c r="AI911" s="23"/>
      <c r="AJ911" s="23"/>
      <c r="AK911" s="23"/>
      <c r="AL911" s="23"/>
      <c r="AM911" s="23"/>
      <c r="AN911" s="23"/>
      <c r="AO911" s="23"/>
      <c r="AP911" s="23"/>
      <c r="AQ911" s="25"/>
      <c r="AR911" s="4"/>
      <c r="AS911" s="4"/>
      <c r="AT911" s="4"/>
      <c r="AU911" s="4"/>
      <c r="AV911" s="4"/>
      <c r="AW911" s="4"/>
      <c r="AX911" s="4"/>
      <c r="AY911" s="4"/>
      <c r="AZ911" s="4"/>
      <c r="BA911" s="4"/>
      <c r="BB911" s="4"/>
      <c r="BC911" s="4"/>
      <c r="BD911" s="4"/>
      <c r="BE911" s="4"/>
      <c r="BF911" s="4"/>
      <c r="BG911" s="4"/>
      <c r="BH911" s="4"/>
      <c r="BI911" s="4"/>
      <c r="BJ911" s="4"/>
      <c r="BK911" s="4"/>
      <c r="BL911" s="4"/>
      <c r="BM911" s="4"/>
      <c r="BN911" s="4"/>
      <c r="BO911" s="4"/>
      <c r="BP911" s="4"/>
      <c r="BQ911" s="4"/>
      <c r="BR911" s="4"/>
      <c r="BS911" s="4"/>
      <c r="BT911" s="4"/>
      <c r="BU911" s="4"/>
      <c r="BV911" s="4"/>
      <c r="BW911" s="4"/>
      <c r="BX911" s="4"/>
    </row>
    <row r="912">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23"/>
      <c r="AC912" s="23"/>
      <c r="AD912" s="23"/>
      <c r="AE912" s="23"/>
      <c r="AF912" s="23"/>
      <c r="AG912" s="23"/>
      <c r="AH912" s="23"/>
      <c r="AI912" s="23"/>
      <c r="AJ912" s="23"/>
      <c r="AK912" s="23"/>
      <c r="AL912" s="23"/>
      <c r="AM912" s="23"/>
      <c r="AN912" s="23"/>
      <c r="AO912" s="23"/>
      <c r="AP912" s="23"/>
      <c r="AQ912" s="25"/>
      <c r="AR912" s="4"/>
      <c r="AS912" s="4"/>
      <c r="AT912" s="4"/>
      <c r="AU912" s="4"/>
      <c r="AV912" s="4"/>
      <c r="AW912" s="4"/>
      <c r="AX912" s="4"/>
      <c r="AY912" s="4"/>
      <c r="AZ912" s="4"/>
      <c r="BA912" s="4"/>
      <c r="BB912" s="4"/>
      <c r="BC912" s="4"/>
      <c r="BD912" s="4"/>
      <c r="BE912" s="4"/>
      <c r="BF912" s="4"/>
      <c r="BG912" s="4"/>
      <c r="BH912" s="4"/>
      <c r="BI912" s="4"/>
      <c r="BJ912" s="4"/>
      <c r="BK912" s="4"/>
      <c r="BL912" s="4"/>
      <c r="BM912" s="4"/>
      <c r="BN912" s="4"/>
      <c r="BO912" s="4"/>
      <c r="BP912" s="4"/>
      <c r="BQ912" s="4"/>
      <c r="BR912" s="4"/>
      <c r="BS912" s="4"/>
      <c r="BT912" s="4"/>
      <c r="BU912" s="4"/>
      <c r="BV912" s="4"/>
      <c r="BW912" s="4"/>
      <c r="BX912" s="4"/>
    </row>
    <row r="913">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23"/>
      <c r="AC913" s="23"/>
      <c r="AD913" s="23"/>
      <c r="AE913" s="23"/>
      <c r="AF913" s="23"/>
      <c r="AG913" s="23"/>
      <c r="AH913" s="23"/>
      <c r="AI913" s="23"/>
      <c r="AJ913" s="23"/>
      <c r="AK913" s="23"/>
      <c r="AL913" s="23"/>
      <c r="AM913" s="23"/>
      <c r="AN913" s="23"/>
      <c r="AO913" s="23"/>
      <c r="AP913" s="23"/>
      <c r="AQ913" s="25"/>
      <c r="AR913" s="4"/>
      <c r="AS913" s="4"/>
      <c r="AT913" s="4"/>
      <c r="AU913" s="4"/>
      <c r="AV913" s="4"/>
      <c r="AW913" s="4"/>
      <c r="AX913" s="4"/>
      <c r="AY913" s="4"/>
      <c r="AZ913" s="4"/>
      <c r="BA913" s="4"/>
      <c r="BB913" s="4"/>
      <c r="BC913" s="4"/>
      <c r="BD913" s="4"/>
      <c r="BE913" s="4"/>
      <c r="BF913" s="4"/>
      <c r="BG913" s="4"/>
      <c r="BH913" s="4"/>
      <c r="BI913" s="4"/>
      <c r="BJ913" s="4"/>
      <c r="BK913" s="4"/>
      <c r="BL913" s="4"/>
      <c r="BM913" s="4"/>
      <c r="BN913" s="4"/>
      <c r="BO913" s="4"/>
      <c r="BP913" s="4"/>
      <c r="BQ913" s="4"/>
      <c r="BR913" s="4"/>
      <c r="BS913" s="4"/>
      <c r="BT913" s="4"/>
      <c r="BU913" s="4"/>
      <c r="BV913" s="4"/>
      <c r="BW913" s="4"/>
      <c r="BX913" s="4"/>
    </row>
    <row r="914">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23"/>
      <c r="AC914" s="23"/>
      <c r="AD914" s="23"/>
      <c r="AE914" s="23"/>
      <c r="AF914" s="23"/>
      <c r="AG914" s="23"/>
      <c r="AH914" s="23"/>
      <c r="AI914" s="23"/>
      <c r="AJ914" s="23"/>
      <c r="AK914" s="23"/>
      <c r="AL914" s="23"/>
      <c r="AM914" s="23"/>
      <c r="AN914" s="23"/>
      <c r="AO914" s="23"/>
      <c r="AP914" s="23"/>
      <c r="AQ914" s="25"/>
      <c r="AR914" s="4"/>
      <c r="AS914" s="4"/>
      <c r="AT914" s="4"/>
      <c r="AU914" s="4"/>
      <c r="AV914" s="4"/>
      <c r="AW914" s="4"/>
      <c r="AX914" s="4"/>
      <c r="AY914" s="4"/>
      <c r="AZ914" s="4"/>
      <c r="BA914" s="4"/>
      <c r="BB914" s="4"/>
      <c r="BC914" s="4"/>
      <c r="BD914" s="4"/>
      <c r="BE914" s="4"/>
      <c r="BF914" s="4"/>
      <c r="BG914" s="4"/>
      <c r="BH914" s="4"/>
      <c r="BI914" s="4"/>
      <c r="BJ914" s="4"/>
      <c r="BK914" s="4"/>
      <c r="BL914" s="4"/>
      <c r="BM914" s="4"/>
      <c r="BN914" s="4"/>
      <c r="BO914" s="4"/>
      <c r="BP914" s="4"/>
      <c r="BQ914" s="4"/>
      <c r="BR914" s="4"/>
      <c r="BS914" s="4"/>
      <c r="BT914" s="4"/>
      <c r="BU914" s="4"/>
      <c r="BV914" s="4"/>
      <c r="BW914" s="4"/>
      <c r="BX914" s="4"/>
    </row>
    <row r="915">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23"/>
      <c r="AC915" s="23"/>
      <c r="AD915" s="23"/>
      <c r="AE915" s="23"/>
      <c r="AF915" s="23"/>
      <c r="AG915" s="23"/>
      <c r="AH915" s="23"/>
      <c r="AI915" s="23"/>
      <c r="AJ915" s="23"/>
      <c r="AK915" s="23"/>
      <c r="AL915" s="23"/>
      <c r="AM915" s="23"/>
      <c r="AN915" s="23"/>
      <c r="AO915" s="23"/>
      <c r="AP915" s="23"/>
      <c r="AQ915" s="25"/>
      <c r="AR915" s="4"/>
      <c r="AS915" s="4"/>
      <c r="AT915" s="4"/>
      <c r="AU915" s="4"/>
      <c r="AV915" s="4"/>
      <c r="AW915" s="4"/>
      <c r="AX915" s="4"/>
      <c r="AY915" s="4"/>
      <c r="AZ915" s="4"/>
      <c r="BA915" s="4"/>
      <c r="BB915" s="4"/>
      <c r="BC915" s="4"/>
      <c r="BD915" s="4"/>
      <c r="BE915" s="4"/>
      <c r="BF915" s="4"/>
      <c r="BG915" s="4"/>
      <c r="BH915" s="4"/>
      <c r="BI915" s="4"/>
      <c r="BJ915" s="4"/>
      <c r="BK915" s="4"/>
      <c r="BL915" s="4"/>
      <c r="BM915" s="4"/>
      <c r="BN915" s="4"/>
      <c r="BO915" s="4"/>
      <c r="BP915" s="4"/>
      <c r="BQ915" s="4"/>
      <c r="BR915" s="4"/>
      <c r="BS915" s="4"/>
      <c r="BT915" s="4"/>
      <c r="BU915" s="4"/>
      <c r="BV915" s="4"/>
      <c r="BW915" s="4"/>
      <c r="BX915" s="4"/>
    </row>
    <row r="916">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23"/>
      <c r="AC916" s="23"/>
      <c r="AD916" s="23"/>
      <c r="AE916" s="23"/>
      <c r="AF916" s="23"/>
      <c r="AG916" s="23"/>
      <c r="AH916" s="23"/>
      <c r="AI916" s="23"/>
      <c r="AJ916" s="23"/>
      <c r="AK916" s="23"/>
      <c r="AL916" s="23"/>
      <c r="AM916" s="23"/>
      <c r="AN916" s="23"/>
      <c r="AO916" s="23"/>
      <c r="AP916" s="23"/>
      <c r="AQ916" s="25"/>
      <c r="AR916" s="4"/>
      <c r="AS916" s="4"/>
      <c r="AT916" s="4"/>
      <c r="AU916" s="4"/>
      <c r="AV916" s="4"/>
      <c r="AW916" s="4"/>
      <c r="AX916" s="4"/>
      <c r="AY916" s="4"/>
      <c r="AZ916" s="4"/>
      <c r="BA916" s="4"/>
      <c r="BB916" s="4"/>
      <c r="BC916" s="4"/>
      <c r="BD916" s="4"/>
      <c r="BE916" s="4"/>
      <c r="BF916" s="4"/>
      <c r="BG916" s="4"/>
      <c r="BH916" s="4"/>
      <c r="BI916" s="4"/>
      <c r="BJ916" s="4"/>
      <c r="BK916" s="4"/>
      <c r="BL916" s="4"/>
      <c r="BM916" s="4"/>
      <c r="BN916" s="4"/>
      <c r="BO916" s="4"/>
      <c r="BP916" s="4"/>
      <c r="BQ916" s="4"/>
      <c r="BR916" s="4"/>
      <c r="BS916" s="4"/>
      <c r="BT916" s="4"/>
      <c r="BU916" s="4"/>
      <c r="BV916" s="4"/>
      <c r="BW916" s="4"/>
      <c r="BX916" s="4"/>
    </row>
    <row r="917">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23"/>
      <c r="AC917" s="23"/>
      <c r="AD917" s="23"/>
      <c r="AE917" s="23"/>
      <c r="AF917" s="23"/>
      <c r="AG917" s="23"/>
      <c r="AH917" s="23"/>
      <c r="AI917" s="23"/>
      <c r="AJ917" s="23"/>
      <c r="AK917" s="23"/>
      <c r="AL917" s="23"/>
      <c r="AM917" s="23"/>
      <c r="AN917" s="23"/>
      <c r="AO917" s="23"/>
      <c r="AP917" s="23"/>
      <c r="AQ917" s="25"/>
      <c r="AR917" s="4"/>
      <c r="AS917" s="4"/>
      <c r="AT917" s="4"/>
      <c r="AU917" s="4"/>
      <c r="AV917" s="4"/>
      <c r="AW917" s="4"/>
      <c r="AX917" s="4"/>
      <c r="AY917" s="4"/>
      <c r="AZ917" s="4"/>
      <c r="BA917" s="4"/>
      <c r="BB917" s="4"/>
      <c r="BC917" s="4"/>
      <c r="BD917" s="4"/>
      <c r="BE917" s="4"/>
      <c r="BF917" s="4"/>
      <c r="BG917" s="4"/>
      <c r="BH917" s="4"/>
      <c r="BI917" s="4"/>
      <c r="BJ917" s="4"/>
      <c r="BK917" s="4"/>
      <c r="BL917" s="4"/>
      <c r="BM917" s="4"/>
      <c r="BN917" s="4"/>
      <c r="BO917" s="4"/>
      <c r="BP917" s="4"/>
      <c r="BQ917" s="4"/>
      <c r="BR917" s="4"/>
      <c r="BS917" s="4"/>
      <c r="BT917" s="4"/>
      <c r="BU917" s="4"/>
      <c r="BV917" s="4"/>
      <c r="BW917" s="4"/>
      <c r="BX917" s="4"/>
    </row>
    <row r="918">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23"/>
      <c r="AC918" s="23"/>
      <c r="AD918" s="23"/>
      <c r="AE918" s="23"/>
      <c r="AF918" s="23"/>
      <c r="AG918" s="23"/>
      <c r="AH918" s="23"/>
      <c r="AI918" s="23"/>
      <c r="AJ918" s="23"/>
      <c r="AK918" s="23"/>
      <c r="AL918" s="23"/>
      <c r="AM918" s="23"/>
      <c r="AN918" s="23"/>
      <c r="AO918" s="23"/>
      <c r="AP918" s="23"/>
      <c r="AQ918" s="25"/>
      <c r="AR918" s="4"/>
      <c r="AS918" s="4"/>
      <c r="AT918" s="4"/>
      <c r="AU918" s="4"/>
      <c r="AV918" s="4"/>
      <c r="AW918" s="4"/>
      <c r="AX918" s="4"/>
      <c r="AY918" s="4"/>
      <c r="AZ918" s="4"/>
      <c r="BA918" s="4"/>
      <c r="BB918" s="4"/>
      <c r="BC918" s="4"/>
      <c r="BD918" s="4"/>
      <c r="BE918" s="4"/>
      <c r="BF918" s="4"/>
      <c r="BG918" s="4"/>
      <c r="BH918" s="4"/>
      <c r="BI918" s="4"/>
      <c r="BJ918" s="4"/>
      <c r="BK918" s="4"/>
      <c r="BL918" s="4"/>
      <c r="BM918" s="4"/>
      <c r="BN918" s="4"/>
      <c r="BO918" s="4"/>
      <c r="BP918" s="4"/>
      <c r="BQ918" s="4"/>
      <c r="BR918" s="4"/>
      <c r="BS918" s="4"/>
      <c r="BT918" s="4"/>
      <c r="BU918" s="4"/>
      <c r="BV918" s="4"/>
      <c r="BW918" s="4"/>
      <c r="BX918" s="4"/>
    </row>
    <row r="919">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23"/>
      <c r="AC919" s="23"/>
      <c r="AD919" s="23"/>
      <c r="AE919" s="23"/>
      <c r="AF919" s="23"/>
      <c r="AG919" s="23"/>
      <c r="AH919" s="23"/>
      <c r="AI919" s="23"/>
      <c r="AJ919" s="23"/>
      <c r="AK919" s="23"/>
      <c r="AL919" s="23"/>
      <c r="AM919" s="23"/>
      <c r="AN919" s="23"/>
      <c r="AO919" s="23"/>
      <c r="AP919" s="23"/>
      <c r="AQ919" s="25"/>
      <c r="AR919" s="4"/>
      <c r="AS919" s="4"/>
      <c r="AT919" s="4"/>
      <c r="AU919" s="4"/>
      <c r="AV919" s="4"/>
      <c r="AW919" s="4"/>
      <c r="AX919" s="4"/>
      <c r="AY919" s="4"/>
      <c r="AZ919" s="4"/>
      <c r="BA919" s="4"/>
      <c r="BB919" s="4"/>
      <c r="BC919" s="4"/>
      <c r="BD919" s="4"/>
      <c r="BE919" s="4"/>
      <c r="BF919" s="4"/>
      <c r="BG919" s="4"/>
      <c r="BH919" s="4"/>
      <c r="BI919" s="4"/>
      <c r="BJ919" s="4"/>
      <c r="BK919" s="4"/>
      <c r="BL919" s="4"/>
      <c r="BM919" s="4"/>
      <c r="BN919" s="4"/>
      <c r="BO919" s="4"/>
      <c r="BP919" s="4"/>
      <c r="BQ919" s="4"/>
      <c r="BR919" s="4"/>
      <c r="BS919" s="4"/>
      <c r="BT919" s="4"/>
      <c r="BU919" s="4"/>
      <c r="BV919" s="4"/>
      <c r="BW919" s="4"/>
      <c r="BX919" s="4"/>
    </row>
    <row r="920">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23"/>
      <c r="AC920" s="23"/>
      <c r="AD920" s="23"/>
      <c r="AE920" s="23"/>
      <c r="AF920" s="23"/>
      <c r="AG920" s="23"/>
      <c r="AH920" s="23"/>
      <c r="AI920" s="23"/>
      <c r="AJ920" s="23"/>
      <c r="AK920" s="23"/>
      <c r="AL920" s="23"/>
      <c r="AM920" s="23"/>
      <c r="AN920" s="23"/>
      <c r="AO920" s="23"/>
      <c r="AP920" s="23"/>
      <c r="AQ920" s="25"/>
      <c r="AR920" s="4"/>
      <c r="AS920" s="4"/>
      <c r="AT920" s="4"/>
      <c r="AU920" s="4"/>
      <c r="AV920" s="4"/>
      <c r="AW920" s="4"/>
      <c r="AX920" s="4"/>
      <c r="AY920" s="4"/>
      <c r="AZ920" s="4"/>
      <c r="BA920" s="4"/>
      <c r="BB920" s="4"/>
      <c r="BC920" s="4"/>
      <c r="BD920" s="4"/>
      <c r="BE920" s="4"/>
      <c r="BF920" s="4"/>
      <c r="BG920" s="4"/>
      <c r="BH920" s="4"/>
      <c r="BI920" s="4"/>
      <c r="BJ920" s="4"/>
      <c r="BK920" s="4"/>
      <c r="BL920" s="4"/>
      <c r="BM920" s="4"/>
      <c r="BN920" s="4"/>
      <c r="BO920" s="4"/>
      <c r="BP920" s="4"/>
      <c r="BQ920" s="4"/>
      <c r="BR920" s="4"/>
      <c r="BS920" s="4"/>
      <c r="BT920" s="4"/>
      <c r="BU920" s="4"/>
      <c r="BV920" s="4"/>
      <c r="BW920" s="4"/>
      <c r="BX920" s="4"/>
    </row>
    <row r="92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23"/>
      <c r="AC921" s="23"/>
      <c r="AD921" s="23"/>
      <c r="AE921" s="23"/>
      <c r="AF921" s="23"/>
      <c r="AG921" s="23"/>
      <c r="AH921" s="23"/>
      <c r="AI921" s="23"/>
      <c r="AJ921" s="23"/>
      <c r="AK921" s="23"/>
      <c r="AL921" s="23"/>
      <c r="AM921" s="23"/>
      <c r="AN921" s="23"/>
      <c r="AO921" s="23"/>
      <c r="AP921" s="23"/>
      <c r="AQ921" s="25"/>
      <c r="AR921" s="4"/>
      <c r="AS921" s="4"/>
      <c r="AT921" s="4"/>
      <c r="AU921" s="4"/>
      <c r="AV921" s="4"/>
      <c r="AW921" s="4"/>
      <c r="AX921" s="4"/>
      <c r="AY921" s="4"/>
      <c r="AZ921" s="4"/>
      <c r="BA921" s="4"/>
      <c r="BB921" s="4"/>
      <c r="BC921" s="4"/>
      <c r="BD921" s="4"/>
      <c r="BE921" s="4"/>
      <c r="BF921" s="4"/>
      <c r="BG921" s="4"/>
      <c r="BH921" s="4"/>
      <c r="BI921" s="4"/>
      <c r="BJ921" s="4"/>
      <c r="BK921" s="4"/>
      <c r="BL921" s="4"/>
      <c r="BM921" s="4"/>
      <c r="BN921" s="4"/>
      <c r="BO921" s="4"/>
      <c r="BP921" s="4"/>
      <c r="BQ921" s="4"/>
      <c r="BR921" s="4"/>
      <c r="BS921" s="4"/>
      <c r="BT921" s="4"/>
      <c r="BU921" s="4"/>
      <c r="BV921" s="4"/>
      <c r="BW921" s="4"/>
      <c r="BX921" s="4"/>
    </row>
    <row r="922">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23"/>
      <c r="AC922" s="23"/>
      <c r="AD922" s="23"/>
      <c r="AE922" s="23"/>
      <c r="AF922" s="23"/>
      <c r="AG922" s="23"/>
      <c r="AH922" s="23"/>
      <c r="AI922" s="23"/>
      <c r="AJ922" s="23"/>
      <c r="AK922" s="23"/>
      <c r="AL922" s="23"/>
      <c r="AM922" s="23"/>
      <c r="AN922" s="23"/>
      <c r="AO922" s="23"/>
      <c r="AP922" s="23"/>
      <c r="AQ922" s="25"/>
      <c r="AR922" s="4"/>
      <c r="AS922" s="4"/>
      <c r="AT922" s="4"/>
      <c r="AU922" s="4"/>
      <c r="AV922" s="4"/>
      <c r="AW922" s="4"/>
      <c r="AX922" s="4"/>
      <c r="AY922" s="4"/>
      <c r="AZ922" s="4"/>
      <c r="BA922" s="4"/>
      <c r="BB922" s="4"/>
      <c r="BC922" s="4"/>
      <c r="BD922" s="4"/>
      <c r="BE922" s="4"/>
      <c r="BF922" s="4"/>
      <c r="BG922" s="4"/>
      <c r="BH922" s="4"/>
      <c r="BI922" s="4"/>
      <c r="BJ922" s="4"/>
      <c r="BK922" s="4"/>
      <c r="BL922" s="4"/>
      <c r="BM922" s="4"/>
      <c r="BN922" s="4"/>
      <c r="BO922" s="4"/>
      <c r="BP922" s="4"/>
      <c r="BQ922" s="4"/>
      <c r="BR922" s="4"/>
      <c r="BS922" s="4"/>
      <c r="BT922" s="4"/>
      <c r="BU922" s="4"/>
      <c r="BV922" s="4"/>
      <c r="BW922" s="4"/>
      <c r="BX922" s="4"/>
    </row>
    <row r="923">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23"/>
      <c r="AC923" s="23"/>
      <c r="AD923" s="23"/>
      <c r="AE923" s="23"/>
      <c r="AF923" s="23"/>
      <c r="AG923" s="23"/>
      <c r="AH923" s="23"/>
      <c r="AI923" s="23"/>
      <c r="AJ923" s="23"/>
      <c r="AK923" s="23"/>
      <c r="AL923" s="23"/>
      <c r="AM923" s="23"/>
      <c r="AN923" s="23"/>
      <c r="AO923" s="23"/>
      <c r="AP923" s="23"/>
      <c r="AQ923" s="25"/>
      <c r="AR923" s="4"/>
      <c r="AS923" s="4"/>
      <c r="AT923" s="4"/>
      <c r="AU923" s="4"/>
      <c r="AV923" s="4"/>
      <c r="AW923" s="4"/>
      <c r="AX923" s="4"/>
      <c r="AY923" s="4"/>
      <c r="AZ923" s="4"/>
      <c r="BA923" s="4"/>
      <c r="BB923" s="4"/>
      <c r="BC923" s="4"/>
      <c r="BD923" s="4"/>
      <c r="BE923" s="4"/>
      <c r="BF923" s="4"/>
      <c r="BG923" s="4"/>
      <c r="BH923" s="4"/>
      <c r="BI923" s="4"/>
      <c r="BJ923" s="4"/>
      <c r="BK923" s="4"/>
      <c r="BL923" s="4"/>
      <c r="BM923" s="4"/>
      <c r="BN923" s="4"/>
      <c r="BO923" s="4"/>
      <c r="BP923" s="4"/>
      <c r="BQ923" s="4"/>
      <c r="BR923" s="4"/>
      <c r="BS923" s="4"/>
      <c r="BT923" s="4"/>
      <c r="BU923" s="4"/>
      <c r="BV923" s="4"/>
      <c r="BW923" s="4"/>
      <c r="BX923" s="4"/>
    </row>
    <row r="924">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23"/>
      <c r="AC924" s="23"/>
      <c r="AD924" s="23"/>
      <c r="AE924" s="23"/>
      <c r="AF924" s="23"/>
      <c r="AG924" s="23"/>
      <c r="AH924" s="23"/>
      <c r="AI924" s="23"/>
      <c r="AJ924" s="23"/>
      <c r="AK924" s="23"/>
      <c r="AL924" s="23"/>
      <c r="AM924" s="23"/>
      <c r="AN924" s="23"/>
      <c r="AO924" s="23"/>
      <c r="AP924" s="23"/>
      <c r="AQ924" s="25"/>
      <c r="AR924" s="4"/>
      <c r="AS924" s="4"/>
      <c r="AT924" s="4"/>
      <c r="AU924" s="4"/>
      <c r="AV924" s="4"/>
      <c r="AW924" s="4"/>
      <c r="AX924" s="4"/>
      <c r="AY924" s="4"/>
      <c r="AZ924" s="4"/>
      <c r="BA924" s="4"/>
      <c r="BB924" s="4"/>
      <c r="BC924" s="4"/>
      <c r="BD924" s="4"/>
      <c r="BE924" s="4"/>
      <c r="BF924" s="4"/>
      <c r="BG924" s="4"/>
      <c r="BH924" s="4"/>
      <c r="BI924" s="4"/>
      <c r="BJ924" s="4"/>
      <c r="BK924" s="4"/>
      <c r="BL924" s="4"/>
      <c r="BM924" s="4"/>
      <c r="BN924" s="4"/>
      <c r="BO924" s="4"/>
      <c r="BP924" s="4"/>
      <c r="BQ924" s="4"/>
      <c r="BR924" s="4"/>
      <c r="BS924" s="4"/>
      <c r="BT924" s="4"/>
      <c r="BU924" s="4"/>
      <c r="BV924" s="4"/>
      <c r="BW924" s="4"/>
      <c r="BX924" s="4"/>
    </row>
    <row r="925">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23"/>
      <c r="AC925" s="23"/>
      <c r="AD925" s="23"/>
      <c r="AE925" s="23"/>
      <c r="AF925" s="23"/>
      <c r="AG925" s="23"/>
      <c r="AH925" s="23"/>
      <c r="AI925" s="23"/>
      <c r="AJ925" s="23"/>
      <c r="AK925" s="23"/>
      <c r="AL925" s="23"/>
      <c r="AM925" s="23"/>
      <c r="AN925" s="23"/>
      <c r="AO925" s="23"/>
      <c r="AP925" s="23"/>
      <c r="AQ925" s="25"/>
      <c r="AR925" s="4"/>
      <c r="AS925" s="4"/>
      <c r="AT925" s="4"/>
      <c r="AU925" s="4"/>
      <c r="AV925" s="4"/>
      <c r="AW925" s="4"/>
      <c r="AX925" s="4"/>
      <c r="AY925" s="4"/>
      <c r="AZ925" s="4"/>
      <c r="BA925" s="4"/>
      <c r="BB925" s="4"/>
      <c r="BC925" s="4"/>
      <c r="BD925" s="4"/>
      <c r="BE925" s="4"/>
      <c r="BF925" s="4"/>
      <c r="BG925" s="4"/>
      <c r="BH925" s="4"/>
      <c r="BI925" s="4"/>
      <c r="BJ925" s="4"/>
      <c r="BK925" s="4"/>
      <c r="BL925" s="4"/>
      <c r="BM925" s="4"/>
      <c r="BN925" s="4"/>
      <c r="BO925" s="4"/>
      <c r="BP925" s="4"/>
      <c r="BQ925" s="4"/>
      <c r="BR925" s="4"/>
      <c r="BS925" s="4"/>
      <c r="BT925" s="4"/>
      <c r="BU925" s="4"/>
      <c r="BV925" s="4"/>
      <c r="BW925" s="4"/>
      <c r="BX925" s="4"/>
    </row>
    <row r="926">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23"/>
      <c r="AC926" s="23"/>
      <c r="AD926" s="23"/>
      <c r="AE926" s="23"/>
      <c r="AF926" s="23"/>
      <c r="AG926" s="23"/>
      <c r="AH926" s="23"/>
      <c r="AI926" s="23"/>
      <c r="AJ926" s="23"/>
      <c r="AK926" s="23"/>
      <c r="AL926" s="23"/>
      <c r="AM926" s="23"/>
      <c r="AN926" s="23"/>
      <c r="AO926" s="23"/>
      <c r="AP926" s="23"/>
      <c r="AQ926" s="25"/>
      <c r="AR926" s="4"/>
      <c r="AS926" s="4"/>
      <c r="AT926" s="4"/>
      <c r="AU926" s="4"/>
      <c r="AV926" s="4"/>
      <c r="AW926" s="4"/>
      <c r="AX926" s="4"/>
      <c r="AY926" s="4"/>
      <c r="AZ926" s="4"/>
      <c r="BA926" s="4"/>
      <c r="BB926" s="4"/>
      <c r="BC926" s="4"/>
      <c r="BD926" s="4"/>
      <c r="BE926" s="4"/>
      <c r="BF926" s="4"/>
      <c r="BG926" s="4"/>
      <c r="BH926" s="4"/>
      <c r="BI926" s="4"/>
      <c r="BJ926" s="4"/>
      <c r="BK926" s="4"/>
      <c r="BL926" s="4"/>
      <c r="BM926" s="4"/>
      <c r="BN926" s="4"/>
      <c r="BO926" s="4"/>
      <c r="BP926" s="4"/>
      <c r="BQ926" s="4"/>
      <c r="BR926" s="4"/>
      <c r="BS926" s="4"/>
      <c r="BT926" s="4"/>
      <c r="BU926" s="4"/>
      <c r="BV926" s="4"/>
      <c r="BW926" s="4"/>
      <c r="BX926" s="4"/>
    </row>
    <row r="927">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23"/>
      <c r="AC927" s="23"/>
      <c r="AD927" s="23"/>
      <c r="AE927" s="23"/>
      <c r="AF927" s="23"/>
      <c r="AG927" s="23"/>
      <c r="AH927" s="23"/>
      <c r="AI927" s="23"/>
      <c r="AJ927" s="23"/>
      <c r="AK927" s="23"/>
      <c r="AL927" s="23"/>
      <c r="AM927" s="23"/>
      <c r="AN927" s="23"/>
      <c r="AO927" s="23"/>
      <c r="AP927" s="23"/>
      <c r="AQ927" s="25"/>
      <c r="AR927" s="4"/>
      <c r="AS927" s="4"/>
      <c r="AT927" s="4"/>
      <c r="AU927" s="4"/>
      <c r="AV927" s="4"/>
      <c r="AW927" s="4"/>
      <c r="AX927" s="4"/>
      <c r="AY927" s="4"/>
      <c r="AZ927" s="4"/>
      <c r="BA927" s="4"/>
      <c r="BB927" s="4"/>
      <c r="BC927" s="4"/>
      <c r="BD927" s="4"/>
      <c r="BE927" s="4"/>
      <c r="BF927" s="4"/>
      <c r="BG927" s="4"/>
      <c r="BH927" s="4"/>
      <c r="BI927" s="4"/>
      <c r="BJ927" s="4"/>
      <c r="BK927" s="4"/>
      <c r="BL927" s="4"/>
      <c r="BM927" s="4"/>
      <c r="BN927" s="4"/>
      <c r="BO927" s="4"/>
      <c r="BP927" s="4"/>
      <c r="BQ927" s="4"/>
      <c r="BR927" s="4"/>
      <c r="BS927" s="4"/>
      <c r="BT927" s="4"/>
      <c r="BU927" s="4"/>
      <c r="BV927" s="4"/>
      <c r="BW927" s="4"/>
      <c r="BX927" s="4"/>
    </row>
    <row r="928">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23"/>
      <c r="AC928" s="23"/>
      <c r="AD928" s="23"/>
      <c r="AE928" s="23"/>
      <c r="AF928" s="23"/>
      <c r="AG928" s="23"/>
      <c r="AH928" s="23"/>
      <c r="AI928" s="23"/>
      <c r="AJ928" s="23"/>
      <c r="AK928" s="23"/>
      <c r="AL928" s="23"/>
      <c r="AM928" s="23"/>
      <c r="AN928" s="23"/>
      <c r="AO928" s="23"/>
      <c r="AP928" s="23"/>
      <c r="AQ928" s="25"/>
      <c r="AR928" s="4"/>
      <c r="AS928" s="4"/>
      <c r="AT928" s="4"/>
      <c r="AU928" s="4"/>
      <c r="AV928" s="4"/>
      <c r="AW928" s="4"/>
      <c r="AX928" s="4"/>
      <c r="AY928" s="4"/>
      <c r="AZ928" s="4"/>
      <c r="BA928" s="4"/>
      <c r="BB928" s="4"/>
      <c r="BC928" s="4"/>
      <c r="BD928" s="4"/>
      <c r="BE928" s="4"/>
      <c r="BF928" s="4"/>
      <c r="BG928" s="4"/>
      <c r="BH928" s="4"/>
      <c r="BI928" s="4"/>
      <c r="BJ928" s="4"/>
      <c r="BK928" s="4"/>
      <c r="BL928" s="4"/>
      <c r="BM928" s="4"/>
      <c r="BN928" s="4"/>
      <c r="BO928" s="4"/>
      <c r="BP928" s="4"/>
      <c r="BQ928" s="4"/>
      <c r="BR928" s="4"/>
      <c r="BS928" s="4"/>
      <c r="BT928" s="4"/>
      <c r="BU928" s="4"/>
      <c r="BV928" s="4"/>
      <c r="BW928" s="4"/>
      <c r="BX928" s="4"/>
    </row>
    <row r="929">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23"/>
      <c r="AC929" s="23"/>
      <c r="AD929" s="23"/>
      <c r="AE929" s="23"/>
      <c r="AF929" s="23"/>
      <c r="AG929" s="23"/>
      <c r="AH929" s="23"/>
      <c r="AI929" s="23"/>
      <c r="AJ929" s="23"/>
      <c r="AK929" s="23"/>
      <c r="AL929" s="23"/>
      <c r="AM929" s="23"/>
      <c r="AN929" s="23"/>
      <c r="AO929" s="23"/>
      <c r="AP929" s="23"/>
      <c r="AQ929" s="25"/>
      <c r="AR929" s="4"/>
      <c r="AS929" s="4"/>
      <c r="AT929" s="4"/>
      <c r="AU929" s="4"/>
      <c r="AV929" s="4"/>
      <c r="AW929" s="4"/>
      <c r="AX929" s="4"/>
      <c r="AY929" s="4"/>
      <c r="AZ929" s="4"/>
      <c r="BA929" s="4"/>
      <c r="BB929" s="4"/>
      <c r="BC929" s="4"/>
      <c r="BD929" s="4"/>
      <c r="BE929" s="4"/>
      <c r="BF929" s="4"/>
      <c r="BG929" s="4"/>
      <c r="BH929" s="4"/>
      <c r="BI929" s="4"/>
      <c r="BJ929" s="4"/>
      <c r="BK929" s="4"/>
      <c r="BL929" s="4"/>
      <c r="BM929" s="4"/>
      <c r="BN929" s="4"/>
      <c r="BO929" s="4"/>
      <c r="BP929" s="4"/>
      <c r="BQ929" s="4"/>
      <c r="BR929" s="4"/>
      <c r="BS929" s="4"/>
      <c r="BT929" s="4"/>
      <c r="BU929" s="4"/>
      <c r="BV929" s="4"/>
      <c r="BW929" s="4"/>
      <c r="BX929" s="4"/>
    </row>
    <row r="930">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23"/>
      <c r="AC930" s="23"/>
      <c r="AD930" s="23"/>
      <c r="AE930" s="23"/>
      <c r="AF930" s="23"/>
      <c r="AG930" s="23"/>
      <c r="AH930" s="23"/>
      <c r="AI930" s="23"/>
      <c r="AJ930" s="23"/>
      <c r="AK930" s="23"/>
      <c r="AL930" s="23"/>
      <c r="AM930" s="23"/>
      <c r="AN930" s="23"/>
      <c r="AO930" s="23"/>
      <c r="AP930" s="23"/>
      <c r="AQ930" s="25"/>
      <c r="AR930" s="4"/>
      <c r="AS930" s="4"/>
      <c r="AT930" s="4"/>
      <c r="AU930" s="4"/>
      <c r="AV930" s="4"/>
      <c r="AW930" s="4"/>
      <c r="AX930" s="4"/>
      <c r="AY930" s="4"/>
      <c r="AZ930" s="4"/>
      <c r="BA930" s="4"/>
      <c r="BB930" s="4"/>
      <c r="BC930" s="4"/>
      <c r="BD930" s="4"/>
      <c r="BE930" s="4"/>
      <c r="BF930" s="4"/>
      <c r="BG930" s="4"/>
      <c r="BH930" s="4"/>
      <c r="BI930" s="4"/>
      <c r="BJ930" s="4"/>
      <c r="BK930" s="4"/>
      <c r="BL930" s="4"/>
      <c r="BM930" s="4"/>
      <c r="BN930" s="4"/>
      <c r="BO930" s="4"/>
      <c r="BP930" s="4"/>
      <c r="BQ930" s="4"/>
      <c r="BR930" s="4"/>
      <c r="BS930" s="4"/>
      <c r="BT930" s="4"/>
      <c r="BU930" s="4"/>
      <c r="BV930" s="4"/>
      <c r="BW930" s="4"/>
      <c r="BX930" s="4"/>
    </row>
    <row r="93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23"/>
      <c r="AC931" s="23"/>
      <c r="AD931" s="23"/>
      <c r="AE931" s="23"/>
      <c r="AF931" s="23"/>
      <c r="AG931" s="23"/>
      <c r="AH931" s="23"/>
      <c r="AI931" s="23"/>
      <c r="AJ931" s="23"/>
      <c r="AK931" s="23"/>
      <c r="AL931" s="23"/>
      <c r="AM931" s="23"/>
      <c r="AN931" s="23"/>
      <c r="AO931" s="23"/>
      <c r="AP931" s="23"/>
      <c r="AQ931" s="25"/>
      <c r="AR931" s="4"/>
      <c r="AS931" s="4"/>
      <c r="AT931" s="4"/>
      <c r="AU931" s="4"/>
      <c r="AV931" s="4"/>
      <c r="AW931" s="4"/>
      <c r="AX931" s="4"/>
      <c r="AY931" s="4"/>
      <c r="AZ931" s="4"/>
      <c r="BA931" s="4"/>
      <c r="BB931" s="4"/>
      <c r="BC931" s="4"/>
      <c r="BD931" s="4"/>
      <c r="BE931" s="4"/>
      <c r="BF931" s="4"/>
      <c r="BG931" s="4"/>
      <c r="BH931" s="4"/>
      <c r="BI931" s="4"/>
      <c r="BJ931" s="4"/>
      <c r="BK931" s="4"/>
      <c r="BL931" s="4"/>
      <c r="BM931" s="4"/>
      <c r="BN931" s="4"/>
      <c r="BO931" s="4"/>
      <c r="BP931" s="4"/>
      <c r="BQ931" s="4"/>
      <c r="BR931" s="4"/>
      <c r="BS931" s="4"/>
      <c r="BT931" s="4"/>
      <c r="BU931" s="4"/>
      <c r="BV931" s="4"/>
      <c r="BW931" s="4"/>
      <c r="BX931" s="4"/>
    </row>
    <row r="932">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23"/>
      <c r="AC932" s="23"/>
      <c r="AD932" s="23"/>
      <c r="AE932" s="23"/>
      <c r="AF932" s="23"/>
      <c r="AG932" s="23"/>
      <c r="AH932" s="23"/>
      <c r="AI932" s="23"/>
      <c r="AJ932" s="23"/>
      <c r="AK932" s="23"/>
      <c r="AL932" s="23"/>
      <c r="AM932" s="23"/>
      <c r="AN932" s="23"/>
      <c r="AO932" s="23"/>
      <c r="AP932" s="23"/>
      <c r="AQ932" s="25"/>
      <c r="AR932" s="4"/>
      <c r="AS932" s="4"/>
      <c r="AT932" s="4"/>
      <c r="AU932" s="4"/>
      <c r="AV932" s="4"/>
      <c r="AW932" s="4"/>
      <c r="AX932" s="4"/>
      <c r="AY932" s="4"/>
      <c r="AZ932" s="4"/>
      <c r="BA932" s="4"/>
      <c r="BB932" s="4"/>
      <c r="BC932" s="4"/>
      <c r="BD932" s="4"/>
      <c r="BE932" s="4"/>
      <c r="BF932" s="4"/>
      <c r="BG932" s="4"/>
      <c r="BH932" s="4"/>
      <c r="BI932" s="4"/>
      <c r="BJ932" s="4"/>
      <c r="BK932" s="4"/>
      <c r="BL932" s="4"/>
      <c r="BM932" s="4"/>
      <c r="BN932" s="4"/>
      <c r="BO932" s="4"/>
      <c r="BP932" s="4"/>
      <c r="BQ932" s="4"/>
      <c r="BR932" s="4"/>
      <c r="BS932" s="4"/>
      <c r="BT932" s="4"/>
      <c r="BU932" s="4"/>
      <c r="BV932" s="4"/>
      <c r="BW932" s="4"/>
      <c r="BX932" s="4"/>
    </row>
    <row r="933">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23"/>
      <c r="AC933" s="23"/>
      <c r="AD933" s="23"/>
      <c r="AE933" s="23"/>
      <c r="AF933" s="23"/>
      <c r="AG933" s="23"/>
      <c r="AH933" s="23"/>
      <c r="AI933" s="23"/>
      <c r="AJ933" s="23"/>
      <c r="AK933" s="23"/>
      <c r="AL933" s="23"/>
      <c r="AM933" s="23"/>
      <c r="AN933" s="23"/>
      <c r="AO933" s="23"/>
      <c r="AP933" s="23"/>
      <c r="AQ933" s="25"/>
      <c r="AR933" s="4"/>
      <c r="AS933" s="4"/>
      <c r="AT933" s="4"/>
      <c r="AU933" s="4"/>
      <c r="AV933" s="4"/>
      <c r="AW933" s="4"/>
      <c r="AX933" s="4"/>
      <c r="AY933" s="4"/>
      <c r="AZ933" s="4"/>
      <c r="BA933" s="4"/>
      <c r="BB933" s="4"/>
      <c r="BC933" s="4"/>
      <c r="BD933" s="4"/>
      <c r="BE933" s="4"/>
      <c r="BF933" s="4"/>
      <c r="BG933" s="4"/>
      <c r="BH933" s="4"/>
      <c r="BI933" s="4"/>
      <c r="BJ933" s="4"/>
      <c r="BK933" s="4"/>
      <c r="BL933" s="4"/>
      <c r="BM933" s="4"/>
      <c r="BN933" s="4"/>
      <c r="BO933" s="4"/>
      <c r="BP933" s="4"/>
      <c r="BQ933" s="4"/>
      <c r="BR933" s="4"/>
      <c r="BS933" s="4"/>
      <c r="BT933" s="4"/>
      <c r="BU933" s="4"/>
      <c r="BV933" s="4"/>
      <c r="BW933" s="4"/>
      <c r="BX933" s="4"/>
    </row>
    <row r="934">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23"/>
      <c r="AC934" s="23"/>
      <c r="AD934" s="23"/>
      <c r="AE934" s="23"/>
      <c r="AF934" s="23"/>
      <c r="AG934" s="23"/>
      <c r="AH934" s="23"/>
      <c r="AI934" s="23"/>
      <c r="AJ934" s="23"/>
      <c r="AK934" s="23"/>
      <c r="AL934" s="23"/>
      <c r="AM934" s="23"/>
      <c r="AN934" s="23"/>
      <c r="AO934" s="23"/>
      <c r="AP934" s="23"/>
      <c r="AQ934" s="25"/>
      <c r="AR934" s="4"/>
      <c r="AS934" s="4"/>
      <c r="AT934" s="4"/>
      <c r="AU934" s="4"/>
      <c r="AV934" s="4"/>
      <c r="AW934" s="4"/>
      <c r="AX934" s="4"/>
      <c r="AY934" s="4"/>
      <c r="AZ934" s="4"/>
      <c r="BA934" s="4"/>
      <c r="BB934" s="4"/>
      <c r="BC934" s="4"/>
      <c r="BD934" s="4"/>
      <c r="BE934" s="4"/>
      <c r="BF934" s="4"/>
      <c r="BG934" s="4"/>
      <c r="BH934" s="4"/>
      <c r="BI934" s="4"/>
      <c r="BJ934" s="4"/>
      <c r="BK934" s="4"/>
      <c r="BL934" s="4"/>
      <c r="BM934" s="4"/>
      <c r="BN934" s="4"/>
      <c r="BO934" s="4"/>
      <c r="BP934" s="4"/>
      <c r="BQ934" s="4"/>
      <c r="BR934" s="4"/>
      <c r="BS934" s="4"/>
      <c r="BT934" s="4"/>
      <c r="BU934" s="4"/>
      <c r="BV934" s="4"/>
      <c r="BW934" s="4"/>
      <c r="BX934" s="4"/>
    </row>
    <row r="935">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23"/>
      <c r="AC935" s="23"/>
      <c r="AD935" s="23"/>
      <c r="AE935" s="23"/>
      <c r="AF935" s="23"/>
      <c r="AG935" s="23"/>
      <c r="AH935" s="23"/>
      <c r="AI935" s="23"/>
      <c r="AJ935" s="23"/>
      <c r="AK935" s="23"/>
      <c r="AL935" s="23"/>
      <c r="AM935" s="23"/>
      <c r="AN935" s="23"/>
      <c r="AO935" s="23"/>
      <c r="AP935" s="23"/>
      <c r="AQ935" s="25"/>
      <c r="AR935" s="4"/>
      <c r="AS935" s="4"/>
      <c r="AT935" s="4"/>
      <c r="AU935" s="4"/>
      <c r="AV935" s="4"/>
      <c r="AW935" s="4"/>
      <c r="AX935" s="4"/>
      <c r="AY935" s="4"/>
      <c r="AZ935" s="4"/>
      <c r="BA935" s="4"/>
      <c r="BB935" s="4"/>
      <c r="BC935" s="4"/>
      <c r="BD935" s="4"/>
      <c r="BE935" s="4"/>
      <c r="BF935" s="4"/>
      <c r="BG935" s="4"/>
      <c r="BH935" s="4"/>
      <c r="BI935" s="4"/>
      <c r="BJ935" s="4"/>
      <c r="BK935" s="4"/>
      <c r="BL935" s="4"/>
      <c r="BM935" s="4"/>
      <c r="BN935" s="4"/>
      <c r="BO935" s="4"/>
      <c r="BP935" s="4"/>
      <c r="BQ935" s="4"/>
      <c r="BR935" s="4"/>
      <c r="BS935" s="4"/>
      <c r="BT935" s="4"/>
      <c r="BU935" s="4"/>
      <c r="BV935" s="4"/>
      <c r="BW935" s="4"/>
      <c r="BX935" s="4"/>
    </row>
    <row r="936">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23"/>
      <c r="AC936" s="23"/>
      <c r="AD936" s="23"/>
      <c r="AE936" s="23"/>
      <c r="AF936" s="23"/>
      <c r="AG936" s="23"/>
      <c r="AH936" s="23"/>
      <c r="AI936" s="23"/>
      <c r="AJ936" s="23"/>
      <c r="AK936" s="23"/>
      <c r="AL936" s="23"/>
      <c r="AM936" s="23"/>
      <c r="AN936" s="23"/>
      <c r="AO936" s="23"/>
      <c r="AP936" s="23"/>
      <c r="AQ936" s="25"/>
      <c r="AR936" s="4"/>
      <c r="AS936" s="4"/>
      <c r="AT936" s="4"/>
      <c r="AU936" s="4"/>
      <c r="AV936" s="4"/>
      <c r="AW936" s="4"/>
      <c r="AX936" s="4"/>
      <c r="AY936" s="4"/>
      <c r="AZ936" s="4"/>
      <c r="BA936" s="4"/>
      <c r="BB936" s="4"/>
      <c r="BC936" s="4"/>
      <c r="BD936" s="4"/>
      <c r="BE936" s="4"/>
      <c r="BF936" s="4"/>
      <c r="BG936" s="4"/>
      <c r="BH936" s="4"/>
      <c r="BI936" s="4"/>
      <c r="BJ936" s="4"/>
      <c r="BK936" s="4"/>
      <c r="BL936" s="4"/>
      <c r="BM936" s="4"/>
      <c r="BN936" s="4"/>
      <c r="BO936" s="4"/>
      <c r="BP936" s="4"/>
      <c r="BQ936" s="4"/>
      <c r="BR936" s="4"/>
      <c r="BS936" s="4"/>
      <c r="BT936" s="4"/>
      <c r="BU936" s="4"/>
      <c r="BV936" s="4"/>
      <c r="BW936" s="4"/>
      <c r="BX936" s="4"/>
    </row>
    <row r="937">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23"/>
      <c r="AC937" s="23"/>
      <c r="AD937" s="23"/>
      <c r="AE937" s="23"/>
      <c r="AF937" s="23"/>
      <c r="AG937" s="23"/>
      <c r="AH937" s="23"/>
      <c r="AI937" s="23"/>
      <c r="AJ937" s="23"/>
      <c r="AK937" s="23"/>
      <c r="AL937" s="23"/>
      <c r="AM937" s="23"/>
      <c r="AN937" s="23"/>
      <c r="AO937" s="23"/>
      <c r="AP937" s="23"/>
      <c r="AQ937" s="25"/>
      <c r="AR937" s="4"/>
      <c r="AS937" s="4"/>
      <c r="AT937" s="4"/>
      <c r="AU937" s="4"/>
      <c r="AV937" s="4"/>
      <c r="AW937" s="4"/>
      <c r="AX937" s="4"/>
      <c r="AY937" s="4"/>
      <c r="AZ937" s="4"/>
      <c r="BA937" s="4"/>
      <c r="BB937" s="4"/>
      <c r="BC937" s="4"/>
      <c r="BD937" s="4"/>
      <c r="BE937" s="4"/>
      <c r="BF937" s="4"/>
      <c r="BG937" s="4"/>
      <c r="BH937" s="4"/>
      <c r="BI937" s="4"/>
      <c r="BJ937" s="4"/>
      <c r="BK937" s="4"/>
      <c r="BL937" s="4"/>
      <c r="BM937" s="4"/>
      <c r="BN937" s="4"/>
      <c r="BO937" s="4"/>
      <c r="BP937" s="4"/>
      <c r="BQ937" s="4"/>
      <c r="BR937" s="4"/>
      <c r="BS937" s="4"/>
      <c r="BT937" s="4"/>
      <c r="BU937" s="4"/>
      <c r="BV937" s="4"/>
      <c r="BW937" s="4"/>
      <c r="BX937" s="4"/>
    </row>
    <row r="938">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23"/>
      <c r="AC938" s="23"/>
      <c r="AD938" s="23"/>
      <c r="AE938" s="23"/>
      <c r="AF938" s="23"/>
      <c r="AG938" s="23"/>
      <c r="AH938" s="23"/>
      <c r="AI938" s="23"/>
      <c r="AJ938" s="23"/>
      <c r="AK938" s="23"/>
      <c r="AL938" s="23"/>
      <c r="AM938" s="23"/>
      <c r="AN938" s="23"/>
      <c r="AO938" s="23"/>
      <c r="AP938" s="23"/>
      <c r="AQ938" s="25"/>
      <c r="AR938" s="4"/>
      <c r="AS938" s="4"/>
      <c r="AT938" s="4"/>
      <c r="AU938" s="4"/>
      <c r="AV938" s="4"/>
      <c r="AW938" s="4"/>
      <c r="AX938" s="4"/>
      <c r="AY938" s="4"/>
      <c r="AZ938" s="4"/>
      <c r="BA938" s="4"/>
      <c r="BB938" s="4"/>
      <c r="BC938" s="4"/>
      <c r="BD938" s="4"/>
      <c r="BE938" s="4"/>
      <c r="BF938" s="4"/>
      <c r="BG938" s="4"/>
      <c r="BH938" s="4"/>
      <c r="BI938" s="4"/>
      <c r="BJ938" s="4"/>
      <c r="BK938" s="4"/>
      <c r="BL938" s="4"/>
      <c r="BM938" s="4"/>
      <c r="BN938" s="4"/>
      <c r="BO938" s="4"/>
      <c r="BP938" s="4"/>
      <c r="BQ938" s="4"/>
      <c r="BR938" s="4"/>
      <c r="BS938" s="4"/>
      <c r="BT938" s="4"/>
      <c r="BU938" s="4"/>
      <c r="BV938" s="4"/>
      <c r="BW938" s="4"/>
      <c r="BX938" s="4"/>
    </row>
    <row r="939">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23"/>
      <c r="AC939" s="23"/>
      <c r="AD939" s="23"/>
      <c r="AE939" s="23"/>
      <c r="AF939" s="23"/>
      <c r="AG939" s="23"/>
      <c r="AH939" s="23"/>
      <c r="AI939" s="23"/>
      <c r="AJ939" s="23"/>
      <c r="AK939" s="23"/>
      <c r="AL939" s="23"/>
      <c r="AM939" s="23"/>
      <c r="AN939" s="23"/>
      <c r="AO939" s="23"/>
      <c r="AP939" s="23"/>
      <c r="AQ939" s="25"/>
      <c r="AR939" s="4"/>
      <c r="AS939" s="4"/>
      <c r="AT939" s="4"/>
      <c r="AU939" s="4"/>
      <c r="AV939" s="4"/>
      <c r="AW939" s="4"/>
      <c r="AX939" s="4"/>
      <c r="AY939" s="4"/>
      <c r="AZ939" s="4"/>
      <c r="BA939" s="4"/>
      <c r="BB939" s="4"/>
      <c r="BC939" s="4"/>
      <c r="BD939" s="4"/>
      <c r="BE939" s="4"/>
      <c r="BF939" s="4"/>
      <c r="BG939" s="4"/>
      <c r="BH939" s="4"/>
      <c r="BI939" s="4"/>
      <c r="BJ939" s="4"/>
      <c r="BK939" s="4"/>
      <c r="BL939" s="4"/>
      <c r="BM939" s="4"/>
      <c r="BN939" s="4"/>
      <c r="BO939" s="4"/>
      <c r="BP939" s="4"/>
      <c r="BQ939" s="4"/>
      <c r="BR939" s="4"/>
      <c r="BS939" s="4"/>
      <c r="BT939" s="4"/>
      <c r="BU939" s="4"/>
      <c r="BV939" s="4"/>
      <c r="BW939" s="4"/>
      <c r="BX939" s="4"/>
    </row>
    <row r="940">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23"/>
      <c r="AC940" s="23"/>
      <c r="AD940" s="23"/>
      <c r="AE940" s="23"/>
      <c r="AF940" s="23"/>
      <c r="AG940" s="23"/>
      <c r="AH940" s="23"/>
      <c r="AI940" s="23"/>
      <c r="AJ940" s="23"/>
      <c r="AK940" s="23"/>
      <c r="AL940" s="23"/>
      <c r="AM940" s="23"/>
      <c r="AN940" s="23"/>
      <c r="AO940" s="23"/>
      <c r="AP940" s="23"/>
      <c r="AQ940" s="25"/>
      <c r="AR940" s="4"/>
      <c r="AS940" s="4"/>
      <c r="AT940" s="4"/>
      <c r="AU940" s="4"/>
      <c r="AV940" s="4"/>
      <c r="AW940" s="4"/>
      <c r="AX940" s="4"/>
      <c r="AY940" s="4"/>
      <c r="AZ940" s="4"/>
      <c r="BA940" s="4"/>
      <c r="BB940" s="4"/>
      <c r="BC940" s="4"/>
      <c r="BD940" s="4"/>
      <c r="BE940" s="4"/>
      <c r="BF940" s="4"/>
      <c r="BG940" s="4"/>
      <c r="BH940" s="4"/>
      <c r="BI940" s="4"/>
      <c r="BJ940" s="4"/>
      <c r="BK940" s="4"/>
      <c r="BL940" s="4"/>
      <c r="BM940" s="4"/>
      <c r="BN940" s="4"/>
      <c r="BO940" s="4"/>
      <c r="BP940" s="4"/>
      <c r="BQ940" s="4"/>
      <c r="BR940" s="4"/>
      <c r="BS940" s="4"/>
      <c r="BT940" s="4"/>
      <c r="BU940" s="4"/>
      <c r="BV940" s="4"/>
      <c r="BW940" s="4"/>
      <c r="BX940" s="4"/>
    </row>
    <row r="94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23"/>
      <c r="AC941" s="23"/>
      <c r="AD941" s="23"/>
      <c r="AE941" s="23"/>
      <c r="AF941" s="23"/>
      <c r="AG941" s="23"/>
      <c r="AH941" s="23"/>
      <c r="AI941" s="23"/>
      <c r="AJ941" s="23"/>
      <c r="AK941" s="23"/>
      <c r="AL941" s="23"/>
      <c r="AM941" s="23"/>
      <c r="AN941" s="23"/>
      <c r="AO941" s="23"/>
      <c r="AP941" s="23"/>
      <c r="AQ941" s="25"/>
      <c r="AR941" s="4"/>
      <c r="AS941" s="4"/>
      <c r="AT941" s="4"/>
      <c r="AU941" s="4"/>
      <c r="AV941" s="4"/>
      <c r="AW941" s="4"/>
      <c r="AX941" s="4"/>
      <c r="AY941" s="4"/>
      <c r="AZ941" s="4"/>
      <c r="BA941" s="4"/>
      <c r="BB941" s="4"/>
      <c r="BC941" s="4"/>
      <c r="BD941" s="4"/>
      <c r="BE941" s="4"/>
      <c r="BF941" s="4"/>
      <c r="BG941" s="4"/>
      <c r="BH941" s="4"/>
      <c r="BI941" s="4"/>
      <c r="BJ941" s="4"/>
      <c r="BK941" s="4"/>
      <c r="BL941" s="4"/>
      <c r="BM941" s="4"/>
      <c r="BN941" s="4"/>
      <c r="BO941" s="4"/>
      <c r="BP941" s="4"/>
      <c r="BQ941" s="4"/>
      <c r="BR941" s="4"/>
      <c r="BS941" s="4"/>
      <c r="BT941" s="4"/>
      <c r="BU941" s="4"/>
      <c r="BV941" s="4"/>
      <c r="BW941" s="4"/>
      <c r="BX941" s="4"/>
    </row>
    <row r="942">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23"/>
      <c r="AC942" s="23"/>
      <c r="AD942" s="23"/>
      <c r="AE942" s="23"/>
      <c r="AF942" s="23"/>
      <c r="AG942" s="23"/>
      <c r="AH942" s="23"/>
      <c r="AI942" s="23"/>
      <c r="AJ942" s="23"/>
      <c r="AK942" s="23"/>
      <c r="AL942" s="23"/>
      <c r="AM942" s="23"/>
      <c r="AN942" s="23"/>
      <c r="AO942" s="23"/>
      <c r="AP942" s="23"/>
      <c r="AQ942" s="25"/>
      <c r="AR942" s="4"/>
      <c r="AS942" s="4"/>
      <c r="AT942" s="4"/>
      <c r="AU942" s="4"/>
      <c r="AV942" s="4"/>
      <c r="AW942" s="4"/>
      <c r="AX942" s="4"/>
      <c r="AY942" s="4"/>
      <c r="AZ942" s="4"/>
      <c r="BA942" s="4"/>
      <c r="BB942" s="4"/>
      <c r="BC942" s="4"/>
      <c r="BD942" s="4"/>
      <c r="BE942" s="4"/>
      <c r="BF942" s="4"/>
      <c r="BG942" s="4"/>
      <c r="BH942" s="4"/>
      <c r="BI942" s="4"/>
      <c r="BJ942" s="4"/>
      <c r="BK942" s="4"/>
      <c r="BL942" s="4"/>
      <c r="BM942" s="4"/>
      <c r="BN942" s="4"/>
      <c r="BO942" s="4"/>
      <c r="BP942" s="4"/>
      <c r="BQ942" s="4"/>
      <c r="BR942" s="4"/>
      <c r="BS942" s="4"/>
      <c r="BT942" s="4"/>
      <c r="BU942" s="4"/>
      <c r="BV942" s="4"/>
      <c r="BW942" s="4"/>
      <c r="BX942" s="4"/>
    </row>
    <row r="943">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23"/>
      <c r="AC943" s="23"/>
      <c r="AD943" s="23"/>
      <c r="AE943" s="23"/>
      <c r="AF943" s="23"/>
      <c r="AG943" s="23"/>
      <c r="AH943" s="23"/>
      <c r="AI943" s="23"/>
      <c r="AJ943" s="23"/>
      <c r="AK943" s="23"/>
      <c r="AL943" s="23"/>
      <c r="AM943" s="23"/>
      <c r="AN943" s="23"/>
      <c r="AO943" s="23"/>
      <c r="AP943" s="23"/>
      <c r="AQ943" s="25"/>
      <c r="AR943" s="4"/>
      <c r="AS943" s="4"/>
      <c r="AT943" s="4"/>
      <c r="AU943" s="4"/>
      <c r="AV943" s="4"/>
      <c r="AW943" s="4"/>
      <c r="AX943" s="4"/>
      <c r="AY943" s="4"/>
      <c r="AZ943" s="4"/>
      <c r="BA943" s="4"/>
      <c r="BB943" s="4"/>
      <c r="BC943" s="4"/>
      <c r="BD943" s="4"/>
      <c r="BE943" s="4"/>
      <c r="BF943" s="4"/>
      <c r="BG943" s="4"/>
      <c r="BH943" s="4"/>
      <c r="BI943" s="4"/>
      <c r="BJ943" s="4"/>
      <c r="BK943" s="4"/>
      <c r="BL943" s="4"/>
      <c r="BM943" s="4"/>
      <c r="BN943" s="4"/>
      <c r="BO943" s="4"/>
      <c r="BP943" s="4"/>
      <c r="BQ943" s="4"/>
      <c r="BR943" s="4"/>
      <c r="BS943" s="4"/>
      <c r="BT943" s="4"/>
      <c r="BU943" s="4"/>
      <c r="BV943" s="4"/>
      <c r="BW943" s="4"/>
      <c r="BX943" s="4"/>
    </row>
    <row r="944">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23"/>
      <c r="AC944" s="23"/>
      <c r="AD944" s="23"/>
      <c r="AE944" s="23"/>
      <c r="AF944" s="23"/>
      <c r="AG944" s="23"/>
      <c r="AH944" s="23"/>
      <c r="AI944" s="23"/>
      <c r="AJ944" s="23"/>
      <c r="AK944" s="23"/>
      <c r="AL944" s="23"/>
      <c r="AM944" s="23"/>
      <c r="AN944" s="23"/>
      <c r="AO944" s="23"/>
      <c r="AP944" s="23"/>
      <c r="AQ944" s="25"/>
      <c r="AR944" s="4"/>
      <c r="AS944" s="4"/>
      <c r="AT944" s="4"/>
      <c r="AU944" s="4"/>
      <c r="AV944" s="4"/>
      <c r="AW944" s="4"/>
      <c r="AX944" s="4"/>
      <c r="AY944" s="4"/>
      <c r="AZ944" s="4"/>
      <c r="BA944" s="4"/>
      <c r="BB944" s="4"/>
      <c r="BC944" s="4"/>
      <c r="BD944" s="4"/>
      <c r="BE944" s="4"/>
      <c r="BF944" s="4"/>
      <c r="BG944" s="4"/>
      <c r="BH944" s="4"/>
      <c r="BI944" s="4"/>
      <c r="BJ944" s="4"/>
      <c r="BK944" s="4"/>
      <c r="BL944" s="4"/>
      <c r="BM944" s="4"/>
      <c r="BN944" s="4"/>
      <c r="BO944" s="4"/>
      <c r="BP944" s="4"/>
      <c r="BQ944" s="4"/>
      <c r="BR944" s="4"/>
      <c r="BS944" s="4"/>
      <c r="BT944" s="4"/>
      <c r="BU944" s="4"/>
      <c r="BV944" s="4"/>
      <c r="BW944" s="4"/>
      <c r="BX944" s="4"/>
    </row>
    <row r="945">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23"/>
      <c r="AC945" s="23"/>
      <c r="AD945" s="23"/>
      <c r="AE945" s="23"/>
      <c r="AF945" s="23"/>
      <c r="AG945" s="23"/>
      <c r="AH945" s="23"/>
      <c r="AI945" s="23"/>
      <c r="AJ945" s="23"/>
      <c r="AK945" s="23"/>
      <c r="AL945" s="23"/>
      <c r="AM945" s="23"/>
      <c r="AN945" s="23"/>
      <c r="AO945" s="23"/>
      <c r="AP945" s="23"/>
      <c r="AQ945" s="25"/>
      <c r="AR945" s="4"/>
      <c r="AS945" s="4"/>
      <c r="AT945" s="4"/>
      <c r="AU945" s="4"/>
      <c r="AV945" s="4"/>
      <c r="AW945" s="4"/>
      <c r="AX945" s="4"/>
      <c r="AY945" s="4"/>
      <c r="AZ945" s="4"/>
      <c r="BA945" s="4"/>
      <c r="BB945" s="4"/>
      <c r="BC945" s="4"/>
      <c r="BD945" s="4"/>
      <c r="BE945" s="4"/>
      <c r="BF945" s="4"/>
      <c r="BG945" s="4"/>
      <c r="BH945" s="4"/>
      <c r="BI945" s="4"/>
      <c r="BJ945" s="4"/>
      <c r="BK945" s="4"/>
      <c r="BL945" s="4"/>
      <c r="BM945" s="4"/>
      <c r="BN945" s="4"/>
      <c r="BO945" s="4"/>
      <c r="BP945" s="4"/>
      <c r="BQ945" s="4"/>
      <c r="BR945" s="4"/>
      <c r="BS945" s="4"/>
      <c r="BT945" s="4"/>
      <c r="BU945" s="4"/>
      <c r="BV945" s="4"/>
      <c r="BW945" s="4"/>
      <c r="BX945" s="4"/>
    </row>
    <row r="946">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23"/>
      <c r="AC946" s="23"/>
      <c r="AD946" s="23"/>
      <c r="AE946" s="23"/>
      <c r="AF946" s="23"/>
      <c r="AG946" s="23"/>
      <c r="AH946" s="23"/>
      <c r="AI946" s="23"/>
      <c r="AJ946" s="23"/>
      <c r="AK946" s="23"/>
      <c r="AL946" s="23"/>
      <c r="AM946" s="23"/>
      <c r="AN946" s="23"/>
      <c r="AO946" s="23"/>
      <c r="AP946" s="23"/>
      <c r="AQ946" s="25"/>
      <c r="AR946" s="4"/>
      <c r="AS946" s="4"/>
      <c r="AT946" s="4"/>
      <c r="AU946" s="4"/>
      <c r="AV946" s="4"/>
      <c r="AW946" s="4"/>
      <c r="AX946" s="4"/>
      <c r="AY946" s="4"/>
      <c r="AZ946" s="4"/>
      <c r="BA946" s="4"/>
      <c r="BB946" s="4"/>
      <c r="BC946" s="4"/>
      <c r="BD946" s="4"/>
      <c r="BE946" s="4"/>
      <c r="BF946" s="4"/>
      <c r="BG946" s="4"/>
      <c r="BH946" s="4"/>
      <c r="BI946" s="4"/>
      <c r="BJ946" s="4"/>
      <c r="BK946" s="4"/>
      <c r="BL946" s="4"/>
      <c r="BM946" s="4"/>
      <c r="BN946" s="4"/>
      <c r="BO946" s="4"/>
      <c r="BP946" s="4"/>
      <c r="BQ946" s="4"/>
      <c r="BR946" s="4"/>
      <c r="BS946" s="4"/>
      <c r="BT946" s="4"/>
      <c r="BU946" s="4"/>
      <c r="BV946" s="4"/>
      <c r="BW946" s="4"/>
      <c r="BX946" s="4"/>
    </row>
    <row r="947">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23"/>
      <c r="AC947" s="23"/>
      <c r="AD947" s="23"/>
      <c r="AE947" s="23"/>
      <c r="AF947" s="23"/>
      <c r="AG947" s="23"/>
      <c r="AH947" s="23"/>
      <c r="AI947" s="23"/>
      <c r="AJ947" s="23"/>
      <c r="AK947" s="23"/>
      <c r="AL947" s="23"/>
      <c r="AM947" s="23"/>
      <c r="AN947" s="23"/>
      <c r="AO947" s="23"/>
      <c r="AP947" s="23"/>
      <c r="AQ947" s="25"/>
      <c r="AR947" s="4"/>
      <c r="AS947" s="4"/>
      <c r="AT947" s="4"/>
      <c r="AU947" s="4"/>
      <c r="AV947" s="4"/>
      <c r="AW947" s="4"/>
      <c r="AX947" s="4"/>
      <c r="AY947" s="4"/>
      <c r="AZ947" s="4"/>
      <c r="BA947" s="4"/>
      <c r="BB947" s="4"/>
      <c r="BC947" s="4"/>
      <c r="BD947" s="4"/>
      <c r="BE947" s="4"/>
      <c r="BF947" s="4"/>
      <c r="BG947" s="4"/>
      <c r="BH947" s="4"/>
      <c r="BI947" s="4"/>
      <c r="BJ947" s="4"/>
      <c r="BK947" s="4"/>
      <c r="BL947" s="4"/>
      <c r="BM947" s="4"/>
      <c r="BN947" s="4"/>
      <c r="BO947" s="4"/>
      <c r="BP947" s="4"/>
      <c r="BQ947" s="4"/>
      <c r="BR947" s="4"/>
      <c r="BS947" s="4"/>
      <c r="BT947" s="4"/>
      <c r="BU947" s="4"/>
      <c r="BV947" s="4"/>
      <c r="BW947" s="4"/>
      <c r="BX947" s="4"/>
    </row>
    <row r="948">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23"/>
      <c r="AC948" s="23"/>
      <c r="AD948" s="23"/>
      <c r="AE948" s="23"/>
      <c r="AF948" s="23"/>
      <c r="AG948" s="23"/>
      <c r="AH948" s="23"/>
      <c r="AI948" s="23"/>
      <c r="AJ948" s="23"/>
      <c r="AK948" s="23"/>
      <c r="AL948" s="23"/>
      <c r="AM948" s="23"/>
      <c r="AN948" s="23"/>
      <c r="AO948" s="23"/>
      <c r="AP948" s="23"/>
      <c r="AQ948" s="25"/>
      <c r="AR948" s="4"/>
      <c r="AS948" s="4"/>
      <c r="AT948" s="4"/>
      <c r="AU948" s="4"/>
      <c r="AV948" s="4"/>
      <c r="AW948" s="4"/>
      <c r="AX948" s="4"/>
      <c r="AY948" s="4"/>
      <c r="AZ948" s="4"/>
      <c r="BA948" s="4"/>
      <c r="BB948" s="4"/>
      <c r="BC948" s="4"/>
      <c r="BD948" s="4"/>
      <c r="BE948" s="4"/>
      <c r="BF948" s="4"/>
      <c r="BG948" s="4"/>
      <c r="BH948" s="4"/>
      <c r="BI948" s="4"/>
      <c r="BJ948" s="4"/>
      <c r="BK948" s="4"/>
      <c r="BL948" s="4"/>
      <c r="BM948" s="4"/>
      <c r="BN948" s="4"/>
      <c r="BO948" s="4"/>
      <c r="BP948" s="4"/>
      <c r="BQ948" s="4"/>
      <c r="BR948" s="4"/>
      <c r="BS948" s="4"/>
      <c r="BT948" s="4"/>
      <c r="BU948" s="4"/>
      <c r="BV948" s="4"/>
      <c r="BW948" s="4"/>
      <c r="BX948" s="4"/>
    </row>
    <row r="949">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23"/>
      <c r="AC949" s="23"/>
      <c r="AD949" s="23"/>
      <c r="AE949" s="23"/>
      <c r="AF949" s="23"/>
      <c r="AG949" s="23"/>
      <c r="AH949" s="23"/>
      <c r="AI949" s="23"/>
      <c r="AJ949" s="23"/>
      <c r="AK949" s="23"/>
      <c r="AL949" s="23"/>
      <c r="AM949" s="23"/>
      <c r="AN949" s="23"/>
      <c r="AO949" s="23"/>
      <c r="AP949" s="23"/>
      <c r="AQ949" s="25"/>
      <c r="AR949" s="4"/>
      <c r="AS949" s="4"/>
      <c r="AT949" s="4"/>
      <c r="AU949" s="4"/>
      <c r="AV949" s="4"/>
      <c r="AW949" s="4"/>
      <c r="AX949" s="4"/>
      <c r="AY949" s="4"/>
      <c r="AZ949" s="4"/>
      <c r="BA949" s="4"/>
      <c r="BB949" s="4"/>
      <c r="BC949" s="4"/>
      <c r="BD949" s="4"/>
      <c r="BE949" s="4"/>
      <c r="BF949" s="4"/>
      <c r="BG949" s="4"/>
      <c r="BH949" s="4"/>
      <c r="BI949" s="4"/>
      <c r="BJ949" s="4"/>
      <c r="BK949" s="4"/>
      <c r="BL949" s="4"/>
      <c r="BM949" s="4"/>
      <c r="BN949" s="4"/>
      <c r="BO949" s="4"/>
      <c r="BP949" s="4"/>
      <c r="BQ949" s="4"/>
      <c r="BR949" s="4"/>
      <c r="BS949" s="4"/>
      <c r="BT949" s="4"/>
      <c r="BU949" s="4"/>
      <c r="BV949" s="4"/>
      <c r="BW949" s="4"/>
      <c r="BX949" s="4"/>
    </row>
    <row r="950">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23"/>
      <c r="AC950" s="23"/>
      <c r="AD950" s="23"/>
      <c r="AE950" s="23"/>
      <c r="AF950" s="23"/>
      <c r="AG950" s="23"/>
      <c r="AH950" s="23"/>
      <c r="AI950" s="23"/>
      <c r="AJ950" s="23"/>
      <c r="AK950" s="23"/>
      <c r="AL950" s="23"/>
      <c r="AM950" s="23"/>
      <c r="AN950" s="23"/>
      <c r="AO950" s="23"/>
      <c r="AP950" s="23"/>
      <c r="AQ950" s="25"/>
      <c r="AR950" s="4"/>
      <c r="AS950" s="4"/>
      <c r="AT950" s="4"/>
      <c r="AU950" s="4"/>
      <c r="AV950" s="4"/>
      <c r="AW950" s="4"/>
      <c r="AX950" s="4"/>
      <c r="AY950" s="4"/>
      <c r="AZ950" s="4"/>
      <c r="BA950" s="4"/>
      <c r="BB950" s="4"/>
      <c r="BC950" s="4"/>
      <c r="BD950" s="4"/>
      <c r="BE950" s="4"/>
      <c r="BF950" s="4"/>
      <c r="BG950" s="4"/>
      <c r="BH950" s="4"/>
      <c r="BI950" s="4"/>
      <c r="BJ950" s="4"/>
      <c r="BK950" s="4"/>
      <c r="BL950" s="4"/>
      <c r="BM950" s="4"/>
      <c r="BN950" s="4"/>
      <c r="BO950" s="4"/>
      <c r="BP950" s="4"/>
      <c r="BQ950" s="4"/>
      <c r="BR950" s="4"/>
      <c r="BS950" s="4"/>
      <c r="BT950" s="4"/>
      <c r="BU950" s="4"/>
      <c r="BV950" s="4"/>
      <c r="BW950" s="4"/>
      <c r="BX950" s="4"/>
    </row>
    <row r="95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23"/>
      <c r="AC951" s="23"/>
      <c r="AD951" s="23"/>
      <c r="AE951" s="23"/>
      <c r="AF951" s="23"/>
      <c r="AG951" s="23"/>
      <c r="AH951" s="23"/>
      <c r="AI951" s="23"/>
      <c r="AJ951" s="23"/>
      <c r="AK951" s="23"/>
      <c r="AL951" s="23"/>
      <c r="AM951" s="23"/>
      <c r="AN951" s="23"/>
      <c r="AO951" s="23"/>
      <c r="AP951" s="23"/>
      <c r="AQ951" s="25"/>
      <c r="AR951" s="4"/>
      <c r="AS951" s="4"/>
      <c r="AT951" s="4"/>
      <c r="AU951" s="4"/>
      <c r="AV951" s="4"/>
      <c r="AW951" s="4"/>
      <c r="AX951" s="4"/>
      <c r="AY951" s="4"/>
      <c r="AZ951" s="4"/>
      <c r="BA951" s="4"/>
      <c r="BB951" s="4"/>
      <c r="BC951" s="4"/>
      <c r="BD951" s="4"/>
      <c r="BE951" s="4"/>
      <c r="BF951" s="4"/>
      <c r="BG951" s="4"/>
      <c r="BH951" s="4"/>
      <c r="BI951" s="4"/>
      <c r="BJ951" s="4"/>
      <c r="BK951" s="4"/>
      <c r="BL951" s="4"/>
      <c r="BM951" s="4"/>
      <c r="BN951" s="4"/>
      <c r="BO951" s="4"/>
      <c r="BP951" s="4"/>
      <c r="BQ951" s="4"/>
      <c r="BR951" s="4"/>
      <c r="BS951" s="4"/>
      <c r="BT951" s="4"/>
      <c r="BU951" s="4"/>
      <c r="BV951" s="4"/>
      <c r="BW951" s="4"/>
      <c r="BX951" s="4"/>
    </row>
    <row r="952">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23"/>
      <c r="AC952" s="23"/>
      <c r="AD952" s="23"/>
      <c r="AE952" s="23"/>
      <c r="AF952" s="23"/>
      <c r="AG952" s="23"/>
      <c r="AH952" s="23"/>
      <c r="AI952" s="23"/>
      <c r="AJ952" s="23"/>
      <c r="AK952" s="23"/>
      <c r="AL952" s="23"/>
      <c r="AM952" s="23"/>
      <c r="AN952" s="23"/>
      <c r="AO952" s="23"/>
      <c r="AP952" s="23"/>
      <c r="AQ952" s="25"/>
      <c r="AR952" s="4"/>
      <c r="AS952" s="4"/>
      <c r="AT952" s="4"/>
      <c r="AU952" s="4"/>
      <c r="AV952" s="4"/>
      <c r="AW952" s="4"/>
      <c r="AX952" s="4"/>
      <c r="AY952" s="4"/>
      <c r="AZ952" s="4"/>
      <c r="BA952" s="4"/>
      <c r="BB952" s="4"/>
      <c r="BC952" s="4"/>
      <c r="BD952" s="4"/>
      <c r="BE952" s="4"/>
      <c r="BF952" s="4"/>
      <c r="BG952" s="4"/>
      <c r="BH952" s="4"/>
      <c r="BI952" s="4"/>
      <c r="BJ952" s="4"/>
      <c r="BK952" s="4"/>
      <c r="BL952" s="4"/>
      <c r="BM952" s="4"/>
      <c r="BN952" s="4"/>
      <c r="BO952" s="4"/>
      <c r="BP952" s="4"/>
      <c r="BQ952" s="4"/>
      <c r="BR952" s="4"/>
      <c r="BS952" s="4"/>
      <c r="BT952" s="4"/>
      <c r="BU952" s="4"/>
      <c r="BV952" s="4"/>
      <c r="BW952" s="4"/>
      <c r="BX952" s="4"/>
    </row>
    <row r="953">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23"/>
      <c r="AC953" s="23"/>
      <c r="AD953" s="23"/>
      <c r="AE953" s="23"/>
      <c r="AF953" s="23"/>
      <c r="AG953" s="23"/>
      <c r="AH953" s="23"/>
      <c r="AI953" s="23"/>
      <c r="AJ953" s="23"/>
      <c r="AK953" s="23"/>
      <c r="AL953" s="23"/>
      <c r="AM953" s="23"/>
      <c r="AN953" s="23"/>
      <c r="AO953" s="23"/>
      <c r="AP953" s="23"/>
      <c r="AQ953" s="25"/>
      <c r="AR953" s="4"/>
      <c r="AS953" s="4"/>
      <c r="AT953" s="4"/>
      <c r="AU953" s="4"/>
      <c r="AV953" s="4"/>
      <c r="AW953" s="4"/>
      <c r="AX953" s="4"/>
      <c r="AY953" s="4"/>
      <c r="AZ953" s="4"/>
      <c r="BA953" s="4"/>
      <c r="BB953" s="4"/>
      <c r="BC953" s="4"/>
      <c r="BD953" s="4"/>
      <c r="BE953" s="4"/>
      <c r="BF953" s="4"/>
      <c r="BG953" s="4"/>
      <c r="BH953" s="4"/>
      <c r="BI953" s="4"/>
      <c r="BJ953" s="4"/>
      <c r="BK953" s="4"/>
      <c r="BL953" s="4"/>
      <c r="BM953" s="4"/>
      <c r="BN953" s="4"/>
      <c r="BO953" s="4"/>
      <c r="BP953" s="4"/>
      <c r="BQ953" s="4"/>
      <c r="BR953" s="4"/>
      <c r="BS953" s="4"/>
      <c r="BT953" s="4"/>
      <c r="BU953" s="4"/>
      <c r="BV953" s="4"/>
      <c r="BW953" s="4"/>
      <c r="BX953" s="4"/>
    </row>
    <row r="954">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23"/>
      <c r="AC954" s="23"/>
      <c r="AD954" s="23"/>
      <c r="AE954" s="23"/>
      <c r="AF954" s="23"/>
      <c r="AG954" s="23"/>
      <c r="AH954" s="23"/>
      <c r="AI954" s="23"/>
      <c r="AJ954" s="23"/>
      <c r="AK954" s="23"/>
      <c r="AL954" s="23"/>
      <c r="AM954" s="23"/>
      <c r="AN954" s="23"/>
      <c r="AO954" s="23"/>
      <c r="AP954" s="23"/>
      <c r="AQ954" s="25"/>
      <c r="AR954" s="4"/>
      <c r="AS954" s="4"/>
      <c r="AT954" s="4"/>
      <c r="AU954" s="4"/>
      <c r="AV954" s="4"/>
      <c r="AW954" s="4"/>
      <c r="AX954" s="4"/>
      <c r="AY954" s="4"/>
      <c r="AZ954" s="4"/>
      <c r="BA954" s="4"/>
      <c r="BB954" s="4"/>
      <c r="BC954" s="4"/>
      <c r="BD954" s="4"/>
      <c r="BE954" s="4"/>
      <c r="BF954" s="4"/>
      <c r="BG954" s="4"/>
      <c r="BH954" s="4"/>
      <c r="BI954" s="4"/>
      <c r="BJ954" s="4"/>
      <c r="BK954" s="4"/>
      <c r="BL954" s="4"/>
      <c r="BM954" s="4"/>
      <c r="BN954" s="4"/>
      <c r="BO954" s="4"/>
      <c r="BP954" s="4"/>
      <c r="BQ954" s="4"/>
      <c r="BR954" s="4"/>
      <c r="BS954" s="4"/>
      <c r="BT954" s="4"/>
      <c r="BU954" s="4"/>
      <c r="BV954" s="4"/>
      <c r="BW954" s="4"/>
      <c r="BX954" s="4"/>
    </row>
    <row r="955">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23"/>
      <c r="AC955" s="23"/>
      <c r="AD955" s="23"/>
      <c r="AE955" s="23"/>
      <c r="AF955" s="23"/>
      <c r="AG955" s="23"/>
      <c r="AH955" s="23"/>
      <c r="AI955" s="23"/>
      <c r="AJ955" s="23"/>
      <c r="AK955" s="23"/>
      <c r="AL955" s="23"/>
      <c r="AM955" s="23"/>
      <c r="AN955" s="23"/>
      <c r="AO955" s="23"/>
      <c r="AP955" s="23"/>
      <c r="AQ955" s="25"/>
      <c r="AR955" s="4"/>
      <c r="AS955" s="4"/>
      <c r="AT955" s="4"/>
      <c r="AU955" s="4"/>
      <c r="AV955" s="4"/>
      <c r="AW955" s="4"/>
      <c r="AX955" s="4"/>
      <c r="AY955" s="4"/>
      <c r="AZ955" s="4"/>
      <c r="BA955" s="4"/>
      <c r="BB955" s="4"/>
      <c r="BC955" s="4"/>
      <c r="BD955" s="4"/>
      <c r="BE955" s="4"/>
      <c r="BF955" s="4"/>
      <c r="BG955" s="4"/>
      <c r="BH955" s="4"/>
      <c r="BI955" s="4"/>
      <c r="BJ955" s="4"/>
      <c r="BK955" s="4"/>
      <c r="BL955" s="4"/>
      <c r="BM955" s="4"/>
      <c r="BN955" s="4"/>
      <c r="BO955" s="4"/>
      <c r="BP955" s="4"/>
      <c r="BQ955" s="4"/>
      <c r="BR955" s="4"/>
      <c r="BS955" s="4"/>
      <c r="BT955" s="4"/>
      <c r="BU955" s="4"/>
      <c r="BV955" s="4"/>
      <c r="BW955" s="4"/>
      <c r="BX955" s="4"/>
    </row>
    <row r="956">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23"/>
      <c r="AC956" s="23"/>
      <c r="AD956" s="23"/>
      <c r="AE956" s="23"/>
      <c r="AF956" s="23"/>
      <c r="AG956" s="23"/>
      <c r="AH956" s="23"/>
      <c r="AI956" s="23"/>
      <c r="AJ956" s="23"/>
      <c r="AK956" s="23"/>
      <c r="AL956" s="23"/>
      <c r="AM956" s="23"/>
      <c r="AN956" s="23"/>
      <c r="AO956" s="23"/>
      <c r="AP956" s="23"/>
      <c r="AQ956" s="25"/>
      <c r="AR956" s="4"/>
      <c r="AS956" s="4"/>
      <c r="AT956" s="4"/>
      <c r="AU956" s="4"/>
      <c r="AV956" s="4"/>
      <c r="AW956" s="4"/>
      <c r="AX956" s="4"/>
      <c r="AY956" s="4"/>
      <c r="AZ956" s="4"/>
      <c r="BA956" s="4"/>
      <c r="BB956" s="4"/>
      <c r="BC956" s="4"/>
      <c r="BD956" s="4"/>
      <c r="BE956" s="4"/>
      <c r="BF956" s="4"/>
      <c r="BG956" s="4"/>
      <c r="BH956" s="4"/>
      <c r="BI956" s="4"/>
      <c r="BJ956" s="4"/>
      <c r="BK956" s="4"/>
      <c r="BL956" s="4"/>
      <c r="BM956" s="4"/>
      <c r="BN956" s="4"/>
      <c r="BO956" s="4"/>
      <c r="BP956" s="4"/>
      <c r="BQ956" s="4"/>
      <c r="BR956" s="4"/>
      <c r="BS956" s="4"/>
      <c r="BT956" s="4"/>
      <c r="BU956" s="4"/>
      <c r="BV956" s="4"/>
      <c r="BW956" s="4"/>
      <c r="BX956" s="4"/>
    </row>
    <row r="957">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23"/>
      <c r="AC957" s="23"/>
      <c r="AD957" s="23"/>
      <c r="AE957" s="23"/>
      <c r="AF957" s="23"/>
      <c r="AG957" s="23"/>
      <c r="AH957" s="23"/>
      <c r="AI957" s="23"/>
      <c r="AJ957" s="23"/>
      <c r="AK957" s="23"/>
      <c r="AL957" s="23"/>
      <c r="AM957" s="23"/>
      <c r="AN957" s="23"/>
      <c r="AO957" s="23"/>
      <c r="AP957" s="23"/>
      <c r="AQ957" s="25"/>
      <c r="AR957" s="4"/>
      <c r="AS957" s="4"/>
      <c r="AT957" s="4"/>
      <c r="AU957" s="4"/>
      <c r="AV957" s="4"/>
      <c r="AW957" s="4"/>
      <c r="AX957" s="4"/>
      <c r="AY957" s="4"/>
      <c r="AZ957" s="4"/>
      <c r="BA957" s="4"/>
      <c r="BB957" s="4"/>
      <c r="BC957" s="4"/>
      <c r="BD957" s="4"/>
      <c r="BE957" s="4"/>
      <c r="BF957" s="4"/>
      <c r="BG957" s="4"/>
      <c r="BH957" s="4"/>
      <c r="BI957" s="4"/>
      <c r="BJ957" s="4"/>
      <c r="BK957" s="4"/>
      <c r="BL957" s="4"/>
      <c r="BM957" s="4"/>
      <c r="BN957" s="4"/>
      <c r="BO957" s="4"/>
      <c r="BP957" s="4"/>
      <c r="BQ957" s="4"/>
      <c r="BR957" s="4"/>
      <c r="BS957" s="4"/>
      <c r="BT957" s="4"/>
      <c r="BU957" s="4"/>
      <c r="BV957" s="4"/>
      <c r="BW957" s="4"/>
      <c r="BX957" s="4"/>
    </row>
    <row r="958">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23"/>
      <c r="AC958" s="23"/>
      <c r="AD958" s="23"/>
      <c r="AE958" s="23"/>
      <c r="AF958" s="23"/>
      <c r="AG958" s="23"/>
      <c r="AH958" s="23"/>
      <c r="AI958" s="23"/>
      <c r="AJ958" s="23"/>
      <c r="AK958" s="23"/>
      <c r="AL958" s="23"/>
      <c r="AM958" s="23"/>
      <c r="AN958" s="23"/>
      <c r="AO958" s="23"/>
      <c r="AP958" s="23"/>
      <c r="AQ958" s="25"/>
      <c r="AR958" s="4"/>
      <c r="AS958" s="4"/>
      <c r="AT958" s="4"/>
      <c r="AU958" s="4"/>
      <c r="AV958" s="4"/>
      <c r="AW958" s="4"/>
      <c r="AX958" s="4"/>
      <c r="AY958" s="4"/>
      <c r="AZ958" s="4"/>
      <c r="BA958" s="4"/>
      <c r="BB958" s="4"/>
      <c r="BC958" s="4"/>
      <c r="BD958" s="4"/>
      <c r="BE958" s="4"/>
      <c r="BF958" s="4"/>
      <c r="BG958" s="4"/>
      <c r="BH958" s="4"/>
      <c r="BI958" s="4"/>
      <c r="BJ958" s="4"/>
      <c r="BK958" s="4"/>
      <c r="BL958" s="4"/>
      <c r="BM958" s="4"/>
      <c r="BN958" s="4"/>
      <c r="BO958" s="4"/>
      <c r="BP958" s="4"/>
      <c r="BQ958" s="4"/>
      <c r="BR958" s="4"/>
      <c r="BS958" s="4"/>
      <c r="BT958" s="4"/>
      <c r="BU958" s="4"/>
      <c r="BV958" s="4"/>
      <c r="BW958" s="4"/>
      <c r="BX958" s="4"/>
    </row>
    <row r="959">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23"/>
      <c r="AC959" s="23"/>
      <c r="AD959" s="23"/>
      <c r="AE959" s="23"/>
      <c r="AF959" s="23"/>
      <c r="AG959" s="23"/>
      <c r="AH959" s="23"/>
      <c r="AI959" s="23"/>
      <c r="AJ959" s="23"/>
      <c r="AK959" s="23"/>
      <c r="AL959" s="23"/>
      <c r="AM959" s="23"/>
      <c r="AN959" s="23"/>
      <c r="AO959" s="23"/>
      <c r="AP959" s="23"/>
      <c r="AQ959" s="25"/>
      <c r="AR959" s="4"/>
      <c r="AS959" s="4"/>
      <c r="AT959" s="4"/>
      <c r="AU959" s="4"/>
      <c r="AV959" s="4"/>
      <c r="AW959" s="4"/>
      <c r="AX959" s="4"/>
      <c r="AY959" s="4"/>
      <c r="AZ959" s="4"/>
      <c r="BA959" s="4"/>
      <c r="BB959" s="4"/>
      <c r="BC959" s="4"/>
      <c r="BD959" s="4"/>
      <c r="BE959" s="4"/>
      <c r="BF959" s="4"/>
      <c r="BG959" s="4"/>
      <c r="BH959" s="4"/>
      <c r="BI959" s="4"/>
      <c r="BJ959" s="4"/>
      <c r="BK959" s="4"/>
      <c r="BL959" s="4"/>
      <c r="BM959" s="4"/>
      <c r="BN959" s="4"/>
      <c r="BO959" s="4"/>
      <c r="BP959" s="4"/>
      <c r="BQ959" s="4"/>
      <c r="BR959" s="4"/>
      <c r="BS959" s="4"/>
      <c r="BT959" s="4"/>
      <c r="BU959" s="4"/>
      <c r="BV959" s="4"/>
      <c r="BW959" s="4"/>
      <c r="BX959" s="4"/>
    </row>
    <row r="960">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23"/>
      <c r="AC960" s="23"/>
      <c r="AD960" s="23"/>
      <c r="AE960" s="23"/>
      <c r="AF960" s="23"/>
      <c r="AG960" s="23"/>
      <c r="AH960" s="23"/>
      <c r="AI960" s="23"/>
      <c r="AJ960" s="23"/>
      <c r="AK960" s="23"/>
      <c r="AL960" s="23"/>
      <c r="AM960" s="23"/>
      <c r="AN960" s="23"/>
      <c r="AO960" s="23"/>
      <c r="AP960" s="23"/>
      <c r="AQ960" s="25"/>
      <c r="AR960" s="4"/>
      <c r="AS960" s="4"/>
      <c r="AT960" s="4"/>
      <c r="AU960" s="4"/>
      <c r="AV960" s="4"/>
      <c r="AW960" s="4"/>
      <c r="AX960" s="4"/>
      <c r="AY960" s="4"/>
      <c r="AZ960" s="4"/>
      <c r="BA960" s="4"/>
      <c r="BB960" s="4"/>
      <c r="BC960" s="4"/>
      <c r="BD960" s="4"/>
      <c r="BE960" s="4"/>
      <c r="BF960" s="4"/>
      <c r="BG960" s="4"/>
      <c r="BH960" s="4"/>
      <c r="BI960" s="4"/>
      <c r="BJ960" s="4"/>
      <c r="BK960" s="4"/>
      <c r="BL960" s="4"/>
      <c r="BM960" s="4"/>
      <c r="BN960" s="4"/>
      <c r="BO960" s="4"/>
      <c r="BP960" s="4"/>
      <c r="BQ960" s="4"/>
      <c r="BR960" s="4"/>
      <c r="BS960" s="4"/>
      <c r="BT960" s="4"/>
      <c r="BU960" s="4"/>
      <c r="BV960" s="4"/>
      <c r="BW960" s="4"/>
      <c r="BX960" s="4"/>
    </row>
    <row r="96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23"/>
      <c r="AC961" s="23"/>
      <c r="AD961" s="23"/>
      <c r="AE961" s="23"/>
      <c r="AF961" s="23"/>
      <c r="AG961" s="23"/>
      <c r="AH961" s="23"/>
      <c r="AI961" s="23"/>
      <c r="AJ961" s="23"/>
      <c r="AK961" s="23"/>
      <c r="AL961" s="23"/>
      <c r="AM961" s="23"/>
      <c r="AN961" s="23"/>
      <c r="AO961" s="23"/>
      <c r="AP961" s="23"/>
      <c r="AQ961" s="25"/>
      <c r="AR961" s="4"/>
      <c r="AS961" s="4"/>
      <c r="AT961" s="4"/>
      <c r="AU961" s="4"/>
      <c r="AV961" s="4"/>
      <c r="AW961" s="4"/>
      <c r="AX961" s="4"/>
      <c r="AY961" s="4"/>
      <c r="AZ961" s="4"/>
      <c r="BA961" s="4"/>
      <c r="BB961" s="4"/>
      <c r="BC961" s="4"/>
      <c r="BD961" s="4"/>
      <c r="BE961" s="4"/>
      <c r="BF961" s="4"/>
      <c r="BG961" s="4"/>
      <c r="BH961" s="4"/>
      <c r="BI961" s="4"/>
      <c r="BJ961" s="4"/>
      <c r="BK961" s="4"/>
      <c r="BL961" s="4"/>
      <c r="BM961" s="4"/>
      <c r="BN961" s="4"/>
      <c r="BO961" s="4"/>
      <c r="BP961" s="4"/>
      <c r="BQ961" s="4"/>
      <c r="BR961" s="4"/>
      <c r="BS961" s="4"/>
      <c r="BT961" s="4"/>
      <c r="BU961" s="4"/>
      <c r="BV961" s="4"/>
      <c r="BW961" s="4"/>
      <c r="BX961" s="4"/>
    </row>
    <row r="962">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23"/>
      <c r="AC962" s="23"/>
      <c r="AD962" s="23"/>
      <c r="AE962" s="23"/>
      <c r="AF962" s="23"/>
      <c r="AG962" s="23"/>
      <c r="AH962" s="23"/>
      <c r="AI962" s="23"/>
      <c r="AJ962" s="23"/>
      <c r="AK962" s="23"/>
      <c r="AL962" s="23"/>
      <c r="AM962" s="23"/>
      <c r="AN962" s="23"/>
      <c r="AO962" s="23"/>
      <c r="AP962" s="23"/>
      <c r="AQ962" s="25"/>
      <c r="AR962" s="4"/>
      <c r="AS962" s="4"/>
      <c r="AT962" s="4"/>
      <c r="AU962" s="4"/>
      <c r="AV962" s="4"/>
      <c r="AW962" s="4"/>
      <c r="AX962" s="4"/>
      <c r="AY962" s="4"/>
      <c r="AZ962" s="4"/>
      <c r="BA962" s="4"/>
      <c r="BB962" s="4"/>
      <c r="BC962" s="4"/>
      <c r="BD962" s="4"/>
      <c r="BE962" s="4"/>
      <c r="BF962" s="4"/>
      <c r="BG962" s="4"/>
      <c r="BH962" s="4"/>
      <c r="BI962" s="4"/>
      <c r="BJ962" s="4"/>
      <c r="BK962" s="4"/>
      <c r="BL962" s="4"/>
      <c r="BM962" s="4"/>
      <c r="BN962" s="4"/>
      <c r="BO962" s="4"/>
      <c r="BP962" s="4"/>
      <c r="BQ962" s="4"/>
      <c r="BR962" s="4"/>
      <c r="BS962" s="4"/>
      <c r="BT962" s="4"/>
      <c r="BU962" s="4"/>
      <c r="BV962" s="4"/>
      <c r="BW962" s="4"/>
      <c r="BX962" s="4"/>
    </row>
    <row r="963">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23"/>
      <c r="AC963" s="23"/>
      <c r="AD963" s="23"/>
      <c r="AE963" s="23"/>
      <c r="AF963" s="23"/>
      <c r="AG963" s="23"/>
      <c r="AH963" s="23"/>
      <c r="AI963" s="23"/>
      <c r="AJ963" s="23"/>
      <c r="AK963" s="23"/>
      <c r="AL963" s="23"/>
      <c r="AM963" s="23"/>
      <c r="AN963" s="23"/>
      <c r="AO963" s="23"/>
      <c r="AP963" s="23"/>
      <c r="AQ963" s="25"/>
      <c r="AR963" s="4"/>
      <c r="AS963" s="4"/>
      <c r="AT963" s="4"/>
      <c r="AU963" s="4"/>
      <c r="AV963" s="4"/>
      <c r="AW963" s="4"/>
      <c r="AX963" s="4"/>
      <c r="AY963" s="4"/>
      <c r="AZ963" s="4"/>
      <c r="BA963" s="4"/>
      <c r="BB963" s="4"/>
      <c r="BC963" s="4"/>
      <c r="BD963" s="4"/>
      <c r="BE963" s="4"/>
      <c r="BF963" s="4"/>
      <c r="BG963" s="4"/>
      <c r="BH963" s="4"/>
      <c r="BI963" s="4"/>
      <c r="BJ963" s="4"/>
      <c r="BK963" s="4"/>
      <c r="BL963" s="4"/>
      <c r="BM963" s="4"/>
      <c r="BN963" s="4"/>
      <c r="BO963" s="4"/>
      <c r="BP963" s="4"/>
      <c r="BQ963" s="4"/>
      <c r="BR963" s="4"/>
      <c r="BS963" s="4"/>
      <c r="BT963" s="4"/>
      <c r="BU963" s="4"/>
      <c r="BV963" s="4"/>
      <c r="BW963" s="4"/>
      <c r="BX963" s="4"/>
    </row>
    <row r="964">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23"/>
      <c r="AC964" s="23"/>
      <c r="AD964" s="23"/>
      <c r="AE964" s="23"/>
      <c r="AF964" s="23"/>
      <c r="AG964" s="23"/>
      <c r="AH964" s="23"/>
      <c r="AI964" s="23"/>
      <c r="AJ964" s="23"/>
      <c r="AK964" s="23"/>
      <c r="AL964" s="23"/>
      <c r="AM964" s="23"/>
      <c r="AN964" s="23"/>
      <c r="AO964" s="23"/>
      <c r="AP964" s="23"/>
      <c r="AQ964" s="25"/>
      <c r="AR964" s="4"/>
      <c r="AS964" s="4"/>
      <c r="AT964" s="4"/>
      <c r="AU964" s="4"/>
      <c r="AV964" s="4"/>
      <c r="AW964" s="4"/>
      <c r="AX964" s="4"/>
      <c r="AY964" s="4"/>
      <c r="AZ964" s="4"/>
      <c r="BA964" s="4"/>
      <c r="BB964" s="4"/>
      <c r="BC964" s="4"/>
      <c r="BD964" s="4"/>
      <c r="BE964" s="4"/>
      <c r="BF964" s="4"/>
      <c r="BG964" s="4"/>
      <c r="BH964" s="4"/>
      <c r="BI964" s="4"/>
      <c r="BJ964" s="4"/>
      <c r="BK964" s="4"/>
      <c r="BL964" s="4"/>
      <c r="BM964" s="4"/>
      <c r="BN964" s="4"/>
      <c r="BO964" s="4"/>
      <c r="BP964" s="4"/>
      <c r="BQ964" s="4"/>
      <c r="BR964" s="4"/>
      <c r="BS964" s="4"/>
      <c r="BT964" s="4"/>
      <c r="BU964" s="4"/>
      <c r="BV964" s="4"/>
      <c r="BW964" s="4"/>
      <c r="BX964" s="4"/>
    </row>
    <row r="965">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23"/>
      <c r="AC965" s="23"/>
      <c r="AD965" s="23"/>
      <c r="AE965" s="23"/>
      <c r="AF965" s="23"/>
      <c r="AG965" s="23"/>
      <c r="AH965" s="23"/>
      <c r="AI965" s="23"/>
      <c r="AJ965" s="23"/>
      <c r="AK965" s="23"/>
      <c r="AL965" s="23"/>
      <c r="AM965" s="23"/>
      <c r="AN965" s="23"/>
      <c r="AO965" s="23"/>
      <c r="AP965" s="23"/>
      <c r="AQ965" s="25"/>
      <c r="AR965" s="4"/>
      <c r="AS965" s="4"/>
      <c r="AT965" s="4"/>
      <c r="AU965" s="4"/>
      <c r="AV965" s="4"/>
      <c r="AW965" s="4"/>
      <c r="AX965" s="4"/>
      <c r="AY965" s="4"/>
      <c r="AZ965" s="4"/>
      <c r="BA965" s="4"/>
      <c r="BB965" s="4"/>
      <c r="BC965" s="4"/>
      <c r="BD965" s="4"/>
      <c r="BE965" s="4"/>
      <c r="BF965" s="4"/>
      <c r="BG965" s="4"/>
      <c r="BH965" s="4"/>
      <c r="BI965" s="4"/>
      <c r="BJ965" s="4"/>
      <c r="BK965" s="4"/>
      <c r="BL965" s="4"/>
      <c r="BM965" s="4"/>
      <c r="BN965" s="4"/>
      <c r="BO965" s="4"/>
      <c r="BP965" s="4"/>
      <c r="BQ965" s="4"/>
      <c r="BR965" s="4"/>
      <c r="BS965" s="4"/>
      <c r="BT965" s="4"/>
      <c r="BU965" s="4"/>
      <c r="BV965" s="4"/>
      <c r="BW965" s="4"/>
      <c r="BX965" s="4"/>
    </row>
    <row r="966">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23"/>
      <c r="AC966" s="23"/>
      <c r="AD966" s="23"/>
      <c r="AE966" s="23"/>
      <c r="AF966" s="23"/>
      <c r="AG966" s="23"/>
      <c r="AH966" s="23"/>
      <c r="AI966" s="23"/>
      <c r="AJ966" s="23"/>
      <c r="AK966" s="23"/>
      <c r="AL966" s="23"/>
      <c r="AM966" s="23"/>
      <c r="AN966" s="23"/>
      <c r="AO966" s="23"/>
      <c r="AP966" s="23"/>
      <c r="AQ966" s="25"/>
      <c r="AR966" s="4"/>
      <c r="AS966" s="4"/>
      <c r="AT966" s="4"/>
      <c r="AU966" s="4"/>
      <c r="AV966" s="4"/>
      <c r="AW966" s="4"/>
      <c r="AX966" s="4"/>
      <c r="AY966" s="4"/>
      <c r="AZ966" s="4"/>
      <c r="BA966" s="4"/>
      <c r="BB966" s="4"/>
      <c r="BC966" s="4"/>
      <c r="BD966" s="4"/>
      <c r="BE966" s="4"/>
      <c r="BF966" s="4"/>
      <c r="BG966" s="4"/>
      <c r="BH966" s="4"/>
      <c r="BI966" s="4"/>
      <c r="BJ966" s="4"/>
      <c r="BK966" s="4"/>
      <c r="BL966" s="4"/>
      <c r="BM966" s="4"/>
      <c r="BN966" s="4"/>
      <c r="BO966" s="4"/>
      <c r="BP966" s="4"/>
      <c r="BQ966" s="4"/>
      <c r="BR966" s="4"/>
      <c r="BS966" s="4"/>
      <c r="BT966" s="4"/>
      <c r="BU966" s="4"/>
      <c r="BV966" s="4"/>
      <c r="BW966" s="4"/>
      <c r="BX966" s="4"/>
    </row>
    <row r="967">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23"/>
      <c r="AC967" s="23"/>
      <c r="AD967" s="23"/>
      <c r="AE967" s="23"/>
      <c r="AF967" s="23"/>
      <c r="AG967" s="23"/>
      <c r="AH967" s="23"/>
      <c r="AI967" s="23"/>
      <c r="AJ967" s="23"/>
      <c r="AK967" s="23"/>
      <c r="AL967" s="23"/>
      <c r="AM967" s="23"/>
      <c r="AN967" s="23"/>
      <c r="AO967" s="23"/>
      <c r="AP967" s="23"/>
      <c r="AQ967" s="25"/>
      <c r="AR967" s="4"/>
      <c r="AS967" s="4"/>
      <c r="AT967" s="4"/>
      <c r="AU967" s="4"/>
      <c r="AV967" s="4"/>
      <c r="AW967" s="4"/>
      <c r="AX967" s="4"/>
      <c r="AY967" s="4"/>
      <c r="AZ967" s="4"/>
      <c r="BA967" s="4"/>
      <c r="BB967" s="4"/>
      <c r="BC967" s="4"/>
      <c r="BD967" s="4"/>
      <c r="BE967" s="4"/>
      <c r="BF967" s="4"/>
      <c r="BG967" s="4"/>
      <c r="BH967" s="4"/>
      <c r="BI967" s="4"/>
      <c r="BJ967" s="4"/>
      <c r="BK967" s="4"/>
      <c r="BL967" s="4"/>
      <c r="BM967" s="4"/>
      <c r="BN967" s="4"/>
      <c r="BO967" s="4"/>
      <c r="BP967" s="4"/>
      <c r="BQ967" s="4"/>
      <c r="BR967" s="4"/>
      <c r="BS967" s="4"/>
      <c r="BT967" s="4"/>
      <c r="BU967" s="4"/>
      <c r="BV967" s="4"/>
      <c r="BW967" s="4"/>
      <c r="BX967" s="4"/>
    </row>
    <row r="968">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23"/>
      <c r="AC968" s="23"/>
      <c r="AD968" s="23"/>
      <c r="AE968" s="23"/>
      <c r="AF968" s="23"/>
      <c r="AG968" s="23"/>
      <c r="AH968" s="23"/>
      <c r="AI968" s="23"/>
      <c r="AJ968" s="23"/>
      <c r="AK968" s="23"/>
      <c r="AL968" s="23"/>
      <c r="AM968" s="23"/>
      <c r="AN968" s="23"/>
      <c r="AO968" s="23"/>
      <c r="AP968" s="23"/>
      <c r="AQ968" s="25"/>
      <c r="AR968" s="4"/>
      <c r="AS968" s="4"/>
      <c r="AT968" s="4"/>
      <c r="AU968" s="4"/>
      <c r="AV968" s="4"/>
      <c r="AW968" s="4"/>
      <c r="AX968" s="4"/>
      <c r="AY968" s="4"/>
      <c r="AZ968" s="4"/>
      <c r="BA968" s="4"/>
      <c r="BB968" s="4"/>
      <c r="BC968" s="4"/>
      <c r="BD968" s="4"/>
      <c r="BE968" s="4"/>
      <c r="BF968" s="4"/>
      <c r="BG968" s="4"/>
      <c r="BH968" s="4"/>
      <c r="BI968" s="4"/>
      <c r="BJ968" s="4"/>
      <c r="BK968" s="4"/>
      <c r="BL968" s="4"/>
      <c r="BM968" s="4"/>
      <c r="BN968" s="4"/>
      <c r="BO968" s="4"/>
      <c r="BP968" s="4"/>
      <c r="BQ968" s="4"/>
      <c r="BR968" s="4"/>
      <c r="BS968" s="4"/>
      <c r="BT968" s="4"/>
      <c r="BU968" s="4"/>
      <c r="BV968" s="4"/>
      <c r="BW968" s="4"/>
      <c r="BX968" s="4"/>
    </row>
    <row r="969">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23"/>
      <c r="AC969" s="23"/>
      <c r="AD969" s="23"/>
      <c r="AE969" s="23"/>
      <c r="AF969" s="23"/>
      <c r="AG969" s="23"/>
      <c r="AH969" s="23"/>
      <c r="AI969" s="23"/>
      <c r="AJ969" s="23"/>
      <c r="AK969" s="23"/>
      <c r="AL969" s="23"/>
      <c r="AM969" s="23"/>
      <c r="AN969" s="23"/>
      <c r="AO969" s="23"/>
      <c r="AP969" s="23"/>
      <c r="AQ969" s="25"/>
      <c r="AR969" s="4"/>
      <c r="AS969" s="4"/>
      <c r="AT969" s="4"/>
      <c r="AU969" s="4"/>
      <c r="AV969" s="4"/>
      <c r="AW969" s="4"/>
      <c r="AX969" s="4"/>
      <c r="AY969" s="4"/>
      <c r="AZ969" s="4"/>
      <c r="BA969" s="4"/>
      <c r="BB969" s="4"/>
      <c r="BC969" s="4"/>
      <c r="BD969" s="4"/>
      <c r="BE969" s="4"/>
      <c r="BF969" s="4"/>
      <c r="BG969" s="4"/>
      <c r="BH969" s="4"/>
      <c r="BI969" s="4"/>
      <c r="BJ969" s="4"/>
      <c r="BK969" s="4"/>
      <c r="BL969" s="4"/>
      <c r="BM969" s="4"/>
      <c r="BN969" s="4"/>
      <c r="BO969" s="4"/>
      <c r="BP969" s="4"/>
      <c r="BQ969" s="4"/>
      <c r="BR969" s="4"/>
      <c r="BS969" s="4"/>
      <c r="BT969" s="4"/>
      <c r="BU969" s="4"/>
      <c r="BV969" s="4"/>
      <c r="BW969" s="4"/>
      <c r="BX969" s="4"/>
    </row>
    <row r="970">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23"/>
      <c r="AC970" s="23"/>
      <c r="AD970" s="23"/>
      <c r="AE970" s="23"/>
      <c r="AF970" s="23"/>
      <c r="AG970" s="23"/>
      <c r="AH970" s="23"/>
      <c r="AI970" s="23"/>
      <c r="AJ970" s="23"/>
      <c r="AK970" s="23"/>
      <c r="AL970" s="23"/>
      <c r="AM970" s="23"/>
      <c r="AN970" s="23"/>
      <c r="AO970" s="23"/>
      <c r="AP970" s="23"/>
      <c r="AQ970" s="25"/>
      <c r="AR970" s="4"/>
      <c r="AS970" s="4"/>
      <c r="AT970" s="4"/>
      <c r="AU970" s="4"/>
      <c r="AV970" s="4"/>
      <c r="AW970" s="4"/>
      <c r="AX970" s="4"/>
      <c r="AY970" s="4"/>
      <c r="AZ970" s="4"/>
      <c r="BA970" s="4"/>
      <c r="BB970" s="4"/>
      <c r="BC970" s="4"/>
      <c r="BD970" s="4"/>
      <c r="BE970" s="4"/>
      <c r="BF970" s="4"/>
      <c r="BG970" s="4"/>
      <c r="BH970" s="4"/>
      <c r="BI970" s="4"/>
      <c r="BJ970" s="4"/>
      <c r="BK970" s="4"/>
      <c r="BL970" s="4"/>
      <c r="BM970" s="4"/>
      <c r="BN970" s="4"/>
      <c r="BO970" s="4"/>
      <c r="BP970" s="4"/>
      <c r="BQ970" s="4"/>
      <c r="BR970" s="4"/>
      <c r="BS970" s="4"/>
      <c r="BT970" s="4"/>
      <c r="BU970" s="4"/>
      <c r="BV970" s="4"/>
      <c r="BW970" s="4"/>
      <c r="BX970" s="4"/>
    </row>
    <row r="97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23"/>
      <c r="AC971" s="23"/>
      <c r="AD971" s="23"/>
      <c r="AE971" s="23"/>
      <c r="AF971" s="23"/>
      <c r="AG971" s="23"/>
      <c r="AH971" s="23"/>
      <c r="AI971" s="23"/>
      <c r="AJ971" s="23"/>
      <c r="AK971" s="23"/>
      <c r="AL971" s="23"/>
      <c r="AM971" s="23"/>
      <c r="AN971" s="23"/>
      <c r="AO971" s="23"/>
      <c r="AP971" s="23"/>
      <c r="AQ971" s="25"/>
      <c r="AR971" s="4"/>
      <c r="AS971" s="4"/>
      <c r="AT971" s="4"/>
      <c r="AU971" s="4"/>
      <c r="AV971" s="4"/>
      <c r="AW971" s="4"/>
      <c r="AX971" s="4"/>
      <c r="AY971" s="4"/>
      <c r="AZ971" s="4"/>
      <c r="BA971" s="4"/>
      <c r="BB971" s="4"/>
      <c r="BC971" s="4"/>
      <c r="BD971" s="4"/>
      <c r="BE971" s="4"/>
      <c r="BF971" s="4"/>
      <c r="BG971" s="4"/>
      <c r="BH971" s="4"/>
      <c r="BI971" s="4"/>
      <c r="BJ971" s="4"/>
      <c r="BK971" s="4"/>
      <c r="BL971" s="4"/>
      <c r="BM971" s="4"/>
      <c r="BN971" s="4"/>
      <c r="BO971" s="4"/>
      <c r="BP971" s="4"/>
      <c r="BQ971" s="4"/>
      <c r="BR971" s="4"/>
      <c r="BS971" s="4"/>
      <c r="BT971" s="4"/>
      <c r="BU971" s="4"/>
      <c r="BV971" s="4"/>
      <c r="BW971" s="4"/>
      <c r="BX971" s="4"/>
    </row>
    <row r="972">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23"/>
      <c r="AC972" s="23"/>
      <c r="AD972" s="23"/>
      <c r="AE972" s="23"/>
      <c r="AF972" s="23"/>
      <c r="AG972" s="23"/>
      <c r="AH972" s="23"/>
      <c r="AI972" s="23"/>
      <c r="AJ972" s="23"/>
      <c r="AK972" s="23"/>
      <c r="AL972" s="23"/>
      <c r="AM972" s="23"/>
      <c r="AN972" s="23"/>
      <c r="AO972" s="23"/>
      <c r="AP972" s="23"/>
      <c r="AQ972" s="25"/>
      <c r="AR972" s="4"/>
      <c r="AS972" s="4"/>
      <c r="AT972" s="4"/>
      <c r="AU972" s="4"/>
      <c r="AV972" s="4"/>
      <c r="AW972" s="4"/>
      <c r="AX972" s="4"/>
      <c r="AY972" s="4"/>
      <c r="AZ972" s="4"/>
      <c r="BA972" s="4"/>
      <c r="BB972" s="4"/>
      <c r="BC972" s="4"/>
      <c r="BD972" s="4"/>
      <c r="BE972" s="4"/>
      <c r="BF972" s="4"/>
      <c r="BG972" s="4"/>
      <c r="BH972" s="4"/>
      <c r="BI972" s="4"/>
      <c r="BJ972" s="4"/>
      <c r="BK972" s="4"/>
      <c r="BL972" s="4"/>
      <c r="BM972" s="4"/>
      <c r="BN972" s="4"/>
      <c r="BO972" s="4"/>
      <c r="BP972" s="4"/>
      <c r="BQ972" s="4"/>
      <c r="BR972" s="4"/>
      <c r="BS972" s="4"/>
      <c r="BT972" s="4"/>
      <c r="BU972" s="4"/>
      <c r="BV972" s="4"/>
      <c r="BW972" s="4"/>
      <c r="BX972" s="4"/>
    </row>
    <row r="973">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23"/>
      <c r="AC973" s="23"/>
      <c r="AD973" s="23"/>
      <c r="AE973" s="23"/>
      <c r="AF973" s="23"/>
      <c r="AG973" s="23"/>
      <c r="AH973" s="23"/>
      <c r="AI973" s="23"/>
      <c r="AJ973" s="23"/>
      <c r="AK973" s="23"/>
      <c r="AL973" s="23"/>
      <c r="AM973" s="23"/>
      <c r="AN973" s="23"/>
      <c r="AO973" s="23"/>
      <c r="AP973" s="23"/>
      <c r="AQ973" s="25"/>
      <c r="AR973" s="4"/>
      <c r="AS973" s="4"/>
      <c r="AT973" s="4"/>
      <c r="AU973" s="4"/>
      <c r="AV973" s="4"/>
      <c r="AW973" s="4"/>
      <c r="AX973" s="4"/>
      <c r="AY973" s="4"/>
      <c r="AZ973" s="4"/>
      <c r="BA973" s="4"/>
      <c r="BB973" s="4"/>
      <c r="BC973" s="4"/>
      <c r="BD973" s="4"/>
      <c r="BE973" s="4"/>
      <c r="BF973" s="4"/>
      <c r="BG973" s="4"/>
      <c r="BH973" s="4"/>
      <c r="BI973" s="4"/>
      <c r="BJ973" s="4"/>
      <c r="BK973" s="4"/>
      <c r="BL973" s="4"/>
      <c r="BM973" s="4"/>
      <c r="BN973" s="4"/>
      <c r="BO973" s="4"/>
      <c r="BP973" s="4"/>
      <c r="BQ973" s="4"/>
      <c r="BR973" s="4"/>
      <c r="BS973" s="4"/>
      <c r="BT973" s="4"/>
      <c r="BU973" s="4"/>
      <c r="BV973" s="4"/>
      <c r="BW973" s="4"/>
      <c r="BX973" s="4"/>
    </row>
    <row r="974">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23"/>
      <c r="AC974" s="23"/>
      <c r="AD974" s="23"/>
      <c r="AE974" s="23"/>
      <c r="AF974" s="23"/>
      <c r="AG974" s="23"/>
      <c r="AH974" s="23"/>
      <c r="AI974" s="23"/>
      <c r="AJ974" s="23"/>
      <c r="AK974" s="23"/>
      <c r="AL974" s="23"/>
      <c r="AM974" s="23"/>
      <c r="AN974" s="23"/>
      <c r="AO974" s="23"/>
      <c r="AP974" s="23"/>
      <c r="AQ974" s="25"/>
      <c r="AR974" s="4"/>
      <c r="AS974" s="4"/>
      <c r="AT974" s="4"/>
      <c r="AU974" s="4"/>
      <c r="AV974" s="4"/>
      <c r="AW974" s="4"/>
      <c r="AX974" s="4"/>
      <c r="AY974" s="4"/>
      <c r="AZ974" s="4"/>
      <c r="BA974" s="4"/>
      <c r="BB974" s="4"/>
      <c r="BC974" s="4"/>
      <c r="BD974" s="4"/>
      <c r="BE974" s="4"/>
      <c r="BF974" s="4"/>
      <c r="BG974" s="4"/>
      <c r="BH974" s="4"/>
      <c r="BI974" s="4"/>
      <c r="BJ974" s="4"/>
      <c r="BK974" s="4"/>
      <c r="BL974" s="4"/>
      <c r="BM974" s="4"/>
      <c r="BN974" s="4"/>
      <c r="BO974" s="4"/>
      <c r="BP974" s="4"/>
      <c r="BQ974" s="4"/>
      <c r="BR974" s="4"/>
      <c r="BS974" s="4"/>
      <c r="BT974" s="4"/>
      <c r="BU974" s="4"/>
      <c r="BV974" s="4"/>
      <c r="BW974" s="4"/>
      <c r="BX974" s="4"/>
    </row>
    <row r="975">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23"/>
      <c r="AC975" s="23"/>
      <c r="AD975" s="23"/>
      <c r="AE975" s="23"/>
      <c r="AF975" s="23"/>
      <c r="AG975" s="23"/>
      <c r="AH975" s="23"/>
      <c r="AI975" s="23"/>
      <c r="AJ975" s="23"/>
      <c r="AK975" s="23"/>
      <c r="AL975" s="23"/>
      <c r="AM975" s="23"/>
      <c r="AN975" s="23"/>
      <c r="AO975" s="23"/>
      <c r="AP975" s="23"/>
      <c r="AQ975" s="25"/>
      <c r="AR975" s="4"/>
      <c r="AS975" s="4"/>
      <c r="AT975" s="4"/>
      <c r="AU975" s="4"/>
      <c r="AV975" s="4"/>
      <c r="AW975" s="4"/>
      <c r="AX975" s="4"/>
      <c r="AY975" s="4"/>
      <c r="AZ975" s="4"/>
      <c r="BA975" s="4"/>
      <c r="BB975" s="4"/>
      <c r="BC975" s="4"/>
      <c r="BD975" s="4"/>
      <c r="BE975" s="4"/>
      <c r="BF975" s="4"/>
      <c r="BG975" s="4"/>
      <c r="BH975" s="4"/>
      <c r="BI975" s="4"/>
      <c r="BJ975" s="4"/>
      <c r="BK975" s="4"/>
      <c r="BL975" s="4"/>
      <c r="BM975" s="4"/>
      <c r="BN975" s="4"/>
      <c r="BO975" s="4"/>
      <c r="BP975" s="4"/>
      <c r="BQ975" s="4"/>
      <c r="BR975" s="4"/>
      <c r="BS975" s="4"/>
      <c r="BT975" s="4"/>
      <c r="BU975" s="4"/>
      <c r="BV975" s="4"/>
      <c r="BW975" s="4"/>
      <c r="BX975" s="4"/>
    </row>
    <row r="976">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23"/>
      <c r="AC976" s="23"/>
      <c r="AD976" s="23"/>
      <c r="AE976" s="23"/>
      <c r="AF976" s="23"/>
      <c r="AG976" s="23"/>
      <c r="AH976" s="23"/>
      <c r="AI976" s="23"/>
      <c r="AJ976" s="23"/>
      <c r="AK976" s="23"/>
      <c r="AL976" s="23"/>
      <c r="AM976" s="23"/>
      <c r="AN976" s="23"/>
      <c r="AO976" s="23"/>
      <c r="AP976" s="23"/>
      <c r="AQ976" s="25"/>
      <c r="AR976" s="4"/>
      <c r="AS976" s="4"/>
      <c r="AT976" s="4"/>
      <c r="AU976" s="4"/>
      <c r="AV976" s="4"/>
      <c r="AW976" s="4"/>
      <c r="AX976" s="4"/>
      <c r="AY976" s="4"/>
      <c r="AZ976" s="4"/>
      <c r="BA976" s="4"/>
      <c r="BB976" s="4"/>
      <c r="BC976" s="4"/>
      <c r="BD976" s="4"/>
      <c r="BE976" s="4"/>
      <c r="BF976" s="4"/>
      <c r="BG976" s="4"/>
      <c r="BH976" s="4"/>
      <c r="BI976" s="4"/>
      <c r="BJ976" s="4"/>
      <c r="BK976" s="4"/>
      <c r="BL976" s="4"/>
      <c r="BM976" s="4"/>
      <c r="BN976" s="4"/>
      <c r="BO976" s="4"/>
      <c r="BP976" s="4"/>
      <c r="BQ976" s="4"/>
      <c r="BR976" s="4"/>
      <c r="BS976" s="4"/>
      <c r="BT976" s="4"/>
      <c r="BU976" s="4"/>
      <c r="BV976" s="4"/>
      <c r="BW976" s="4"/>
      <c r="BX976" s="4"/>
    </row>
    <row r="977">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23"/>
      <c r="AC977" s="23"/>
      <c r="AD977" s="23"/>
      <c r="AE977" s="23"/>
      <c r="AF977" s="23"/>
      <c r="AG977" s="23"/>
      <c r="AH977" s="23"/>
      <c r="AI977" s="23"/>
      <c r="AJ977" s="23"/>
      <c r="AK977" s="23"/>
      <c r="AL977" s="23"/>
      <c r="AM977" s="23"/>
      <c r="AN977" s="23"/>
      <c r="AO977" s="23"/>
      <c r="AP977" s="23"/>
      <c r="AQ977" s="25"/>
      <c r="AR977" s="4"/>
      <c r="AS977" s="4"/>
      <c r="AT977" s="4"/>
      <c r="AU977" s="4"/>
      <c r="AV977" s="4"/>
      <c r="AW977" s="4"/>
      <c r="AX977" s="4"/>
      <c r="AY977" s="4"/>
      <c r="AZ977" s="4"/>
      <c r="BA977" s="4"/>
      <c r="BB977" s="4"/>
      <c r="BC977" s="4"/>
      <c r="BD977" s="4"/>
      <c r="BE977" s="4"/>
      <c r="BF977" s="4"/>
      <c r="BG977" s="4"/>
      <c r="BH977" s="4"/>
      <c r="BI977" s="4"/>
      <c r="BJ977" s="4"/>
      <c r="BK977" s="4"/>
      <c r="BL977" s="4"/>
      <c r="BM977" s="4"/>
      <c r="BN977" s="4"/>
      <c r="BO977" s="4"/>
      <c r="BP977" s="4"/>
      <c r="BQ977" s="4"/>
      <c r="BR977" s="4"/>
      <c r="BS977" s="4"/>
      <c r="BT977" s="4"/>
      <c r="BU977" s="4"/>
      <c r="BV977" s="4"/>
      <c r="BW977" s="4"/>
      <c r="BX977" s="4"/>
    </row>
    <row r="978">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23"/>
      <c r="AC978" s="23"/>
      <c r="AD978" s="23"/>
      <c r="AE978" s="23"/>
      <c r="AF978" s="23"/>
      <c r="AG978" s="23"/>
      <c r="AH978" s="23"/>
      <c r="AI978" s="23"/>
      <c r="AJ978" s="23"/>
      <c r="AK978" s="23"/>
      <c r="AL978" s="23"/>
      <c r="AM978" s="23"/>
      <c r="AN978" s="23"/>
      <c r="AO978" s="23"/>
      <c r="AP978" s="23"/>
      <c r="AQ978" s="25"/>
      <c r="AR978" s="4"/>
      <c r="AS978" s="4"/>
      <c r="AT978" s="4"/>
      <c r="AU978" s="4"/>
      <c r="AV978" s="4"/>
      <c r="AW978" s="4"/>
      <c r="AX978" s="4"/>
      <c r="AY978" s="4"/>
      <c r="AZ978" s="4"/>
      <c r="BA978" s="4"/>
      <c r="BB978" s="4"/>
      <c r="BC978" s="4"/>
      <c r="BD978" s="4"/>
      <c r="BE978" s="4"/>
      <c r="BF978" s="4"/>
      <c r="BG978" s="4"/>
      <c r="BH978" s="4"/>
      <c r="BI978" s="4"/>
      <c r="BJ978" s="4"/>
      <c r="BK978" s="4"/>
      <c r="BL978" s="4"/>
      <c r="BM978" s="4"/>
      <c r="BN978" s="4"/>
      <c r="BO978" s="4"/>
      <c r="BP978" s="4"/>
      <c r="BQ978" s="4"/>
      <c r="BR978" s="4"/>
      <c r="BS978" s="4"/>
      <c r="BT978" s="4"/>
      <c r="BU978" s="4"/>
      <c r="BV978" s="4"/>
      <c r="BW978" s="4"/>
      <c r="BX978" s="4"/>
    </row>
    <row r="979">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23"/>
      <c r="AC979" s="23"/>
      <c r="AD979" s="23"/>
      <c r="AE979" s="23"/>
      <c r="AF979" s="23"/>
      <c r="AG979" s="23"/>
      <c r="AH979" s="23"/>
      <c r="AI979" s="23"/>
      <c r="AJ979" s="23"/>
      <c r="AK979" s="23"/>
      <c r="AL979" s="23"/>
      <c r="AM979" s="23"/>
      <c r="AN979" s="23"/>
      <c r="AO979" s="23"/>
      <c r="AP979" s="23"/>
      <c r="AQ979" s="25"/>
      <c r="AR979" s="4"/>
      <c r="AS979" s="4"/>
      <c r="AT979" s="4"/>
      <c r="AU979" s="4"/>
      <c r="AV979" s="4"/>
      <c r="AW979" s="4"/>
      <c r="AX979" s="4"/>
      <c r="AY979" s="4"/>
      <c r="AZ979" s="4"/>
      <c r="BA979" s="4"/>
      <c r="BB979" s="4"/>
      <c r="BC979" s="4"/>
      <c r="BD979" s="4"/>
      <c r="BE979" s="4"/>
      <c r="BF979" s="4"/>
      <c r="BG979" s="4"/>
      <c r="BH979" s="4"/>
      <c r="BI979" s="4"/>
      <c r="BJ979" s="4"/>
      <c r="BK979" s="4"/>
      <c r="BL979" s="4"/>
      <c r="BM979" s="4"/>
      <c r="BN979" s="4"/>
      <c r="BO979" s="4"/>
      <c r="BP979" s="4"/>
      <c r="BQ979" s="4"/>
      <c r="BR979" s="4"/>
      <c r="BS979" s="4"/>
      <c r="BT979" s="4"/>
      <c r="BU979" s="4"/>
      <c r="BV979" s="4"/>
      <c r="BW979" s="4"/>
      <c r="BX979" s="4"/>
    </row>
    <row r="980">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23"/>
      <c r="AC980" s="23"/>
      <c r="AD980" s="23"/>
      <c r="AE980" s="23"/>
      <c r="AF980" s="23"/>
      <c r="AG980" s="23"/>
      <c r="AH980" s="23"/>
      <c r="AI980" s="23"/>
      <c r="AJ980" s="23"/>
      <c r="AK980" s="23"/>
      <c r="AL980" s="23"/>
      <c r="AM980" s="23"/>
      <c r="AN980" s="23"/>
      <c r="AO980" s="23"/>
      <c r="AP980" s="23"/>
      <c r="AQ980" s="25"/>
      <c r="AR980" s="4"/>
      <c r="AS980" s="4"/>
      <c r="AT980" s="4"/>
      <c r="AU980" s="4"/>
      <c r="AV980" s="4"/>
      <c r="AW980" s="4"/>
      <c r="AX980" s="4"/>
      <c r="AY980" s="4"/>
      <c r="AZ980" s="4"/>
      <c r="BA980" s="4"/>
      <c r="BB980" s="4"/>
      <c r="BC980" s="4"/>
      <c r="BD980" s="4"/>
      <c r="BE980" s="4"/>
      <c r="BF980" s="4"/>
      <c r="BG980" s="4"/>
      <c r="BH980" s="4"/>
      <c r="BI980" s="4"/>
      <c r="BJ980" s="4"/>
      <c r="BK980" s="4"/>
      <c r="BL980" s="4"/>
      <c r="BM980" s="4"/>
      <c r="BN980" s="4"/>
      <c r="BO980" s="4"/>
      <c r="BP980" s="4"/>
      <c r="BQ980" s="4"/>
      <c r="BR980" s="4"/>
      <c r="BS980" s="4"/>
      <c r="BT980" s="4"/>
      <c r="BU980" s="4"/>
      <c r="BV980" s="4"/>
      <c r="BW980" s="4"/>
      <c r="BX980" s="4"/>
    </row>
    <row r="98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23"/>
      <c r="AC981" s="23"/>
      <c r="AD981" s="23"/>
      <c r="AE981" s="23"/>
      <c r="AF981" s="23"/>
      <c r="AG981" s="23"/>
      <c r="AH981" s="23"/>
      <c r="AI981" s="23"/>
      <c r="AJ981" s="23"/>
      <c r="AK981" s="23"/>
      <c r="AL981" s="23"/>
      <c r="AM981" s="23"/>
      <c r="AN981" s="23"/>
      <c r="AO981" s="23"/>
      <c r="AP981" s="23"/>
      <c r="AQ981" s="25"/>
      <c r="AR981" s="4"/>
      <c r="AS981" s="4"/>
      <c r="AT981" s="4"/>
      <c r="AU981" s="4"/>
      <c r="AV981" s="4"/>
      <c r="AW981" s="4"/>
      <c r="AX981" s="4"/>
      <c r="AY981" s="4"/>
      <c r="AZ981" s="4"/>
      <c r="BA981" s="4"/>
      <c r="BB981" s="4"/>
      <c r="BC981" s="4"/>
      <c r="BD981" s="4"/>
      <c r="BE981" s="4"/>
      <c r="BF981" s="4"/>
      <c r="BG981" s="4"/>
      <c r="BH981" s="4"/>
      <c r="BI981" s="4"/>
      <c r="BJ981" s="4"/>
      <c r="BK981" s="4"/>
      <c r="BL981" s="4"/>
      <c r="BM981" s="4"/>
      <c r="BN981" s="4"/>
      <c r="BO981" s="4"/>
      <c r="BP981" s="4"/>
      <c r="BQ981" s="4"/>
      <c r="BR981" s="4"/>
      <c r="BS981" s="4"/>
      <c r="BT981" s="4"/>
      <c r="BU981" s="4"/>
      <c r="BV981" s="4"/>
      <c r="BW981" s="4"/>
      <c r="BX981" s="4"/>
    </row>
    <row r="982">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23"/>
      <c r="AC982" s="23"/>
      <c r="AD982" s="23"/>
      <c r="AE982" s="23"/>
      <c r="AF982" s="23"/>
      <c r="AG982" s="23"/>
      <c r="AH982" s="23"/>
      <c r="AI982" s="23"/>
      <c r="AJ982" s="23"/>
      <c r="AK982" s="23"/>
      <c r="AL982" s="23"/>
      <c r="AM982" s="23"/>
      <c r="AN982" s="23"/>
      <c r="AO982" s="23"/>
      <c r="AP982" s="23"/>
      <c r="AQ982" s="25"/>
      <c r="AR982" s="4"/>
      <c r="AS982" s="4"/>
      <c r="AT982" s="4"/>
      <c r="AU982" s="4"/>
      <c r="AV982" s="4"/>
      <c r="AW982" s="4"/>
      <c r="AX982" s="4"/>
      <c r="AY982" s="4"/>
      <c r="AZ982" s="4"/>
      <c r="BA982" s="4"/>
      <c r="BB982" s="4"/>
      <c r="BC982" s="4"/>
      <c r="BD982" s="4"/>
      <c r="BE982" s="4"/>
      <c r="BF982" s="4"/>
      <c r="BG982" s="4"/>
      <c r="BH982" s="4"/>
      <c r="BI982" s="4"/>
      <c r="BJ982" s="4"/>
      <c r="BK982" s="4"/>
      <c r="BL982" s="4"/>
      <c r="BM982" s="4"/>
      <c r="BN982" s="4"/>
      <c r="BO982" s="4"/>
      <c r="BP982" s="4"/>
      <c r="BQ982" s="4"/>
      <c r="BR982" s="4"/>
      <c r="BS982" s="4"/>
      <c r="BT982" s="4"/>
      <c r="BU982" s="4"/>
      <c r="BV982" s="4"/>
      <c r="BW982" s="4"/>
      <c r="BX982" s="4"/>
    </row>
    <row r="983">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23"/>
      <c r="AC983" s="23"/>
      <c r="AD983" s="23"/>
      <c r="AE983" s="23"/>
      <c r="AF983" s="23"/>
      <c r="AG983" s="23"/>
      <c r="AH983" s="23"/>
      <c r="AI983" s="23"/>
      <c r="AJ983" s="23"/>
      <c r="AK983" s="23"/>
      <c r="AL983" s="23"/>
      <c r="AM983" s="23"/>
      <c r="AN983" s="23"/>
      <c r="AO983" s="23"/>
      <c r="AP983" s="23"/>
      <c r="AQ983" s="25"/>
      <c r="AR983" s="4"/>
      <c r="AS983" s="4"/>
      <c r="AT983" s="4"/>
      <c r="AU983" s="4"/>
      <c r="AV983" s="4"/>
      <c r="AW983" s="4"/>
      <c r="AX983" s="4"/>
      <c r="AY983" s="4"/>
      <c r="AZ983" s="4"/>
      <c r="BA983" s="4"/>
      <c r="BB983" s="4"/>
      <c r="BC983" s="4"/>
      <c r="BD983" s="4"/>
      <c r="BE983" s="4"/>
      <c r="BF983" s="4"/>
      <c r="BG983" s="4"/>
      <c r="BH983" s="4"/>
      <c r="BI983" s="4"/>
      <c r="BJ983" s="4"/>
      <c r="BK983" s="4"/>
      <c r="BL983" s="4"/>
      <c r="BM983" s="4"/>
      <c r="BN983" s="4"/>
      <c r="BO983" s="4"/>
      <c r="BP983" s="4"/>
      <c r="BQ983" s="4"/>
      <c r="BR983" s="4"/>
      <c r="BS983" s="4"/>
      <c r="BT983" s="4"/>
      <c r="BU983" s="4"/>
      <c r="BV983" s="4"/>
      <c r="BW983" s="4"/>
      <c r="BX983" s="4"/>
    </row>
    <row r="984">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23"/>
      <c r="AC984" s="23"/>
      <c r="AD984" s="23"/>
      <c r="AE984" s="23"/>
      <c r="AF984" s="23"/>
      <c r="AG984" s="23"/>
      <c r="AH984" s="23"/>
      <c r="AI984" s="23"/>
      <c r="AJ984" s="23"/>
      <c r="AK984" s="23"/>
      <c r="AL984" s="23"/>
      <c r="AM984" s="23"/>
      <c r="AN984" s="23"/>
      <c r="AO984" s="23"/>
      <c r="AP984" s="23"/>
      <c r="AQ984" s="25"/>
      <c r="AR984" s="4"/>
      <c r="AS984" s="4"/>
      <c r="AT984" s="4"/>
      <c r="AU984" s="4"/>
      <c r="AV984" s="4"/>
      <c r="AW984" s="4"/>
      <c r="AX984" s="4"/>
      <c r="AY984" s="4"/>
      <c r="AZ984" s="4"/>
      <c r="BA984" s="4"/>
      <c r="BB984" s="4"/>
      <c r="BC984" s="4"/>
      <c r="BD984" s="4"/>
      <c r="BE984" s="4"/>
      <c r="BF984" s="4"/>
      <c r="BG984" s="4"/>
      <c r="BH984" s="4"/>
      <c r="BI984" s="4"/>
      <c r="BJ984" s="4"/>
      <c r="BK984" s="4"/>
      <c r="BL984" s="4"/>
      <c r="BM984" s="4"/>
      <c r="BN984" s="4"/>
      <c r="BO984" s="4"/>
      <c r="BP984" s="4"/>
      <c r="BQ984" s="4"/>
      <c r="BR984" s="4"/>
      <c r="BS984" s="4"/>
      <c r="BT984" s="4"/>
      <c r="BU984" s="4"/>
      <c r="BV984" s="4"/>
      <c r="BW984" s="4"/>
      <c r="BX984" s="4"/>
    </row>
    <row r="985">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23"/>
      <c r="AC985" s="23"/>
      <c r="AD985" s="23"/>
      <c r="AE985" s="23"/>
      <c r="AF985" s="23"/>
      <c r="AG985" s="23"/>
      <c r="AH985" s="23"/>
      <c r="AI985" s="23"/>
      <c r="AJ985" s="23"/>
      <c r="AK985" s="23"/>
      <c r="AL985" s="23"/>
      <c r="AM985" s="23"/>
      <c r="AN985" s="23"/>
      <c r="AO985" s="23"/>
      <c r="AP985" s="23"/>
      <c r="AQ985" s="25"/>
      <c r="AR985" s="4"/>
      <c r="AS985" s="4"/>
      <c r="AT985" s="4"/>
      <c r="AU985" s="4"/>
      <c r="AV985" s="4"/>
      <c r="AW985" s="4"/>
      <c r="AX985" s="4"/>
      <c r="AY985" s="4"/>
      <c r="AZ985" s="4"/>
      <c r="BA985" s="4"/>
      <c r="BB985" s="4"/>
      <c r="BC985" s="4"/>
      <c r="BD985" s="4"/>
      <c r="BE985" s="4"/>
      <c r="BF985" s="4"/>
      <c r="BG985" s="4"/>
      <c r="BH985" s="4"/>
      <c r="BI985" s="4"/>
      <c r="BJ985" s="4"/>
      <c r="BK985" s="4"/>
      <c r="BL985" s="4"/>
      <c r="BM985" s="4"/>
      <c r="BN985" s="4"/>
      <c r="BO985" s="4"/>
      <c r="BP985" s="4"/>
      <c r="BQ985" s="4"/>
      <c r="BR985" s="4"/>
      <c r="BS985" s="4"/>
      <c r="BT985" s="4"/>
      <c r="BU985" s="4"/>
      <c r="BV985" s="4"/>
      <c r="BW985" s="4"/>
      <c r="BX985" s="4"/>
    </row>
    <row r="986">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23"/>
      <c r="AC986" s="23"/>
      <c r="AD986" s="23"/>
      <c r="AE986" s="23"/>
      <c r="AF986" s="23"/>
      <c r="AG986" s="23"/>
      <c r="AH986" s="23"/>
      <c r="AI986" s="23"/>
      <c r="AJ986" s="23"/>
      <c r="AK986" s="23"/>
      <c r="AL986" s="23"/>
      <c r="AM986" s="23"/>
      <c r="AN986" s="23"/>
      <c r="AO986" s="23"/>
      <c r="AP986" s="23"/>
      <c r="AQ986" s="25"/>
      <c r="AR986" s="4"/>
      <c r="AS986" s="4"/>
      <c r="AT986" s="4"/>
      <c r="AU986" s="4"/>
      <c r="AV986" s="4"/>
      <c r="AW986" s="4"/>
      <c r="AX986" s="4"/>
      <c r="AY986" s="4"/>
      <c r="AZ986" s="4"/>
      <c r="BA986" s="4"/>
      <c r="BB986" s="4"/>
      <c r="BC986" s="4"/>
      <c r="BD986" s="4"/>
      <c r="BE986" s="4"/>
      <c r="BF986" s="4"/>
      <c r="BG986" s="4"/>
      <c r="BH986" s="4"/>
      <c r="BI986" s="4"/>
      <c r="BJ986" s="4"/>
      <c r="BK986" s="4"/>
      <c r="BL986" s="4"/>
      <c r="BM986" s="4"/>
      <c r="BN986" s="4"/>
      <c r="BO986" s="4"/>
      <c r="BP986" s="4"/>
      <c r="BQ986" s="4"/>
      <c r="BR986" s="4"/>
      <c r="BS986" s="4"/>
      <c r="BT986" s="4"/>
      <c r="BU986" s="4"/>
      <c r="BV986" s="4"/>
      <c r="BW986" s="4"/>
      <c r="BX986" s="4"/>
    </row>
    <row r="987">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23"/>
      <c r="AC987" s="23"/>
      <c r="AD987" s="23"/>
      <c r="AE987" s="23"/>
      <c r="AF987" s="23"/>
      <c r="AG987" s="23"/>
      <c r="AH987" s="23"/>
      <c r="AI987" s="23"/>
      <c r="AJ987" s="23"/>
      <c r="AK987" s="23"/>
      <c r="AL987" s="23"/>
      <c r="AM987" s="23"/>
      <c r="AN987" s="23"/>
      <c r="AO987" s="23"/>
      <c r="AP987" s="23"/>
      <c r="AQ987" s="25"/>
      <c r="AR987" s="4"/>
      <c r="AS987" s="4"/>
      <c r="AT987" s="4"/>
      <c r="AU987" s="4"/>
      <c r="AV987" s="4"/>
      <c r="AW987" s="4"/>
      <c r="AX987" s="4"/>
      <c r="AY987" s="4"/>
      <c r="AZ987" s="4"/>
      <c r="BA987" s="4"/>
      <c r="BB987" s="4"/>
      <c r="BC987" s="4"/>
      <c r="BD987" s="4"/>
      <c r="BE987" s="4"/>
      <c r="BF987" s="4"/>
      <c r="BG987" s="4"/>
      <c r="BH987" s="4"/>
      <c r="BI987" s="4"/>
      <c r="BJ987" s="4"/>
      <c r="BK987" s="4"/>
      <c r="BL987" s="4"/>
      <c r="BM987" s="4"/>
      <c r="BN987" s="4"/>
      <c r="BO987" s="4"/>
      <c r="BP987" s="4"/>
      <c r="BQ987" s="4"/>
      <c r="BR987" s="4"/>
      <c r="BS987" s="4"/>
      <c r="BT987" s="4"/>
      <c r="BU987" s="4"/>
      <c r="BV987" s="4"/>
      <c r="BW987" s="4"/>
      <c r="BX987" s="4"/>
    </row>
    <row r="988">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23"/>
      <c r="AC988" s="23"/>
      <c r="AD988" s="23"/>
      <c r="AE988" s="23"/>
      <c r="AF988" s="23"/>
      <c r="AG988" s="23"/>
      <c r="AH988" s="23"/>
      <c r="AI988" s="23"/>
      <c r="AJ988" s="23"/>
      <c r="AK988" s="23"/>
      <c r="AL988" s="23"/>
      <c r="AM988" s="23"/>
      <c r="AN988" s="23"/>
      <c r="AO988" s="23"/>
      <c r="AP988" s="23"/>
      <c r="AQ988" s="25"/>
      <c r="AR988" s="4"/>
      <c r="AS988" s="4"/>
      <c r="AT988" s="4"/>
      <c r="AU988" s="4"/>
      <c r="AV988" s="4"/>
      <c r="AW988" s="4"/>
      <c r="AX988" s="4"/>
      <c r="AY988" s="4"/>
      <c r="AZ988" s="4"/>
      <c r="BA988" s="4"/>
      <c r="BB988" s="4"/>
      <c r="BC988" s="4"/>
      <c r="BD988" s="4"/>
      <c r="BE988" s="4"/>
      <c r="BF988" s="4"/>
      <c r="BG988" s="4"/>
      <c r="BH988" s="4"/>
      <c r="BI988" s="4"/>
      <c r="BJ988" s="4"/>
      <c r="BK988" s="4"/>
      <c r="BL988" s="4"/>
      <c r="BM988" s="4"/>
      <c r="BN988" s="4"/>
      <c r="BO988" s="4"/>
      <c r="BP988" s="4"/>
      <c r="BQ988" s="4"/>
      <c r="BR988" s="4"/>
      <c r="BS988" s="4"/>
      <c r="BT988" s="4"/>
      <c r="BU988" s="4"/>
      <c r="BV988" s="4"/>
      <c r="BW988" s="4"/>
      <c r="BX988" s="4"/>
    </row>
    <row r="989">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23"/>
      <c r="AC989" s="23"/>
      <c r="AD989" s="23"/>
      <c r="AE989" s="23"/>
      <c r="AF989" s="23"/>
      <c r="AG989" s="23"/>
      <c r="AH989" s="23"/>
      <c r="AI989" s="23"/>
      <c r="AJ989" s="23"/>
      <c r="AK989" s="23"/>
      <c r="AL989" s="23"/>
      <c r="AM989" s="23"/>
      <c r="AN989" s="23"/>
      <c r="AO989" s="23"/>
      <c r="AP989" s="23"/>
      <c r="AQ989" s="25"/>
      <c r="AR989" s="4"/>
      <c r="AS989" s="4"/>
      <c r="AT989" s="4"/>
      <c r="AU989" s="4"/>
      <c r="AV989" s="4"/>
      <c r="AW989" s="4"/>
      <c r="AX989" s="4"/>
      <c r="AY989" s="4"/>
      <c r="AZ989" s="4"/>
      <c r="BA989" s="4"/>
      <c r="BB989" s="4"/>
      <c r="BC989" s="4"/>
      <c r="BD989" s="4"/>
      <c r="BE989" s="4"/>
      <c r="BF989" s="4"/>
      <c r="BG989" s="4"/>
      <c r="BH989" s="4"/>
      <c r="BI989" s="4"/>
      <c r="BJ989" s="4"/>
      <c r="BK989" s="4"/>
      <c r="BL989" s="4"/>
      <c r="BM989" s="4"/>
      <c r="BN989" s="4"/>
      <c r="BO989" s="4"/>
      <c r="BP989" s="4"/>
      <c r="BQ989" s="4"/>
      <c r="BR989" s="4"/>
      <c r="BS989" s="4"/>
      <c r="BT989" s="4"/>
      <c r="BU989" s="4"/>
      <c r="BV989" s="4"/>
      <c r="BW989" s="4"/>
      <c r="BX989" s="4"/>
    </row>
    <row r="990">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23"/>
      <c r="AC990" s="23"/>
      <c r="AD990" s="23"/>
      <c r="AE990" s="23"/>
      <c r="AF990" s="23"/>
      <c r="AG990" s="23"/>
      <c r="AH990" s="23"/>
      <c r="AI990" s="23"/>
      <c r="AJ990" s="23"/>
      <c r="AK990" s="23"/>
      <c r="AL990" s="23"/>
      <c r="AM990" s="23"/>
      <c r="AN990" s="23"/>
      <c r="AO990" s="23"/>
      <c r="AP990" s="23"/>
      <c r="AQ990" s="25"/>
      <c r="AR990" s="4"/>
      <c r="AS990" s="4"/>
      <c r="AT990" s="4"/>
      <c r="AU990" s="4"/>
      <c r="AV990" s="4"/>
      <c r="AW990" s="4"/>
      <c r="AX990" s="4"/>
      <c r="AY990" s="4"/>
      <c r="AZ990" s="4"/>
      <c r="BA990" s="4"/>
      <c r="BB990" s="4"/>
      <c r="BC990" s="4"/>
      <c r="BD990" s="4"/>
      <c r="BE990" s="4"/>
      <c r="BF990" s="4"/>
      <c r="BG990" s="4"/>
      <c r="BH990" s="4"/>
      <c r="BI990" s="4"/>
      <c r="BJ990" s="4"/>
      <c r="BK990" s="4"/>
      <c r="BL990" s="4"/>
      <c r="BM990" s="4"/>
      <c r="BN990" s="4"/>
      <c r="BO990" s="4"/>
      <c r="BP990" s="4"/>
      <c r="BQ990" s="4"/>
      <c r="BR990" s="4"/>
      <c r="BS990" s="4"/>
      <c r="BT990" s="4"/>
      <c r="BU990" s="4"/>
      <c r="BV990" s="4"/>
      <c r="BW990" s="4"/>
      <c r="BX990" s="4"/>
    </row>
    <row r="99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23"/>
      <c r="AC991" s="23"/>
      <c r="AD991" s="23"/>
      <c r="AE991" s="23"/>
      <c r="AF991" s="23"/>
      <c r="AG991" s="23"/>
      <c r="AH991" s="23"/>
      <c r="AI991" s="23"/>
      <c r="AJ991" s="23"/>
      <c r="AK991" s="23"/>
      <c r="AL991" s="23"/>
      <c r="AM991" s="23"/>
      <c r="AN991" s="23"/>
      <c r="AO991" s="23"/>
      <c r="AP991" s="23"/>
      <c r="AQ991" s="25"/>
      <c r="AR991" s="4"/>
      <c r="AS991" s="4"/>
      <c r="AT991" s="4"/>
      <c r="AU991" s="4"/>
      <c r="AV991" s="4"/>
      <c r="AW991" s="4"/>
      <c r="AX991" s="4"/>
      <c r="AY991" s="4"/>
      <c r="AZ991" s="4"/>
      <c r="BA991" s="4"/>
      <c r="BB991" s="4"/>
      <c r="BC991" s="4"/>
      <c r="BD991" s="4"/>
      <c r="BE991" s="4"/>
      <c r="BF991" s="4"/>
      <c r="BG991" s="4"/>
      <c r="BH991" s="4"/>
      <c r="BI991" s="4"/>
      <c r="BJ991" s="4"/>
      <c r="BK991" s="4"/>
      <c r="BL991" s="4"/>
      <c r="BM991" s="4"/>
      <c r="BN991" s="4"/>
      <c r="BO991" s="4"/>
      <c r="BP991" s="4"/>
      <c r="BQ991" s="4"/>
      <c r="BR991" s="4"/>
      <c r="BS991" s="4"/>
      <c r="BT991" s="4"/>
      <c r="BU991" s="4"/>
      <c r="BV991" s="4"/>
      <c r="BW991" s="4"/>
      <c r="BX991" s="4"/>
    </row>
    <row r="992">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23"/>
      <c r="AC992" s="23"/>
      <c r="AD992" s="23"/>
      <c r="AE992" s="23"/>
      <c r="AF992" s="23"/>
      <c r="AG992" s="23"/>
      <c r="AH992" s="23"/>
      <c r="AI992" s="23"/>
      <c r="AJ992" s="23"/>
      <c r="AK992" s="23"/>
      <c r="AL992" s="23"/>
      <c r="AM992" s="23"/>
      <c r="AN992" s="23"/>
      <c r="AO992" s="23"/>
      <c r="AP992" s="23"/>
      <c r="AQ992" s="25"/>
      <c r="AR992" s="4"/>
      <c r="AS992" s="4"/>
      <c r="AT992" s="4"/>
      <c r="AU992" s="4"/>
      <c r="AV992" s="4"/>
      <c r="AW992" s="4"/>
      <c r="AX992" s="4"/>
      <c r="AY992" s="4"/>
      <c r="AZ992" s="4"/>
      <c r="BA992" s="4"/>
      <c r="BB992" s="4"/>
      <c r="BC992" s="4"/>
      <c r="BD992" s="4"/>
      <c r="BE992" s="4"/>
      <c r="BF992" s="4"/>
      <c r="BG992" s="4"/>
      <c r="BH992" s="4"/>
      <c r="BI992" s="4"/>
      <c r="BJ992" s="4"/>
      <c r="BK992" s="4"/>
      <c r="BL992" s="4"/>
      <c r="BM992" s="4"/>
      <c r="BN992" s="4"/>
      <c r="BO992" s="4"/>
      <c r="BP992" s="4"/>
      <c r="BQ992" s="4"/>
      <c r="BR992" s="4"/>
      <c r="BS992" s="4"/>
      <c r="BT992" s="4"/>
      <c r="BU992" s="4"/>
      <c r="BV992" s="4"/>
      <c r="BW992" s="4"/>
      <c r="BX992" s="4"/>
    </row>
    <row r="993">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23"/>
      <c r="AC993" s="23"/>
      <c r="AD993" s="23"/>
      <c r="AE993" s="23"/>
      <c r="AF993" s="23"/>
      <c r="AG993" s="23"/>
      <c r="AH993" s="23"/>
      <c r="AI993" s="23"/>
      <c r="AJ993" s="23"/>
      <c r="AK993" s="23"/>
      <c r="AL993" s="23"/>
      <c r="AM993" s="23"/>
      <c r="AN993" s="23"/>
      <c r="AO993" s="23"/>
      <c r="AP993" s="23"/>
      <c r="AQ993" s="25"/>
      <c r="AR993" s="4"/>
      <c r="AS993" s="4"/>
      <c r="AT993" s="4"/>
      <c r="AU993" s="4"/>
      <c r="AV993" s="4"/>
      <c r="AW993" s="4"/>
      <c r="AX993" s="4"/>
      <c r="AY993" s="4"/>
      <c r="AZ993" s="4"/>
      <c r="BA993" s="4"/>
      <c r="BB993" s="4"/>
      <c r="BC993" s="4"/>
      <c r="BD993" s="4"/>
      <c r="BE993" s="4"/>
      <c r="BF993" s="4"/>
      <c r="BG993" s="4"/>
      <c r="BH993" s="4"/>
      <c r="BI993" s="4"/>
      <c r="BJ993" s="4"/>
      <c r="BK993" s="4"/>
      <c r="BL993" s="4"/>
      <c r="BM993" s="4"/>
      <c r="BN993" s="4"/>
      <c r="BO993" s="4"/>
      <c r="BP993" s="4"/>
      <c r="BQ993" s="4"/>
      <c r="BR993" s="4"/>
      <c r="BS993" s="4"/>
      <c r="BT993" s="4"/>
      <c r="BU993" s="4"/>
      <c r="BV993" s="4"/>
      <c r="BW993" s="4"/>
      <c r="BX993" s="4"/>
    </row>
    <row r="994">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23"/>
      <c r="AC994" s="23"/>
      <c r="AD994" s="23"/>
      <c r="AE994" s="23"/>
      <c r="AF994" s="23"/>
      <c r="AG994" s="23"/>
      <c r="AH994" s="23"/>
      <c r="AI994" s="23"/>
      <c r="AJ994" s="23"/>
      <c r="AK994" s="23"/>
      <c r="AL994" s="23"/>
      <c r="AM994" s="23"/>
      <c r="AN994" s="23"/>
      <c r="AO994" s="23"/>
      <c r="AP994" s="23"/>
      <c r="AQ994" s="25"/>
      <c r="AR994" s="4"/>
      <c r="AS994" s="4"/>
      <c r="AT994" s="4"/>
      <c r="AU994" s="4"/>
      <c r="AV994" s="4"/>
      <c r="AW994" s="4"/>
      <c r="AX994" s="4"/>
      <c r="AY994" s="4"/>
      <c r="AZ994" s="4"/>
      <c r="BA994" s="4"/>
      <c r="BB994" s="4"/>
      <c r="BC994" s="4"/>
      <c r="BD994" s="4"/>
      <c r="BE994" s="4"/>
      <c r="BF994" s="4"/>
      <c r="BG994" s="4"/>
      <c r="BH994" s="4"/>
      <c r="BI994" s="4"/>
      <c r="BJ994" s="4"/>
      <c r="BK994" s="4"/>
      <c r="BL994" s="4"/>
      <c r="BM994" s="4"/>
      <c r="BN994" s="4"/>
      <c r="BO994" s="4"/>
      <c r="BP994" s="4"/>
      <c r="BQ994" s="4"/>
      <c r="BR994" s="4"/>
      <c r="BS994" s="4"/>
      <c r="BT994" s="4"/>
      <c r="BU994" s="4"/>
      <c r="BV994" s="4"/>
      <c r="BW994" s="4"/>
      <c r="BX994" s="4"/>
    </row>
    <row r="995">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23"/>
      <c r="AC995" s="23"/>
      <c r="AD995" s="23"/>
      <c r="AE995" s="23"/>
      <c r="AF995" s="23"/>
      <c r="AG995" s="23"/>
      <c r="AH995" s="23"/>
      <c r="AI995" s="23"/>
      <c r="AJ995" s="23"/>
      <c r="AK995" s="23"/>
      <c r="AL995" s="23"/>
      <c r="AM995" s="23"/>
      <c r="AN995" s="23"/>
      <c r="AO995" s="23"/>
      <c r="AP995" s="23"/>
      <c r="AQ995" s="25"/>
      <c r="AR995" s="4"/>
      <c r="AS995" s="4"/>
      <c r="AT995" s="4"/>
      <c r="AU995" s="4"/>
      <c r="AV995" s="4"/>
      <c r="AW995" s="4"/>
      <c r="AX995" s="4"/>
      <c r="AY995" s="4"/>
      <c r="AZ995" s="4"/>
      <c r="BA995" s="4"/>
      <c r="BB995" s="4"/>
      <c r="BC995" s="4"/>
      <c r="BD995" s="4"/>
      <c r="BE995" s="4"/>
      <c r="BF995" s="4"/>
      <c r="BG995" s="4"/>
      <c r="BH995" s="4"/>
      <c r="BI995" s="4"/>
      <c r="BJ995" s="4"/>
      <c r="BK995" s="4"/>
      <c r="BL995" s="4"/>
      <c r="BM995" s="4"/>
      <c r="BN995" s="4"/>
      <c r="BO995" s="4"/>
      <c r="BP995" s="4"/>
      <c r="BQ995" s="4"/>
      <c r="BR995" s="4"/>
      <c r="BS995" s="4"/>
      <c r="BT995" s="4"/>
      <c r="BU995" s="4"/>
      <c r="BV995" s="4"/>
      <c r="BW995" s="4"/>
      <c r="BX995" s="4"/>
    </row>
    <row r="996">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23"/>
      <c r="AC996" s="23"/>
      <c r="AD996" s="23"/>
      <c r="AE996" s="23"/>
      <c r="AF996" s="23"/>
      <c r="AG996" s="23"/>
      <c r="AH996" s="23"/>
      <c r="AI996" s="23"/>
      <c r="AJ996" s="23"/>
      <c r="AK996" s="23"/>
      <c r="AL996" s="23"/>
      <c r="AM996" s="23"/>
      <c r="AN996" s="23"/>
      <c r="AO996" s="23"/>
      <c r="AP996" s="23"/>
      <c r="AQ996" s="25"/>
      <c r="AR996" s="4"/>
      <c r="AS996" s="4"/>
      <c r="AT996" s="4"/>
      <c r="AU996" s="4"/>
      <c r="AV996" s="4"/>
      <c r="AW996" s="4"/>
      <c r="AX996" s="4"/>
      <c r="AY996" s="4"/>
      <c r="AZ996" s="4"/>
      <c r="BA996" s="4"/>
      <c r="BB996" s="4"/>
      <c r="BC996" s="4"/>
      <c r="BD996" s="4"/>
      <c r="BE996" s="4"/>
      <c r="BF996" s="4"/>
      <c r="BG996" s="4"/>
      <c r="BH996" s="4"/>
      <c r="BI996" s="4"/>
      <c r="BJ996" s="4"/>
      <c r="BK996" s="4"/>
      <c r="BL996" s="4"/>
      <c r="BM996" s="4"/>
      <c r="BN996" s="4"/>
      <c r="BO996" s="4"/>
      <c r="BP996" s="4"/>
      <c r="BQ996" s="4"/>
      <c r="BR996" s="4"/>
      <c r="BS996" s="4"/>
      <c r="BT996" s="4"/>
      <c r="BU996" s="4"/>
      <c r="BV996" s="4"/>
      <c r="BW996" s="4"/>
      <c r="BX996" s="4"/>
    </row>
    <row r="997">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23"/>
      <c r="AC997" s="23"/>
      <c r="AD997" s="23"/>
      <c r="AE997" s="23"/>
      <c r="AF997" s="23"/>
      <c r="AG997" s="23"/>
      <c r="AH997" s="23"/>
      <c r="AI997" s="23"/>
      <c r="AJ997" s="23"/>
      <c r="AK997" s="23"/>
      <c r="AL997" s="23"/>
      <c r="AM997" s="23"/>
      <c r="AN997" s="23"/>
      <c r="AO997" s="23"/>
      <c r="AP997" s="23"/>
      <c r="AQ997" s="25"/>
      <c r="AR997" s="4"/>
      <c r="AS997" s="4"/>
      <c r="AT997" s="4"/>
      <c r="AU997" s="4"/>
      <c r="AV997" s="4"/>
      <c r="AW997" s="4"/>
      <c r="AX997" s="4"/>
      <c r="AY997" s="4"/>
      <c r="AZ997" s="4"/>
      <c r="BA997" s="4"/>
      <c r="BB997" s="4"/>
      <c r="BC997" s="4"/>
      <c r="BD997" s="4"/>
      <c r="BE997" s="4"/>
      <c r="BF997" s="4"/>
      <c r="BG997" s="4"/>
      <c r="BH997" s="4"/>
      <c r="BI997" s="4"/>
      <c r="BJ997" s="4"/>
      <c r="BK997" s="4"/>
      <c r="BL997" s="4"/>
      <c r="BM997" s="4"/>
      <c r="BN997" s="4"/>
      <c r="BO997" s="4"/>
      <c r="BP997" s="4"/>
      <c r="BQ997" s="4"/>
      <c r="BR997" s="4"/>
      <c r="BS997" s="4"/>
      <c r="BT997" s="4"/>
      <c r="BU997" s="4"/>
      <c r="BV997" s="4"/>
      <c r="BW997" s="4"/>
      <c r="BX997" s="4"/>
    </row>
    <row r="998">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c r="AB998" s="23"/>
      <c r="AC998" s="23"/>
      <c r="AD998" s="23"/>
      <c r="AE998" s="23"/>
      <c r="AF998" s="23"/>
      <c r="AG998" s="23"/>
      <c r="AH998" s="23"/>
      <c r="AI998" s="23"/>
      <c r="AJ998" s="23"/>
      <c r="AK998" s="23"/>
      <c r="AL998" s="23"/>
      <c r="AM998" s="23"/>
      <c r="AN998" s="23"/>
      <c r="AO998" s="23"/>
      <c r="AP998" s="23"/>
      <c r="AQ998" s="25"/>
      <c r="AR998" s="4"/>
      <c r="AS998" s="4"/>
      <c r="AT998" s="4"/>
      <c r="AU998" s="4"/>
      <c r="AV998" s="4"/>
      <c r="AW998" s="4"/>
      <c r="AX998" s="4"/>
      <c r="AY998" s="4"/>
      <c r="AZ998" s="4"/>
      <c r="BA998" s="4"/>
      <c r="BB998" s="4"/>
      <c r="BC998" s="4"/>
      <c r="BD998" s="4"/>
      <c r="BE998" s="4"/>
      <c r="BF998" s="4"/>
      <c r="BG998" s="4"/>
      <c r="BH998" s="4"/>
      <c r="BI998" s="4"/>
      <c r="BJ998" s="4"/>
      <c r="BK998" s="4"/>
      <c r="BL998" s="4"/>
      <c r="BM998" s="4"/>
      <c r="BN998" s="4"/>
      <c r="BO998" s="4"/>
      <c r="BP998" s="4"/>
      <c r="BQ998" s="4"/>
      <c r="BR998" s="4"/>
      <c r="BS998" s="4"/>
      <c r="BT998" s="4"/>
      <c r="BU998" s="4"/>
      <c r="BV998" s="4"/>
      <c r="BW998" s="4"/>
      <c r="BX998" s="4"/>
    </row>
    <row r="999">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c r="AB999" s="23"/>
      <c r="AC999" s="23"/>
      <c r="AD999" s="23"/>
      <c r="AE999" s="23"/>
      <c r="AF999" s="23"/>
      <c r="AG999" s="23"/>
      <c r="AH999" s="23"/>
      <c r="AI999" s="23"/>
      <c r="AJ999" s="23"/>
      <c r="AK999" s="23"/>
      <c r="AL999" s="23"/>
      <c r="AM999" s="23"/>
      <c r="AN999" s="23"/>
      <c r="AO999" s="23"/>
      <c r="AP999" s="23"/>
      <c r="AQ999" s="25"/>
      <c r="AR999" s="4"/>
      <c r="AS999" s="4"/>
      <c r="AT999" s="4"/>
      <c r="AU999" s="4"/>
      <c r="AV999" s="4"/>
      <c r="AW999" s="4"/>
      <c r="AX999" s="4"/>
      <c r="AY999" s="4"/>
      <c r="AZ999" s="4"/>
      <c r="BA999" s="4"/>
      <c r="BB999" s="4"/>
      <c r="BC999" s="4"/>
      <c r="BD999" s="4"/>
      <c r="BE999" s="4"/>
      <c r="BF999" s="4"/>
      <c r="BG999" s="4"/>
      <c r="BH999" s="4"/>
      <c r="BI999" s="4"/>
      <c r="BJ999" s="4"/>
      <c r="BK999" s="4"/>
      <c r="BL999" s="4"/>
      <c r="BM999" s="4"/>
      <c r="BN999" s="4"/>
      <c r="BO999" s="4"/>
      <c r="BP999" s="4"/>
      <c r="BQ999" s="4"/>
      <c r="BR999" s="4"/>
      <c r="BS999" s="4"/>
      <c r="BT999" s="4"/>
      <c r="BU999" s="4"/>
      <c r="BV999" s="4"/>
      <c r="BW999" s="4"/>
      <c r="BX999" s="4"/>
    </row>
    <row r="1000">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c r="AB1000" s="23"/>
      <c r="AC1000" s="23"/>
      <c r="AD1000" s="23"/>
      <c r="AE1000" s="23"/>
      <c r="AF1000" s="23"/>
      <c r="AG1000" s="23"/>
      <c r="AH1000" s="23"/>
      <c r="AI1000" s="23"/>
      <c r="AJ1000" s="23"/>
      <c r="AK1000" s="23"/>
      <c r="AL1000" s="23"/>
      <c r="AM1000" s="23"/>
      <c r="AN1000" s="23"/>
      <c r="AO1000" s="23"/>
      <c r="AP1000" s="23"/>
      <c r="AQ1000" s="25"/>
      <c r="AR1000" s="4"/>
      <c r="AS1000" s="4"/>
      <c r="AT1000" s="4"/>
      <c r="AU1000" s="4"/>
      <c r="AV1000" s="4"/>
      <c r="AW1000" s="4"/>
      <c r="AX1000" s="4"/>
      <c r="AY1000" s="4"/>
      <c r="AZ1000" s="4"/>
      <c r="BA1000" s="4"/>
      <c r="BB1000" s="4"/>
      <c r="BC1000" s="4"/>
      <c r="BD1000" s="4"/>
      <c r="BE1000" s="4"/>
      <c r="BF1000" s="4"/>
      <c r="BG1000" s="4"/>
      <c r="BH1000" s="4"/>
      <c r="BI1000" s="4"/>
      <c r="BJ1000" s="4"/>
      <c r="BK1000" s="4"/>
      <c r="BL1000" s="4"/>
      <c r="BM1000" s="4"/>
      <c r="BN1000" s="4"/>
      <c r="BO1000" s="4"/>
      <c r="BP1000" s="4"/>
      <c r="BQ1000" s="4"/>
      <c r="BR1000" s="4"/>
      <c r="BS1000" s="4"/>
      <c r="BT1000" s="4"/>
      <c r="BU1000" s="4"/>
      <c r="BV1000" s="4"/>
      <c r="BW1000" s="4"/>
      <c r="BX1000" s="4"/>
    </row>
    <row r="1001">
      <c r="A1001" s="4"/>
      <c r="B1001" s="4"/>
      <c r="C1001" s="4"/>
      <c r="D1001" s="4"/>
      <c r="E1001" s="4"/>
      <c r="F1001" s="4"/>
      <c r="G1001" s="4"/>
      <c r="H1001" s="4"/>
      <c r="I1001" s="4"/>
      <c r="J1001" s="4"/>
      <c r="K1001" s="4"/>
      <c r="L1001" s="4"/>
      <c r="M1001" s="4"/>
      <c r="N1001" s="4"/>
      <c r="O1001" s="4"/>
      <c r="P1001" s="4"/>
      <c r="Q1001" s="4"/>
      <c r="R1001" s="4"/>
      <c r="S1001" s="4"/>
      <c r="T1001" s="4"/>
      <c r="U1001" s="4"/>
      <c r="V1001" s="4"/>
      <c r="W1001" s="4"/>
      <c r="X1001" s="4"/>
      <c r="Y1001" s="4"/>
      <c r="Z1001" s="4"/>
      <c r="AA1001" s="4"/>
      <c r="AB1001" s="23"/>
      <c r="AC1001" s="23"/>
      <c r="AD1001" s="23"/>
      <c r="AE1001" s="23"/>
      <c r="AF1001" s="23"/>
      <c r="AG1001" s="23"/>
      <c r="AH1001" s="23"/>
      <c r="AI1001" s="23"/>
      <c r="AJ1001" s="23"/>
      <c r="AK1001" s="23"/>
      <c r="AL1001" s="23"/>
      <c r="AM1001" s="23"/>
      <c r="AN1001" s="23"/>
      <c r="AO1001" s="23"/>
      <c r="AP1001" s="23"/>
      <c r="AQ1001" s="25"/>
      <c r="AR1001" s="4"/>
      <c r="AS1001" s="4"/>
      <c r="AT1001" s="4"/>
      <c r="AU1001" s="4"/>
      <c r="AV1001" s="4"/>
      <c r="AW1001" s="4"/>
      <c r="AX1001" s="4"/>
      <c r="AY1001" s="4"/>
      <c r="AZ1001" s="4"/>
      <c r="BA1001" s="4"/>
      <c r="BB1001" s="4"/>
      <c r="BC1001" s="4"/>
      <c r="BD1001" s="4"/>
      <c r="BE1001" s="4"/>
      <c r="BF1001" s="4"/>
      <c r="BG1001" s="4"/>
      <c r="BH1001" s="4"/>
      <c r="BI1001" s="4"/>
      <c r="BJ1001" s="4"/>
      <c r="BK1001" s="4"/>
      <c r="BL1001" s="4"/>
      <c r="BM1001" s="4"/>
      <c r="BN1001" s="4"/>
      <c r="BO1001" s="4"/>
      <c r="BP1001" s="4"/>
      <c r="BQ1001" s="4"/>
      <c r="BR1001" s="4"/>
      <c r="BS1001" s="4"/>
      <c r="BT1001" s="4"/>
      <c r="BU1001" s="4"/>
      <c r="BV1001" s="4"/>
      <c r="BW1001" s="4"/>
      <c r="BX1001" s="4"/>
    </row>
    <row r="1002">
      <c r="A1002" s="4"/>
      <c r="B1002" s="4"/>
      <c r="C1002" s="4"/>
      <c r="D1002" s="4"/>
      <c r="E1002" s="4"/>
      <c r="F1002" s="4"/>
      <c r="G1002" s="4"/>
      <c r="H1002" s="4"/>
      <c r="I1002" s="4"/>
      <c r="J1002" s="4"/>
      <c r="K1002" s="4"/>
      <c r="L1002" s="4"/>
      <c r="M1002" s="4"/>
      <c r="N1002" s="4"/>
      <c r="O1002" s="4"/>
      <c r="P1002" s="4"/>
      <c r="Q1002" s="4"/>
      <c r="R1002" s="4"/>
      <c r="S1002" s="4"/>
      <c r="T1002" s="4"/>
      <c r="U1002" s="4"/>
      <c r="V1002" s="4"/>
      <c r="W1002" s="4"/>
      <c r="X1002" s="4"/>
      <c r="Y1002" s="4"/>
      <c r="Z1002" s="4"/>
      <c r="AA1002" s="4"/>
      <c r="AB1002" s="23"/>
      <c r="AC1002" s="23"/>
      <c r="AD1002" s="23"/>
      <c r="AE1002" s="23"/>
      <c r="AF1002" s="23"/>
      <c r="AG1002" s="23"/>
      <c r="AH1002" s="23"/>
      <c r="AI1002" s="23"/>
      <c r="AJ1002" s="23"/>
      <c r="AK1002" s="23"/>
      <c r="AL1002" s="23"/>
      <c r="AM1002" s="23"/>
      <c r="AN1002" s="23"/>
      <c r="AO1002" s="23"/>
      <c r="AP1002" s="23"/>
      <c r="AQ1002" s="25"/>
      <c r="AR1002" s="4"/>
      <c r="AS1002" s="4"/>
      <c r="AT1002" s="4"/>
      <c r="AU1002" s="4"/>
      <c r="AV1002" s="4"/>
      <c r="AW1002" s="4"/>
      <c r="AX1002" s="4"/>
      <c r="AY1002" s="4"/>
      <c r="AZ1002" s="4"/>
      <c r="BA1002" s="4"/>
      <c r="BB1002" s="4"/>
      <c r="BC1002" s="4"/>
      <c r="BD1002" s="4"/>
      <c r="BE1002" s="4"/>
      <c r="BF1002" s="4"/>
      <c r="BG1002" s="4"/>
      <c r="BH1002" s="4"/>
      <c r="BI1002" s="4"/>
      <c r="BJ1002" s="4"/>
      <c r="BK1002" s="4"/>
      <c r="BL1002" s="4"/>
      <c r="BM1002" s="4"/>
      <c r="BN1002" s="4"/>
      <c r="BO1002" s="4"/>
      <c r="BP1002" s="4"/>
      <c r="BQ1002" s="4"/>
      <c r="BR1002" s="4"/>
      <c r="BS1002" s="4"/>
      <c r="BT1002" s="4"/>
      <c r="BU1002" s="4"/>
      <c r="BV1002" s="4"/>
      <c r="BW1002" s="4"/>
      <c r="BX1002" s="4"/>
    </row>
    <row r="1003">
      <c r="A1003" s="4"/>
      <c r="B1003" s="4"/>
      <c r="C1003" s="4"/>
      <c r="D1003" s="4"/>
      <c r="E1003" s="4"/>
      <c r="F1003" s="4"/>
      <c r="G1003" s="4"/>
      <c r="H1003" s="4"/>
      <c r="I1003" s="4"/>
      <c r="J1003" s="4"/>
      <c r="K1003" s="4"/>
      <c r="L1003" s="4"/>
      <c r="M1003" s="4"/>
      <c r="N1003" s="4"/>
      <c r="O1003" s="4"/>
      <c r="P1003" s="4"/>
      <c r="Q1003" s="4"/>
      <c r="R1003" s="4"/>
      <c r="S1003" s="4"/>
      <c r="T1003" s="4"/>
      <c r="U1003" s="4"/>
      <c r="V1003" s="4"/>
      <c r="W1003" s="4"/>
      <c r="X1003" s="4"/>
      <c r="Y1003" s="4"/>
      <c r="Z1003" s="4"/>
      <c r="AA1003" s="4"/>
      <c r="AB1003" s="23"/>
      <c r="AC1003" s="23"/>
      <c r="AD1003" s="23"/>
      <c r="AE1003" s="23"/>
      <c r="AF1003" s="23"/>
      <c r="AG1003" s="23"/>
      <c r="AH1003" s="23"/>
      <c r="AI1003" s="23"/>
      <c r="AJ1003" s="23"/>
      <c r="AK1003" s="23"/>
      <c r="AL1003" s="23"/>
      <c r="AM1003" s="23"/>
      <c r="AN1003" s="23"/>
      <c r="AO1003" s="23"/>
      <c r="AP1003" s="23"/>
      <c r="AQ1003" s="25"/>
      <c r="AR1003" s="4"/>
      <c r="AS1003" s="4"/>
      <c r="AT1003" s="4"/>
      <c r="AU1003" s="4"/>
      <c r="AV1003" s="4"/>
      <c r="AW1003" s="4"/>
      <c r="AX1003" s="4"/>
      <c r="AY1003" s="4"/>
      <c r="AZ1003" s="4"/>
      <c r="BA1003" s="4"/>
      <c r="BB1003" s="4"/>
      <c r="BC1003" s="4"/>
      <c r="BD1003" s="4"/>
      <c r="BE1003" s="4"/>
      <c r="BF1003" s="4"/>
      <c r="BG1003" s="4"/>
      <c r="BH1003" s="4"/>
      <c r="BI1003" s="4"/>
      <c r="BJ1003" s="4"/>
      <c r="BK1003" s="4"/>
      <c r="BL1003" s="4"/>
      <c r="BM1003" s="4"/>
      <c r="BN1003" s="4"/>
      <c r="BO1003" s="4"/>
      <c r="BP1003" s="4"/>
      <c r="BQ1003" s="4"/>
      <c r="BR1003" s="4"/>
      <c r="BS1003" s="4"/>
      <c r="BT1003" s="4"/>
      <c r="BU1003" s="4"/>
      <c r="BV1003" s="4"/>
      <c r="BW1003" s="4"/>
      <c r="BX1003" s="4"/>
    </row>
    <row r="1004">
      <c r="A1004" s="4"/>
      <c r="B1004" s="4"/>
      <c r="C1004" s="4"/>
      <c r="D1004" s="4"/>
      <c r="E1004" s="4"/>
      <c r="F1004" s="4"/>
      <c r="G1004" s="4"/>
      <c r="H1004" s="4"/>
      <c r="I1004" s="4"/>
      <c r="J1004" s="4"/>
      <c r="K1004" s="4"/>
      <c r="L1004" s="4"/>
      <c r="M1004" s="4"/>
      <c r="N1004" s="4"/>
      <c r="O1004" s="4"/>
      <c r="P1004" s="4"/>
      <c r="Q1004" s="4"/>
      <c r="R1004" s="4"/>
      <c r="S1004" s="4"/>
      <c r="T1004" s="4"/>
      <c r="U1004" s="4"/>
      <c r="V1004" s="4"/>
      <c r="W1004" s="4"/>
      <c r="X1004" s="4"/>
      <c r="Y1004" s="4"/>
      <c r="Z1004" s="4"/>
      <c r="AA1004" s="4"/>
      <c r="AB1004" s="23"/>
      <c r="AC1004" s="23"/>
      <c r="AD1004" s="23"/>
      <c r="AE1004" s="23"/>
      <c r="AF1004" s="23"/>
      <c r="AG1004" s="23"/>
      <c r="AH1004" s="23"/>
      <c r="AI1004" s="23"/>
      <c r="AJ1004" s="23"/>
      <c r="AK1004" s="23"/>
      <c r="AL1004" s="23"/>
      <c r="AM1004" s="23"/>
      <c r="AN1004" s="23"/>
      <c r="AO1004" s="23"/>
      <c r="AP1004" s="23"/>
      <c r="AQ1004" s="25"/>
      <c r="AR1004" s="4"/>
      <c r="AS1004" s="4"/>
      <c r="AT1004" s="4"/>
      <c r="AU1004" s="4"/>
      <c r="AV1004" s="4"/>
      <c r="AW1004" s="4"/>
      <c r="AX1004" s="4"/>
      <c r="AY1004" s="4"/>
      <c r="AZ1004" s="4"/>
      <c r="BA1004" s="4"/>
      <c r="BB1004" s="4"/>
      <c r="BC1004" s="4"/>
      <c r="BD1004" s="4"/>
      <c r="BE1004" s="4"/>
      <c r="BF1004" s="4"/>
      <c r="BG1004" s="4"/>
      <c r="BH1004" s="4"/>
      <c r="BI1004" s="4"/>
      <c r="BJ1004" s="4"/>
      <c r="BK1004" s="4"/>
      <c r="BL1004" s="4"/>
      <c r="BM1004" s="4"/>
      <c r="BN1004" s="4"/>
      <c r="BO1004" s="4"/>
      <c r="BP1004" s="4"/>
      <c r="BQ1004" s="4"/>
      <c r="BR1004" s="4"/>
      <c r="BS1004" s="4"/>
      <c r="BT1004" s="4"/>
      <c r="BU1004" s="4"/>
      <c r="BV1004" s="4"/>
      <c r="BW1004" s="4"/>
      <c r="BX1004" s="4"/>
    </row>
    <row r="1005">
      <c r="A1005" s="4"/>
      <c r="B1005" s="4"/>
      <c r="C1005" s="4"/>
      <c r="D1005" s="4"/>
      <c r="E1005" s="4"/>
      <c r="F1005" s="4"/>
      <c r="G1005" s="4"/>
      <c r="H1005" s="4"/>
      <c r="I1005" s="4"/>
      <c r="J1005" s="4"/>
      <c r="K1005" s="4"/>
      <c r="L1005" s="4"/>
      <c r="M1005" s="4"/>
      <c r="N1005" s="4"/>
      <c r="O1005" s="4"/>
      <c r="P1005" s="4"/>
      <c r="Q1005" s="4"/>
      <c r="R1005" s="4"/>
      <c r="S1005" s="4"/>
      <c r="T1005" s="4"/>
      <c r="U1005" s="4"/>
      <c r="V1005" s="4"/>
      <c r="W1005" s="4"/>
      <c r="X1005" s="4"/>
      <c r="Y1005" s="4"/>
      <c r="Z1005" s="4"/>
      <c r="AA1005" s="4"/>
      <c r="AB1005" s="23"/>
      <c r="AC1005" s="23"/>
      <c r="AD1005" s="23"/>
      <c r="AE1005" s="23"/>
      <c r="AF1005" s="23"/>
      <c r="AG1005" s="23"/>
      <c r="AH1005" s="23"/>
      <c r="AI1005" s="23"/>
      <c r="AJ1005" s="23"/>
      <c r="AK1005" s="23"/>
      <c r="AL1005" s="23"/>
      <c r="AM1005" s="23"/>
      <c r="AN1005" s="23"/>
      <c r="AO1005" s="23"/>
      <c r="AP1005" s="23"/>
      <c r="AQ1005" s="25"/>
      <c r="AR1005" s="4"/>
      <c r="AS1005" s="4"/>
      <c r="AT1005" s="4"/>
      <c r="AU1005" s="4"/>
      <c r="AV1005" s="4"/>
      <c r="AW1005" s="4"/>
      <c r="AX1005" s="4"/>
      <c r="AY1005" s="4"/>
      <c r="AZ1005" s="4"/>
      <c r="BA1005" s="4"/>
      <c r="BB1005" s="4"/>
      <c r="BC1005" s="4"/>
      <c r="BD1005" s="4"/>
      <c r="BE1005" s="4"/>
      <c r="BF1005" s="4"/>
      <c r="BG1005" s="4"/>
      <c r="BH1005" s="4"/>
      <c r="BI1005" s="4"/>
      <c r="BJ1005" s="4"/>
      <c r="BK1005" s="4"/>
      <c r="BL1005" s="4"/>
      <c r="BM1005" s="4"/>
      <c r="BN1005" s="4"/>
      <c r="BO1005" s="4"/>
      <c r="BP1005" s="4"/>
      <c r="BQ1005" s="4"/>
      <c r="BR1005" s="4"/>
      <c r="BS1005" s="4"/>
      <c r="BT1005" s="4"/>
      <c r="BU1005" s="4"/>
      <c r="BV1005" s="4"/>
      <c r="BW1005" s="4"/>
      <c r="BX1005" s="4"/>
    </row>
    <row r="1006">
      <c r="A1006" s="4"/>
      <c r="B1006" s="4"/>
      <c r="C1006" s="4"/>
      <c r="D1006" s="4"/>
      <c r="E1006" s="4"/>
      <c r="F1006" s="4"/>
      <c r="G1006" s="4"/>
      <c r="H1006" s="4"/>
      <c r="I1006" s="4"/>
      <c r="J1006" s="4"/>
      <c r="K1006" s="4"/>
      <c r="L1006" s="4"/>
      <c r="M1006" s="4"/>
      <c r="N1006" s="4"/>
      <c r="O1006" s="4"/>
      <c r="P1006" s="4"/>
      <c r="Q1006" s="4"/>
      <c r="R1006" s="4"/>
      <c r="S1006" s="4"/>
      <c r="T1006" s="4"/>
      <c r="U1006" s="4"/>
      <c r="V1006" s="4"/>
      <c r="W1006" s="4"/>
      <c r="X1006" s="4"/>
      <c r="Y1006" s="4"/>
      <c r="Z1006" s="4"/>
      <c r="AA1006" s="4"/>
      <c r="AB1006" s="23"/>
      <c r="AC1006" s="23"/>
      <c r="AD1006" s="23"/>
      <c r="AE1006" s="23"/>
      <c r="AF1006" s="23"/>
      <c r="AG1006" s="23"/>
      <c r="AH1006" s="23"/>
      <c r="AI1006" s="23"/>
      <c r="AJ1006" s="23"/>
      <c r="AK1006" s="23"/>
      <c r="AL1006" s="23"/>
      <c r="AM1006" s="23"/>
      <c r="AN1006" s="23"/>
      <c r="AO1006" s="23"/>
      <c r="AP1006" s="23"/>
      <c r="AQ1006" s="25"/>
      <c r="AR1006" s="4"/>
      <c r="AS1006" s="4"/>
      <c r="AT1006" s="4"/>
      <c r="AU1006" s="4"/>
      <c r="AV1006" s="4"/>
      <c r="AW1006" s="4"/>
      <c r="AX1006" s="4"/>
      <c r="AY1006" s="4"/>
      <c r="AZ1006" s="4"/>
      <c r="BA1006" s="4"/>
      <c r="BB1006" s="4"/>
      <c r="BC1006" s="4"/>
      <c r="BD1006" s="4"/>
      <c r="BE1006" s="4"/>
      <c r="BF1006" s="4"/>
      <c r="BG1006" s="4"/>
      <c r="BH1006" s="4"/>
      <c r="BI1006" s="4"/>
      <c r="BJ1006" s="4"/>
      <c r="BK1006" s="4"/>
      <c r="BL1006" s="4"/>
      <c r="BM1006" s="4"/>
      <c r="BN1006" s="4"/>
      <c r="BO1006" s="4"/>
      <c r="BP1006" s="4"/>
      <c r="BQ1006" s="4"/>
      <c r="BR1006" s="4"/>
      <c r="BS1006" s="4"/>
      <c r="BT1006" s="4"/>
      <c r="BU1006" s="4"/>
      <c r="BV1006" s="4"/>
      <c r="BW1006" s="4"/>
      <c r="BX1006" s="4"/>
    </row>
    <row r="1007">
      <c r="A1007" s="4"/>
      <c r="B1007" s="4"/>
      <c r="C1007" s="4"/>
      <c r="D1007" s="4"/>
      <c r="E1007" s="4"/>
      <c r="F1007" s="4"/>
      <c r="G1007" s="4"/>
      <c r="H1007" s="4"/>
      <c r="I1007" s="4"/>
      <c r="J1007" s="4"/>
      <c r="K1007" s="4"/>
      <c r="L1007" s="4"/>
      <c r="M1007" s="4"/>
      <c r="N1007" s="4"/>
      <c r="O1007" s="4"/>
      <c r="P1007" s="4"/>
      <c r="Q1007" s="4"/>
      <c r="R1007" s="4"/>
      <c r="S1007" s="4"/>
      <c r="T1007" s="4"/>
      <c r="U1007" s="4"/>
      <c r="V1007" s="4"/>
      <c r="W1007" s="4"/>
      <c r="X1007" s="4"/>
      <c r="Y1007" s="4"/>
      <c r="Z1007" s="4"/>
      <c r="AA1007" s="4"/>
      <c r="AB1007" s="23"/>
      <c r="AC1007" s="23"/>
      <c r="AD1007" s="23"/>
      <c r="AE1007" s="23"/>
      <c r="AF1007" s="23"/>
      <c r="AG1007" s="23"/>
      <c r="AH1007" s="23"/>
      <c r="AI1007" s="23"/>
      <c r="AJ1007" s="23"/>
      <c r="AK1007" s="23"/>
      <c r="AL1007" s="23"/>
      <c r="AM1007" s="23"/>
      <c r="AN1007" s="23"/>
      <c r="AO1007" s="23"/>
      <c r="AP1007" s="23"/>
      <c r="AQ1007" s="25"/>
      <c r="AR1007" s="4"/>
      <c r="AS1007" s="4"/>
      <c r="AT1007" s="4"/>
      <c r="AU1007" s="4"/>
      <c r="AV1007" s="4"/>
      <c r="AW1007" s="4"/>
      <c r="AX1007" s="4"/>
      <c r="AY1007" s="4"/>
      <c r="AZ1007" s="4"/>
      <c r="BA1007" s="4"/>
      <c r="BB1007" s="4"/>
      <c r="BC1007" s="4"/>
      <c r="BD1007" s="4"/>
      <c r="BE1007" s="4"/>
      <c r="BF1007" s="4"/>
      <c r="BG1007" s="4"/>
      <c r="BH1007" s="4"/>
      <c r="BI1007" s="4"/>
      <c r="BJ1007" s="4"/>
      <c r="BK1007" s="4"/>
      <c r="BL1007" s="4"/>
      <c r="BM1007" s="4"/>
      <c r="BN1007" s="4"/>
      <c r="BO1007" s="4"/>
      <c r="BP1007" s="4"/>
      <c r="BQ1007" s="4"/>
      <c r="BR1007" s="4"/>
      <c r="BS1007" s="4"/>
      <c r="BT1007" s="4"/>
      <c r="BU1007" s="4"/>
      <c r="BV1007" s="4"/>
      <c r="BW1007" s="4"/>
      <c r="BX1007" s="4"/>
    </row>
    <row r="1008">
      <c r="A1008" s="4"/>
      <c r="B1008" s="4"/>
      <c r="C1008" s="4"/>
      <c r="D1008" s="4"/>
      <c r="E1008" s="4"/>
      <c r="F1008" s="4"/>
      <c r="G1008" s="4"/>
      <c r="H1008" s="4"/>
      <c r="I1008" s="4"/>
      <c r="J1008" s="4"/>
      <c r="K1008" s="4"/>
      <c r="L1008" s="4"/>
      <c r="M1008" s="4"/>
      <c r="N1008" s="4"/>
      <c r="O1008" s="4"/>
      <c r="P1008" s="4"/>
      <c r="Q1008" s="4"/>
      <c r="R1008" s="4"/>
      <c r="S1008" s="4"/>
      <c r="T1008" s="4"/>
      <c r="U1008" s="4"/>
      <c r="V1008" s="4"/>
      <c r="W1008" s="4"/>
      <c r="X1008" s="4"/>
      <c r="Y1008" s="4"/>
      <c r="Z1008" s="4"/>
      <c r="AA1008" s="4"/>
      <c r="AB1008" s="23"/>
      <c r="AC1008" s="23"/>
      <c r="AD1008" s="23"/>
      <c r="AE1008" s="23"/>
      <c r="AF1008" s="23"/>
      <c r="AG1008" s="23"/>
      <c r="AH1008" s="23"/>
      <c r="AI1008" s="23"/>
      <c r="AJ1008" s="23"/>
      <c r="AK1008" s="23"/>
      <c r="AL1008" s="23"/>
      <c r="AM1008" s="23"/>
      <c r="AN1008" s="23"/>
      <c r="AO1008" s="23"/>
      <c r="AP1008" s="23"/>
      <c r="AQ1008" s="25"/>
      <c r="AR1008" s="4"/>
      <c r="AS1008" s="4"/>
      <c r="AT1008" s="4"/>
      <c r="AU1008" s="4"/>
      <c r="AV1008" s="4"/>
      <c r="AW1008" s="4"/>
      <c r="AX1008" s="4"/>
      <c r="AY1008" s="4"/>
      <c r="AZ1008" s="4"/>
      <c r="BA1008" s="4"/>
      <c r="BB1008" s="4"/>
      <c r="BC1008" s="4"/>
      <c r="BD1008" s="4"/>
      <c r="BE1008" s="4"/>
      <c r="BF1008" s="4"/>
      <c r="BG1008" s="4"/>
      <c r="BH1008" s="4"/>
      <c r="BI1008" s="4"/>
      <c r="BJ1008" s="4"/>
      <c r="BK1008" s="4"/>
      <c r="BL1008" s="4"/>
      <c r="BM1008" s="4"/>
      <c r="BN1008" s="4"/>
      <c r="BO1008" s="4"/>
      <c r="BP1008" s="4"/>
      <c r="BQ1008" s="4"/>
      <c r="BR1008" s="4"/>
      <c r="BS1008" s="4"/>
      <c r="BT1008" s="4"/>
      <c r="BU1008" s="4"/>
      <c r="BV1008" s="4"/>
      <c r="BW1008" s="4"/>
      <c r="BX1008" s="4"/>
    </row>
    <row r="1009">
      <c r="A1009" s="4"/>
      <c r="B1009" s="4"/>
      <c r="C1009" s="4"/>
      <c r="D1009" s="4"/>
      <c r="E1009" s="4"/>
      <c r="F1009" s="4"/>
      <c r="G1009" s="4"/>
      <c r="H1009" s="4"/>
      <c r="I1009" s="4"/>
      <c r="J1009" s="4"/>
      <c r="K1009" s="4"/>
      <c r="L1009" s="4"/>
      <c r="M1009" s="4"/>
      <c r="N1009" s="4"/>
      <c r="O1009" s="4"/>
      <c r="P1009" s="4"/>
      <c r="Q1009" s="4"/>
      <c r="R1009" s="4"/>
      <c r="S1009" s="4"/>
      <c r="T1009" s="4"/>
      <c r="U1009" s="4"/>
      <c r="V1009" s="4"/>
      <c r="W1009" s="4"/>
      <c r="X1009" s="4"/>
      <c r="Y1009" s="4"/>
      <c r="Z1009" s="4"/>
      <c r="AA1009" s="4"/>
      <c r="AB1009" s="23"/>
      <c r="AC1009" s="23"/>
      <c r="AD1009" s="23"/>
      <c r="AE1009" s="23"/>
      <c r="AF1009" s="23"/>
      <c r="AG1009" s="23"/>
      <c r="AH1009" s="23"/>
      <c r="AI1009" s="23"/>
      <c r="AJ1009" s="23"/>
      <c r="AK1009" s="23"/>
      <c r="AL1009" s="23"/>
      <c r="AM1009" s="23"/>
      <c r="AN1009" s="23"/>
      <c r="AO1009" s="23"/>
      <c r="AP1009" s="23"/>
      <c r="AQ1009" s="25"/>
      <c r="AR1009" s="4"/>
      <c r="AS1009" s="4"/>
      <c r="AT1009" s="4"/>
      <c r="AU1009" s="4"/>
      <c r="AV1009" s="4"/>
      <c r="AW1009" s="4"/>
      <c r="AX1009" s="4"/>
      <c r="AY1009" s="4"/>
      <c r="AZ1009" s="4"/>
      <c r="BA1009" s="4"/>
      <c r="BB1009" s="4"/>
      <c r="BC1009" s="4"/>
      <c r="BD1009" s="4"/>
      <c r="BE1009" s="4"/>
      <c r="BF1009" s="4"/>
      <c r="BG1009" s="4"/>
      <c r="BH1009" s="4"/>
      <c r="BI1009" s="4"/>
      <c r="BJ1009" s="4"/>
      <c r="BK1009" s="4"/>
      <c r="BL1009" s="4"/>
      <c r="BM1009" s="4"/>
      <c r="BN1009" s="4"/>
      <c r="BO1009" s="4"/>
      <c r="BP1009" s="4"/>
      <c r="BQ1009" s="4"/>
      <c r="BR1009" s="4"/>
      <c r="BS1009" s="4"/>
      <c r="BT1009" s="4"/>
      <c r="BU1009" s="4"/>
      <c r="BV1009" s="4"/>
      <c r="BW1009" s="4"/>
      <c r="BX1009" s="4"/>
    </row>
    <row r="1010">
      <c r="A1010" s="4"/>
      <c r="B1010" s="4"/>
      <c r="C1010" s="4"/>
      <c r="D1010" s="4"/>
      <c r="E1010" s="4"/>
      <c r="F1010" s="4"/>
      <c r="G1010" s="4"/>
      <c r="H1010" s="4"/>
      <c r="I1010" s="4"/>
      <c r="J1010" s="4"/>
      <c r="K1010" s="4"/>
      <c r="L1010" s="4"/>
      <c r="M1010" s="4"/>
      <c r="N1010" s="4"/>
      <c r="O1010" s="4"/>
      <c r="P1010" s="4"/>
      <c r="Q1010" s="4"/>
      <c r="R1010" s="4"/>
      <c r="S1010" s="4"/>
      <c r="T1010" s="4"/>
      <c r="U1010" s="4"/>
      <c r="V1010" s="4"/>
      <c r="W1010" s="4"/>
      <c r="X1010" s="4"/>
      <c r="Y1010" s="4"/>
      <c r="Z1010" s="4"/>
      <c r="AA1010" s="4"/>
      <c r="AB1010" s="23"/>
      <c r="AC1010" s="23"/>
      <c r="AD1010" s="23"/>
      <c r="AE1010" s="23"/>
      <c r="AF1010" s="23"/>
      <c r="AG1010" s="23"/>
      <c r="AH1010" s="23"/>
      <c r="AI1010" s="23"/>
      <c r="AJ1010" s="23"/>
      <c r="AK1010" s="23"/>
      <c r="AL1010" s="23"/>
      <c r="AM1010" s="23"/>
      <c r="AN1010" s="23"/>
      <c r="AO1010" s="23"/>
      <c r="AP1010" s="23"/>
      <c r="AQ1010" s="25"/>
      <c r="AR1010" s="4"/>
      <c r="AS1010" s="4"/>
      <c r="AT1010" s="4"/>
      <c r="AU1010" s="4"/>
      <c r="AV1010" s="4"/>
      <c r="AW1010" s="4"/>
      <c r="AX1010" s="4"/>
      <c r="AY1010" s="4"/>
      <c r="AZ1010" s="4"/>
      <c r="BA1010" s="4"/>
      <c r="BB1010" s="4"/>
      <c r="BC1010" s="4"/>
      <c r="BD1010" s="4"/>
      <c r="BE1010" s="4"/>
      <c r="BF1010" s="4"/>
      <c r="BG1010" s="4"/>
      <c r="BH1010" s="4"/>
      <c r="BI1010" s="4"/>
      <c r="BJ1010" s="4"/>
      <c r="BK1010" s="4"/>
      <c r="BL1010" s="4"/>
      <c r="BM1010" s="4"/>
      <c r="BN1010" s="4"/>
      <c r="BO1010" s="4"/>
      <c r="BP1010" s="4"/>
      <c r="BQ1010" s="4"/>
      <c r="BR1010" s="4"/>
      <c r="BS1010" s="4"/>
      <c r="BT1010" s="4"/>
      <c r="BU1010" s="4"/>
      <c r="BV1010" s="4"/>
      <c r="BW1010" s="4"/>
      <c r="BX1010" s="4"/>
    </row>
    <row r="1011">
      <c r="A1011" s="4"/>
      <c r="B1011" s="4"/>
      <c r="C1011" s="4"/>
      <c r="D1011" s="4"/>
      <c r="E1011" s="4"/>
      <c r="F1011" s="4"/>
      <c r="G1011" s="4"/>
      <c r="H1011" s="4"/>
      <c r="I1011" s="4"/>
      <c r="J1011" s="4"/>
      <c r="K1011" s="4"/>
      <c r="L1011" s="4"/>
      <c r="M1011" s="4"/>
      <c r="N1011" s="4"/>
      <c r="O1011" s="4"/>
      <c r="P1011" s="4"/>
      <c r="Q1011" s="4"/>
      <c r="R1011" s="4"/>
      <c r="S1011" s="4"/>
      <c r="T1011" s="4"/>
      <c r="U1011" s="4"/>
      <c r="V1011" s="4"/>
      <c r="W1011" s="4"/>
      <c r="X1011" s="4"/>
      <c r="Y1011" s="4"/>
      <c r="Z1011" s="4"/>
      <c r="AA1011" s="4"/>
      <c r="AB1011" s="23"/>
      <c r="AC1011" s="23"/>
      <c r="AD1011" s="23"/>
      <c r="AE1011" s="23"/>
      <c r="AF1011" s="23"/>
      <c r="AG1011" s="23"/>
      <c r="AH1011" s="23"/>
      <c r="AI1011" s="23"/>
      <c r="AJ1011" s="23"/>
      <c r="AK1011" s="23"/>
      <c r="AL1011" s="23"/>
      <c r="AM1011" s="23"/>
      <c r="AN1011" s="23"/>
      <c r="AO1011" s="23"/>
      <c r="AP1011" s="23"/>
      <c r="AQ1011" s="25"/>
      <c r="AR1011" s="4"/>
      <c r="AS1011" s="4"/>
      <c r="AT1011" s="4"/>
      <c r="AU1011" s="4"/>
      <c r="AV1011" s="4"/>
      <c r="AW1011" s="4"/>
      <c r="AX1011" s="4"/>
      <c r="AY1011" s="4"/>
      <c r="AZ1011" s="4"/>
      <c r="BA1011" s="4"/>
      <c r="BB1011" s="4"/>
      <c r="BC1011" s="4"/>
      <c r="BD1011" s="4"/>
      <c r="BE1011" s="4"/>
      <c r="BF1011" s="4"/>
      <c r="BG1011" s="4"/>
      <c r="BH1011" s="4"/>
      <c r="BI1011" s="4"/>
      <c r="BJ1011" s="4"/>
      <c r="BK1011" s="4"/>
      <c r="BL1011" s="4"/>
      <c r="BM1011" s="4"/>
      <c r="BN1011" s="4"/>
      <c r="BO1011" s="4"/>
      <c r="BP1011" s="4"/>
      <c r="BQ1011" s="4"/>
      <c r="BR1011" s="4"/>
      <c r="BS1011" s="4"/>
      <c r="BT1011" s="4"/>
      <c r="BU1011" s="4"/>
      <c r="BV1011" s="4"/>
      <c r="BW1011" s="4"/>
      <c r="BX1011" s="4"/>
    </row>
    <row r="1012">
      <c r="A1012" s="4"/>
      <c r="B1012" s="4"/>
      <c r="C1012" s="4"/>
      <c r="D1012" s="4"/>
      <c r="E1012" s="4"/>
      <c r="F1012" s="4"/>
      <c r="G1012" s="4"/>
      <c r="H1012" s="4"/>
      <c r="I1012" s="4"/>
      <c r="J1012" s="4"/>
      <c r="K1012" s="4"/>
      <c r="L1012" s="4"/>
      <c r="M1012" s="4"/>
      <c r="N1012" s="4"/>
      <c r="O1012" s="4"/>
      <c r="P1012" s="4"/>
      <c r="Q1012" s="4"/>
      <c r="R1012" s="4"/>
      <c r="S1012" s="4"/>
      <c r="T1012" s="4"/>
      <c r="U1012" s="4"/>
      <c r="V1012" s="4"/>
      <c r="W1012" s="4"/>
      <c r="X1012" s="4"/>
      <c r="Y1012" s="4"/>
      <c r="Z1012" s="4"/>
      <c r="AA1012" s="4"/>
      <c r="AB1012" s="23"/>
      <c r="AC1012" s="23"/>
      <c r="AD1012" s="23"/>
      <c r="AE1012" s="23"/>
      <c r="AF1012" s="23"/>
      <c r="AG1012" s="23"/>
      <c r="AH1012" s="23"/>
      <c r="AI1012" s="23"/>
      <c r="AJ1012" s="23"/>
      <c r="AK1012" s="23"/>
      <c r="AL1012" s="23"/>
      <c r="AM1012" s="23"/>
      <c r="AN1012" s="23"/>
      <c r="AO1012" s="23"/>
      <c r="AP1012" s="23"/>
      <c r="AQ1012" s="25"/>
      <c r="AR1012" s="4"/>
      <c r="AS1012" s="4"/>
      <c r="AT1012" s="4"/>
      <c r="AU1012" s="4"/>
      <c r="AV1012" s="4"/>
      <c r="AW1012" s="4"/>
      <c r="AX1012" s="4"/>
      <c r="AY1012" s="4"/>
      <c r="AZ1012" s="4"/>
      <c r="BA1012" s="4"/>
      <c r="BB1012" s="4"/>
      <c r="BC1012" s="4"/>
      <c r="BD1012" s="4"/>
      <c r="BE1012" s="4"/>
      <c r="BF1012" s="4"/>
      <c r="BG1012" s="4"/>
      <c r="BH1012" s="4"/>
      <c r="BI1012" s="4"/>
      <c r="BJ1012" s="4"/>
      <c r="BK1012" s="4"/>
      <c r="BL1012" s="4"/>
      <c r="BM1012" s="4"/>
      <c r="BN1012" s="4"/>
      <c r="BO1012" s="4"/>
      <c r="BP1012" s="4"/>
      <c r="BQ1012" s="4"/>
      <c r="BR1012" s="4"/>
      <c r="BS1012" s="4"/>
      <c r="BT1012" s="4"/>
      <c r="BU1012" s="4"/>
      <c r="BV1012" s="4"/>
      <c r="BW1012" s="4"/>
      <c r="BX1012" s="4"/>
    </row>
    <row r="1013">
      <c r="A1013" s="4"/>
      <c r="B1013" s="4"/>
      <c r="C1013" s="4"/>
      <c r="D1013" s="4"/>
      <c r="E1013" s="4"/>
      <c r="F1013" s="4"/>
      <c r="G1013" s="4"/>
      <c r="H1013" s="4"/>
      <c r="I1013" s="4"/>
      <c r="J1013" s="4"/>
      <c r="K1013" s="4"/>
      <c r="L1013" s="4"/>
      <c r="M1013" s="4"/>
      <c r="N1013" s="4"/>
      <c r="O1013" s="4"/>
      <c r="P1013" s="4"/>
      <c r="Q1013" s="4"/>
      <c r="R1013" s="4"/>
      <c r="S1013" s="4"/>
      <c r="T1013" s="4"/>
      <c r="U1013" s="4"/>
      <c r="V1013" s="4"/>
      <c r="W1013" s="4"/>
      <c r="X1013" s="4"/>
      <c r="Y1013" s="4"/>
      <c r="Z1013" s="4"/>
      <c r="AA1013" s="4"/>
      <c r="AB1013" s="23"/>
      <c r="AC1013" s="23"/>
      <c r="AD1013" s="23"/>
      <c r="AE1013" s="23"/>
      <c r="AF1013" s="23"/>
      <c r="AG1013" s="23"/>
      <c r="AH1013" s="23"/>
      <c r="AI1013" s="23"/>
      <c r="AJ1013" s="23"/>
      <c r="AK1013" s="23"/>
      <c r="AL1013" s="23"/>
      <c r="AM1013" s="23"/>
      <c r="AN1013" s="23"/>
      <c r="AO1013" s="23"/>
      <c r="AP1013" s="23"/>
      <c r="AQ1013" s="25"/>
      <c r="AR1013" s="4"/>
      <c r="AS1013" s="4"/>
      <c r="AT1013" s="4"/>
      <c r="AU1013" s="4"/>
      <c r="AV1013" s="4"/>
      <c r="AW1013" s="4"/>
      <c r="AX1013" s="4"/>
      <c r="AY1013" s="4"/>
      <c r="AZ1013" s="4"/>
      <c r="BA1013" s="4"/>
      <c r="BB1013" s="4"/>
      <c r="BC1013" s="4"/>
      <c r="BD1013" s="4"/>
      <c r="BE1013" s="4"/>
      <c r="BF1013" s="4"/>
      <c r="BG1013" s="4"/>
      <c r="BH1013" s="4"/>
      <c r="BI1013" s="4"/>
      <c r="BJ1013" s="4"/>
      <c r="BK1013" s="4"/>
      <c r="BL1013" s="4"/>
      <c r="BM1013" s="4"/>
      <c r="BN1013" s="4"/>
      <c r="BO1013" s="4"/>
      <c r="BP1013" s="4"/>
      <c r="BQ1013" s="4"/>
      <c r="BR1013" s="4"/>
      <c r="BS1013" s="4"/>
      <c r="BT1013" s="4"/>
      <c r="BU1013" s="4"/>
      <c r="BV1013" s="4"/>
      <c r="BW1013" s="4"/>
      <c r="BX1013" s="4"/>
    </row>
    <row r="1014">
      <c r="A1014" s="4"/>
      <c r="B1014" s="4"/>
      <c r="C1014" s="4"/>
      <c r="D1014" s="4"/>
      <c r="E1014" s="4"/>
      <c r="F1014" s="4"/>
      <c r="G1014" s="4"/>
      <c r="H1014" s="4"/>
      <c r="I1014" s="4"/>
      <c r="J1014" s="4"/>
      <c r="K1014" s="4"/>
      <c r="L1014" s="4"/>
      <c r="M1014" s="4"/>
      <c r="N1014" s="4"/>
      <c r="O1014" s="4"/>
      <c r="P1014" s="4"/>
      <c r="Q1014" s="4"/>
      <c r="R1014" s="4"/>
      <c r="S1014" s="4"/>
      <c r="T1014" s="4"/>
      <c r="U1014" s="4"/>
      <c r="V1014" s="4"/>
      <c r="W1014" s="4"/>
      <c r="X1014" s="4"/>
      <c r="Y1014" s="4"/>
      <c r="Z1014" s="4"/>
      <c r="AA1014" s="4"/>
      <c r="AB1014" s="23"/>
      <c r="AC1014" s="23"/>
      <c r="AD1014" s="23"/>
      <c r="AE1014" s="23"/>
      <c r="AF1014" s="23"/>
      <c r="AG1014" s="23"/>
      <c r="AH1014" s="23"/>
      <c r="AI1014" s="23"/>
      <c r="AJ1014" s="23"/>
      <c r="AK1014" s="23"/>
      <c r="AL1014" s="23"/>
      <c r="AM1014" s="23"/>
      <c r="AN1014" s="23"/>
      <c r="AO1014" s="23"/>
      <c r="AP1014" s="23"/>
      <c r="AQ1014" s="25"/>
      <c r="AR1014" s="4"/>
      <c r="AS1014" s="4"/>
      <c r="AT1014" s="4"/>
      <c r="AU1014" s="4"/>
      <c r="AV1014" s="4"/>
      <c r="AW1014" s="4"/>
      <c r="AX1014" s="4"/>
      <c r="AY1014" s="4"/>
      <c r="AZ1014" s="4"/>
      <c r="BA1014" s="4"/>
      <c r="BB1014" s="4"/>
      <c r="BC1014" s="4"/>
      <c r="BD1014" s="4"/>
      <c r="BE1014" s="4"/>
      <c r="BF1014" s="4"/>
      <c r="BG1014" s="4"/>
      <c r="BH1014" s="4"/>
      <c r="BI1014" s="4"/>
      <c r="BJ1014" s="4"/>
      <c r="BK1014" s="4"/>
      <c r="BL1014" s="4"/>
      <c r="BM1014" s="4"/>
      <c r="BN1014" s="4"/>
      <c r="BO1014" s="4"/>
      <c r="BP1014" s="4"/>
      <c r="BQ1014" s="4"/>
      <c r="BR1014" s="4"/>
      <c r="BS1014" s="4"/>
      <c r="BT1014" s="4"/>
      <c r="BU1014" s="4"/>
      <c r="BV1014" s="4"/>
      <c r="BW1014" s="4"/>
      <c r="BX1014" s="4"/>
    </row>
    <row r="1015">
      <c r="A1015" s="4"/>
      <c r="B1015" s="4"/>
      <c r="C1015" s="4"/>
      <c r="D1015" s="4"/>
      <c r="E1015" s="4"/>
      <c r="F1015" s="4"/>
      <c r="G1015" s="4"/>
      <c r="H1015" s="4"/>
      <c r="I1015" s="4"/>
      <c r="J1015" s="4"/>
      <c r="K1015" s="4"/>
      <c r="L1015" s="4"/>
      <c r="M1015" s="4"/>
      <c r="N1015" s="4"/>
      <c r="O1015" s="4"/>
      <c r="P1015" s="4"/>
      <c r="Q1015" s="4"/>
      <c r="R1015" s="4"/>
      <c r="S1015" s="4"/>
      <c r="T1015" s="4"/>
      <c r="U1015" s="4"/>
      <c r="V1015" s="4"/>
      <c r="W1015" s="4"/>
      <c r="X1015" s="4"/>
      <c r="Y1015" s="4"/>
      <c r="Z1015" s="4"/>
      <c r="AA1015" s="4"/>
      <c r="AB1015" s="23"/>
      <c r="AC1015" s="23"/>
      <c r="AD1015" s="23"/>
      <c r="AE1015" s="23"/>
      <c r="AF1015" s="23"/>
      <c r="AG1015" s="23"/>
      <c r="AH1015" s="23"/>
      <c r="AI1015" s="23"/>
      <c r="AJ1015" s="23"/>
      <c r="AK1015" s="23"/>
      <c r="AL1015" s="23"/>
      <c r="AM1015" s="23"/>
      <c r="AN1015" s="23"/>
      <c r="AO1015" s="23"/>
      <c r="AP1015" s="23"/>
      <c r="AQ1015" s="25"/>
      <c r="AR1015" s="4"/>
      <c r="AS1015" s="4"/>
      <c r="AT1015" s="4"/>
      <c r="AU1015" s="4"/>
      <c r="AV1015" s="4"/>
      <c r="AW1015" s="4"/>
      <c r="AX1015" s="4"/>
      <c r="AY1015" s="4"/>
      <c r="AZ1015" s="4"/>
      <c r="BA1015" s="4"/>
      <c r="BB1015" s="4"/>
      <c r="BC1015" s="4"/>
      <c r="BD1015" s="4"/>
      <c r="BE1015" s="4"/>
      <c r="BF1015" s="4"/>
      <c r="BG1015" s="4"/>
      <c r="BH1015" s="4"/>
      <c r="BI1015" s="4"/>
      <c r="BJ1015" s="4"/>
      <c r="BK1015" s="4"/>
      <c r="BL1015" s="4"/>
      <c r="BM1015" s="4"/>
      <c r="BN1015" s="4"/>
      <c r="BO1015" s="4"/>
      <c r="BP1015" s="4"/>
      <c r="BQ1015" s="4"/>
      <c r="BR1015" s="4"/>
      <c r="BS1015" s="4"/>
      <c r="BT1015" s="4"/>
      <c r="BU1015" s="4"/>
      <c r="BV1015" s="4"/>
      <c r="BW1015" s="4"/>
      <c r="BX1015" s="4"/>
    </row>
    <row r="1016">
      <c r="A1016" s="4"/>
      <c r="B1016" s="4"/>
      <c r="C1016" s="4"/>
      <c r="D1016" s="4"/>
      <c r="E1016" s="4"/>
      <c r="F1016" s="4"/>
      <c r="G1016" s="4"/>
      <c r="H1016" s="4"/>
      <c r="I1016" s="4"/>
      <c r="J1016" s="4"/>
      <c r="K1016" s="4"/>
      <c r="L1016" s="4"/>
      <c r="M1016" s="4"/>
      <c r="N1016" s="4"/>
      <c r="O1016" s="4"/>
      <c r="P1016" s="4"/>
      <c r="Q1016" s="4"/>
      <c r="R1016" s="4"/>
      <c r="S1016" s="4"/>
      <c r="T1016" s="4"/>
      <c r="U1016" s="4"/>
      <c r="V1016" s="4"/>
      <c r="W1016" s="4"/>
      <c r="X1016" s="4"/>
      <c r="Y1016" s="4"/>
      <c r="Z1016" s="4"/>
      <c r="AA1016" s="4"/>
      <c r="AB1016" s="23"/>
      <c r="AC1016" s="23"/>
      <c r="AD1016" s="23"/>
      <c r="AE1016" s="23"/>
      <c r="AF1016" s="23"/>
      <c r="AG1016" s="23"/>
      <c r="AH1016" s="23"/>
      <c r="AI1016" s="23"/>
      <c r="AJ1016" s="23"/>
      <c r="AK1016" s="23"/>
      <c r="AL1016" s="23"/>
      <c r="AM1016" s="23"/>
      <c r="AN1016" s="23"/>
      <c r="AO1016" s="23"/>
      <c r="AP1016" s="23"/>
      <c r="AQ1016" s="25"/>
      <c r="AR1016" s="4"/>
      <c r="AS1016" s="4"/>
      <c r="AT1016" s="4"/>
      <c r="AU1016" s="4"/>
      <c r="AV1016" s="4"/>
      <c r="AW1016" s="4"/>
      <c r="AX1016" s="4"/>
      <c r="AY1016" s="4"/>
      <c r="AZ1016" s="4"/>
      <c r="BA1016" s="4"/>
      <c r="BB1016" s="4"/>
      <c r="BC1016" s="4"/>
      <c r="BD1016" s="4"/>
      <c r="BE1016" s="4"/>
      <c r="BF1016" s="4"/>
      <c r="BG1016" s="4"/>
      <c r="BH1016" s="4"/>
      <c r="BI1016" s="4"/>
      <c r="BJ1016" s="4"/>
      <c r="BK1016" s="4"/>
      <c r="BL1016" s="4"/>
      <c r="BM1016" s="4"/>
      <c r="BN1016" s="4"/>
      <c r="BO1016" s="4"/>
      <c r="BP1016" s="4"/>
      <c r="BQ1016" s="4"/>
      <c r="BR1016" s="4"/>
      <c r="BS1016" s="4"/>
      <c r="BT1016" s="4"/>
      <c r="BU1016" s="4"/>
      <c r="BV1016" s="4"/>
      <c r="BW1016" s="4"/>
      <c r="BX1016" s="4"/>
    </row>
    <row r="1017">
      <c r="A1017" s="4"/>
      <c r="B1017" s="4"/>
      <c r="C1017" s="4"/>
      <c r="D1017" s="4"/>
      <c r="E1017" s="4"/>
      <c r="F1017" s="4"/>
      <c r="G1017" s="4"/>
      <c r="H1017" s="4"/>
      <c r="I1017" s="4"/>
      <c r="J1017" s="4"/>
      <c r="K1017" s="4"/>
      <c r="L1017" s="4"/>
      <c r="M1017" s="4"/>
      <c r="N1017" s="4"/>
      <c r="O1017" s="4"/>
      <c r="P1017" s="4"/>
      <c r="Q1017" s="4"/>
      <c r="R1017" s="4"/>
      <c r="S1017" s="4"/>
      <c r="T1017" s="4"/>
      <c r="U1017" s="4"/>
      <c r="V1017" s="4"/>
      <c r="W1017" s="4"/>
      <c r="X1017" s="4"/>
      <c r="Y1017" s="4"/>
      <c r="Z1017" s="4"/>
      <c r="AA1017" s="4"/>
      <c r="AB1017" s="23"/>
      <c r="AC1017" s="23"/>
      <c r="AD1017" s="23"/>
      <c r="AE1017" s="23"/>
      <c r="AF1017" s="23"/>
      <c r="AG1017" s="23"/>
      <c r="AH1017" s="23"/>
      <c r="AI1017" s="23"/>
      <c r="AJ1017" s="23"/>
      <c r="AK1017" s="23"/>
      <c r="AL1017" s="23"/>
      <c r="AM1017" s="23"/>
      <c r="AN1017" s="23"/>
      <c r="AO1017" s="23"/>
      <c r="AP1017" s="23"/>
      <c r="AQ1017" s="25"/>
      <c r="AR1017" s="4"/>
      <c r="AS1017" s="4"/>
      <c r="AT1017" s="4"/>
      <c r="AU1017" s="4"/>
      <c r="AV1017" s="4"/>
      <c r="AW1017" s="4"/>
      <c r="AX1017" s="4"/>
      <c r="AY1017" s="4"/>
      <c r="AZ1017" s="4"/>
      <c r="BA1017" s="4"/>
      <c r="BB1017" s="4"/>
      <c r="BC1017" s="4"/>
      <c r="BD1017" s="4"/>
      <c r="BE1017" s="4"/>
      <c r="BF1017" s="4"/>
      <c r="BG1017" s="4"/>
      <c r="BH1017" s="4"/>
      <c r="BI1017" s="4"/>
      <c r="BJ1017" s="4"/>
      <c r="BK1017" s="4"/>
      <c r="BL1017" s="4"/>
      <c r="BM1017" s="4"/>
      <c r="BN1017" s="4"/>
      <c r="BO1017" s="4"/>
      <c r="BP1017" s="4"/>
      <c r="BQ1017" s="4"/>
      <c r="BR1017" s="4"/>
      <c r="BS1017" s="4"/>
      <c r="BT1017" s="4"/>
      <c r="BU1017" s="4"/>
      <c r="BV1017" s="4"/>
      <c r="BW1017" s="4"/>
      <c r="BX1017" s="4"/>
    </row>
    <row r="1018">
      <c r="A1018" s="4"/>
      <c r="B1018" s="4"/>
      <c r="C1018" s="4"/>
      <c r="D1018" s="4"/>
      <c r="E1018" s="4"/>
      <c r="F1018" s="4"/>
      <c r="G1018" s="4"/>
      <c r="H1018" s="4"/>
      <c r="I1018" s="4"/>
      <c r="J1018" s="4"/>
      <c r="K1018" s="4"/>
      <c r="L1018" s="4"/>
      <c r="M1018" s="4"/>
      <c r="N1018" s="4"/>
      <c r="O1018" s="4"/>
      <c r="P1018" s="4"/>
      <c r="Q1018" s="4"/>
      <c r="R1018" s="4"/>
      <c r="S1018" s="4"/>
      <c r="T1018" s="4"/>
      <c r="U1018" s="4"/>
      <c r="V1018" s="4"/>
      <c r="W1018" s="4"/>
      <c r="X1018" s="4"/>
      <c r="Y1018" s="4"/>
      <c r="Z1018" s="4"/>
      <c r="AA1018" s="4"/>
      <c r="AB1018" s="23"/>
      <c r="AC1018" s="23"/>
      <c r="AD1018" s="23"/>
      <c r="AE1018" s="23"/>
      <c r="AF1018" s="23"/>
      <c r="AG1018" s="23"/>
      <c r="AH1018" s="23"/>
      <c r="AI1018" s="23"/>
      <c r="AJ1018" s="23"/>
      <c r="AK1018" s="23"/>
      <c r="AL1018" s="23"/>
      <c r="AM1018" s="23"/>
      <c r="AN1018" s="23"/>
      <c r="AO1018" s="23"/>
      <c r="AP1018" s="23"/>
      <c r="AQ1018" s="25"/>
      <c r="AR1018" s="4"/>
      <c r="AS1018" s="4"/>
      <c r="AT1018" s="4"/>
      <c r="AU1018" s="4"/>
      <c r="AV1018" s="4"/>
      <c r="AW1018" s="4"/>
      <c r="AX1018" s="4"/>
      <c r="AY1018" s="4"/>
      <c r="AZ1018" s="4"/>
      <c r="BA1018" s="4"/>
      <c r="BB1018" s="4"/>
      <c r="BC1018" s="4"/>
      <c r="BD1018" s="4"/>
      <c r="BE1018" s="4"/>
      <c r="BF1018" s="4"/>
      <c r="BG1018" s="4"/>
      <c r="BH1018" s="4"/>
      <c r="BI1018" s="4"/>
      <c r="BJ1018" s="4"/>
      <c r="BK1018" s="4"/>
      <c r="BL1018" s="4"/>
      <c r="BM1018" s="4"/>
      <c r="BN1018" s="4"/>
      <c r="BO1018" s="4"/>
      <c r="BP1018" s="4"/>
      <c r="BQ1018" s="4"/>
      <c r="BR1018" s="4"/>
      <c r="BS1018" s="4"/>
      <c r="BT1018" s="4"/>
      <c r="BU1018" s="4"/>
      <c r="BV1018" s="4"/>
      <c r="BW1018" s="4"/>
      <c r="BX1018" s="4"/>
    </row>
    <row r="1019">
      <c r="A1019" s="4"/>
      <c r="B1019" s="4"/>
      <c r="C1019" s="4"/>
      <c r="D1019" s="4"/>
      <c r="E1019" s="4"/>
      <c r="F1019" s="4"/>
      <c r="G1019" s="4"/>
      <c r="H1019" s="4"/>
      <c r="I1019" s="4"/>
      <c r="J1019" s="4"/>
      <c r="K1019" s="4"/>
      <c r="L1019" s="4"/>
      <c r="M1019" s="4"/>
      <c r="N1019" s="4"/>
      <c r="O1019" s="4"/>
      <c r="P1019" s="4"/>
      <c r="Q1019" s="4"/>
      <c r="R1019" s="4"/>
      <c r="S1019" s="4"/>
      <c r="T1019" s="4"/>
      <c r="U1019" s="4"/>
      <c r="V1019" s="4"/>
      <c r="W1019" s="4"/>
      <c r="X1019" s="4"/>
      <c r="Y1019" s="4"/>
      <c r="Z1019" s="4"/>
      <c r="AA1019" s="4"/>
      <c r="AB1019" s="23"/>
      <c r="AC1019" s="23"/>
      <c r="AD1019" s="23"/>
      <c r="AE1019" s="23"/>
      <c r="AF1019" s="23"/>
      <c r="AG1019" s="23"/>
      <c r="AH1019" s="23"/>
      <c r="AI1019" s="23"/>
      <c r="AJ1019" s="23"/>
      <c r="AK1019" s="23"/>
      <c r="AL1019" s="23"/>
      <c r="AM1019" s="23"/>
      <c r="AN1019" s="23"/>
      <c r="AO1019" s="23"/>
      <c r="AP1019" s="23"/>
      <c r="AQ1019" s="25"/>
      <c r="AR1019" s="4"/>
      <c r="AS1019" s="4"/>
      <c r="AT1019" s="4"/>
      <c r="AU1019" s="4"/>
      <c r="AV1019" s="4"/>
      <c r="AW1019" s="4"/>
      <c r="AX1019" s="4"/>
      <c r="AY1019" s="4"/>
      <c r="AZ1019" s="4"/>
      <c r="BA1019" s="4"/>
      <c r="BB1019" s="4"/>
      <c r="BC1019" s="4"/>
      <c r="BD1019" s="4"/>
      <c r="BE1019" s="4"/>
      <c r="BF1019" s="4"/>
      <c r="BG1019" s="4"/>
      <c r="BH1019" s="4"/>
      <c r="BI1019" s="4"/>
      <c r="BJ1019" s="4"/>
      <c r="BK1019" s="4"/>
      <c r="BL1019" s="4"/>
      <c r="BM1019" s="4"/>
      <c r="BN1019" s="4"/>
      <c r="BO1019" s="4"/>
      <c r="BP1019" s="4"/>
      <c r="BQ1019" s="4"/>
      <c r="BR1019" s="4"/>
      <c r="BS1019" s="4"/>
      <c r="BT1019" s="4"/>
      <c r="BU1019" s="4"/>
      <c r="BV1019" s="4"/>
      <c r="BW1019" s="4"/>
      <c r="BX1019" s="4"/>
    </row>
    <row r="1020">
      <c r="A1020" s="4"/>
      <c r="B1020" s="4"/>
      <c r="C1020" s="4"/>
      <c r="D1020" s="4"/>
      <c r="E1020" s="4"/>
      <c r="F1020" s="4"/>
      <c r="G1020" s="4"/>
      <c r="H1020" s="4"/>
      <c r="I1020" s="4"/>
      <c r="J1020" s="4"/>
      <c r="K1020" s="4"/>
      <c r="L1020" s="4"/>
      <c r="M1020" s="4"/>
      <c r="N1020" s="4"/>
      <c r="O1020" s="4"/>
      <c r="P1020" s="4"/>
      <c r="Q1020" s="4"/>
      <c r="R1020" s="4"/>
      <c r="S1020" s="4"/>
      <c r="T1020" s="4"/>
      <c r="U1020" s="4"/>
      <c r="V1020" s="4"/>
      <c r="W1020" s="4"/>
      <c r="X1020" s="4"/>
      <c r="Y1020" s="4"/>
      <c r="Z1020" s="4"/>
      <c r="AA1020" s="4"/>
      <c r="AB1020" s="23"/>
      <c r="AC1020" s="23"/>
      <c r="AD1020" s="23"/>
      <c r="AE1020" s="23"/>
      <c r="AF1020" s="23"/>
      <c r="AG1020" s="23"/>
      <c r="AH1020" s="23"/>
      <c r="AI1020" s="23"/>
      <c r="AJ1020" s="23"/>
      <c r="AK1020" s="23"/>
      <c r="AL1020" s="23"/>
      <c r="AM1020" s="23"/>
      <c r="AN1020" s="23"/>
      <c r="AO1020" s="23"/>
      <c r="AP1020" s="23"/>
      <c r="AQ1020" s="25"/>
      <c r="AR1020" s="4"/>
      <c r="AS1020" s="4"/>
      <c r="AT1020" s="4"/>
      <c r="AU1020" s="4"/>
      <c r="AV1020" s="4"/>
      <c r="AW1020" s="4"/>
      <c r="AX1020" s="4"/>
      <c r="AY1020" s="4"/>
      <c r="AZ1020" s="4"/>
      <c r="BA1020" s="4"/>
      <c r="BB1020" s="4"/>
      <c r="BC1020" s="4"/>
      <c r="BD1020" s="4"/>
      <c r="BE1020" s="4"/>
      <c r="BF1020" s="4"/>
      <c r="BG1020" s="4"/>
      <c r="BH1020" s="4"/>
      <c r="BI1020" s="4"/>
      <c r="BJ1020" s="4"/>
      <c r="BK1020" s="4"/>
      <c r="BL1020" s="4"/>
      <c r="BM1020" s="4"/>
      <c r="BN1020" s="4"/>
      <c r="BO1020" s="4"/>
      <c r="BP1020" s="4"/>
      <c r="BQ1020" s="4"/>
      <c r="BR1020" s="4"/>
      <c r="BS1020" s="4"/>
      <c r="BT1020" s="4"/>
      <c r="BU1020" s="4"/>
      <c r="BV1020" s="4"/>
      <c r="BW1020" s="4"/>
      <c r="BX1020" s="4"/>
    </row>
    <row r="1021">
      <c r="A1021" s="4"/>
      <c r="B1021" s="4"/>
      <c r="C1021" s="4"/>
      <c r="D1021" s="4"/>
      <c r="E1021" s="4"/>
      <c r="F1021" s="4"/>
      <c r="G1021" s="4"/>
      <c r="H1021" s="4"/>
      <c r="I1021" s="4"/>
      <c r="J1021" s="4"/>
      <c r="K1021" s="4"/>
      <c r="L1021" s="4"/>
      <c r="M1021" s="4"/>
      <c r="N1021" s="4"/>
      <c r="O1021" s="4"/>
      <c r="P1021" s="4"/>
      <c r="Q1021" s="4"/>
      <c r="R1021" s="4"/>
      <c r="S1021" s="4"/>
      <c r="T1021" s="4"/>
      <c r="U1021" s="4"/>
      <c r="V1021" s="4"/>
      <c r="W1021" s="4"/>
      <c r="X1021" s="4"/>
      <c r="Y1021" s="4"/>
      <c r="Z1021" s="4"/>
      <c r="AA1021" s="4"/>
      <c r="AB1021" s="23"/>
      <c r="AC1021" s="23"/>
      <c r="AD1021" s="23"/>
      <c r="AE1021" s="23"/>
      <c r="AF1021" s="23"/>
      <c r="AG1021" s="23"/>
      <c r="AH1021" s="23"/>
      <c r="AI1021" s="23"/>
      <c r="AJ1021" s="23"/>
      <c r="AK1021" s="23"/>
      <c r="AL1021" s="23"/>
      <c r="AM1021" s="23"/>
      <c r="AN1021" s="23"/>
      <c r="AO1021" s="23"/>
      <c r="AP1021" s="23"/>
      <c r="AQ1021" s="25"/>
      <c r="AR1021" s="4"/>
      <c r="AS1021" s="4"/>
      <c r="AT1021" s="4"/>
      <c r="AU1021" s="4"/>
      <c r="AV1021" s="4"/>
      <c r="AW1021" s="4"/>
      <c r="AX1021" s="4"/>
      <c r="AY1021" s="4"/>
      <c r="AZ1021" s="4"/>
      <c r="BA1021" s="4"/>
      <c r="BB1021" s="4"/>
      <c r="BC1021" s="4"/>
      <c r="BD1021" s="4"/>
      <c r="BE1021" s="4"/>
      <c r="BF1021" s="4"/>
      <c r="BG1021" s="4"/>
      <c r="BH1021" s="4"/>
      <c r="BI1021" s="4"/>
      <c r="BJ1021" s="4"/>
      <c r="BK1021" s="4"/>
      <c r="BL1021" s="4"/>
      <c r="BM1021" s="4"/>
      <c r="BN1021" s="4"/>
      <c r="BO1021" s="4"/>
      <c r="BP1021" s="4"/>
      <c r="BQ1021" s="4"/>
      <c r="BR1021" s="4"/>
      <c r="BS1021" s="4"/>
      <c r="BT1021" s="4"/>
      <c r="BU1021" s="4"/>
      <c r="BV1021" s="4"/>
      <c r="BW1021" s="4"/>
      <c r="BX1021" s="4"/>
    </row>
    <row r="1022">
      <c r="A1022" s="4"/>
      <c r="B1022" s="4"/>
      <c r="C1022" s="4"/>
      <c r="D1022" s="4"/>
      <c r="E1022" s="4"/>
      <c r="F1022" s="4"/>
      <c r="G1022" s="4"/>
      <c r="H1022" s="4"/>
      <c r="I1022" s="4"/>
      <c r="J1022" s="4"/>
      <c r="K1022" s="4"/>
      <c r="L1022" s="4"/>
      <c r="M1022" s="4"/>
      <c r="N1022" s="4"/>
      <c r="O1022" s="4"/>
      <c r="P1022" s="4"/>
      <c r="Q1022" s="4"/>
      <c r="R1022" s="4"/>
      <c r="S1022" s="4"/>
      <c r="T1022" s="4"/>
      <c r="U1022" s="4"/>
      <c r="V1022" s="4"/>
      <c r="W1022" s="4"/>
      <c r="X1022" s="4"/>
      <c r="Y1022" s="4"/>
      <c r="Z1022" s="4"/>
      <c r="AA1022" s="4"/>
      <c r="AB1022" s="23"/>
      <c r="AC1022" s="23"/>
      <c r="AD1022" s="23"/>
      <c r="AE1022" s="23"/>
      <c r="AF1022" s="23"/>
      <c r="AG1022" s="23"/>
      <c r="AH1022" s="23"/>
      <c r="AI1022" s="23"/>
      <c r="AJ1022" s="23"/>
      <c r="AK1022" s="23"/>
      <c r="AL1022" s="23"/>
      <c r="AM1022" s="23"/>
      <c r="AN1022" s="23"/>
      <c r="AO1022" s="23"/>
      <c r="AP1022" s="23"/>
      <c r="AQ1022" s="25"/>
      <c r="AR1022" s="4"/>
      <c r="AS1022" s="4"/>
      <c r="AT1022" s="4"/>
      <c r="AU1022" s="4"/>
      <c r="AV1022" s="4"/>
      <c r="AW1022" s="4"/>
      <c r="AX1022" s="4"/>
      <c r="AY1022" s="4"/>
      <c r="AZ1022" s="4"/>
      <c r="BA1022" s="4"/>
      <c r="BB1022" s="4"/>
      <c r="BC1022" s="4"/>
      <c r="BD1022" s="4"/>
      <c r="BE1022" s="4"/>
      <c r="BF1022" s="4"/>
      <c r="BG1022" s="4"/>
      <c r="BH1022" s="4"/>
      <c r="BI1022" s="4"/>
      <c r="BJ1022" s="4"/>
      <c r="BK1022" s="4"/>
      <c r="BL1022" s="4"/>
      <c r="BM1022" s="4"/>
      <c r="BN1022" s="4"/>
      <c r="BO1022" s="4"/>
      <c r="BP1022" s="4"/>
      <c r="BQ1022" s="4"/>
      <c r="BR1022" s="4"/>
      <c r="BS1022" s="4"/>
      <c r="BT1022" s="4"/>
      <c r="BU1022" s="4"/>
      <c r="BV1022" s="4"/>
      <c r="BW1022" s="4"/>
      <c r="BX1022" s="4"/>
    </row>
  </sheetData>
  <mergeCells count="75">
    <mergeCell ref="BF14:BF16"/>
    <mergeCell ref="BG14:BG16"/>
    <mergeCell ref="AY14:AY16"/>
    <mergeCell ref="AZ14:AZ16"/>
    <mergeCell ref="BA14:BA16"/>
    <mergeCell ref="BB14:BB16"/>
    <mergeCell ref="BC14:BC16"/>
    <mergeCell ref="BD14:BD16"/>
    <mergeCell ref="BE14:BE16"/>
    <mergeCell ref="BO14:BO16"/>
    <mergeCell ref="BP14:BP16"/>
    <mergeCell ref="BQ14:BQ16"/>
    <mergeCell ref="BR14:BR16"/>
    <mergeCell ref="BS14:BS16"/>
    <mergeCell ref="BH14:BH16"/>
    <mergeCell ref="BI14:BI16"/>
    <mergeCell ref="BJ14:BJ16"/>
    <mergeCell ref="BK14:BK16"/>
    <mergeCell ref="BL14:BL16"/>
    <mergeCell ref="BM14:BM16"/>
    <mergeCell ref="BN14:BN16"/>
    <mergeCell ref="U15:W15"/>
    <mergeCell ref="X15:Z15"/>
    <mergeCell ref="R14:R16"/>
    <mergeCell ref="S14:S16"/>
    <mergeCell ref="T14:T16"/>
    <mergeCell ref="U14:Z14"/>
    <mergeCell ref="AT14:AT16"/>
    <mergeCell ref="AW14:AW16"/>
    <mergeCell ref="AX14:AX16"/>
    <mergeCell ref="AR15:AS15"/>
    <mergeCell ref="B1:N1"/>
    <mergeCell ref="C2:C3"/>
    <mergeCell ref="D2:D3"/>
    <mergeCell ref="E2:E3"/>
    <mergeCell ref="H2:N2"/>
    <mergeCell ref="BC2:BC3"/>
    <mergeCell ref="B6:Z6"/>
    <mergeCell ref="BC7:BC8"/>
    <mergeCell ref="BD7:BD8"/>
    <mergeCell ref="BE7:BE8"/>
    <mergeCell ref="BF7:BF8"/>
    <mergeCell ref="BG7:BG8"/>
    <mergeCell ref="BH7:BH8"/>
    <mergeCell ref="BI7:BI8"/>
    <mergeCell ref="BL7:BL8"/>
    <mergeCell ref="H7:N7"/>
    <mergeCell ref="B11:Z11"/>
    <mergeCell ref="I12:N13"/>
    <mergeCell ref="Q12:T13"/>
    <mergeCell ref="U12:Z13"/>
    <mergeCell ref="AG12:AH12"/>
    <mergeCell ref="Q7:Q8"/>
    <mergeCell ref="R7:R8"/>
    <mergeCell ref="S7:S8"/>
    <mergeCell ref="T7:T8"/>
    <mergeCell ref="U7:Z7"/>
    <mergeCell ref="AT7:AT8"/>
    <mergeCell ref="AG8:AH8"/>
    <mergeCell ref="B2:B3"/>
    <mergeCell ref="B7:B8"/>
    <mergeCell ref="C7:C8"/>
    <mergeCell ref="D7:D8"/>
    <mergeCell ref="E7:E8"/>
    <mergeCell ref="F7:F8"/>
    <mergeCell ref="B12:E13"/>
    <mergeCell ref="I15:K15"/>
    <mergeCell ref="L15:N15"/>
    <mergeCell ref="B14:B16"/>
    <mergeCell ref="C14:C16"/>
    <mergeCell ref="D14:D16"/>
    <mergeCell ref="E14:E16"/>
    <mergeCell ref="F14:F16"/>
    <mergeCell ref="H14:N14"/>
    <mergeCell ref="Q14:Q16"/>
  </mergeCells>
  <conditionalFormatting sqref="AB1:AQ1022">
    <cfRule type="cellIs" dxfId="4" priority="1" operator="equal">
      <formula>"A"</formula>
    </cfRule>
  </conditionalFormatting>
  <conditionalFormatting sqref="AB1:AQ1022">
    <cfRule type="cellIs" dxfId="5" priority="2" operator="equal">
      <formula>"B"</formula>
    </cfRule>
  </conditionalFormatting>
  <conditionalFormatting sqref="AB1:AQ1022">
    <cfRule type="cellIs" dxfId="6" priority="3" operator="equal">
      <formula>"C1"</formula>
    </cfRule>
  </conditionalFormatting>
  <conditionalFormatting sqref="AB1:AQ1022">
    <cfRule type="cellIs" dxfId="7" priority="4" operator="equal">
      <formula>"C2"</formula>
    </cfRule>
  </conditionalFormatting>
  <conditionalFormatting sqref="AB1:AQ1022">
    <cfRule type="cellIs" dxfId="8" priority="5" operator="equal">
      <formula>"D"</formula>
    </cfRule>
  </conditionalFormatting>
  <conditionalFormatting sqref="AB1:AQ1022">
    <cfRule type="cellIs" dxfId="9" priority="6" operator="equal">
      <formula>"R"</formula>
    </cfRule>
  </conditionalFormatting>
  <conditionalFormatting sqref="AB1:AQ1022">
    <cfRule type="cellIs" dxfId="10" priority="7" operator="equal">
      <formula>"N"</formula>
    </cfRule>
  </conditionalFormatting>
  <conditionalFormatting sqref="AB1:AQ1022">
    <cfRule type="cellIs" dxfId="11" priority="8" operator="equal">
      <formula>"NL"</formula>
    </cfRule>
  </conditionalFormatting>
  <conditionalFormatting sqref="AB1:AQ1022">
    <cfRule type="cellIs" dxfId="12" priority="9" operator="equal">
      <formula>"A"</formula>
    </cfRule>
  </conditionalFormatting>
  <dataValidations>
    <dataValidation type="list" allowBlank="1" showErrorMessage="1" sqref="K4 K17:K116 W17:W116">
      <formula1>"MC,-"</formula1>
    </dataValidation>
  </dataValidations>
  <drawing r:id="rId1"/>
  <tableParts count="2">
    <tablePart r:id="rId4"/>
    <tablePart r:id="rId5"/>
  </tableParts>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hidden="1" min="1" max="1" width="4.25"/>
    <col customWidth="1" hidden="1" min="2" max="2" width="7.13"/>
    <col customWidth="1" min="3" max="3" width="1.75"/>
    <col customWidth="1" min="4" max="8" width="6.38"/>
    <col customWidth="1" min="9" max="9" width="0.38"/>
  </cols>
  <sheetData>
    <row r="1" ht="25.5" hidden="1" customHeight="1"/>
    <row r="2" ht="6.0" customHeight="1">
      <c r="B2" s="238"/>
      <c r="C2" s="238"/>
    </row>
    <row r="3" ht="48.0" customHeight="1">
      <c r="D3" s="299" t="s">
        <v>115</v>
      </c>
    </row>
    <row r="4" ht="20.25" customHeight="1">
      <c r="D4" s="241">
        <f>NOW()</f>
        <v>46265.50961</v>
      </c>
    </row>
    <row r="5" ht="27.0" customHeight="1">
      <c r="A5" s="36" t="s">
        <v>100</v>
      </c>
      <c r="B5" s="36">
        <v>1.0</v>
      </c>
      <c r="D5" s="242" t="s">
        <v>11</v>
      </c>
      <c r="E5" s="243" t="s">
        <v>12</v>
      </c>
      <c r="F5" s="243" t="s">
        <v>13</v>
      </c>
      <c r="G5" s="244" t="s">
        <v>80</v>
      </c>
      <c r="H5" s="245"/>
    </row>
    <row r="6" ht="27.0" customHeight="1">
      <c r="A6" s="36"/>
      <c r="B6" s="36" t="s">
        <v>116</v>
      </c>
      <c r="D6" s="247">
        <f t="array" ref="D6">IFERROR(INDEX('計測入力シート（ここのみ編集可）'!$BN$17:$BN$116,MATCH(A5&amp;B5,'計測入力シート（ここのみ編集可）'!$BO$17:$BO$116,0)),"")</f>
        <v>1</v>
      </c>
      <c r="E6" s="248" t="str">
        <f t="array" ref="E6">IFERROR(INDEX('計測入力シート（ここのみ編集可）'!$BP$17:$BP$116,MATCH(A5&amp;B5,'計測入力シート（ここのみ編集可）'!$BO$17:$BO$116,0)),"")</f>
        <v>-</v>
      </c>
      <c r="F6" s="249" t="str">
        <f t="array" ref="F6">IFERROR(INDEX('計測入力シート（ここのみ編集可）'!$BR$17:$BR$116,MATCH(A5&amp;B5,'計測入力シート（ここのみ編集可）'!$BO$17:$BO$116,0)),"")</f>
        <v>-</v>
      </c>
      <c r="G6" s="250">
        <f t="array" ref="G6">IFERROR(INDEX('計測入力シート（ここのみ編集可）'!$BL$17:$BL$116,MATCH(A5&amp;B5,'計測入力シート（ここのみ編集可）'!$BO$17:$BO$116,0)),"")</f>
        <v>4</v>
      </c>
      <c r="H6" s="251"/>
    </row>
    <row r="7" ht="27.0" customHeight="1">
      <c r="D7" s="252" t="s">
        <v>18</v>
      </c>
      <c r="E7" s="253">
        <f t="array" ref="E7">IFERROR(INDEX('計測入力シート（ここのみ編集可）'!$C$17:$C$116,MATCH(A5&amp;B5,'計測入力シート（ここのみ編集可）'!$BO$17:$BO$116,0)),"")</f>
        <v>36</v>
      </c>
      <c r="F7" s="254" t="s">
        <v>4</v>
      </c>
      <c r="G7" s="255" t="str">
        <f t="array" ref="G7">IFERROR(INDEX('計測入力シート（ここのみ編集可）'!$D$17:$D$116,MATCH(A5&amp;B5,'計測入力シート（ここのみ編集可）'!$BO$17:$BO$116,0)),"")</f>
        <v>かねなしんちゃん</v>
      </c>
      <c r="H7" s="256"/>
    </row>
    <row r="8" ht="27.0" customHeight="1">
      <c r="D8" s="257" t="s">
        <v>3</v>
      </c>
      <c r="E8" s="258" t="str">
        <f t="array" ref="E8">IFERROR(INDEX('計測入力シート（ここのみ編集可）'!$B$17:$B$116,MATCH(A5&amp;B5,'計測入力シート（ここのみ編集可）'!$BO$17:$BO$116,0)),"")</f>
        <v>C2</v>
      </c>
      <c r="F8" s="259" t="s">
        <v>5</v>
      </c>
      <c r="G8" s="260" t="str">
        <f t="array" ref="G8">IFERROR(INDEX('計測入力シート（ここのみ編集可）'!$E$17:$E$116,MATCH(A5&amp;B5,'計測入力シート（ここのみ編集可）'!$BO$17:$BO$116,0)),"")</f>
        <v>NINJA400</v>
      </c>
      <c r="H8" s="261"/>
    </row>
    <row r="9" ht="24.75" customHeight="1">
      <c r="D9" s="262" t="s">
        <v>58</v>
      </c>
      <c r="E9" s="263" t="str">
        <f t="array" ref="E9">IFERROR(INDEX(#REF!,MATCH(A5&amp;B5,'計測入力シート（ここのみ編集可）'!$BO$17:$BO$116,0)),"")</f>
        <v/>
      </c>
      <c r="H9" s="35"/>
    </row>
    <row r="10" ht="52.5" customHeight="1">
      <c r="D10" s="264" t="s">
        <v>68</v>
      </c>
      <c r="E10" s="265" t="str">
        <f t="array" ref="E10">IFERROR(INDEX(#REF!,MATCH(A5&amp;B5,'計測入力シート（ここのみ編集可）'!$BO$17:$BO$116,0)),"")</f>
        <v/>
      </c>
      <c r="F10" s="2"/>
      <c r="G10" s="2"/>
      <c r="H10" s="3"/>
    </row>
    <row r="11" ht="20.25" customHeight="1">
      <c r="D11" s="266" t="s">
        <v>70</v>
      </c>
      <c r="E11" s="267" t="str">
        <f t="array" ref="E11">IFERROR(INDEX('計測入力シート（ここのみ編集可）'!$AW$17:$AW$116,MATCH(A5&amp;B5,'計測入力シート（ここのみ編集可）'!$BO$17:$BO$116,0)),"")</f>
        <v>1:41:725</v>
      </c>
      <c r="F11" s="268"/>
      <c r="G11" s="269" t="s">
        <v>110</v>
      </c>
      <c r="H11" s="270" t="str">
        <f t="array" ref="H11">IFERROR(INDEX('計測入力シート（ここのみ編集可）'!$AY$17:$AY$116,MATCH(A5&amp;B5,'計測入力シート（ここのみ編集可）'!$BO$17:$BO$116,0)),"")</f>
        <v>-</v>
      </c>
    </row>
    <row r="12" ht="20.25" customHeight="1">
      <c r="D12" s="271" t="s">
        <v>73</v>
      </c>
      <c r="E12" s="272" t="str">
        <f t="array" ref="E12">IFERROR(INDEX('計測入力シート（ここのみ編集可）'!$AZ$17:$AZ$116,MATCH(A5&amp;B5,'計測入力シート（ここのみ編集可）'!$BO$17:$BO$116,0)),"")</f>
        <v>1:41:475</v>
      </c>
      <c r="F12" s="179"/>
      <c r="G12" s="273" t="s">
        <v>111</v>
      </c>
      <c r="H12" s="274" t="str">
        <f t="array" ref="H12">IFERROR(INDEX('計測入力シート（ここのみ編集可）'!$BB$17:$BB$116,MATCH(A5&amp;B5,'計測入力シート（ここのみ編集可）'!$BO$17:$BO$116,0)),"")</f>
        <v>-</v>
      </c>
    </row>
    <row r="13" ht="20.25" customHeight="1">
      <c r="D13" s="275" t="s">
        <v>112</v>
      </c>
      <c r="E13" s="276" t="str">
        <f t="array" ref="E13">IFERROR(INDEX('計測入力シート（ここのみ編集可）'!$BC$17:$BC$116,MATCH(A5&amp;B5,'計測入力シート（ここのみ編集可）'!$BO$17:$BO$116,0)),"")</f>
        <v>1:41:475</v>
      </c>
      <c r="F13" s="277"/>
      <c r="G13" s="278" t="s">
        <v>9</v>
      </c>
      <c r="H13" s="279">
        <f t="array" ref="H13">IFERROR(INDEX('計測入力シート（ここのみ編集可）'!$BD$17:$BD$116,MATCH(A5&amp;B5,'計測入力シート（ここのみ編集可）'!$BO$17:$BO$116,0)),"")</f>
        <v>1.039638957</v>
      </c>
    </row>
    <row r="14" ht="20.25" customHeight="1">
      <c r="D14" s="280"/>
    </row>
    <row r="15" ht="27.0" customHeight="1">
      <c r="A15" s="105" t="str">
        <f>A5</f>
        <v>C2</v>
      </c>
      <c r="B15" s="105">
        <f>B5+1</f>
        <v>2</v>
      </c>
      <c r="D15" s="242" t="s">
        <v>11</v>
      </c>
      <c r="E15" s="243" t="s">
        <v>12</v>
      </c>
      <c r="F15" s="243" t="s">
        <v>13</v>
      </c>
      <c r="G15" s="244" t="s">
        <v>80</v>
      </c>
      <c r="H15" s="245"/>
    </row>
    <row r="16" ht="27.0" customHeight="1">
      <c r="A16" s="36"/>
      <c r="B16" s="36"/>
      <c r="D16" s="247">
        <f t="array" ref="D16">IFERROR(INDEX('計測入力シート（ここのみ編集可）'!$BN$17:$BN$116,MATCH(A15&amp;B15,'計測入力シート（ここのみ編集可）'!$BO$17:$BO$116,0)),"")</f>
        <v>2</v>
      </c>
      <c r="E16" s="248" t="str">
        <f t="array" ref="E16">IFERROR(INDEX('計測入力シート（ここのみ編集可）'!$BP$17:$BP$116,MATCH(A15&amp;B15,'計測入力シート（ここのみ編集可）'!$BO$17:$BO$116,0)),"")</f>
        <v>-</v>
      </c>
      <c r="F16" s="249" t="str">
        <f t="array" ref="F16">IFERROR(INDEX('計測入力シート（ここのみ編集可）'!$BR$17:$BR$116,MATCH(A15&amp;B15,'計測入力シート（ここのみ編集可）'!$BO$17:$BO$116,0)),"")</f>
        <v>-</v>
      </c>
      <c r="G16" s="250">
        <f t="array" ref="G16">IFERROR(INDEX('計測入力シート（ここのみ編集可）'!$BL$17:$BL$116,MATCH(A15&amp;B15,'計測入力シート（ここのみ編集可）'!$BO$17:$BO$116,0)),"")</f>
        <v>12</v>
      </c>
      <c r="H16" s="251"/>
    </row>
    <row r="17" ht="27.0" customHeight="1">
      <c r="D17" s="252" t="s">
        <v>18</v>
      </c>
      <c r="E17" s="253">
        <f t="array" ref="E17">IFERROR(INDEX('計測入力シート（ここのみ編集可）'!$C$17:$C$116,MATCH(A15&amp;B15,'計測入力シート（ここのみ編集可）'!$BO$17:$BO$116,0)),"")</f>
        <v>37</v>
      </c>
      <c r="F17" s="254" t="s">
        <v>4</v>
      </c>
      <c r="G17" s="255" t="str">
        <f t="array" ref="G17">IFERROR(INDEX('計測入力シート（ここのみ編集可）'!$D$17:$D$116,MATCH(A15&amp;B15,'計測入力シート（ここのみ編集可）'!$BO$17:$BO$116,0)),"")</f>
        <v>TAM</v>
      </c>
      <c r="H17" s="256"/>
    </row>
    <row r="18" ht="27.0" customHeight="1">
      <c r="D18" s="257" t="s">
        <v>3</v>
      </c>
      <c r="E18" s="258" t="str">
        <f t="array" ref="E18">IFERROR(INDEX('計測入力シート（ここのみ編集可）'!$B$17:$B$116,MATCH(A15&amp;B15,'計測入力シート（ここのみ編集可）'!$BO$17:$BO$116,0)),"")</f>
        <v>C2</v>
      </c>
      <c r="F18" s="259" t="s">
        <v>5</v>
      </c>
      <c r="G18" s="260" t="str">
        <f t="array" ref="G18">IFERROR(INDEX('計測入力シート（ここのみ編集可）'!$E$17:$E$116,MATCH(A15&amp;B15,'計測入力シート（ここのみ編集可）'!$BO$17:$BO$116,0)),"")</f>
        <v>GROM</v>
      </c>
      <c r="H18" s="261"/>
    </row>
    <row r="19" ht="24.75" customHeight="1">
      <c r="D19" s="262" t="s">
        <v>58</v>
      </c>
      <c r="E19" s="263" t="str">
        <f t="array" ref="E19">IFERROR(INDEX(#REF!,MATCH(A15&amp;B15,'計測入力シート（ここのみ編集可）'!$BO$17:$BO$116,0)),"")</f>
        <v/>
      </c>
      <c r="H19" s="35"/>
    </row>
    <row r="20" ht="52.5" customHeight="1">
      <c r="D20" s="264" t="s">
        <v>68</v>
      </c>
      <c r="E20" s="265" t="str">
        <f t="array" ref="E20">IFERROR(INDEX(#REF!,MATCH(A15&amp;B15,'計測入力シート（ここのみ編集可）'!$BO$17:$BO$116,0)),"")</f>
        <v/>
      </c>
      <c r="F20" s="2"/>
      <c r="G20" s="2"/>
      <c r="H20" s="3"/>
    </row>
    <row r="21" ht="20.25" customHeight="1">
      <c r="D21" s="266" t="s">
        <v>70</v>
      </c>
      <c r="E21" s="267" t="str">
        <f t="array" ref="E21">IFERROR(INDEX('計測入力シート（ここのみ編集可）'!$AW$17:$AW$116,MATCH(A15&amp;B15,'計測入力シート（ここのみ編集可）'!$BO$17:$BO$116,0)),"")</f>
        <v>1:57:197</v>
      </c>
      <c r="F21" s="268"/>
      <c r="G21" s="269" t="s">
        <v>110</v>
      </c>
      <c r="H21" s="270" t="str">
        <f t="array" ref="H21">IFERROR(INDEX('計測入力シート（ここのみ編集可）'!$AY$17:$AY$116,MATCH(A15&amp;B15,'計測入力シート（ここのみ編集可）'!$BO$17:$BO$116,0)),"")</f>
        <v>-</v>
      </c>
    </row>
    <row r="22" ht="20.25" customHeight="1">
      <c r="D22" s="271" t="s">
        <v>73</v>
      </c>
      <c r="E22" s="272" t="str">
        <f t="array" ref="E22">IFERROR(INDEX('計測入力シート（ここのみ編集可）'!$AZ$17:$AZ$116,MATCH(A15&amp;B15,'計測入力シート（ここのみ編集可）'!$BO$17:$BO$116,0)),"")</f>
        <v>1:46:979</v>
      </c>
      <c r="F22" s="179"/>
      <c r="G22" s="273" t="s">
        <v>111</v>
      </c>
      <c r="H22" s="274" t="str">
        <f t="array" ref="H22">IFERROR(INDEX('計測入力シート（ここのみ編集可）'!$BB$17:$BB$116,MATCH(A15&amp;B15,'計測入力シート（ここのみ編集可）'!$BO$17:$BO$116,0)),"")</f>
        <v>-</v>
      </c>
    </row>
    <row r="23" ht="20.25" customHeight="1">
      <c r="D23" s="275" t="s">
        <v>112</v>
      </c>
      <c r="E23" s="276" t="str">
        <f t="array" ref="E23">IFERROR(INDEX('計測入力シート（ここのみ編集可）'!$BC$17:$BC$116,MATCH(A15&amp;B15,'計測入力シート（ここのみ編集可）'!$BO$17:$BO$116,0)),"")</f>
        <v>1:46:979</v>
      </c>
      <c r="F23" s="277"/>
      <c r="G23" s="278" t="s">
        <v>9</v>
      </c>
      <c r="H23" s="279">
        <f t="array" ref="H23">IFERROR(INDEX('計測入力シート（ここのみ編集可）'!$BD$17:$BD$116,MATCH(A15&amp;B15,'計測入力シート（ここのみ編集可）'!$BO$17:$BO$116,0)),"")</f>
        <v>1.096028933</v>
      </c>
    </row>
    <row r="24" ht="20.25" customHeight="1">
      <c r="D24" s="280"/>
    </row>
    <row r="25" ht="27.0" customHeight="1">
      <c r="A25" s="105" t="str">
        <f>A15</f>
        <v>C2</v>
      </c>
      <c r="B25" s="105">
        <f>B15+1</f>
        <v>3</v>
      </c>
      <c r="D25" s="242" t="s">
        <v>11</v>
      </c>
      <c r="E25" s="243" t="s">
        <v>12</v>
      </c>
      <c r="F25" s="243" t="s">
        <v>13</v>
      </c>
      <c r="G25" s="244" t="s">
        <v>80</v>
      </c>
      <c r="H25" s="245"/>
    </row>
    <row r="26" ht="27.0" customHeight="1">
      <c r="A26" s="36"/>
      <c r="B26" s="36"/>
      <c r="D26" s="247">
        <f t="array" ref="D26">IFERROR(INDEX('計測入力シート（ここのみ編集可）'!$BN$17:$BN$116,MATCH(A25&amp;B25,'計測入力シート（ここのみ編集可）'!$BO$17:$BO$116,0)),"")</f>
        <v>3</v>
      </c>
      <c r="E26" s="248" t="str">
        <f t="array" ref="E26">IFERROR(INDEX('計測入力シート（ここのみ編集可）'!$BP$17:$BP$116,MATCH(A25&amp;B25,'計測入力シート（ここのみ編集可）'!$BO$17:$BO$116,0)),"")</f>
        <v>-</v>
      </c>
      <c r="F26" s="249" t="str">
        <f t="array" ref="F26">IFERROR(INDEX('計測入力シート（ここのみ編集可）'!$BR$17:$BR$116,MATCH(A25&amp;B25,'計測入力シート（ここのみ編集可）'!$BO$17:$BO$116,0)),"")</f>
        <v>-</v>
      </c>
      <c r="G26" s="250">
        <f t="array" ref="G26">IFERROR(INDEX('計測入力シート（ここのみ編集可）'!$BL$17:$BL$116,MATCH(A25&amp;B25,'計測入力シート（ここのみ編集可）'!$BO$17:$BO$116,0)),"")</f>
        <v>14</v>
      </c>
      <c r="H26" s="251"/>
    </row>
    <row r="27" ht="27.0" customHeight="1">
      <c r="D27" s="252" t="s">
        <v>18</v>
      </c>
      <c r="E27" s="253">
        <f t="array" ref="E27">IFERROR(INDEX('計測入力シート（ここのみ編集可）'!$C$17:$C$116,MATCH(A25&amp;B25,'計測入力シート（ここのみ編集可）'!$BO$17:$BO$116,0)),"")</f>
        <v>33</v>
      </c>
      <c r="F27" s="254" t="s">
        <v>4</v>
      </c>
      <c r="G27" s="255" t="str">
        <f t="array" ref="G27">IFERROR(INDEX('計測入力シート（ここのみ編集可）'!$D$17:$D$116,MATCH(A25&amp;B25,'計測入力シート（ここのみ編集可）'!$BO$17:$BO$116,0)),"")</f>
        <v>浅野智博</v>
      </c>
      <c r="H27" s="256"/>
    </row>
    <row r="28" ht="27.0" customHeight="1">
      <c r="D28" s="257" t="s">
        <v>3</v>
      </c>
      <c r="E28" s="258" t="str">
        <f t="array" ref="E28">IFERROR(INDEX('計測入力シート（ここのみ編集可）'!$B$17:$B$116,MATCH(A25&amp;B25,'計測入力シート（ここのみ編集可）'!$BO$17:$BO$116,0)),"")</f>
        <v>C2</v>
      </c>
      <c r="F28" s="259" t="s">
        <v>5</v>
      </c>
      <c r="G28" s="260" t="str">
        <f t="array" ref="G28">IFERROR(INDEX('計測入力シート（ここのみ編集可）'!$E$17:$E$116,MATCH(A25&amp;B25,'計測入力シート（ここのみ編集可）'!$BO$17:$BO$116,0)),"")</f>
        <v>YZ250FX</v>
      </c>
      <c r="H28" s="261"/>
    </row>
    <row r="29" ht="24.75" customHeight="1">
      <c r="D29" s="262" t="s">
        <v>58</v>
      </c>
      <c r="E29" s="263" t="str">
        <f t="array" ref="E29">IFERROR(INDEX(#REF!,MATCH(A25&amp;B25,'計測入力シート（ここのみ編集可）'!$BO$17:$BO$116,0)),"")</f>
        <v/>
      </c>
      <c r="H29" s="35"/>
    </row>
    <row r="30" ht="52.5" customHeight="1">
      <c r="D30" s="264" t="s">
        <v>68</v>
      </c>
      <c r="E30" s="265" t="str">
        <f t="array" ref="E30">IFERROR(INDEX(#REF!,MATCH(A25&amp;B25,'計測入力シート（ここのみ編集可）'!$BO$17:$BO$116,0)),"")</f>
        <v/>
      </c>
      <c r="F30" s="2"/>
      <c r="G30" s="2"/>
      <c r="H30" s="3"/>
    </row>
    <row r="31" ht="20.25" customHeight="1">
      <c r="D31" s="266" t="s">
        <v>70</v>
      </c>
      <c r="E31" s="267" t="str">
        <f t="array" ref="E31">IFERROR(INDEX('計測入力シート（ここのみ編集可）'!$AW$17:$AW$116,MATCH(A25&amp;B25,'計測入力シート（ここのみ編集可）'!$BO$17:$BO$116,0)),"")</f>
        <v>9:99:999</v>
      </c>
      <c r="F31" s="268"/>
      <c r="G31" s="269" t="s">
        <v>110</v>
      </c>
      <c r="H31" s="270" t="str">
        <f t="array" ref="H31">IFERROR(INDEX('計測入力シート（ここのみ編集可）'!$AY$17:$AY$116,MATCH(A25&amp;B25,'計測入力シート（ここのみ編集可）'!$BO$17:$BO$116,0)),"")</f>
        <v>MC</v>
      </c>
    </row>
    <row r="32" ht="20.25" customHeight="1">
      <c r="D32" s="271" t="s">
        <v>73</v>
      </c>
      <c r="E32" s="272" t="str">
        <f t="array" ref="E32">IFERROR(INDEX('計測入力シート（ここのみ編集可）'!$AZ$17:$AZ$116,MATCH(A25&amp;B25,'計測入力シート（ここのみ編集可）'!$BO$17:$BO$116,0)),"")</f>
        <v>1:47:833</v>
      </c>
      <c r="F32" s="179"/>
      <c r="G32" s="273" t="s">
        <v>111</v>
      </c>
      <c r="H32" s="274" t="str">
        <f t="array" ref="H32">IFERROR(INDEX('計測入力シート（ここのみ編集可）'!$BB$17:$BB$116,MATCH(A25&amp;B25,'計測入力シート（ここのみ編集可）'!$BO$17:$BO$116,0)),"")</f>
        <v>-</v>
      </c>
    </row>
    <row r="33" ht="20.25" customHeight="1">
      <c r="D33" s="275" t="s">
        <v>112</v>
      </c>
      <c r="E33" s="276" t="str">
        <f t="array" ref="E33">IFERROR(INDEX('計測入力シート（ここのみ編集可）'!$BC$17:$BC$116,MATCH(A25&amp;B25,'計測入力シート（ここのみ編集可）'!$BO$17:$BO$116,0)),"")</f>
        <v>1:47:833</v>
      </c>
      <c r="F33" s="277"/>
      <c r="G33" s="278" t="s">
        <v>9</v>
      </c>
      <c r="H33" s="279">
        <f t="array" ref="H33">IFERROR(INDEX('計測入力シート（ここのみ編集可）'!$BD$17:$BD$116,MATCH(A25&amp;B25,'計測入力シート（ここのみ編集可）'!$BO$17:$BO$116,0)),"")</f>
        <v>1.104778395</v>
      </c>
    </row>
    <row r="34" ht="20.25" customHeight="1">
      <c r="D34" s="280"/>
    </row>
    <row r="35" ht="27.0" customHeight="1">
      <c r="A35" s="105" t="str">
        <f>A25</f>
        <v>C2</v>
      </c>
      <c r="B35" s="105">
        <f>B25+1</f>
        <v>4</v>
      </c>
      <c r="D35" s="242" t="s">
        <v>11</v>
      </c>
      <c r="E35" s="243" t="s">
        <v>12</v>
      </c>
      <c r="F35" s="243" t="s">
        <v>13</v>
      </c>
      <c r="G35" s="244" t="s">
        <v>80</v>
      </c>
      <c r="H35" s="245"/>
    </row>
    <row r="36" ht="27.0" customHeight="1">
      <c r="A36" s="36"/>
      <c r="B36" s="36"/>
      <c r="D36" s="247">
        <f t="array" ref="D36">IFERROR(INDEX('計測入力シート（ここのみ編集可）'!$BN$17:$BN$116,MATCH(A35&amp;B35,'計測入力シート（ここのみ編集可）'!$BO$17:$BO$116,0)),"")</f>
        <v>4</v>
      </c>
      <c r="E36" s="248" t="str">
        <f t="array" ref="E36">IFERROR(INDEX('計測入力シート（ここのみ編集可）'!$BP$17:$BP$116,MATCH(A35&amp;B35,'計測入力シート（ここのみ編集可）'!$BO$17:$BO$116,0)),"")</f>
        <v>-</v>
      </c>
      <c r="F36" s="249" t="str">
        <f t="array" ref="F36">IFERROR(INDEX('計測入力シート（ここのみ編集可）'!$BR$17:$BR$116,MATCH(A35&amp;B35,'計測入力シート（ここのみ編集可）'!$BO$17:$BO$116,0)),"")</f>
        <v>-</v>
      </c>
      <c r="G36" s="250">
        <f t="array" ref="G36">IFERROR(INDEX('計測入力シート（ここのみ編集可）'!$BL$17:$BL$116,MATCH(A35&amp;B35,'計測入力シート（ここのみ編集可）'!$BO$17:$BO$116,0)),"")</f>
        <v>17</v>
      </c>
      <c r="H36" s="251"/>
    </row>
    <row r="37" ht="27.0" customHeight="1">
      <c r="D37" s="252" t="s">
        <v>18</v>
      </c>
      <c r="E37" s="253">
        <f t="array" ref="E37">IFERROR(INDEX('計測入力シート（ここのみ編集可）'!$C$17:$C$116,MATCH(A35&amp;B35,'計測入力シート（ここのみ編集可）'!$BO$17:$BO$116,0)),"")</f>
        <v>32</v>
      </c>
      <c r="F37" s="254" t="s">
        <v>4</v>
      </c>
      <c r="G37" s="255" t="str">
        <f t="array" ref="G37">IFERROR(INDEX('計測入力シート（ここのみ編集可）'!$D$17:$D$116,MATCH(A35&amp;B35,'計測入力シート（ここのみ編集可）'!$BO$17:$BO$116,0)),"")</f>
        <v>ひろ</v>
      </c>
      <c r="H37" s="256"/>
    </row>
    <row r="38" ht="27.0" customHeight="1">
      <c r="D38" s="257" t="s">
        <v>3</v>
      </c>
      <c r="E38" s="258" t="str">
        <f t="array" ref="E38">IFERROR(INDEX('計測入力シート（ここのみ編集可）'!$B$17:$B$116,MATCH(A35&amp;B35,'計測入力シート（ここのみ編集可）'!$BO$17:$BO$116,0)),"")</f>
        <v>C2</v>
      </c>
      <c r="F38" s="259" t="s">
        <v>5</v>
      </c>
      <c r="G38" s="260" t="str">
        <f t="array" ref="G38">IFERROR(INDEX('計測入力シート（ここのみ編集可）'!$E$17:$E$116,MATCH(A35&amp;B35,'計測入力シート（ここのみ編集可）'!$BO$17:$BO$116,0)),"")</f>
        <v>NSR250R</v>
      </c>
      <c r="H38" s="261"/>
    </row>
    <row r="39" ht="24.75" customHeight="1">
      <c r="D39" s="262" t="s">
        <v>58</v>
      </c>
      <c r="E39" s="263" t="str">
        <f t="array" ref="E39">IFERROR(INDEX(#REF!,MATCH(A35&amp;B35,'計測入力シート（ここのみ編集可）'!$BO$17:$BO$116,0)),"")</f>
        <v/>
      </c>
      <c r="H39" s="35"/>
    </row>
    <row r="40" ht="52.5" customHeight="1">
      <c r="D40" s="264" t="s">
        <v>68</v>
      </c>
      <c r="E40" s="265" t="str">
        <f t="array" ref="E40">IFERROR(INDEX(#REF!,MATCH(A35&amp;B35,'計測入力シート（ここのみ編集可）'!$BO$17:$BO$116,0)),"")</f>
        <v/>
      </c>
      <c r="F40" s="2"/>
      <c r="G40" s="2"/>
      <c r="H40" s="3"/>
    </row>
    <row r="41" ht="20.25" customHeight="1">
      <c r="D41" s="266" t="s">
        <v>70</v>
      </c>
      <c r="E41" s="267" t="str">
        <f t="array" ref="E41">IFERROR(INDEX('計測入力シート（ここのみ編集可）'!$AW$17:$AW$116,MATCH(A35&amp;B35,'計測入力シート（ここのみ編集可）'!$BO$17:$BO$116,0)),"")</f>
        <v>1:52:265</v>
      </c>
      <c r="F41" s="268"/>
      <c r="G41" s="269" t="s">
        <v>110</v>
      </c>
      <c r="H41" s="270" t="str">
        <f t="array" ref="H41">IFERROR(INDEX('計測入力シート（ここのみ編集可）'!$AY$17:$AY$116,MATCH(A35&amp;B35,'計測入力シート（ここのみ編集可）'!$BO$17:$BO$116,0)),"")</f>
        <v>-</v>
      </c>
    </row>
    <row r="42" ht="20.25" customHeight="1">
      <c r="D42" s="271" t="s">
        <v>73</v>
      </c>
      <c r="E42" s="272" t="str">
        <f t="array" ref="E42">IFERROR(INDEX('計測入力シート（ここのみ編集可）'!$AZ$17:$AZ$116,MATCH(A35&amp;B35,'計測入力シート（ここのみ編集可）'!$BO$17:$BO$116,0)),"")</f>
        <v>1:49:637</v>
      </c>
      <c r="F42" s="179"/>
      <c r="G42" s="273" t="s">
        <v>111</v>
      </c>
      <c r="H42" s="274" t="str">
        <f t="array" ref="H42">IFERROR(INDEX('計測入力シート（ここのみ編集可）'!$BB$17:$BB$116,MATCH(A35&amp;B35,'計測入力シート（ここのみ編集可）'!$BO$17:$BO$116,0)),"")</f>
        <v>-</v>
      </c>
    </row>
    <row r="43" ht="20.25" customHeight="1">
      <c r="D43" s="275" t="s">
        <v>112</v>
      </c>
      <c r="E43" s="276" t="str">
        <f t="array" ref="E43">IFERROR(INDEX('計測入力シート（ここのみ編集可）'!$BC$17:$BC$116,MATCH(A35&amp;B35,'計測入力シート（ここのみ編集可）'!$BO$17:$BO$116,0)),"")</f>
        <v>1:49:637</v>
      </c>
      <c r="F43" s="277"/>
      <c r="G43" s="278" t="s">
        <v>9</v>
      </c>
      <c r="H43" s="279">
        <f t="array" ref="H43">IFERROR(INDEX('計測入力シート（ここのみ編集可）'!$BD$17:$BD$116,MATCH(A35&amp;B35,'計測入力シート（ここのみ編集可）'!$BO$17:$BO$116,0)),"")</f>
        <v>1.123260865</v>
      </c>
    </row>
    <row r="44" ht="20.25" customHeight="1">
      <c r="D44" s="280"/>
    </row>
    <row r="45" ht="27.0" customHeight="1">
      <c r="A45" s="105" t="str">
        <f>A35</f>
        <v>C2</v>
      </c>
      <c r="B45" s="105">
        <f>B35+1</f>
        <v>5</v>
      </c>
      <c r="D45" s="242" t="s">
        <v>11</v>
      </c>
      <c r="E45" s="243" t="s">
        <v>12</v>
      </c>
      <c r="F45" s="243" t="s">
        <v>13</v>
      </c>
      <c r="G45" s="244" t="s">
        <v>80</v>
      </c>
      <c r="H45" s="245"/>
    </row>
    <row r="46" ht="27.0" customHeight="1">
      <c r="A46" s="36"/>
      <c r="B46" s="36"/>
      <c r="D46" s="247">
        <f t="array" ref="D46">IFERROR(INDEX('計測入力シート（ここのみ編集可）'!$BN$17:$BN$116,MATCH(A45&amp;B45,'計測入力シート（ここのみ編集可）'!$BO$17:$BO$116,0)),"")</f>
        <v>5</v>
      </c>
      <c r="E46" s="248">
        <f t="array" ref="E46">IFERROR(INDEX('計測入力シート（ここのみ編集可）'!$BP$17:$BP$116,MATCH(A45&amp;B45,'計測入力シート（ここのみ編集可）'!$BO$17:$BO$116,0)),"")</f>
        <v>2</v>
      </c>
      <c r="F46" s="249" t="str">
        <f t="array" ref="F46">IFERROR(INDEX('計測入力シート（ここのみ編集可）'!$BR$17:$BR$116,MATCH(A45&amp;B45,'計測入力シート（ここのみ編集可）'!$BO$17:$BO$116,0)),"")</f>
        <v>-</v>
      </c>
      <c r="G46" s="250">
        <f t="array" ref="G46">IFERROR(INDEX('計測入力シート（ここのみ編集可）'!$BL$17:$BL$116,MATCH(A45&amp;B45,'計測入力シート（ここのみ編集可）'!$BO$17:$BO$116,0)),"")</f>
        <v>18</v>
      </c>
      <c r="H46" s="251"/>
    </row>
    <row r="47" ht="27.0" customHeight="1">
      <c r="D47" s="252" t="s">
        <v>18</v>
      </c>
      <c r="E47" s="253">
        <f t="array" ref="E47">IFERROR(INDEX('計測入力シート（ここのみ編集可）'!$C$17:$C$116,MATCH(A45&amp;B45,'計測入力シート（ここのみ編集可）'!$BO$17:$BO$116,0)),"")</f>
        <v>35</v>
      </c>
      <c r="F47" s="254" t="s">
        <v>4</v>
      </c>
      <c r="G47" s="255" t="str">
        <f t="array" ref="G47">IFERROR(INDEX('計測入力シート（ここのみ編集可）'!$D$17:$D$116,MATCH(A45&amp;B45,'計測入力シート（ここのみ編集可）'!$BO$17:$BO$116,0)),"")</f>
        <v>モル</v>
      </c>
      <c r="H47" s="256"/>
    </row>
    <row r="48" ht="27.0" customHeight="1">
      <c r="D48" s="257" t="s">
        <v>3</v>
      </c>
      <c r="E48" s="258" t="str">
        <f t="array" ref="E48">IFERROR(INDEX('計測入力シート（ここのみ編集可）'!$B$17:$B$116,MATCH(A45&amp;B45,'計測入力シート（ここのみ編集可）'!$BO$17:$BO$116,0)),"")</f>
        <v>C2</v>
      </c>
      <c r="F48" s="259" t="s">
        <v>5</v>
      </c>
      <c r="G48" s="260" t="str">
        <f t="array" ref="G48">IFERROR(INDEX('計測入力シート（ここのみ編集可）'!$E$17:$E$116,MATCH(A45&amp;B45,'計測入力シート（ここのみ編集可）'!$BO$17:$BO$116,0)),"")</f>
        <v>YZF-R25</v>
      </c>
      <c r="H48" s="261"/>
    </row>
    <row r="49" ht="24.75" customHeight="1">
      <c r="D49" s="262" t="s">
        <v>58</v>
      </c>
      <c r="E49" s="263" t="str">
        <f t="array" ref="E49">IFERROR(INDEX(#REF!,MATCH(A45&amp;B45,'計測入力シート（ここのみ編集可）'!$BO$17:$BO$116,0)),"")</f>
        <v/>
      </c>
      <c r="H49" s="35"/>
    </row>
    <row r="50" ht="52.5" customHeight="1">
      <c r="D50" s="264" t="s">
        <v>68</v>
      </c>
      <c r="E50" s="265" t="str">
        <f t="array" ref="E50">IFERROR(INDEX(#REF!,MATCH(A45&amp;B45,'計測入力シート（ここのみ編集可）'!$BO$17:$BO$116,0)),"")</f>
        <v/>
      </c>
      <c r="F50" s="2"/>
      <c r="G50" s="2"/>
      <c r="H50" s="3"/>
    </row>
    <row r="51" ht="20.25" customHeight="1">
      <c r="D51" s="266" t="s">
        <v>70</v>
      </c>
      <c r="E51" s="267" t="str">
        <f t="array" ref="E51">IFERROR(INDEX('計測入力シート（ここのみ編集可）'!$AW$17:$AW$116,MATCH(A45&amp;B45,'計測入力シート（ここのみ編集可）'!$BO$17:$BO$116,0)),"")</f>
        <v>1:50:068</v>
      </c>
      <c r="F51" s="268"/>
      <c r="G51" s="269" t="s">
        <v>110</v>
      </c>
      <c r="H51" s="270">
        <f t="array" ref="H51">IFERROR(INDEX('計測入力シート（ここのみ編集可）'!$AY$17:$AY$116,MATCH(A45&amp;B45,'計測入力シート（ここのみ編集可）'!$BO$17:$BO$116,0)),"")</f>
        <v>2</v>
      </c>
    </row>
    <row r="52" ht="20.25" customHeight="1">
      <c r="D52" s="271" t="s">
        <v>73</v>
      </c>
      <c r="E52" s="272" t="str">
        <f t="array" ref="E52">IFERROR(INDEX('計測入力シート（ここのみ編集可）'!$AZ$17:$AZ$116,MATCH(A45&amp;B45,'計測入力シート（ここのみ編集可）'!$BO$17:$BO$116,0)),"")</f>
        <v>1:49:678</v>
      </c>
      <c r="F52" s="179"/>
      <c r="G52" s="273" t="s">
        <v>111</v>
      </c>
      <c r="H52" s="274" t="str">
        <f t="array" ref="H52">IFERROR(INDEX('計測入力シート（ここのみ編集可）'!$BB$17:$BB$116,MATCH(A45&amp;B45,'計測入力シート（ここのみ編集可）'!$BO$17:$BO$116,0)),"")</f>
        <v>-</v>
      </c>
    </row>
    <row r="53" ht="20.25" customHeight="1">
      <c r="D53" s="275" t="s">
        <v>112</v>
      </c>
      <c r="E53" s="276" t="str">
        <f t="array" ref="E53">IFERROR(INDEX('計測入力シート（ここのみ編集可）'!$BC$17:$BC$116,MATCH(A45&amp;B45,'計測入力シート（ここのみ編集可）'!$BO$17:$BO$116,0)),"")</f>
        <v>1:49:678</v>
      </c>
      <c r="F53" s="277"/>
      <c r="G53" s="278" t="s">
        <v>9</v>
      </c>
      <c r="H53" s="279">
        <f t="array" ref="H53">IFERROR(INDEX('計測入力シート（ここのみ編集可）'!$BD$17:$BD$116,MATCH(A45&amp;B45,'計測入力シート（ここのみ編集可）'!$BO$17:$BO$116,0)),"")</f>
        <v>1.123680921</v>
      </c>
    </row>
    <row r="54" ht="20.25" customHeight="1">
      <c r="D54" s="280"/>
    </row>
    <row r="55" ht="27.0" customHeight="1">
      <c r="A55" s="105" t="str">
        <f>A45</f>
        <v>C2</v>
      </c>
      <c r="B55" s="105">
        <f>B45+1</f>
        <v>6</v>
      </c>
      <c r="D55" s="242" t="s">
        <v>11</v>
      </c>
      <c r="E55" s="243" t="s">
        <v>12</v>
      </c>
      <c r="F55" s="243" t="s">
        <v>13</v>
      </c>
      <c r="G55" s="244" t="s">
        <v>80</v>
      </c>
      <c r="H55" s="245"/>
    </row>
    <row r="56" ht="27.0" customHeight="1">
      <c r="A56" s="36"/>
      <c r="B56" s="36"/>
      <c r="D56" s="247">
        <f t="array" ref="D56">IFERROR(INDEX('計測入力シート（ここのみ編集可）'!$BN$17:$BN$116,MATCH(A55&amp;B55,'計測入力シート（ここのみ編集可）'!$BO$17:$BO$116,0)),"")</f>
        <v>6</v>
      </c>
      <c r="E56" s="248" t="str">
        <f t="array" ref="E56">IFERROR(INDEX('計測入力シート（ここのみ編集可）'!$BP$17:$BP$116,MATCH(A55&amp;B55,'計測入力シート（ここのみ編集可）'!$BO$17:$BO$116,0)),"")</f>
        <v>-</v>
      </c>
      <c r="F56" s="249" t="str">
        <f t="array" ref="F56">IFERROR(INDEX('計測入力シート（ここのみ編集可）'!$BR$17:$BR$116,MATCH(A55&amp;B55,'計測入力シート（ここのみ編集可）'!$BO$17:$BO$116,0)),"")</f>
        <v>-</v>
      </c>
      <c r="G56" s="250">
        <f t="array" ref="G56">IFERROR(INDEX('計測入力シート（ここのみ編集可）'!$BL$17:$BL$116,MATCH(A55&amp;B55,'計測入力シート（ここのみ編集可）'!$BO$17:$BO$116,0)),"")</f>
        <v>23</v>
      </c>
      <c r="H56" s="251"/>
    </row>
    <row r="57" ht="27.0" customHeight="1">
      <c r="D57" s="252" t="s">
        <v>18</v>
      </c>
      <c r="E57" s="253">
        <f t="array" ref="E57">IFERROR(INDEX('計測入力シート（ここのみ編集可）'!$C$17:$C$116,MATCH(A55&amp;B55,'計測入力シート（ここのみ編集可）'!$BO$17:$BO$116,0)),"")</f>
        <v>30</v>
      </c>
      <c r="F57" s="254" t="s">
        <v>4</v>
      </c>
      <c r="G57" s="255" t="str">
        <f t="array" ref="G57">IFERROR(INDEX('計測入力シート（ここのみ編集可）'!$D$17:$D$116,MATCH(A55&amp;B55,'計測入力シート（ここのみ編集可）'!$BO$17:$BO$116,0)),"")</f>
        <v>まる</v>
      </c>
      <c r="H57" s="256"/>
    </row>
    <row r="58" ht="27.0" customHeight="1">
      <c r="D58" s="257" t="s">
        <v>3</v>
      </c>
      <c r="E58" s="258" t="str">
        <f t="array" ref="E58">IFERROR(INDEX('計測入力シート（ここのみ編集可）'!$B$17:$B$116,MATCH(A55&amp;B55,'計測入力シート（ここのみ編集可）'!$BO$17:$BO$116,0)),"")</f>
        <v>C2</v>
      </c>
      <c r="F58" s="259" t="s">
        <v>5</v>
      </c>
      <c r="G58" s="260" t="str">
        <f t="array" ref="G58">IFERROR(INDEX('計測入力シート（ここのみ編集可）'!$E$17:$E$116,MATCH(A55&amp;B55,'計測入力シート（ここのみ編集可）'!$BO$17:$BO$116,0)),"")</f>
        <v>VTR</v>
      </c>
      <c r="H58" s="261"/>
    </row>
    <row r="59" ht="24.75" customHeight="1">
      <c r="D59" s="262" t="s">
        <v>58</v>
      </c>
      <c r="E59" s="263" t="str">
        <f t="array" ref="E59">IFERROR(INDEX(#REF!,MATCH(A55&amp;B55,'計測入力シート（ここのみ編集可）'!$BO$17:$BO$116,0)),"")</f>
        <v/>
      </c>
      <c r="H59" s="35"/>
    </row>
    <row r="60" ht="52.5" customHeight="1">
      <c r="D60" s="264" t="s">
        <v>68</v>
      </c>
      <c r="E60" s="265" t="str">
        <f t="array" ref="E60">IFERROR(INDEX(#REF!,MATCH(A55&amp;B55,'計測入力シート（ここのみ編集可）'!$BO$17:$BO$116,0)),"")</f>
        <v/>
      </c>
      <c r="F60" s="2"/>
      <c r="G60" s="2"/>
      <c r="H60" s="3"/>
    </row>
    <row r="61" ht="20.25" customHeight="1">
      <c r="D61" s="266" t="s">
        <v>70</v>
      </c>
      <c r="E61" s="267" t="str">
        <f t="array" ref="E61">IFERROR(INDEX('計測入力シート（ここのみ編集可）'!$AW$17:$AW$116,MATCH(A55&amp;B55,'計測入力シート（ここのみ編集可）'!$BO$17:$BO$116,0)),"")</f>
        <v>1:58:134</v>
      </c>
      <c r="F61" s="268"/>
      <c r="G61" s="269" t="s">
        <v>110</v>
      </c>
      <c r="H61" s="270">
        <f t="array" ref="H61">IFERROR(INDEX('計測入力シート（ここのみ編集可）'!$AY$17:$AY$116,MATCH(A55&amp;B55,'計測入力シート（ここのみ編集可）'!$BO$17:$BO$116,0)),"")</f>
        <v>1</v>
      </c>
    </row>
    <row r="62" ht="20.25" customHeight="1">
      <c r="D62" s="271" t="s">
        <v>73</v>
      </c>
      <c r="E62" s="272" t="str">
        <f t="array" ref="E62">IFERROR(INDEX('計測入力シート（ここのみ編集可）'!$AZ$17:$AZ$116,MATCH(A55&amp;B55,'計測入力シート（ここのみ編集可）'!$BO$17:$BO$116,0)),"")</f>
        <v>1:51:148</v>
      </c>
      <c r="F62" s="179"/>
      <c r="G62" s="273" t="s">
        <v>111</v>
      </c>
      <c r="H62" s="274" t="str">
        <f t="array" ref="H62">IFERROR(INDEX('計測入力シート（ここのみ編集可）'!$BB$17:$BB$116,MATCH(A55&amp;B55,'計測入力シート（ここのみ編集可）'!$BO$17:$BO$116,0)),"")</f>
        <v>-</v>
      </c>
    </row>
    <row r="63" ht="20.25" customHeight="1">
      <c r="D63" s="275" t="s">
        <v>112</v>
      </c>
      <c r="E63" s="276" t="str">
        <f t="array" ref="E63">IFERROR(INDEX('計測入力シート（ここのみ編集可）'!$BC$17:$BC$116,MATCH(A55&amp;B55,'計測入力シート（ここのみ編集可）'!$BO$17:$BO$116,0)),"")</f>
        <v>1:51:148</v>
      </c>
      <c r="F63" s="277"/>
      <c r="G63" s="278" t="s">
        <v>9</v>
      </c>
      <c r="H63" s="279">
        <f t="array" ref="H63">IFERROR(INDEX('計測入力シート（ここのみ編集可）'!$BD$17:$BD$116,MATCH(A55&amp;B55,'計測入力シート（ここのみ編集可）'!$BO$17:$BO$116,0)),"")</f>
        <v>1.138741471</v>
      </c>
    </row>
    <row r="64" ht="20.25" customHeight="1">
      <c r="D64" s="280"/>
    </row>
    <row r="65" ht="27.0" customHeight="1">
      <c r="A65" s="105" t="str">
        <f>A55</f>
        <v>C2</v>
      </c>
      <c r="B65" s="105">
        <f>B55+1</f>
        <v>7</v>
      </c>
      <c r="D65" s="242" t="s">
        <v>11</v>
      </c>
      <c r="E65" s="243" t="s">
        <v>12</v>
      </c>
      <c r="F65" s="243" t="s">
        <v>13</v>
      </c>
      <c r="G65" s="244" t="s">
        <v>80</v>
      </c>
      <c r="H65" s="245"/>
    </row>
    <row r="66" ht="27.0" customHeight="1">
      <c r="A66" s="36"/>
      <c r="B66" s="36"/>
      <c r="D66" s="247">
        <f t="array" ref="D66">IFERROR(INDEX('計測入力シート（ここのみ編集可）'!$BN$17:$BN$116,MATCH(A65&amp;B65,'計測入力シート（ここのみ編集可）'!$BO$17:$BO$116,0)),"")</f>
        <v>7</v>
      </c>
      <c r="E66" s="248" t="str">
        <f t="array" ref="E66">IFERROR(INDEX('計測入力シート（ここのみ編集可）'!$BP$17:$BP$116,MATCH(A65&amp;B65,'計測入力シート（ここのみ編集可）'!$BO$17:$BO$116,0)),"")</f>
        <v>-</v>
      </c>
      <c r="F66" s="249" t="str">
        <f t="array" ref="F66">IFERROR(INDEX('計測入力シート（ここのみ編集可）'!$BR$17:$BR$116,MATCH(A65&amp;B65,'計測入力シート（ここのみ編集可）'!$BO$17:$BO$116,0)),"")</f>
        <v>-</v>
      </c>
      <c r="G66" s="250">
        <f t="array" ref="G66">IFERROR(INDEX('計測入力シート（ここのみ編集可）'!$BL$17:$BL$116,MATCH(A65&amp;B65,'計測入力シート（ここのみ編集可）'!$BO$17:$BO$116,0)),"")</f>
        <v>25</v>
      </c>
      <c r="H66" s="251"/>
    </row>
    <row r="67" ht="27.0" customHeight="1">
      <c r="D67" s="252" t="s">
        <v>18</v>
      </c>
      <c r="E67" s="253">
        <f t="array" ref="E67">IFERROR(INDEX('計測入力シート（ここのみ編集可）'!$C$17:$C$116,MATCH(A65&amp;B65,'計測入力シート（ここのみ編集可）'!$BO$17:$BO$116,0)),"")</f>
        <v>28</v>
      </c>
      <c r="F67" s="254" t="s">
        <v>4</v>
      </c>
      <c r="G67" s="255" t="str">
        <f t="array" ref="G67">IFERROR(INDEX('計測入力シート（ここのみ編集可）'!$D$17:$D$116,MATCH(A65&amp;B65,'計測入力シート（ここのみ編集可）'!$BO$17:$BO$116,0)),"")</f>
        <v>かおる</v>
      </c>
      <c r="H67" s="256"/>
    </row>
    <row r="68" ht="27.0" customHeight="1">
      <c r="D68" s="257" t="s">
        <v>3</v>
      </c>
      <c r="E68" s="258" t="str">
        <f t="array" ref="E68">IFERROR(INDEX('計測入力シート（ここのみ編集可）'!$B$17:$B$116,MATCH(A65&amp;B65,'計測入力シート（ここのみ編集可）'!$BO$17:$BO$116,0)),"")</f>
        <v>C2</v>
      </c>
      <c r="F68" s="259" t="s">
        <v>5</v>
      </c>
      <c r="G68" s="260" t="str">
        <f t="array" ref="G68">IFERROR(INDEX('計測入力シート（ここのみ編集可）'!$E$17:$E$116,MATCH(A65&amp;B65,'計測入力シート（ここのみ編集可）'!$BO$17:$BO$116,0)),"")</f>
        <v>VTR250</v>
      </c>
      <c r="H68" s="261"/>
    </row>
    <row r="69" ht="24.75" customHeight="1">
      <c r="D69" s="262" t="s">
        <v>58</v>
      </c>
      <c r="E69" s="263" t="str">
        <f t="array" ref="E69">IFERROR(INDEX(#REF!,MATCH(A65&amp;B65,'計測入力シート（ここのみ編集可）'!$BO$17:$BO$116,0)),"")</f>
        <v/>
      </c>
      <c r="H69" s="35"/>
    </row>
    <row r="70" ht="52.5" customHeight="1">
      <c r="D70" s="264" t="s">
        <v>68</v>
      </c>
      <c r="E70" s="265" t="str">
        <f t="array" ref="E70">IFERROR(INDEX(#REF!,MATCH(A65&amp;B65,'計測入力シート（ここのみ編集可）'!$BO$17:$BO$116,0)),"")</f>
        <v/>
      </c>
      <c r="F70" s="2"/>
      <c r="G70" s="2"/>
      <c r="H70" s="3"/>
    </row>
    <row r="71" ht="20.25" customHeight="1">
      <c r="D71" s="266" t="s">
        <v>70</v>
      </c>
      <c r="E71" s="267" t="str">
        <f t="array" ref="E71">IFERROR(INDEX('計測入力シート（ここのみ編集可）'!$AW$17:$AW$116,MATCH(A65&amp;B65,'計測入力シート（ここのみ編集可）'!$BO$17:$BO$116,0)),"")</f>
        <v>1:53:626</v>
      </c>
      <c r="F71" s="268"/>
      <c r="G71" s="269" t="s">
        <v>110</v>
      </c>
      <c r="H71" s="270">
        <f t="array" ref="H71">IFERROR(INDEX('計測入力シート（ここのみ編集可）'!$AY$17:$AY$116,MATCH(A65&amp;B65,'計測入力シート（ここのみ編集可）'!$BO$17:$BO$116,0)),"")</f>
        <v>1</v>
      </c>
    </row>
    <row r="72" ht="20.25" customHeight="1">
      <c r="D72" s="271" t="s">
        <v>73</v>
      </c>
      <c r="E72" s="272" t="str">
        <f t="array" ref="E72">IFERROR(INDEX('計測入力シート（ここのみ編集可）'!$AZ$17:$AZ$116,MATCH(A65&amp;B65,'計測入力シート（ここのみ編集可）'!$BO$17:$BO$116,0)),"")</f>
        <v>1:52:407</v>
      </c>
      <c r="F72" s="179"/>
      <c r="G72" s="273" t="s">
        <v>111</v>
      </c>
      <c r="H72" s="274" t="str">
        <f t="array" ref="H72">IFERROR(INDEX('計測入力シート（ここのみ編集可）'!$BB$17:$BB$116,MATCH(A65&amp;B65,'計測入力シート（ここのみ編集可）'!$BO$17:$BO$116,0)),"")</f>
        <v>-</v>
      </c>
    </row>
    <row r="73" ht="20.25" customHeight="1">
      <c r="D73" s="275" t="s">
        <v>112</v>
      </c>
      <c r="E73" s="276" t="str">
        <f t="array" ref="E73">IFERROR(INDEX('計測入力シート（ここのみ編集可）'!$BC$17:$BC$116,MATCH(A65&amp;B65,'計測入力シート（ここのみ編集可）'!$BO$17:$BO$116,0)),"")</f>
        <v>1:52:407</v>
      </c>
      <c r="F73" s="277"/>
      <c r="G73" s="278" t="s">
        <v>9</v>
      </c>
      <c r="H73" s="279">
        <f t="array" ref="H73">IFERROR(INDEX('計測入力シート（ここのみ編集可）'!$BD$17:$BD$116,MATCH(A65&amp;B65,'計測入力シート（ここのみ編集可）'!$BO$17:$BO$116,0)),"")</f>
        <v>1.151640268</v>
      </c>
    </row>
    <row r="74" ht="20.25" customHeight="1">
      <c r="D74" s="280"/>
    </row>
    <row r="75" ht="27.0" customHeight="1">
      <c r="A75" s="105" t="str">
        <f>A65</f>
        <v>C2</v>
      </c>
      <c r="B75" s="105">
        <f>B65+1</f>
        <v>8</v>
      </c>
      <c r="D75" s="242" t="s">
        <v>11</v>
      </c>
      <c r="E75" s="243" t="s">
        <v>12</v>
      </c>
      <c r="F75" s="243" t="s">
        <v>13</v>
      </c>
      <c r="G75" s="244" t="s">
        <v>80</v>
      </c>
      <c r="H75" s="245"/>
    </row>
    <row r="76" ht="27.0" customHeight="1">
      <c r="A76" s="36"/>
      <c r="B76" s="36"/>
      <c r="D76" s="247">
        <f t="array" ref="D76">IFERROR(INDEX('計測入力シート（ここのみ編集可）'!$BN$17:$BN$116,MATCH(A75&amp;B75,'計測入力シート（ここのみ編集可）'!$BO$17:$BO$116,0)),"")</f>
        <v>8</v>
      </c>
      <c r="E76" s="248" t="str">
        <f t="array" ref="E76">IFERROR(INDEX('計測入力シート（ここのみ編集可）'!$BP$17:$BP$116,MATCH(A75&amp;B75,'計測入力シート（ここのみ編集可）'!$BO$17:$BO$116,0)),"")</f>
        <v>-</v>
      </c>
      <c r="F76" s="249" t="str">
        <f t="array" ref="F76">IFERROR(INDEX('計測入力シート（ここのみ編集可）'!$BR$17:$BR$116,MATCH(A75&amp;B75,'計測入力シート（ここのみ編集可）'!$BO$17:$BO$116,0)),"")</f>
        <v>-</v>
      </c>
      <c r="G76" s="250">
        <f t="array" ref="G76">IFERROR(INDEX('計測入力シート（ここのみ編集可）'!$BL$17:$BL$116,MATCH(A75&amp;B75,'計測入力シート（ここのみ編集可）'!$BO$17:$BO$116,0)),"")</f>
        <v>29</v>
      </c>
      <c r="H76" s="251"/>
    </row>
    <row r="77" ht="27.0" customHeight="1">
      <c r="D77" s="252" t="s">
        <v>18</v>
      </c>
      <c r="E77" s="253">
        <f t="array" ref="E77">IFERROR(INDEX('計測入力シート（ここのみ編集可）'!$C$17:$C$116,MATCH(A75&amp;B75,'計測入力シート（ここのみ編集可）'!$BO$17:$BO$116,0)),"")</f>
        <v>29</v>
      </c>
      <c r="F77" s="254" t="s">
        <v>4</v>
      </c>
      <c r="G77" s="255" t="str">
        <f t="array" ref="G77">IFERROR(INDEX('計測入力シート（ここのみ編集可）'!$D$17:$D$116,MATCH(A75&amp;B75,'計測入力シート（ここのみ編集可）'!$BO$17:$BO$116,0)),"")</f>
        <v>どーやP</v>
      </c>
      <c r="H77" s="256"/>
    </row>
    <row r="78" ht="27.0" customHeight="1">
      <c r="D78" s="257" t="s">
        <v>3</v>
      </c>
      <c r="E78" s="258" t="str">
        <f t="array" ref="E78">IFERROR(INDEX('計測入力シート（ここのみ編集可）'!$B$17:$B$116,MATCH(A75&amp;B75,'計測入力シート（ここのみ編集可）'!$BO$17:$BO$116,0)),"")</f>
        <v>C2</v>
      </c>
      <c r="F78" s="259" t="s">
        <v>5</v>
      </c>
      <c r="G78" s="260" t="str">
        <f t="array" ref="G78">IFERROR(INDEX('計測入力シート（ここのみ編集可）'!$E$17:$E$116,MATCH(A75&amp;B75,'計測入力シート（ここのみ編集可）'!$BO$17:$BO$116,0)),"")</f>
        <v>Z400</v>
      </c>
      <c r="H78" s="261"/>
    </row>
    <row r="79" ht="24.75" customHeight="1">
      <c r="D79" s="262" t="s">
        <v>58</v>
      </c>
      <c r="E79" s="263" t="str">
        <f t="array" ref="E79">IFERROR(INDEX(#REF!,MATCH(A75&amp;B75,'計測入力シート（ここのみ編集可）'!$BO$17:$BO$116,0)),"")</f>
        <v/>
      </c>
      <c r="H79" s="35"/>
    </row>
    <row r="80" ht="52.5" customHeight="1">
      <c r="D80" s="264" t="s">
        <v>68</v>
      </c>
      <c r="E80" s="265" t="str">
        <f t="array" ref="E80">IFERROR(INDEX(#REF!,MATCH(A75&amp;B75,'計測入力シート（ここのみ編集可）'!$BO$17:$BO$116,0)),"")</f>
        <v/>
      </c>
      <c r="F80" s="2"/>
      <c r="G80" s="2"/>
      <c r="H80" s="3"/>
    </row>
    <row r="81" ht="20.25" customHeight="1">
      <c r="D81" s="266" t="s">
        <v>70</v>
      </c>
      <c r="E81" s="267" t="str">
        <f t="array" ref="E81">IFERROR(INDEX('計測入力シート（ここのみ編集可）'!$AW$17:$AW$116,MATCH(A75&amp;B75,'計測入力シート（ここのみ編集可）'!$BO$17:$BO$116,0)),"")</f>
        <v>2:02:742</v>
      </c>
      <c r="F81" s="268"/>
      <c r="G81" s="269" t="s">
        <v>110</v>
      </c>
      <c r="H81" s="270">
        <f t="array" ref="H81">IFERROR(INDEX('計測入力シート（ここのみ編集可）'!$AY$17:$AY$116,MATCH(A75&amp;B75,'計測入力シート（ここのみ編集可）'!$BO$17:$BO$116,0)),"")</f>
        <v>1</v>
      </c>
    </row>
    <row r="82" ht="20.25" customHeight="1">
      <c r="D82" s="271" t="s">
        <v>73</v>
      </c>
      <c r="E82" s="272" t="str">
        <f t="array" ref="E82">IFERROR(INDEX('計測入力シート（ここのみ編集可）'!$AZ$17:$AZ$116,MATCH(A75&amp;B75,'計測入力シート（ここのみ編集可）'!$BO$17:$BO$116,0)),"")</f>
        <v>1:52:470</v>
      </c>
      <c r="F82" s="179"/>
      <c r="G82" s="273" t="s">
        <v>111</v>
      </c>
      <c r="H82" s="274">
        <f t="array" ref="H82">IFERROR(INDEX('計測入力シート（ここのみ編集可）'!$BB$17:$BB$116,MATCH(A75&amp;B75,'計測入力シート（ここのみ編集可）'!$BO$17:$BO$116,0)),"")</f>
        <v>1</v>
      </c>
    </row>
    <row r="83" ht="20.25" customHeight="1">
      <c r="D83" s="275" t="s">
        <v>112</v>
      </c>
      <c r="E83" s="276" t="str">
        <f t="array" ref="E83">IFERROR(INDEX('計測入力シート（ここのみ編集可）'!$BC$17:$BC$116,MATCH(A75&amp;B75,'計測入力シート（ここのみ編集可）'!$BO$17:$BO$116,0)),"")</f>
        <v>1:53:470</v>
      </c>
      <c r="F83" s="277"/>
      <c r="G83" s="278" t="s">
        <v>9</v>
      </c>
      <c r="H83" s="279">
        <f t="array" ref="H83">IFERROR(INDEX('計測入力シート（ここのみ編集可）'!$BD$17:$BD$116,MATCH(A75&amp;B75,'計測入力シート（ここのみ編集可）'!$BO$17:$BO$116,0)),"")</f>
        <v>1.162530992</v>
      </c>
    </row>
    <row r="84" ht="20.25" customHeight="1">
      <c r="D84" s="280"/>
    </row>
    <row r="85" ht="27.0" customHeight="1">
      <c r="A85" s="105" t="str">
        <f>A75</f>
        <v>C2</v>
      </c>
      <c r="B85" s="105">
        <f>B75+1</f>
        <v>9</v>
      </c>
      <c r="D85" s="242" t="s">
        <v>11</v>
      </c>
      <c r="E85" s="243" t="s">
        <v>12</v>
      </c>
      <c r="F85" s="243" t="s">
        <v>13</v>
      </c>
      <c r="G85" s="244" t="s">
        <v>80</v>
      </c>
      <c r="H85" s="245"/>
    </row>
    <row r="86" ht="27.0" customHeight="1">
      <c r="A86" s="36"/>
      <c r="B86" s="36"/>
      <c r="D86" s="247">
        <f t="array" ref="D86">IFERROR(INDEX('計測入力シート（ここのみ編集可）'!$BN$17:$BN$116,MATCH(A85&amp;B85,'計測入力シート（ここのみ編集可）'!$BO$17:$BO$116,0)),"")</f>
        <v>9</v>
      </c>
      <c r="E86" s="248" t="str">
        <f t="array" ref="E86">IFERROR(INDEX('計測入力シート（ここのみ編集可）'!$BP$17:$BP$116,MATCH(A85&amp;B85,'計測入力シート（ここのみ編集可）'!$BO$17:$BO$116,0)),"")</f>
        <v>-</v>
      </c>
      <c r="F86" s="249" t="str">
        <f t="array" ref="F86">IFERROR(INDEX('計測入力シート（ここのみ編集可）'!$BR$17:$BR$116,MATCH(A85&amp;B85,'計測入力シート（ここのみ編集可）'!$BO$17:$BO$116,0)),"")</f>
        <v>-</v>
      </c>
      <c r="G86" s="250">
        <f t="array" ref="G86">IFERROR(INDEX('計測入力シート（ここのみ編集可）'!$BL$17:$BL$116,MATCH(A85&amp;B85,'計測入力シート（ここのみ編集可）'!$BO$17:$BO$116,0)),"")</f>
        <v>30</v>
      </c>
      <c r="H86" s="251"/>
    </row>
    <row r="87" ht="27.0" customHeight="1">
      <c r="D87" s="252" t="s">
        <v>18</v>
      </c>
      <c r="E87" s="253">
        <f t="array" ref="E87">IFERROR(INDEX('計測入力シート（ここのみ編集可）'!$C$17:$C$116,MATCH(A85&amp;B85,'計測入力シート（ここのみ編集可）'!$BO$17:$BO$116,0)),"")</f>
        <v>31</v>
      </c>
      <c r="F87" s="254" t="s">
        <v>4</v>
      </c>
      <c r="G87" s="255" t="str">
        <f t="array" ref="G87">IFERROR(INDEX('計測入力シート（ここのみ編集可）'!$D$17:$D$116,MATCH(A85&amp;B85,'計測入力シート（ここのみ編集可）'!$BO$17:$BO$116,0)),"")</f>
        <v>織田憲男</v>
      </c>
      <c r="H87" s="256"/>
    </row>
    <row r="88" ht="27.0" customHeight="1">
      <c r="D88" s="257" t="s">
        <v>3</v>
      </c>
      <c r="E88" s="258" t="str">
        <f t="array" ref="E88">IFERROR(INDEX('計測入力シート（ここのみ編集可）'!$B$17:$B$116,MATCH(A85&amp;B85,'計測入力シート（ここのみ編集可）'!$BO$17:$BO$116,0)),"")</f>
        <v>C2</v>
      </c>
      <c r="F88" s="259" t="s">
        <v>5</v>
      </c>
      <c r="G88" s="260" t="str">
        <f t="array" ref="G88">IFERROR(INDEX('計測入力シート（ここのみ編集可）'!$E$17:$E$116,MATCH(A85&amp;B85,'計測入力シート（ここのみ編集可）'!$BO$17:$BO$116,0)),"")</f>
        <v>MT-03</v>
      </c>
      <c r="H88" s="261"/>
    </row>
    <row r="89" ht="24.75" customHeight="1">
      <c r="D89" s="262" t="s">
        <v>58</v>
      </c>
      <c r="E89" s="263" t="str">
        <f t="array" ref="E89">IFERROR(INDEX(#REF!,MATCH(A85&amp;B85,'計測入力シート（ここのみ編集可）'!$BO$17:$BO$116,0)),"")</f>
        <v/>
      </c>
      <c r="H89" s="35"/>
    </row>
    <row r="90" ht="52.5" customHeight="1">
      <c r="D90" s="264" t="s">
        <v>68</v>
      </c>
      <c r="E90" s="265" t="str">
        <f t="array" ref="E90">IFERROR(INDEX(#REF!,MATCH(A85&amp;B85,'計測入力シート（ここのみ編集可）'!$BO$17:$BO$116,0)),"")</f>
        <v/>
      </c>
      <c r="F90" s="2"/>
      <c r="G90" s="2"/>
      <c r="H90" s="3"/>
    </row>
    <row r="91" ht="20.25" customHeight="1">
      <c r="D91" s="266" t="s">
        <v>70</v>
      </c>
      <c r="E91" s="267" t="str">
        <f t="array" ref="E91">IFERROR(INDEX('計測入力シート（ここのみ編集可）'!$AW$17:$AW$116,MATCH(A85&amp;B85,'計測入力シート（ここのみ編集可）'!$BO$17:$BO$116,0)),"")</f>
        <v>1:53:531</v>
      </c>
      <c r="F91" s="268"/>
      <c r="G91" s="269" t="s">
        <v>110</v>
      </c>
      <c r="H91" s="270">
        <f t="array" ref="H91">IFERROR(INDEX('計測入力シート（ここのみ編集可）'!$AY$17:$AY$116,MATCH(A85&amp;B85,'計測入力シート（ここのみ編集可）'!$BO$17:$BO$116,0)),"")</f>
        <v>1</v>
      </c>
    </row>
    <row r="92" ht="20.25" customHeight="1">
      <c r="D92" s="271" t="s">
        <v>73</v>
      </c>
      <c r="E92" s="272" t="str">
        <f t="array" ref="E92">IFERROR(INDEX('計測入力シート（ここのみ編集可）'!$AZ$17:$AZ$116,MATCH(A85&amp;B85,'計測入力シート（ここのみ編集可）'!$BO$17:$BO$116,0)),"")</f>
        <v>1:55:157</v>
      </c>
      <c r="F92" s="179"/>
      <c r="G92" s="273" t="s">
        <v>111</v>
      </c>
      <c r="H92" s="274" t="str">
        <f t="array" ref="H92">IFERROR(INDEX('計測入力シート（ここのみ編集可）'!$BB$17:$BB$116,MATCH(A85&amp;B85,'計測入力シート（ここのみ編集可）'!$BO$17:$BO$116,0)),"")</f>
        <v>-</v>
      </c>
    </row>
    <row r="93" ht="20.25" customHeight="1">
      <c r="D93" s="275" t="s">
        <v>112</v>
      </c>
      <c r="E93" s="276" t="str">
        <f t="array" ref="E93">IFERROR(INDEX('計測入力シート（ここのみ編集可）'!$BC$17:$BC$116,MATCH(A85&amp;B85,'計測入力シート（ここのみ編集可）'!$BO$17:$BO$116,0)),"")</f>
        <v>1:54:531</v>
      </c>
      <c r="F93" s="277"/>
      <c r="G93" s="278" t="s">
        <v>9</v>
      </c>
      <c r="H93" s="279">
        <f t="array" ref="H93">IFERROR(INDEX('計測入力シート（ここのみ編集可）'!$BD$17:$BD$116,MATCH(A85&amp;B85,'計測入力シート（ここのみ編集可）'!$BO$17:$BO$116,0)),"")</f>
        <v>1.173401225</v>
      </c>
    </row>
    <row r="94" ht="20.25" customHeight="1">
      <c r="D94" s="280"/>
    </row>
    <row r="95" ht="27.0" customHeight="1">
      <c r="A95" s="105" t="str">
        <f>A85</f>
        <v>C2</v>
      </c>
      <c r="B95" s="105">
        <f>B85+1</f>
        <v>10</v>
      </c>
      <c r="D95" s="242" t="s">
        <v>11</v>
      </c>
      <c r="E95" s="243" t="s">
        <v>12</v>
      </c>
      <c r="F95" s="243" t="s">
        <v>13</v>
      </c>
      <c r="G95" s="244" t="s">
        <v>80</v>
      </c>
      <c r="H95" s="245"/>
    </row>
    <row r="96" ht="27.0" customHeight="1">
      <c r="A96" s="36"/>
      <c r="B96" s="36"/>
      <c r="D96" s="247" t="str">
        <f t="array" ref="D96">IFERROR(INDEX('計測入力シート（ここのみ編集可）'!$BN$17:$BN$116,MATCH(A95&amp;B95,'計測入力シート（ここのみ編集可）'!$BO$17:$BO$116,0)),"")</f>
        <v>-</v>
      </c>
      <c r="E96" s="248" t="str">
        <f t="array" ref="E96">IFERROR(INDEX('計測入力シート（ここのみ編集可）'!$BP$17:$BP$116,MATCH(A95&amp;B95,'計測入力シート（ここのみ編集可）'!$BO$17:$BO$116,0)),"")</f>
        <v>-</v>
      </c>
      <c r="F96" s="249" t="str">
        <f t="array" ref="F96">IFERROR(INDEX('計測入力シート（ここのみ編集可）'!$BR$17:$BR$116,MATCH(A95&amp;B95,'計測入力シート（ここのみ編集可）'!$BO$17:$BO$116,0)),"")</f>
        <v>-</v>
      </c>
      <c r="G96" s="250" t="str">
        <f t="array" ref="G96">IFERROR(INDEX('計測入力シート（ここのみ編集可）'!$BL$17:$BL$116,MATCH(A95&amp;B95,'計測入力シート（ここのみ編集可）'!$BO$17:$BO$116,0)),"")</f>
        <v>-</v>
      </c>
      <c r="H96" s="251"/>
    </row>
    <row r="97" ht="27.0" customHeight="1">
      <c r="D97" s="252" t="s">
        <v>18</v>
      </c>
      <c r="E97" s="253">
        <f t="array" ref="E97">IFERROR(INDEX('計測入力シート（ここのみ編集可）'!$C$17:$C$116,MATCH(A95&amp;B95,'計測入力シート（ここのみ編集可）'!$BO$17:$BO$116,0)),"")</f>
        <v>34</v>
      </c>
      <c r="F97" s="254" t="s">
        <v>4</v>
      </c>
      <c r="G97" s="255" t="str">
        <f t="array" ref="G97">IFERROR(INDEX('計測入力シート（ここのみ編集可）'!$D$17:$D$116,MATCH(A95&amp;B95,'計測入力シート（ここのみ編集可）'!$BO$17:$BO$116,0)),"")</f>
        <v>もーと</v>
      </c>
      <c r="H97" s="256"/>
    </row>
    <row r="98" ht="27.0" customHeight="1">
      <c r="D98" s="257" t="s">
        <v>3</v>
      </c>
      <c r="E98" s="258" t="str">
        <f t="array" ref="E98">IFERROR(INDEX('計測入力シート（ここのみ編集可）'!$B$17:$B$116,MATCH(A95&amp;B95,'計測入力シート（ここのみ編集可）'!$BO$17:$BO$116,0)),"")</f>
        <v>C2</v>
      </c>
      <c r="F98" s="259" t="s">
        <v>5</v>
      </c>
      <c r="G98" s="260" t="str">
        <f t="array" ref="G98">IFERROR(INDEX('計測入力シート（ここのみ編集可）'!$E$17:$E$116,MATCH(A95&amp;B95,'計測入力シート（ここのみ編集可）'!$BO$17:$BO$116,0)),"")</f>
        <v>KX85</v>
      </c>
      <c r="H98" s="261"/>
    </row>
    <row r="99" ht="24.75" customHeight="1">
      <c r="D99" s="262" t="s">
        <v>58</v>
      </c>
      <c r="E99" s="263" t="str">
        <f t="array" ref="E99">IFERROR(INDEX(#REF!,MATCH(A95&amp;B95,'計測入力シート（ここのみ編集可）'!$BO$17:$BO$116,0)),"")</f>
        <v/>
      </c>
      <c r="H99" s="35"/>
    </row>
    <row r="100" ht="52.5" customHeight="1">
      <c r="D100" s="264" t="s">
        <v>68</v>
      </c>
      <c r="E100" s="265" t="str">
        <f t="array" ref="E100">IFERROR(INDEX(#REF!,MATCH(A95&amp;B95,'計測入力シート（ここのみ編集可）'!$BO$17:$BO$116,0)),"")</f>
        <v/>
      </c>
      <c r="F100" s="2"/>
      <c r="G100" s="2"/>
      <c r="H100" s="3"/>
    </row>
    <row r="101" ht="20.25" customHeight="1">
      <c r="D101" s="266" t="s">
        <v>70</v>
      </c>
      <c r="E101" s="267" t="str">
        <f t="array" ref="E101">IFERROR(INDEX('計測入力シート（ここのみ編集可）'!$AW$17:$AW$116,MATCH(A95&amp;B95,'計測入力シート（ここのみ編集可）'!$BO$17:$BO$116,0)),"")</f>
        <v>DNS</v>
      </c>
      <c r="F101" s="268"/>
      <c r="G101" s="269" t="s">
        <v>110</v>
      </c>
      <c r="H101" s="270" t="str">
        <f t="array" ref="H101">IFERROR(INDEX('計測入力シート（ここのみ編集可）'!$AY$17:$AY$116,MATCH(A95&amp;B95,'計測入力シート（ここのみ編集可）'!$BO$17:$BO$116,0)),"")</f>
        <v>-</v>
      </c>
    </row>
    <row r="102" ht="20.25" customHeight="1">
      <c r="D102" s="271" t="s">
        <v>73</v>
      </c>
      <c r="E102" s="272" t="str">
        <f t="array" ref="E102">IFERROR(INDEX('計測入力シート（ここのみ編集可）'!$AZ$17:$AZ$116,MATCH(A95&amp;B95,'計測入力シート（ここのみ編集可）'!$BO$17:$BO$116,0)),"")</f>
        <v>DNS</v>
      </c>
      <c r="F102" s="179"/>
      <c r="G102" s="273" t="s">
        <v>111</v>
      </c>
      <c r="H102" s="274" t="str">
        <f t="array" ref="H102">IFERROR(INDEX('計測入力シート（ここのみ編集可）'!$BB$17:$BB$116,MATCH(A95&amp;B95,'計測入力シート（ここのみ編集可）'!$BO$17:$BO$116,0)),"")</f>
        <v>-</v>
      </c>
    </row>
    <row r="103" ht="20.25" customHeight="1">
      <c r="D103" s="275" t="s">
        <v>112</v>
      </c>
      <c r="E103" s="276" t="str">
        <f t="array" ref="E103">IFERROR(INDEX('計測入力シート（ここのみ編集可）'!$BC$17:$BC$116,MATCH(A95&amp;B95,'計測入力シート（ここのみ編集可）'!$BO$17:$BO$116,0)),"")</f>
        <v>DNS</v>
      </c>
      <c r="F103" s="277"/>
      <c r="G103" s="278" t="s">
        <v>9</v>
      </c>
      <c r="H103" s="279" t="str">
        <f t="array" ref="H103">IFERROR(INDEX('計測入力シート（ここのみ編集可）'!$BD$17:$BD$116,MATCH(A95&amp;B95,'計測入力シート（ここのみ編集可）'!$BO$17:$BO$116,0)),"")</f>
        <v>-</v>
      </c>
    </row>
    <row r="104" ht="20.25" customHeight="1">
      <c r="D104" s="280"/>
    </row>
    <row r="105" ht="27.0" customHeight="1">
      <c r="A105" s="105" t="str">
        <f>A95</f>
        <v>C2</v>
      </c>
      <c r="B105" s="105">
        <f>B95+1</f>
        <v>11</v>
      </c>
      <c r="D105" s="242" t="s">
        <v>11</v>
      </c>
      <c r="E105" s="243" t="s">
        <v>12</v>
      </c>
      <c r="F105" s="243" t="s">
        <v>13</v>
      </c>
      <c r="G105" s="244" t="s">
        <v>80</v>
      </c>
      <c r="H105" s="245"/>
    </row>
    <row r="106" ht="27.0" customHeight="1">
      <c r="A106" s="36"/>
      <c r="B106" s="36"/>
      <c r="D106" s="247" t="str">
        <f t="array" ref="D106">IFERROR(INDEX('計測入力シート（ここのみ編集可）'!$BN$17:$BN$116,MATCH(A105&amp;B105,'計測入力シート（ここのみ編集可）'!$BO$17:$BO$116,0)),"")</f>
        <v/>
      </c>
      <c r="E106" s="248" t="str">
        <f t="array" ref="E106">IFERROR(INDEX('計測入力シート（ここのみ編集可）'!$BP$17:$BP$116,MATCH(A105&amp;B105,'計測入力シート（ここのみ編集可）'!$BO$17:$BO$116,0)),"")</f>
        <v/>
      </c>
      <c r="F106" s="249" t="str">
        <f t="array" ref="F106">IFERROR(INDEX('計測入力シート（ここのみ編集可）'!$BR$17:$BR$116,MATCH(A105&amp;B105,'計測入力シート（ここのみ編集可）'!$BO$17:$BO$116,0)),"")</f>
        <v/>
      </c>
      <c r="G106" s="250" t="str">
        <f t="array" ref="G106">IFERROR(INDEX('計測入力シート（ここのみ編集可）'!$BL$17:$BL$116,MATCH(A105&amp;B105,'計測入力シート（ここのみ編集可）'!$BO$17:$BO$116,0)),"")</f>
        <v/>
      </c>
      <c r="H106" s="251"/>
    </row>
    <row r="107" ht="27.0" customHeight="1">
      <c r="D107" s="252" t="s">
        <v>18</v>
      </c>
      <c r="E107" s="253" t="str">
        <f t="array" ref="E107">IFERROR(INDEX('計測入力シート（ここのみ編集可）'!$C$17:$C$116,MATCH(A105&amp;B105,'計測入力シート（ここのみ編集可）'!$BO$17:$BO$116,0)),"")</f>
        <v/>
      </c>
      <c r="F107" s="254" t="s">
        <v>4</v>
      </c>
      <c r="G107" s="255" t="str">
        <f t="array" ref="G107">IFERROR(INDEX('計測入力シート（ここのみ編集可）'!$D$17:$D$116,MATCH(A105&amp;B105,'計測入力シート（ここのみ編集可）'!$BO$17:$BO$116,0)),"")</f>
        <v/>
      </c>
      <c r="H107" s="256"/>
    </row>
    <row r="108" ht="27.0" customHeight="1">
      <c r="D108" s="257" t="s">
        <v>3</v>
      </c>
      <c r="E108" s="258" t="str">
        <f t="array" ref="E108">IFERROR(INDEX('計測入力シート（ここのみ編集可）'!$B$17:$B$116,MATCH(A105&amp;B105,'計測入力シート（ここのみ編集可）'!$BO$17:$BO$116,0)),"")</f>
        <v/>
      </c>
      <c r="F108" s="259" t="s">
        <v>5</v>
      </c>
      <c r="G108" s="260" t="str">
        <f t="array" ref="G108">IFERROR(INDEX('計測入力シート（ここのみ編集可）'!$E$17:$E$116,MATCH(A105&amp;B105,'計測入力シート（ここのみ編集可）'!$BO$17:$BO$116,0)),"")</f>
        <v/>
      </c>
      <c r="H108" s="261"/>
    </row>
    <row r="109" ht="24.75" customHeight="1">
      <c r="D109" s="262" t="s">
        <v>58</v>
      </c>
      <c r="E109" s="263" t="str">
        <f t="array" ref="E109">IFERROR(INDEX(#REF!,MATCH(A105&amp;B105,'計測入力シート（ここのみ編集可）'!$BO$17:$BO$116,0)),"")</f>
        <v/>
      </c>
      <c r="H109" s="35"/>
    </row>
    <row r="110" ht="52.5" customHeight="1">
      <c r="D110" s="264" t="s">
        <v>68</v>
      </c>
      <c r="E110" s="265" t="str">
        <f t="array" ref="E110">IFERROR(INDEX(#REF!,MATCH(A105&amp;B105,'計測入力シート（ここのみ編集可）'!$BO$17:$BO$116,0)),"")</f>
        <v/>
      </c>
      <c r="F110" s="2"/>
      <c r="G110" s="2"/>
      <c r="H110" s="3"/>
    </row>
    <row r="111" ht="20.25" customHeight="1">
      <c r="D111" s="266" t="s">
        <v>70</v>
      </c>
      <c r="E111" s="267" t="str">
        <f t="array" ref="E111">IFERROR(INDEX('計測入力シート（ここのみ編集可）'!$AW$17:$AW$116,MATCH(A105&amp;B105,'計測入力シート（ここのみ編集可）'!$BO$17:$BO$116,0)),"")</f>
        <v/>
      </c>
      <c r="F111" s="268"/>
      <c r="G111" s="269" t="s">
        <v>110</v>
      </c>
      <c r="H111" s="270" t="str">
        <f t="array" ref="H111">IFERROR(INDEX('計測入力シート（ここのみ編集可）'!$AY$17:$AY$116,MATCH(A105&amp;B105,'計測入力シート（ここのみ編集可）'!$BO$17:$BO$116,0)),"")</f>
        <v/>
      </c>
    </row>
    <row r="112" ht="20.25" customHeight="1">
      <c r="D112" s="271" t="s">
        <v>73</v>
      </c>
      <c r="E112" s="272" t="str">
        <f t="array" ref="E112">IFERROR(INDEX('計測入力シート（ここのみ編集可）'!$AZ$17:$AZ$116,MATCH(A105&amp;B105,'計測入力シート（ここのみ編集可）'!$BO$17:$BO$116,0)),"")</f>
        <v/>
      </c>
      <c r="F112" s="179"/>
      <c r="G112" s="273" t="s">
        <v>111</v>
      </c>
      <c r="H112" s="274" t="str">
        <f t="array" ref="H112">IFERROR(INDEX('計測入力シート（ここのみ編集可）'!$BB$17:$BB$116,MATCH(A105&amp;B105,'計測入力シート（ここのみ編集可）'!$BO$17:$BO$116,0)),"")</f>
        <v/>
      </c>
    </row>
    <row r="113" ht="20.25" customHeight="1">
      <c r="D113" s="275" t="s">
        <v>112</v>
      </c>
      <c r="E113" s="276" t="str">
        <f t="array" ref="E113">IFERROR(INDEX('計測入力シート（ここのみ編集可）'!$BC$17:$BC$116,MATCH(A105&amp;B105,'計測入力シート（ここのみ編集可）'!$BO$17:$BO$116,0)),"")</f>
        <v/>
      </c>
      <c r="F113" s="277"/>
      <c r="G113" s="278" t="s">
        <v>9</v>
      </c>
      <c r="H113" s="279" t="str">
        <f t="array" ref="H113">IFERROR(INDEX('計測入力シート（ここのみ編集可）'!$BD$17:$BD$116,MATCH(A105&amp;B105,'計測入力シート（ここのみ編集可）'!$BO$17:$BO$116,0)),"")</f>
        <v/>
      </c>
    </row>
    <row r="114" ht="20.25" customHeight="1">
      <c r="D114" s="280"/>
    </row>
    <row r="115" ht="27.0" customHeight="1">
      <c r="A115" s="105" t="str">
        <f>A105</f>
        <v>C2</v>
      </c>
      <c r="B115" s="105">
        <f>B105+1</f>
        <v>12</v>
      </c>
      <c r="D115" s="242" t="s">
        <v>11</v>
      </c>
      <c r="E115" s="243" t="s">
        <v>12</v>
      </c>
      <c r="F115" s="243" t="s">
        <v>13</v>
      </c>
      <c r="G115" s="244" t="s">
        <v>80</v>
      </c>
      <c r="H115" s="245"/>
    </row>
    <row r="116" ht="27.0" customHeight="1">
      <c r="A116" s="36"/>
      <c r="B116" s="36"/>
      <c r="D116" s="247" t="str">
        <f t="array" ref="D116">IFERROR(INDEX('計測入力シート（ここのみ編集可）'!$BN$17:$BN$116,MATCH(A115&amp;B115,'計測入力シート（ここのみ編集可）'!$BO$17:$BO$116,0)),"")</f>
        <v/>
      </c>
      <c r="E116" s="248" t="str">
        <f t="array" ref="E116">IFERROR(INDEX('計測入力シート（ここのみ編集可）'!$BP$17:$BP$116,MATCH(A115&amp;B115,'計測入力シート（ここのみ編集可）'!$BO$17:$BO$116,0)),"")</f>
        <v/>
      </c>
      <c r="F116" s="249" t="str">
        <f t="array" ref="F116">IFERROR(INDEX('計測入力シート（ここのみ編集可）'!$BR$17:$BR$116,MATCH(A115&amp;B115,'計測入力シート（ここのみ編集可）'!$BO$17:$BO$116,0)),"")</f>
        <v/>
      </c>
      <c r="G116" s="250" t="str">
        <f t="array" ref="G116">IFERROR(INDEX('計測入力シート（ここのみ編集可）'!$BL$17:$BL$116,MATCH(A115&amp;B115,'計測入力シート（ここのみ編集可）'!$BO$17:$BO$116,0)),"")</f>
        <v/>
      </c>
      <c r="H116" s="251"/>
    </row>
    <row r="117" ht="27.0" customHeight="1">
      <c r="D117" s="252" t="s">
        <v>18</v>
      </c>
      <c r="E117" s="253" t="str">
        <f t="array" ref="E117">IFERROR(INDEX('計測入力シート（ここのみ編集可）'!$C$17:$C$116,MATCH(A115&amp;B115,'計測入力シート（ここのみ編集可）'!$BO$17:$BO$116,0)),"")</f>
        <v/>
      </c>
      <c r="F117" s="254" t="s">
        <v>4</v>
      </c>
      <c r="G117" s="255" t="str">
        <f t="array" ref="G117">IFERROR(INDEX('計測入力シート（ここのみ編集可）'!$D$17:$D$116,MATCH(A115&amp;B115,'計測入力シート（ここのみ編集可）'!$BO$17:$BO$116,0)),"")</f>
        <v/>
      </c>
      <c r="H117" s="256"/>
    </row>
    <row r="118" ht="27.0" customHeight="1">
      <c r="D118" s="257" t="s">
        <v>3</v>
      </c>
      <c r="E118" s="258" t="str">
        <f t="array" ref="E118">IFERROR(INDEX('計測入力シート（ここのみ編集可）'!$B$17:$B$116,MATCH(A115&amp;B115,'計測入力シート（ここのみ編集可）'!$BO$17:$BO$116,0)),"")</f>
        <v/>
      </c>
      <c r="F118" s="259" t="s">
        <v>5</v>
      </c>
      <c r="G118" s="260" t="str">
        <f t="array" ref="G118">IFERROR(INDEX('計測入力シート（ここのみ編集可）'!$E$17:$E$116,MATCH(A115&amp;B115,'計測入力シート（ここのみ編集可）'!$BO$17:$BO$116,0)),"")</f>
        <v/>
      </c>
      <c r="H118" s="261"/>
    </row>
    <row r="119" ht="24.75" customHeight="1">
      <c r="D119" s="262" t="s">
        <v>58</v>
      </c>
      <c r="E119" s="263" t="str">
        <f t="array" ref="E119">IFERROR(INDEX(#REF!,MATCH(A115&amp;B115,'計測入力シート（ここのみ編集可）'!$BO$17:$BO$116,0)),"")</f>
        <v/>
      </c>
      <c r="H119" s="35"/>
    </row>
    <row r="120" ht="52.5" customHeight="1">
      <c r="D120" s="264" t="s">
        <v>68</v>
      </c>
      <c r="E120" s="265" t="str">
        <f t="array" ref="E120">IFERROR(INDEX(#REF!,MATCH(A115&amp;B115,'計測入力シート（ここのみ編集可）'!$BO$17:$BO$116,0)),"")</f>
        <v/>
      </c>
      <c r="F120" s="2"/>
      <c r="G120" s="2"/>
      <c r="H120" s="3"/>
    </row>
    <row r="121" ht="20.25" customHeight="1">
      <c r="D121" s="266" t="s">
        <v>70</v>
      </c>
      <c r="E121" s="267" t="str">
        <f t="array" ref="E121">IFERROR(INDEX('計測入力シート（ここのみ編集可）'!$AW$17:$AW$116,MATCH(A115&amp;B115,'計測入力シート（ここのみ編集可）'!$BO$17:$BO$116,0)),"")</f>
        <v/>
      </c>
      <c r="F121" s="268"/>
      <c r="G121" s="269" t="s">
        <v>110</v>
      </c>
      <c r="H121" s="270" t="str">
        <f t="array" ref="H121">IFERROR(INDEX('計測入力シート（ここのみ編集可）'!$AY$17:$AY$116,MATCH(A115&amp;B115,'計測入力シート（ここのみ編集可）'!$BO$17:$BO$116,0)),"")</f>
        <v/>
      </c>
    </row>
    <row r="122" ht="20.25" customHeight="1">
      <c r="D122" s="271" t="s">
        <v>73</v>
      </c>
      <c r="E122" s="272" t="str">
        <f t="array" ref="E122">IFERROR(INDEX('計測入力シート（ここのみ編集可）'!$AZ$17:$AZ$116,MATCH(A115&amp;B115,'計測入力シート（ここのみ編集可）'!$BO$17:$BO$116,0)),"")</f>
        <v/>
      </c>
      <c r="F122" s="179"/>
      <c r="G122" s="273" t="s">
        <v>111</v>
      </c>
      <c r="H122" s="274" t="str">
        <f t="array" ref="H122">IFERROR(INDEX('計測入力シート（ここのみ編集可）'!$BB$17:$BB$116,MATCH(A115&amp;B115,'計測入力シート（ここのみ編集可）'!$BO$17:$BO$116,0)),"")</f>
        <v/>
      </c>
    </row>
    <row r="123" ht="20.25" customHeight="1">
      <c r="D123" s="275" t="s">
        <v>112</v>
      </c>
      <c r="E123" s="276" t="str">
        <f t="array" ref="E123">IFERROR(INDEX('計測入力シート（ここのみ編集可）'!$BC$17:$BC$116,MATCH(A115&amp;B115,'計測入力シート（ここのみ編集可）'!$BO$17:$BO$116,0)),"")</f>
        <v/>
      </c>
      <c r="F123" s="277"/>
      <c r="G123" s="278" t="s">
        <v>9</v>
      </c>
      <c r="H123" s="279" t="str">
        <f t="array" ref="H123">IFERROR(INDEX('計測入力シート（ここのみ編集可）'!$BD$17:$BD$116,MATCH(A115&amp;B115,'計測入力シート（ここのみ編集可）'!$BO$17:$BO$116,0)),"")</f>
        <v/>
      </c>
    </row>
    <row r="124" ht="20.25" customHeight="1">
      <c r="D124" s="280"/>
    </row>
    <row r="125" ht="27.0" customHeight="1">
      <c r="A125" s="105" t="str">
        <f>A115</f>
        <v>C2</v>
      </c>
      <c r="B125" s="105">
        <f>B115+1</f>
        <v>13</v>
      </c>
      <c r="D125" s="242" t="s">
        <v>11</v>
      </c>
      <c r="E125" s="243" t="s">
        <v>12</v>
      </c>
      <c r="F125" s="243" t="s">
        <v>13</v>
      </c>
      <c r="G125" s="244" t="s">
        <v>80</v>
      </c>
      <c r="H125" s="245"/>
    </row>
    <row r="126" ht="27.0" customHeight="1">
      <c r="A126" s="36"/>
      <c r="B126" s="36"/>
      <c r="D126" s="247" t="str">
        <f t="array" ref="D126">IFERROR(INDEX('計測入力シート（ここのみ編集可）'!$BN$17:$BN$116,MATCH(A125&amp;B125,'計測入力シート（ここのみ編集可）'!$BO$17:$BO$116,0)),"")</f>
        <v/>
      </c>
      <c r="E126" s="248" t="str">
        <f t="array" ref="E126">IFERROR(INDEX('計測入力シート（ここのみ編集可）'!$BP$17:$BP$116,MATCH(A125&amp;B125,'計測入力シート（ここのみ編集可）'!$BO$17:$BO$116,0)),"")</f>
        <v/>
      </c>
      <c r="F126" s="249" t="str">
        <f t="array" ref="F126">IFERROR(INDEX('計測入力シート（ここのみ編集可）'!$BR$17:$BR$116,MATCH(A125&amp;B125,'計測入力シート（ここのみ編集可）'!$BO$17:$BO$116,0)),"")</f>
        <v/>
      </c>
      <c r="G126" s="250" t="str">
        <f t="array" ref="G126">IFERROR(INDEX('計測入力シート（ここのみ編集可）'!$BL$17:$BL$116,MATCH(A125&amp;B125,'計測入力シート（ここのみ編集可）'!$BO$17:$BO$116,0)),"")</f>
        <v/>
      </c>
      <c r="H126" s="251"/>
    </row>
    <row r="127" ht="27.0" customHeight="1">
      <c r="D127" s="252" t="s">
        <v>18</v>
      </c>
      <c r="E127" s="253" t="str">
        <f t="array" ref="E127">IFERROR(INDEX('計測入力シート（ここのみ編集可）'!$C$17:$C$116,MATCH(A125&amp;B125,'計測入力シート（ここのみ編集可）'!$BO$17:$BO$116,0)),"")</f>
        <v/>
      </c>
      <c r="F127" s="254" t="s">
        <v>4</v>
      </c>
      <c r="G127" s="255" t="str">
        <f t="array" ref="G127">IFERROR(INDEX('計測入力シート（ここのみ編集可）'!$D$17:$D$116,MATCH(A125&amp;B125,'計測入力シート（ここのみ編集可）'!$BO$17:$BO$116,0)),"")</f>
        <v/>
      </c>
      <c r="H127" s="256"/>
    </row>
    <row r="128" ht="27.0" customHeight="1">
      <c r="D128" s="257" t="s">
        <v>3</v>
      </c>
      <c r="E128" s="258" t="str">
        <f t="array" ref="E128">IFERROR(INDEX('計測入力シート（ここのみ編集可）'!$B$17:$B$116,MATCH(A125&amp;B125,'計測入力シート（ここのみ編集可）'!$BO$17:$BO$116,0)),"")</f>
        <v/>
      </c>
      <c r="F128" s="259" t="s">
        <v>5</v>
      </c>
      <c r="G128" s="260" t="str">
        <f t="array" ref="G128">IFERROR(INDEX('計測入力シート（ここのみ編集可）'!$E$17:$E$116,MATCH(A125&amp;B125,'計測入力シート（ここのみ編集可）'!$BO$17:$BO$116,0)),"")</f>
        <v/>
      </c>
      <c r="H128" s="261"/>
    </row>
    <row r="129" ht="24.75" customHeight="1">
      <c r="D129" s="262" t="s">
        <v>58</v>
      </c>
      <c r="E129" s="263" t="str">
        <f t="array" ref="E129">IFERROR(INDEX(#REF!,MATCH(A125&amp;B125,'計測入力シート（ここのみ編集可）'!$BO$17:$BO$116,0)),"")</f>
        <v/>
      </c>
      <c r="H129" s="35"/>
    </row>
    <row r="130" ht="52.5" customHeight="1">
      <c r="D130" s="264" t="s">
        <v>68</v>
      </c>
      <c r="E130" s="265" t="str">
        <f t="array" ref="E130">IFERROR(INDEX(#REF!,MATCH(A125&amp;B125,'計測入力シート（ここのみ編集可）'!$BO$17:$BO$116,0)),"")</f>
        <v/>
      </c>
      <c r="F130" s="2"/>
      <c r="G130" s="2"/>
      <c r="H130" s="3"/>
    </row>
    <row r="131" ht="20.25" customHeight="1">
      <c r="D131" s="266" t="s">
        <v>70</v>
      </c>
      <c r="E131" s="267" t="str">
        <f t="array" ref="E131">IFERROR(INDEX('計測入力シート（ここのみ編集可）'!$AW$17:$AW$116,MATCH(A125&amp;B125,'計測入力シート（ここのみ編集可）'!$BO$17:$BO$116,0)),"")</f>
        <v/>
      </c>
      <c r="F131" s="268"/>
      <c r="G131" s="269" t="s">
        <v>110</v>
      </c>
      <c r="H131" s="270" t="str">
        <f t="array" ref="H131">IFERROR(INDEX('計測入力シート（ここのみ編集可）'!$AY$17:$AY$116,MATCH(A125&amp;B125,'計測入力シート（ここのみ編集可）'!$BO$17:$BO$116,0)),"")</f>
        <v/>
      </c>
    </row>
    <row r="132" ht="20.25" customHeight="1">
      <c r="D132" s="271" t="s">
        <v>73</v>
      </c>
      <c r="E132" s="272" t="str">
        <f t="array" ref="E132">IFERROR(INDEX('計測入力シート（ここのみ編集可）'!$AZ$17:$AZ$116,MATCH(A125&amp;B125,'計測入力シート（ここのみ編集可）'!$BO$17:$BO$116,0)),"")</f>
        <v/>
      </c>
      <c r="F132" s="179"/>
      <c r="G132" s="273" t="s">
        <v>111</v>
      </c>
      <c r="H132" s="274" t="str">
        <f t="array" ref="H132">IFERROR(INDEX('計測入力シート（ここのみ編集可）'!$BB$17:$BB$116,MATCH(A125&amp;B125,'計測入力シート（ここのみ編集可）'!$BO$17:$BO$116,0)),"")</f>
        <v/>
      </c>
    </row>
    <row r="133" ht="20.25" customHeight="1">
      <c r="D133" s="275" t="s">
        <v>112</v>
      </c>
      <c r="E133" s="276" t="str">
        <f t="array" ref="E133">IFERROR(INDEX('計測入力シート（ここのみ編集可）'!$BC$17:$BC$116,MATCH(A125&amp;B125,'計測入力シート（ここのみ編集可）'!$BO$17:$BO$116,0)),"")</f>
        <v/>
      </c>
      <c r="F133" s="277"/>
      <c r="G133" s="278" t="s">
        <v>9</v>
      </c>
      <c r="H133" s="279" t="str">
        <f t="array" ref="H133">IFERROR(INDEX('計測入力シート（ここのみ編集可）'!$BD$17:$BD$116,MATCH(A125&amp;B125,'計測入力シート（ここのみ編集可）'!$BO$17:$BO$116,0)),"")</f>
        <v/>
      </c>
    </row>
    <row r="134" ht="20.25" customHeight="1">
      <c r="D134" s="280"/>
    </row>
    <row r="135" ht="27.0" customHeight="1">
      <c r="A135" s="105" t="str">
        <f>A125</f>
        <v>C2</v>
      </c>
      <c r="B135" s="105">
        <f>B125+1</f>
        <v>14</v>
      </c>
      <c r="D135" s="242" t="s">
        <v>11</v>
      </c>
      <c r="E135" s="243" t="s">
        <v>12</v>
      </c>
      <c r="F135" s="243" t="s">
        <v>13</v>
      </c>
      <c r="G135" s="244" t="s">
        <v>80</v>
      </c>
      <c r="H135" s="245"/>
    </row>
    <row r="136" ht="27.0" customHeight="1">
      <c r="A136" s="36"/>
      <c r="B136" s="36"/>
      <c r="D136" s="247" t="str">
        <f t="array" ref="D136">IFERROR(INDEX('計測入力シート（ここのみ編集可）'!$BN$17:$BN$116,MATCH(A135&amp;B135,'計測入力シート（ここのみ編集可）'!$BO$17:$BO$116,0)),"")</f>
        <v/>
      </c>
      <c r="E136" s="248" t="str">
        <f t="array" ref="E136">IFERROR(INDEX('計測入力シート（ここのみ編集可）'!$BP$17:$BP$116,MATCH(A135&amp;B135,'計測入力シート（ここのみ編集可）'!$BO$17:$BO$116,0)),"")</f>
        <v/>
      </c>
      <c r="F136" s="249" t="str">
        <f t="array" ref="F136">IFERROR(INDEX('計測入力シート（ここのみ編集可）'!$BR$17:$BR$116,MATCH(A135&amp;B135,'計測入力シート（ここのみ編集可）'!$BO$17:$BO$116,0)),"")</f>
        <v/>
      </c>
      <c r="G136" s="250" t="str">
        <f t="array" ref="G136">IFERROR(INDEX('計測入力シート（ここのみ編集可）'!$BL$17:$BL$116,MATCH(A135&amp;B135,'計測入力シート（ここのみ編集可）'!$BO$17:$BO$116,0)),"")</f>
        <v/>
      </c>
      <c r="H136" s="251"/>
    </row>
    <row r="137" ht="27.0" customHeight="1">
      <c r="D137" s="252" t="s">
        <v>18</v>
      </c>
      <c r="E137" s="253" t="str">
        <f t="array" ref="E137">IFERROR(INDEX('計測入力シート（ここのみ編集可）'!$C$17:$C$116,MATCH(A135&amp;B135,'計測入力シート（ここのみ編集可）'!$BO$17:$BO$116,0)),"")</f>
        <v/>
      </c>
      <c r="F137" s="254" t="s">
        <v>4</v>
      </c>
      <c r="G137" s="255" t="str">
        <f t="array" ref="G137">IFERROR(INDEX('計測入力シート（ここのみ編集可）'!$D$17:$D$116,MATCH(A135&amp;B135,'計測入力シート（ここのみ編集可）'!$BO$17:$BO$116,0)),"")</f>
        <v/>
      </c>
      <c r="H137" s="256"/>
    </row>
    <row r="138" ht="27.0" customHeight="1">
      <c r="D138" s="257" t="s">
        <v>3</v>
      </c>
      <c r="E138" s="258" t="str">
        <f t="array" ref="E138">IFERROR(INDEX('計測入力シート（ここのみ編集可）'!$B$17:$B$116,MATCH(A135&amp;B135,'計測入力シート（ここのみ編集可）'!$BO$17:$BO$116,0)),"")</f>
        <v/>
      </c>
      <c r="F138" s="259" t="s">
        <v>5</v>
      </c>
      <c r="G138" s="260" t="str">
        <f t="array" ref="G138">IFERROR(INDEX('計測入力シート（ここのみ編集可）'!$E$17:$E$116,MATCH(A135&amp;B135,'計測入力シート（ここのみ編集可）'!$BO$17:$BO$116,0)),"")</f>
        <v/>
      </c>
      <c r="H138" s="261"/>
    </row>
    <row r="139" ht="24.75" customHeight="1">
      <c r="D139" s="262" t="s">
        <v>58</v>
      </c>
      <c r="E139" s="263" t="str">
        <f t="array" ref="E139">IFERROR(INDEX(#REF!,MATCH(A135&amp;B135,'計測入力シート（ここのみ編集可）'!$BO$17:$BO$116,0)),"")</f>
        <v/>
      </c>
      <c r="H139" s="35"/>
    </row>
    <row r="140" ht="52.5" customHeight="1">
      <c r="D140" s="264" t="s">
        <v>68</v>
      </c>
      <c r="E140" s="265" t="str">
        <f t="array" ref="E140">IFERROR(INDEX(#REF!,MATCH(A135&amp;B135,'計測入力シート（ここのみ編集可）'!$BO$17:$BO$116,0)),"")</f>
        <v/>
      </c>
      <c r="F140" s="2"/>
      <c r="G140" s="2"/>
      <c r="H140" s="3"/>
    </row>
    <row r="141" ht="20.25" customHeight="1">
      <c r="D141" s="266" t="s">
        <v>70</v>
      </c>
      <c r="E141" s="267" t="str">
        <f t="array" ref="E141">IFERROR(INDEX('計測入力シート（ここのみ編集可）'!$AW$17:$AW$116,MATCH(A135&amp;B135,'計測入力シート（ここのみ編集可）'!$BO$17:$BO$116,0)),"")</f>
        <v/>
      </c>
      <c r="F141" s="268"/>
      <c r="G141" s="269" t="s">
        <v>110</v>
      </c>
      <c r="H141" s="270" t="str">
        <f t="array" ref="H141">IFERROR(INDEX('計測入力シート（ここのみ編集可）'!$AY$17:$AY$116,MATCH(A135&amp;B135,'計測入力シート（ここのみ編集可）'!$BO$17:$BO$116,0)),"")</f>
        <v/>
      </c>
    </row>
    <row r="142" ht="20.25" customHeight="1">
      <c r="D142" s="271" t="s">
        <v>73</v>
      </c>
      <c r="E142" s="272" t="str">
        <f t="array" ref="E142">IFERROR(INDEX('計測入力シート（ここのみ編集可）'!$AZ$17:$AZ$116,MATCH(A135&amp;B135,'計測入力シート（ここのみ編集可）'!$BO$17:$BO$116,0)),"")</f>
        <v/>
      </c>
      <c r="F142" s="179"/>
      <c r="G142" s="273" t="s">
        <v>111</v>
      </c>
      <c r="H142" s="274" t="str">
        <f t="array" ref="H142">IFERROR(INDEX('計測入力シート（ここのみ編集可）'!$BB$17:$BB$116,MATCH(A135&amp;B135,'計測入力シート（ここのみ編集可）'!$BO$17:$BO$116,0)),"")</f>
        <v/>
      </c>
    </row>
    <row r="143" ht="20.25" customHeight="1">
      <c r="D143" s="275" t="s">
        <v>112</v>
      </c>
      <c r="E143" s="276" t="str">
        <f t="array" ref="E143">IFERROR(INDEX('計測入力シート（ここのみ編集可）'!$BC$17:$BC$116,MATCH(A135&amp;B135,'計測入力シート（ここのみ編集可）'!$BO$17:$BO$116,0)),"")</f>
        <v/>
      </c>
      <c r="F143" s="277"/>
      <c r="G143" s="278" t="s">
        <v>9</v>
      </c>
      <c r="H143" s="279" t="str">
        <f t="array" ref="H143">IFERROR(INDEX('計測入力シート（ここのみ編集可）'!$BD$17:$BD$116,MATCH(A135&amp;B135,'計測入力シート（ここのみ編集可）'!$BO$17:$BO$116,0)),"")</f>
        <v/>
      </c>
    </row>
    <row r="144" ht="20.25" customHeight="1">
      <c r="D144" s="280"/>
    </row>
    <row r="145" ht="27.0" customHeight="1">
      <c r="A145" s="105" t="str">
        <f>A135</f>
        <v>C2</v>
      </c>
      <c r="B145" s="105">
        <f>B135+1</f>
        <v>15</v>
      </c>
      <c r="D145" s="242" t="s">
        <v>11</v>
      </c>
      <c r="E145" s="243" t="s">
        <v>12</v>
      </c>
      <c r="F145" s="243" t="s">
        <v>13</v>
      </c>
      <c r="G145" s="244" t="s">
        <v>80</v>
      </c>
      <c r="H145" s="245"/>
    </row>
    <row r="146" ht="27.0" customHeight="1">
      <c r="A146" s="36"/>
      <c r="B146" s="36"/>
      <c r="D146" s="247" t="str">
        <f t="array" ref="D146">IFERROR(INDEX('計測入力シート（ここのみ編集可）'!$BN$17:$BN$116,MATCH(A145&amp;B145,'計測入力シート（ここのみ編集可）'!$BO$17:$BO$116,0)),"")</f>
        <v/>
      </c>
      <c r="E146" s="248" t="str">
        <f t="array" ref="E146">IFERROR(INDEX('計測入力シート（ここのみ編集可）'!$BP$17:$BP$116,MATCH(A145&amp;B145,'計測入力シート（ここのみ編集可）'!$BO$17:$BO$116,0)),"")</f>
        <v/>
      </c>
      <c r="F146" s="249" t="str">
        <f t="array" ref="F146">IFERROR(INDEX('計測入力シート（ここのみ編集可）'!$BR$17:$BR$116,MATCH(A145&amp;B145,'計測入力シート（ここのみ編集可）'!$BO$17:$BO$116,0)),"")</f>
        <v/>
      </c>
      <c r="G146" s="250" t="str">
        <f t="array" ref="G146">IFERROR(INDEX('計測入力シート（ここのみ編集可）'!$BL$17:$BL$116,MATCH(A145&amp;B145,'計測入力シート（ここのみ編集可）'!$BO$17:$BO$116,0)),"")</f>
        <v/>
      </c>
      <c r="H146" s="251"/>
    </row>
    <row r="147" ht="27.0" customHeight="1">
      <c r="D147" s="252" t="s">
        <v>18</v>
      </c>
      <c r="E147" s="253" t="str">
        <f t="array" ref="E147">IFERROR(INDEX('計測入力シート（ここのみ編集可）'!$C$17:$C$116,MATCH(A145&amp;B145,'計測入力シート（ここのみ編集可）'!$BO$17:$BO$116,0)),"")</f>
        <v/>
      </c>
      <c r="F147" s="254" t="s">
        <v>4</v>
      </c>
      <c r="G147" s="255" t="str">
        <f t="array" ref="G147">IFERROR(INDEX('計測入力シート（ここのみ編集可）'!$D$17:$D$116,MATCH(A145&amp;B145,'計測入力シート（ここのみ編集可）'!$BO$17:$BO$116,0)),"")</f>
        <v/>
      </c>
      <c r="H147" s="256"/>
    </row>
    <row r="148" ht="27.0" customHeight="1">
      <c r="D148" s="257" t="s">
        <v>3</v>
      </c>
      <c r="E148" s="258" t="str">
        <f t="array" ref="E148">IFERROR(INDEX('計測入力シート（ここのみ編集可）'!$B$17:$B$116,MATCH(A145&amp;B145,'計測入力シート（ここのみ編集可）'!$BO$17:$BO$116,0)),"")</f>
        <v/>
      </c>
      <c r="F148" s="259" t="s">
        <v>5</v>
      </c>
      <c r="G148" s="260" t="str">
        <f t="array" ref="G148">IFERROR(INDEX('計測入力シート（ここのみ編集可）'!$E$17:$E$116,MATCH(A145&amp;B145,'計測入力シート（ここのみ編集可）'!$BO$17:$BO$116,0)),"")</f>
        <v/>
      </c>
      <c r="H148" s="261"/>
    </row>
    <row r="149" ht="24.75" customHeight="1">
      <c r="D149" s="262" t="s">
        <v>58</v>
      </c>
      <c r="E149" s="263" t="str">
        <f t="array" ref="E149">IFERROR(INDEX(#REF!,MATCH(A145&amp;B145,'計測入力シート（ここのみ編集可）'!$BO$17:$BO$116,0)),"")</f>
        <v/>
      </c>
      <c r="H149" s="35"/>
    </row>
    <row r="150" ht="52.5" customHeight="1">
      <c r="D150" s="264" t="s">
        <v>68</v>
      </c>
      <c r="E150" s="265" t="str">
        <f t="array" ref="E150">IFERROR(INDEX(#REF!,MATCH(A145&amp;B145,'計測入力シート（ここのみ編集可）'!$BO$17:$BO$116,0)),"")</f>
        <v/>
      </c>
      <c r="F150" s="2"/>
      <c r="G150" s="2"/>
      <c r="H150" s="3"/>
    </row>
    <row r="151" ht="20.25" customHeight="1">
      <c r="D151" s="266" t="s">
        <v>70</v>
      </c>
      <c r="E151" s="267" t="str">
        <f t="array" ref="E151">IFERROR(INDEX('計測入力シート（ここのみ編集可）'!$AW$17:$AW$116,MATCH(A145&amp;B145,'計測入力シート（ここのみ編集可）'!$BO$17:$BO$116,0)),"")</f>
        <v/>
      </c>
      <c r="F151" s="268"/>
      <c r="G151" s="269" t="s">
        <v>110</v>
      </c>
      <c r="H151" s="270" t="str">
        <f t="array" ref="H151">IFERROR(INDEX('計測入力シート（ここのみ編集可）'!$AY$17:$AY$116,MATCH(A145&amp;B145,'計測入力シート（ここのみ編集可）'!$BO$17:$BO$116,0)),"")</f>
        <v/>
      </c>
    </row>
    <row r="152" ht="20.25" customHeight="1">
      <c r="D152" s="271" t="s">
        <v>73</v>
      </c>
      <c r="E152" s="272" t="str">
        <f t="array" ref="E152">IFERROR(INDEX('計測入力シート（ここのみ編集可）'!$AZ$17:$AZ$116,MATCH(A145&amp;B145,'計測入力シート（ここのみ編集可）'!$BO$17:$BO$116,0)),"")</f>
        <v/>
      </c>
      <c r="F152" s="179"/>
      <c r="G152" s="273" t="s">
        <v>111</v>
      </c>
      <c r="H152" s="274" t="str">
        <f t="array" ref="H152">IFERROR(INDEX('計測入力シート（ここのみ編集可）'!$BB$17:$BB$116,MATCH(A145&amp;B145,'計測入力シート（ここのみ編集可）'!$BO$17:$BO$116,0)),"")</f>
        <v/>
      </c>
    </row>
    <row r="153" ht="20.25" customHeight="1">
      <c r="D153" s="275" t="s">
        <v>112</v>
      </c>
      <c r="E153" s="276" t="str">
        <f t="array" ref="E153">IFERROR(INDEX('計測入力シート（ここのみ編集可）'!$BC$17:$BC$116,MATCH(A145&amp;B145,'計測入力シート（ここのみ編集可）'!$BO$17:$BO$116,0)),"")</f>
        <v/>
      </c>
      <c r="F153" s="277"/>
      <c r="G153" s="278" t="s">
        <v>9</v>
      </c>
      <c r="H153" s="279" t="str">
        <f t="array" ref="H153">IFERROR(INDEX('計測入力シート（ここのみ編集可）'!$BD$17:$BD$116,MATCH(A145&amp;B145,'計測入力シート（ここのみ編集可）'!$BO$17:$BO$116,0)),"")</f>
        <v/>
      </c>
    </row>
    <row r="154" ht="20.25" customHeight="1">
      <c r="D154" s="280"/>
    </row>
    <row r="155" ht="27.0" customHeight="1">
      <c r="A155" s="105" t="str">
        <f>A145</f>
        <v>C2</v>
      </c>
      <c r="B155" s="105">
        <f>B145+1</f>
        <v>16</v>
      </c>
      <c r="D155" s="242" t="s">
        <v>11</v>
      </c>
      <c r="E155" s="243" t="s">
        <v>12</v>
      </c>
      <c r="F155" s="243" t="s">
        <v>13</v>
      </c>
      <c r="G155" s="244" t="s">
        <v>80</v>
      </c>
      <c r="H155" s="245"/>
    </row>
    <row r="156" ht="27.0" customHeight="1">
      <c r="A156" s="36"/>
      <c r="B156" s="36"/>
      <c r="D156" s="247" t="str">
        <f t="array" ref="D156">IFERROR(INDEX('計測入力シート（ここのみ編集可）'!$BN$17:$BN$116,MATCH(A155&amp;B155,'計測入力シート（ここのみ編集可）'!$BO$17:$BO$116,0)),"")</f>
        <v/>
      </c>
      <c r="E156" s="248" t="str">
        <f t="array" ref="E156">IFERROR(INDEX('計測入力シート（ここのみ編集可）'!$BP$17:$BP$116,MATCH(A155&amp;B155,'計測入力シート（ここのみ編集可）'!$BO$17:$BO$116,0)),"")</f>
        <v/>
      </c>
      <c r="F156" s="249" t="str">
        <f t="array" ref="F156">IFERROR(INDEX('計測入力シート（ここのみ編集可）'!$BR$17:$BR$116,MATCH(A155&amp;B155,'計測入力シート（ここのみ編集可）'!$BO$17:$BO$116,0)),"")</f>
        <v/>
      </c>
      <c r="G156" s="250" t="str">
        <f t="array" ref="G156">IFERROR(INDEX('計測入力シート（ここのみ編集可）'!$BL$17:$BL$116,MATCH(A155&amp;B155,'計測入力シート（ここのみ編集可）'!$BO$17:$BO$116,0)),"")</f>
        <v/>
      </c>
      <c r="H156" s="251"/>
    </row>
    <row r="157" ht="27.0" customHeight="1">
      <c r="D157" s="252" t="s">
        <v>18</v>
      </c>
      <c r="E157" s="253" t="str">
        <f t="array" ref="E157">IFERROR(INDEX('計測入力シート（ここのみ編集可）'!$C$17:$C$116,MATCH(A155&amp;B155,'計測入力シート（ここのみ編集可）'!$BO$17:$BO$116,0)),"")</f>
        <v/>
      </c>
      <c r="F157" s="254" t="s">
        <v>4</v>
      </c>
      <c r="G157" s="255" t="str">
        <f t="array" ref="G157">IFERROR(INDEX('計測入力シート（ここのみ編集可）'!$D$17:$D$116,MATCH(A155&amp;B155,'計測入力シート（ここのみ編集可）'!$BO$17:$BO$116,0)),"")</f>
        <v/>
      </c>
      <c r="H157" s="256"/>
    </row>
    <row r="158" ht="27.0" customHeight="1">
      <c r="D158" s="257" t="s">
        <v>3</v>
      </c>
      <c r="E158" s="258" t="str">
        <f t="array" ref="E158">IFERROR(INDEX('計測入力シート（ここのみ編集可）'!$B$17:$B$116,MATCH(A155&amp;B155,'計測入力シート（ここのみ編集可）'!$BO$17:$BO$116,0)),"")</f>
        <v/>
      </c>
      <c r="F158" s="259" t="s">
        <v>5</v>
      </c>
      <c r="G158" s="260" t="str">
        <f t="array" ref="G158">IFERROR(INDEX('計測入力シート（ここのみ編集可）'!$E$17:$E$116,MATCH(A155&amp;B155,'計測入力シート（ここのみ編集可）'!$BO$17:$BO$116,0)),"")</f>
        <v/>
      </c>
      <c r="H158" s="261"/>
    </row>
    <row r="159" ht="24.75" customHeight="1">
      <c r="D159" s="262" t="s">
        <v>58</v>
      </c>
      <c r="E159" s="263" t="str">
        <f t="array" ref="E159">IFERROR(INDEX(#REF!,MATCH(A155&amp;B155,'計測入力シート（ここのみ編集可）'!$BO$17:$BO$116,0)),"")</f>
        <v/>
      </c>
      <c r="H159" s="35"/>
    </row>
    <row r="160" ht="52.5" customHeight="1">
      <c r="D160" s="264" t="s">
        <v>68</v>
      </c>
      <c r="E160" s="265" t="str">
        <f t="array" ref="E160">IFERROR(INDEX(#REF!,MATCH(A155&amp;B155,'計測入力シート（ここのみ編集可）'!$BO$17:$BO$116,0)),"")</f>
        <v/>
      </c>
      <c r="F160" s="2"/>
      <c r="G160" s="2"/>
      <c r="H160" s="3"/>
    </row>
    <row r="161" ht="20.25" customHeight="1">
      <c r="D161" s="266" t="s">
        <v>70</v>
      </c>
      <c r="E161" s="267" t="str">
        <f t="array" ref="E161">IFERROR(INDEX('計測入力シート（ここのみ編集可）'!$AW$17:$AW$116,MATCH(A155&amp;B155,'計測入力シート（ここのみ編集可）'!$BO$17:$BO$116,0)),"")</f>
        <v/>
      </c>
      <c r="F161" s="268"/>
      <c r="G161" s="269" t="s">
        <v>110</v>
      </c>
      <c r="H161" s="270" t="str">
        <f t="array" ref="H161">IFERROR(INDEX('計測入力シート（ここのみ編集可）'!$AY$17:$AY$116,MATCH(A155&amp;B155,'計測入力シート（ここのみ編集可）'!$BO$17:$BO$116,0)),"")</f>
        <v/>
      </c>
    </row>
    <row r="162" ht="20.25" customHeight="1">
      <c r="D162" s="271" t="s">
        <v>73</v>
      </c>
      <c r="E162" s="272" t="str">
        <f t="array" ref="E162">IFERROR(INDEX('計測入力シート（ここのみ編集可）'!$AZ$17:$AZ$116,MATCH(A155&amp;B155,'計測入力シート（ここのみ編集可）'!$BO$17:$BO$116,0)),"")</f>
        <v/>
      </c>
      <c r="F162" s="179"/>
      <c r="G162" s="273" t="s">
        <v>111</v>
      </c>
      <c r="H162" s="274" t="str">
        <f t="array" ref="H162">IFERROR(INDEX('計測入力シート（ここのみ編集可）'!$BB$17:$BB$116,MATCH(A155&amp;B155,'計測入力シート（ここのみ編集可）'!$BO$17:$BO$116,0)),"")</f>
        <v/>
      </c>
    </row>
    <row r="163" ht="20.25" customHeight="1">
      <c r="D163" s="275" t="s">
        <v>112</v>
      </c>
      <c r="E163" s="276" t="str">
        <f t="array" ref="E163">IFERROR(INDEX('計測入力シート（ここのみ編集可）'!$BC$17:$BC$116,MATCH(A155&amp;B155,'計測入力シート（ここのみ編集可）'!$BO$17:$BO$116,0)),"")</f>
        <v/>
      </c>
      <c r="F163" s="277"/>
      <c r="G163" s="278" t="s">
        <v>9</v>
      </c>
      <c r="H163" s="279" t="str">
        <f t="array" ref="H163">IFERROR(INDEX('計測入力シート（ここのみ編集可）'!$BD$17:$BD$116,MATCH(A155&amp;B155,'計測入力シート（ここのみ編集可）'!$BO$17:$BO$116,0)),"")</f>
        <v/>
      </c>
    </row>
    <row r="164" ht="20.25" customHeight="1">
      <c r="D164" s="280"/>
    </row>
    <row r="165" ht="27.0" customHeight="1">
      <c r="A165" s="105" t="str">
        <f>A155</f>
        <v>C2</v>
      </c>
      <c r="B165" s="105">
        <f>B155+1</f>
        <v>17</v>
      </c>
      <c r="D165" s="242" t="s">
        <v>11</v>
      </c>
      <c r="E165" s="243" t="s">
        <v>12</v>
      </c>
      <c r="F165" s="243" t="s">
        <v>13</v>
      </c>
      <c r="G165" s="244" t="s">
        <v>80</v>
      </c>
      <c r="H165" s="245"/>
    </row>
    <row r="166" ht="27.0" customHeight="1">
      <c r="A166" s="36"/>
      <c r="B166" s="36"/>
      <c r="D166" s="247" t="str">
        <f t="array" ref="D166">IFERROR(INDEX('計測入力シート（ここのみ編集可）'!$BN$17:$BN$116,MATCH(A165&amp;B165,'計測入力シート（ここのみ編集可）'!$BO$17:$BO$116,0)),"")</f>
        <v/>
      </c>
      <c r="E166" s="248" t="str">
        <f t="array" ref="E166">IFERROR(INDEX('計測入力シート（ここのみ編集可）'!$BP$17:$BP$116,MATCH(A165&amp;B165,'計測入力シート（ここのみ編集可）'!$BO$17:$BO$116,0)),"")</f>
        <v/>
      </c>
      <c r="F166" s="249" t="str">
        <f t="array" ref="F166">IFERROR(INDEX('計測入力シート（ここのみ編集可）'!$BR$17:$BR$116,MATCH(A165&amp;B165,'計測入力シート（ここのみ編集可）'!$BO$17:$BO$116,0)),"")</f>
        <v/>
      </c>
      <c r="G166" s="250" t="str">
        <f t="array" ref="G166">IFERROR(INDEX('計測入力シート（ここのみ編集可）'!$BL$17:$BL$116,MATCH(A165&amp;B165,'計測入力シート（ここのみ編集可）'!$BO$17:$BO$116,0)),"")</f>
        <v/>
      </c>
      <c r="H166" s="251"/>
    </row>
    <row r="167" ht="27.0" customHeight="1">
      <c r="D167" s="252" t="s">
        <v>18</v>
      </c>
      <c r="E167" s="253" t="str">
        <f t="array" ref="E167">IFERROR(INDEX('計測入力シート（ここのみ編集可）'!$C$17:$C$116,MATCH(A165&amp;B165,'計測入力シート（ここのみ編集可）'!$BO$17:$BO$116,0)),"")</f>
        <v/>
      </c>
      <c r="F167" s="254" t="s">
        <v>4</v>
      </c>
      <c r="G167" s="255" t="str">
        <f t="array" ref="G167">IFERROR(INDEX('計測入力シート（ここのみ編集可）'!$D$17:$D$116,MATCH(A165&amp;B165,'計測入力シート（ここのみ編集可）'!$BO$17:$BO$116,0)),"")</f>
        <v/>
      </c>
      <c r="H167" s="256"/>
    </row>
    <row r="168" ht="27.0" customHeight="1">
      <c r="D168" s="257" t="s">
        <v>3</v>
      </c>
      <c r="E168" s="258" t="str">
        <f t="array" ref="E168">IFERROR(INDEX('計測入力シート（ここのみ編集可）'!$B$17:$B$116,MATCH(A165&amp;B165,'計測入力シート（ここのみ編集可）'!$BO$17:$BO$116,0)),"")</f>
        <v/>
      </c>
      <c r="F168" s="259" t="s">
        <v>5</v>
      </c>
      <c r="G168" s="260" t="str">
        <f t="array" ref="G168">IFERROR(INDEX('計測入力シート（ここのみ編集可）'!$E$17:$E$116,MATCH(A165&amp;B165,'計測入力シート（ここのみ編集可）'!$BO$17:$BO$116,0)),"")</f>
        <v/>
      </c>
      <c r="H168" s="261"/>
    </row>
    <row r="169" ht="24.75" customHeight="1">
      <c r="D169" s="262" t="s">
        <v>58</v>
      </c>
      <c r="E169" s="263" t="str">
        <f t="array" ref="E169">IFERROR(INDEX(#REF!,MATCH(A165&amp;B165,'計測入力シート（ここのみ編集可）'!$BO$17:$BO$116,0)),"")</f>
        <v/>
      </c>
      <c r="H169" s="35"/>
    </row>
    <row r="170" ht="52.5" customHeight="1">
      <c r="D170" s="264" t="s">
        <v>68</v>
      </c>
      <c r="E170" s="265" t="str">
        <f t="array" ref="E170">IFERROR(INDEX(#REF!,MATCH(A165&amp;B165,'計測入力シート（ここのみ編集可）'!$BO$17:$BO$116,0)),"")</f>
        <v/>
      </c>
      <c r="F170" s="2"/>
      <c r="G170" s="2"/>
      <c r="H170" s="3"/>
    </row>
    <row r="171" ht="20.25" customHeight="1">
      <c r="D171" s="266" t="s">
        <v>70</v>
      </c>
      <c r="E171" s="267" t="str">
        <f t="array" ref="E171">IFERROR(INDEX('計測入力シート（ここのみ編集可）'!$AW$17:$AW$116,MATCH(A165&amp;B165,'計測入力シート（ここのみ編集可）'!$BO$17:$BO$116,0)),"")</f>
        <v/>
      </c>
      <c r="F171" s="268"/>
      <c r="G171" s="269" t="s">
        <v>110</v>
      </c>
      <c r="H171" s="270" t="str">
        <f t="array" ref="H171">IFERROR(INDEX('計測入力シート（ここのみ編集可）'!$AY$17:$AY$116,MATCH(A165&amp;B165,'計測入力シート（ここのみ編集可）'!$BO$17:$BO$116,0)),"")</f>
        <v/>
      </c>
    </row>
    <row r="172" ht="20.25" customHeight="1">
      <c r="D172" s="271" t="s">
        <v>73</v>
      </c>
      <c r="E172" s="272" t="str">
        <f t="array" ref="E172">IFERROR(INDEX('計測入力シート（ここのみ編集可）'!$AZ$17:$AZ$116,MATCH(A165&amp;B165,'計測入力シート（ここのみ編集可）'!$BO$17:$BO$116,0)),"")</f>
        <v/>
      </c>
      <c r="F172" s="179"/>
      <c r="G172" s="273" t="s">
        <v>111</v>
      </c>
      <c r="H172" s="274" t="str">
        <f t="array" ref="H172">IFERROR(INDEX('計測入力シート（ここのみ編集可）'!$BB$17:$BB$116,MATCH(A165&amp;B165,'計測入力シート（ここのみ編集可）'!$BO$17:$BO$116,0)),"")</f>
        <v/>
      </c>
    </row>
    <row r="173" ht="20.25" customHeight="1">
      <c r="D173" s="275" t="s">
        <v>112</v>
      </c>
      <c r="E173" s="276" t="str">
        <f t="array" ref="E173">IFERROR(INDEX('計測入力シート（ここのみ編集可）'!$BC$17:$BC$116,MATCH(A165&amp;B165,'計測入力シート（ここのみ編集可）'!$BO$17:$BO$116,0)),"")</f>
        <v/>
      </c>
      <c r="F173" s="277"/>
      <c r="G173" s="278" t="s">
        <v>9</v>
      </c>
      <c r="H173" s="279" t="str">
        <f t="array" ref="H173">IFERROR(INDEX('計測入力シート（ここのみ編集可）'!$BD$17:$BD$116,MATCH(A165&amp;B165,'計測入力シート（ここのみ編集可）'!$BO$17:$BO$116,0)),"")</f>
        <v/>
      </c>
    </row>
    <row r="174" ht="20.25" customHeight="1">
      <c r="D174" s="280"/>
    </row>
    <row r="175" ht="27.0" customHeight="1">
      <c r="A175" s="105" t="str">
        <f>A165</f>
        <v>C2</v>
      </c>
      <c r="B175" s="105">
        <f>B165+1</f>
        <v>18</v>
      </c>
      <c r="D175" s="242" t="s">
        <v>11</v>
      </c>
      <c r="E175" s="243" t="s">
        <v>12</v>
      </c>
      <c r="F175" s="243" t="s">
        <v>13</v>
      </c>
      <c r="G175" s="244" t="s">
        <v>80</v>
      </c>
      <c r="H175" s="245"/>
    </row>
    <row r="176" ht="27.0" customHeight="1">
      <c r="A176" s="36"/>
      <c r="B176" s="36"/>
      <c r="D176" s="247" t="str">
        <f t="array" ref="D176">IFERROR(INDEX('計測入力シート（ここのみ編集可）'!$BN$17:$BN$116,MATCH(A175&amp;B175,'計測入力シート（ここのみ編集可）'!$BO$17:$BO$116,0)),"")</f>
        <v/>
      </c>
      <c r="E176" s="248" t="str">
        <f t="array" ref="E176">IFERROR(INDEX('計測入力シート（ここのみ編集可）'!$BP$17:$BP$116,MATCH(A175&amp;B175,'計測入力シート（ここのみ編集可）'!$BO$17:$BO$116,0)),"")</f>
        <v/>
      </c>
      <c r="F176" s="249" t="str">
        <f t="array" ref="F176">IFERROR(INDEX('計測入力シート（ここのみ編集可）'!$BR$17:$BR$116,MATCH(A175&amp;B175,'計測入力シート（ここのみ編集可）'!$BO$17:$BO$116,0)),"")</f>
        <v/>
      </c>
      <c r="G176" s="250" t="str">
        <f t="array" ref="G176">IFERROR(INDEX('計測入力シート（ここのみ編集可）'!$BL$17:$BL$116,MATCH(A175&amp;B175,'計測入力シート（ここのみ編集可）'!$BO$17:$BO$116,0)),"")</f>
        <v/>
      </c>
      <c r="H176" s="251"/>
    </row>
    <row r="177" ht="27.0" customHeight="1">
      <c r="D177" s="252" t="s">
        <v>18</v>
      </c>
      <c r="E177" s="253" t="str">
        <f t="array" ref="E177">IFERROR(INDEX('計測入力シート（ここのみ編集可）'!$C$17:$C$116,MATCH(A175&amp;B175,'計測入力シート（ここのみ編集可）'!$BO$17:$BO$116,0)),"")</f>
        <v/>
      </c>
      <c r="F177" s="254" t="s">
        <v>4</v>
      </c>
      <c r="G177" s="255" t="str">
        <f t="array" ref="G177">IFERROR(INDEX('計測入力シート（ここのみ編集可）'!$D$17:$D$116,MATCH(A175&amp;B175,'計測入力シート（ここのみ編集可）'!$BO$17:$BO$116,0)),"")</f>
        <v/>
      </c>
      <c r="H177" s="256"/>
    </row>
    <row r="178" ht="27.0" customHeight="1">
      <c r="D178" s="257" t="s">
        <v>3</v>
      </c>
      <c r="E178" s="258" t="str">
        <f t="array" ref="E178">IFERROR(INDEX('計測入力シート（ここのみ編集可）'!$B$17:$B$116,MATCH(A175&amp;B175,'計測入力シート（ここのみ編集可）'!$BO$17:$BO$116,0)),"")</f>
        <v/>
      </c>
      <c r="F178" s="259" t="s">
        <v>5</v>
      </c>
      <c r="G178" s="260" t="str">
        <f t="array" ref="G178">IFERROR(INDEX('計測入力シート（ここのみ編集可）'!$E$17:$E$116,MATCH(A175&amp;B175,'計測入力シート（ここのみ編集可）'!$BO$17:$BO$116,0)),"")</f>
        <v/>
      </c>
      <c r="H178" s="261"/>
    </row>
    <row r="179" ht="24.75" customHeight="1">
      <c r="D179" s="262" t="s">
        <v>58</v>
      </c>
      <c r="E179" s="263" t="str">
        <f t="array" ref="E179">IFERROR(INDEX(#REF!,MATCH(A175&amp;B175,'計測入力シート（ここのみ編集可）'!$BO$17:$BO$116,0)),"")</f>
        <v/>
      </c>
      <c r="H179" s="35"/>
    </row>
    <row r="180" ht="52.5" customHeight="1">
      <c r="D180" s="264" t="s">
        <v>68</v>
      </c>
      <c r="E180" s="265" t="str">
        <f t="array" ref="E180">IFERROR(INDEX(#REF!,MATCH(A175&amp;B175,'計測入力シート（ここのみ編集可）'!$BO$17:$BO$116,0)),"")</f>
        <v/>
      </c>
      <c r="F180" s="2"/>
      <c r="G180" s="2"/>
      <c r="H180" s="3"/>
    </row>
    <row r="181" ht="20.25" customHeight="1">
      <c r="D181" s="266" t="s">
        <v>70</v>
      </c>
      <c r="E181" s="267" t="str">
        <f t="array" ref="E181">IFERROR(INDEX('計測入力シート（ここのみ編集可）'!$AW$17:$AW$116,MATCH(A175&amp;B175,'計測入力シート（ここのみ編集可）'!$BO$17:$BO$116,0)),"")</f>
        <v/>
      </c>
      <c r="F181" s="268"/>
      <c r="G181" s="269" t="s">
        <v>110</v>
      </c>
      <c r="H181" s="270" t="str">
        <f t="array" ref="H181">IFERROR(INDEX('計測入力シート（ここのみ編集可）'!$AY$17:$AY$116,MATCH(A175&amp;B175,'計測入力シート（ここのみ編集可）'!$BO$17:$BO$116,0)),"")</f>
        <v/>
      </c>
    </row>
    <row r="182" ht="20.25" customHeight="1">
      <c r="D182" s="271" t="s">
        <v>73</v>
      </c>
      <c r="E182" s="272" t="str">
        <f t="array" ref="E182">IFERROR(INDEX('計測入力シート（ここのみ編集可）'!$AZ$17:$AZ$116,MATCH(A175&amp;B175,'計測入力シート（ここのみ編集可）'!$BO$17:$BO$116,0)),"")</f>
        <v/>
      </c>
      <c r="F182" s="179"/>
      <c r="G182" s="273" t="s">
        <v>111</v>
      </c>
      <c r="H182" s="274" t="str">
        <f t="array" ref="H182">IFERROR(INDEX('計測入力シート（ここのみ編集可）'!$BB$17:$BB$116,MATCH(A175&amp;B175,'計測入力シート（ここのみ編集可）'!$BO$17:$BO$116,0)),"")</f>
        <v/>
      </c>
    </row>
    <row r="183" ht="20.25" customHeight="1">
      <c r="D183" s="275" t="s">
        <v>112</v>
      </c>
      <c r="E183" s="276" t="str">
        <f t="array" ref="E183">IFERROR(INDEX('計測入力シート（ここのみ編集可）'!$BC$17:$BC$116,MATCH(A175&amp;B175,'計測入力シート（ここのみ編集可）'!$BO$17:$BO$116,0)),"")</f>
        <v/>
      </c>
      <c r="F183" s="277"/>
      <c r="G183" s="278" t="s">
        <v>9</v>
      </c>
      <c r="H183" s="279" t="str">
        <f t="array" ref="H183">IFERROR(INDEX('計測入力シート（ここのみ編集可）'!$BD$17:$BD$116,MATCH(A175&amp;B175,'計測入力シート（ここのみ編集可）'!$BO$17:$BO$116,0)),"")</f>
        <v/>
      </c>
    </row>
    <row r="184" ht="20.25" customHeight="1">
      <c r="D184" s="280"/>
    </row>
    <row r="185" ht="27.0" customHeight="1">
      <c r="A185" s="105" t="str">
        <f>A175</f>
        <v>C2</v>
      </c>
      <c r="B185" s="105">
        <f>B175+1</f>
        <v>19</v>
      </c>
      <c r="D185" s="242" t="s">
        <v>11</v>
      </c>
      <c r="E185" s="243" t="s">
        <v>12</v>
      </c>
      <c r="F185" s="243" t="s">
        <v>13</v>
      </c>
      <c r="G185" s="244" t="s">
        <v>80</v>
      </c>
      <c r="H185" s="245"/>
    </row>
    <row r="186" ht="27.0" customHeight="1">
      <c r="A186" s="36"/>
      <c r="B186" s="36"/>
      <c r="D186" s="247" t="str">
        <f t="array" ref="D186">IFERROR(INDEX('計測入力シート（ここのみ編集可）'!$BN$17:$BN$116,MATCH(A185&amp;B185,'計測入力シート（ここのみ編集可）'!$BO$17:$BO$116,0)),"")</f>
        <v/>
      </c>
      <c r="E186" s="248" t="str">
        <f t="array" ref="E186">IFERROR(INDEX('計測入力シート（ここのみ編集可）'!$BP$17:$BP$116,MATCH(A185&amp;B185,'計測入力シート（ここのみ編集可）'!$BO$17:$BO$116,0)),"")</f>
        <v/>
      </c>
      <c r="F186" s="249" t="str">
        <f t="array" ref="F186">IFERROR(INDEX('計測入力シート（ここのみ編集可）'!$BR$17:$BR$116,MATCH(A185&amp;B185,'計測入力シート（ここのみ編集可）'!$BO$17:$BO$116,0)),"")</f>
        <v/>
      </c>
      <c r="G186" s="250" t="str">
        <f t="array" ref="G186">IFERROR(INDEX('計測入力シート（ここのみ編集可）'!$BL$17:$BL$116,MATCH(A185&amp;B185,'計測入力シート（ここのみ編集可）'!$BO$17:$BO$116,0)),"")</f>
        <v/>
      </c>
      <c r="H186" s="251"/>
    </row>
    <row r="187" ht="27.0" customHeight="1">
      <c r="D187" s="252" t="s">
        <v>18</v>
      </c>
      <c r="E187" s="253" t="str">
        <f t="array" ref="E187">IFERROR(INDEX('計測入力シート（ここのみ編集可）'!$C$17:$C$116,MATCH(A185&amp;B185,'計測入力シート（ここのみ編集可）'!$BO$17:$BO$116,0)),"")</f>
        <v/>
      </c>
      <c r="F187" s="254" t="s">
        <v>4</v>
      </c>
      <c r="G187" s="255" t="str">
        <f t="array" ref="G187">IFERROR(INDEX('計測入力シート（ここのみ編集可）'!$D$17:$D$116,MATCH(A185&amp;B185,'計測入力シート（ここのみ編集可）'!$BO$17:$BO$116,0)),"")</f>
        <v/>
      </c>
      <c r="H187" s="256"/>
    </row>
    <row r="188" ht="27.0" customHeight="1">
      <c r="D188" s="257" t="s">
        <v>3</v>
      </c>
      <c r="E188" s="258" t="str">
        <f t="array" ref="E188">IFERROR(INDEX('計測入力シート（ここのみ編集可）'!$B$17:$B$116,MATCH(A185&amp;B185,'計測入力シート（ここのみ編集可）'!$BO$17:$BO$116,0)),"")</f>
        <v/>
      </c>
      <c r="F188" s="259" t="s">
        <v>5</v>
      </c>
      <c r="G188" s="260" t="str">
        <f t="array" ref="G188">IFERROR(INDEX('計測入力シート（ここのみ編集可）'!$E$17:$E$116,MATCH(A185&amp;B185,'計測入力シート（ここのみ編集可）'!$BO$17:$BO$116,0)),"")</f>
        <v/>
      </c>
      <c r="H188" s="261"/>
    </row>
    <row r="189" ht="24.75" customHeight="1">
      <c r="D189" s="262" t="s">
        <v>58</v>
      </c>
      <c r="E189" s="263" t="str">
        <f t="array" ref="E189">IFERROR(INDEX(#REF!,MATCH(A185&amp;B185,'計測入力シート（ここのみ編集可）'!$BO$17:$BO$116,0)),"")</f>
        <v/>
      </c>
      <c r="H189" s="35"/>
    </row>
    <row r="190" ht="52.5" customHeight="1">
      <c r="D190" s="264" t="s">
        <v>68</v>
      </c>
      <c r="E190" s="265" t="str">
        <f t="array" ref="E190">IFERROR(INDEX(#REF!,MATCH(A185&amp;B185,'計測入力シート（ここのみ編集可）'!$BO$17:$BO$116,0)),"")</f>
        <v/>
      </c>
      <c r="F190" s="2"/>
      <c r="G190" s="2"/>
      <c r="H190" s="3"/>
    </row>
    <row r="191" ht="20.25" customHeight="1">
      <c r="D191" s="266" t="s">
        <v>70</v>
      </c>
      <c r="E191" s="267" t="str">
        <f t="array" ref="E191">IFERROR(INDEX('計測入力シート（ここのみ編集可）'!$AW$17:$AW$116,MATCH(A185&amp;B185,'計測入力シート（ここのみ編集可）'!$BO$17:$BO$116,0)),"")</f>
        <v/>
      </c>
      <c r="F191" s="268"/>
      <c r="G191" s="269" t="s">
        <v>110</v>
      </c>
      <c r="H191" s="270" t="str">
        <f t="array" ref="H191">IFERROR(INDEX('計測入力シート（ここのみ編集可）'!$AY$17:$AY$116,MATCH(A185&amp;B185,'計測入力シート（ここのみ編集可）'!$BO$17:$BO$116,0)),"")</f>
        <v/>
      </c>
    </row>
    <row r="192" ht="20.25" customHeight="1">
      <c r="D192" s="271" t="s">
        <v>73</v>
      </c>
      <c r="E192" s="272" t="str">
        <f t="array" ref="E192">IFERROR(INDEX('計測入力シート（ここのみ編集可）'!$AZ$17:$AZ$116,MATCH(A185&amp;B185,'計測入力シート（ここのみ編集可）'!$BO$17:$BO$116,0)),"")</f>
        <v/>
      </c>
      <c r="F192" s="179"/>
      <c r="G192" s="273" t="s">
        <v>111</v>
      </c>
      <c r="H192" s="274" t="str">
        <f t="array" ref="H192">IFERROR(INDEX('計測入力シート（ここのみ編集可）'!$BB$17:$BB$116,MATCH(A185&amp;B185,'計測入力シート（ここのみ編集可）'!$BO$17:$BO$116,0)),"")</f>
        <v/>
      </c>
    </row>
    <row r="193" ht="20.25" customHeight="1">
      <c r="D193" s="275" t="s">
        <v>112</v>
      </c>
      <c r="E193" s="276" t="str">
        <f t="array" ref="E193">IFERROR(INDEX('計測入力シート（ここのみ編集可）'!$BC$17:$BC$116,MATCH(A185&amp;B185,'計測入力シート（ここのみ編集可）'!$BO$17:$BO$116,0)),"")</f>
        <v/>
      </c>
      <c r="F193" s="277"/>
      <c r="G193" s="278" t="s">
        <v>9</v>
      </c>
      <c r="H193" s="279" t="str">
        <f t="array" ref="H193">IFERROR(INDEX('計測入力シート（ここのみ編集可）'!$BD$17:$BD$116,MATCH(A185&amp;B185,'計測入力シート（ここのみ編集可）'!$BO$17:$BO$116,0)),"")</f>
        <v/>
      </c>
    </row>
    <row r="194" ht="20.25" customHeight="1">
      <c r="D194" s="280"/>
    </row>
    <row r="195" ht="27.0" customHeight="1">
      <c r="A195" s="105" t="str">
        <f>A185</f>
        <v>C2</v>
      </c>
      <c r="B195" s="105">
        <f>B185+1</f>
        <v>20</v>
      </c>
      <c r="D195" s="242" t="s">
        <v>11</v>
      </c>
      <c r="E195" s="243" t="s">
        <v>12</v>
      </c>
      <c r="F195" s="243" t="s">
        <v>13</v>
      </c>
      <c r="G195" s="244" t="s">
        <v>80</v>
      </c>
      <c r="H195" s="245"/>
    </row>
    <row r="196" ht="27.0" customHeight="1">
      <c r="A196" s="36"/>
      <c r="B196" s="36"/>
      <c r="D196" s="247" t="str">
        <f t="array" ref="D196">IFERROR(INDEX('計測入力シート（ここのみ編集可）'!$BN$17:$BN$116,MATCH(A195&amp;B195,'計測入力シート（ここのみ編集可）'!$BO$17:$BO$116,0)),"")</f>
        <v/>
      </c>
      <c r="E196" s="248" t="str">
        <f t="array" ref="E196">IFERROR(INDEX('計測入力シート（ここのみ編集可）'!$BP$17:$BP$116,MATCH(A195&amp;B195,'計測入力シート（ここのみ編集可）'!$BO$17:$BO$116,0)),"")</f>
        <v/>
      </c>
      <c r="F196" s="249" t="str">
        <f t="array" ref="F196">IFERROR(INDEX('計測入力シート（ここのみ編集可）'!$BR$17:$BR$116,MATCH(A195&amp;B195,'計測入力シート（ここのみ編集可）'!$BO$17:$BO$116,0)),"")</f>
        <v/>
      </c>
      <c r="G196" s="250" t="str">
        <f t="array" ref="G196">IFERROR(INDEX('計測入力シート（ここのみ編集可）'!$BL$17:$BL$116,MATCH(A195&amp;B195,'計測入力シート（ここのみ編集可）'!$BO$17:$BO$116,0)),"")</f>
        <v/>
      </c>
      <c r="H196" s="251"/>
    </row>
    <row r="197" ht="27.0" customHeight="1">
      <c r="D197" s="252" t="s">
        <v>18</v>
      </c>
      <c r="E197" s="253" t="str">
        <f t="array" ref="E197">IFERROR(INDEX('計測入力シート（ここのみ編集可）'!$C$17:$C$116,MATCH(A195&amp;B195,'計測入力シート（ここのみ編集可）'!$BO$17:$BO$116,0)),"")</f>
        <v/>
      </c>
      <c r="F197" s="254" t="s">
        <v>4</v>
      </c>
      <c r="G197" s="255" t="str">
        <f t="array" ref="G197">IFERROR(INDEX('計測入力シート（ここのみ編集可）'!$D$17:$D$116,MATCH(A195&amp;B195,'計測入力シート（ここのみ編集可）'!$BO$17:$BO$116,0)),"")</f>
        <v/>
      </c>
      <c r="H197" s="256"/>
    </row>
    <row r="198" ht="27.0" customHeight="1">
      <c r="D198" s="257" t="s">
        <v>3</v>
      </c>
      <c r="E198" s="258" t="str">
        <f t="array" ref="E198">IFERROR(INDEX('計測入力シート（ここのみ編集可）'!$B$17:$B$116,MATCH(A195&amp;B195,'計測入力シート（ここのみ編集可）'!$BO$17:$BO$116,0)),"")</f>
        <v/>
      </c>
      <c r="F198" s="259" t="s">
        <v>5</v>
      </c>
      <c r="G198" s="260" t="str">
        <f t="array" ref="G198">IFERROR(INDEX('計測入力シート（ここのみ編集可）'!$E$17:$E$116,MATCH(A195&amp;B195,'計測入力シート（ここのみ編集可）'!$BO$17:$BO$116,0)),"")</f>
        <v/>
      </c>
      <c r="H198" s="261"/>
    </row>
    <row r="199" ht="24.75" customHeight="1">
      <c r="D199" s="262" t="s">
        <v>58</v>
      </c>
      <c r="E199" s="263" t="str">
        <f t="array" ref="E199">IFERROR(INDEX(#REF!,MATCH(A195&amp;B195,'計測入力シート（ここのみ編集可）'!$BO$17:$BO$116,0)),"")</f>
        <v/>
      </c>
      <c r="H199" s="35"/>
    </row>
    <row r="200" ht="52.5" customHeight="1">
      <c r="D200" s="264" t="s">
        <v>68</v>
      </c>
      <c r="E200" s="265" t="str">
        <f t="array" ref="E200">IFERROR(INDEX(#REF!,MATCH(A195&amp;B195,'計測入力シート（ここのみ編集可）'!$BO$17:$BO$116,0)),"")</f>
        <v/>
      </c>
      <c r="F200" s="2"/>
      <c r="G200" s="2"/>
      <c r="H200" s="3"/>
    </row>
    <row r="201" ht="20.25" customHeight="1">
      <c r="D201" s="266" t="s">
        <v>70</v>
      </c>
      <c r="E201" s="267" t="str">
        <f t="array" ref="E201">IFERROR(INDEX('計測入力シート（ここのみ編集可）'!$AW$17:$AW$116,MATCH(A195&amp;B195,'計測入力シート（ここのみ編集可）'!$BO$17:$BO$116,0)),"")</f>
        <v/>
      </c>
      <c r="F201" s="268"/>
      <c r="G201" s="269" t="s">
        <v>110</v>
      </c>
      <c r="H201" s="270" t="str">
        <f t="array" ref="H201">IFERROR(INDEX('計測入力シート（ここのみ編集可）'!$AY$17:$AY$116,MATCH(A195&amp;B195,'計測入力シート（ここのみ編集可）'!$BO$17:$BO$116,0)),"")</f>
        <v/>
      </c>
    </row>
    <row r="202" ht="20.25" customHeight="1">
      <c r="D202" s="271" t="s">
        <v>73</v>
      </c>
      <c r="E202" s="272" t="str">
        <f t="array" ref="E202">IFERROR(INDEX('計測入力シート（ここのみ編集可）'!$AZ$17:$AZ$116,MATCH(A195&amp;B195,'計測入力シート（ここのみ編集可）'!$BO$17:$BO$116,0)),"")</f>
        <v/>
      </c>
      <c r="F202" s="179"/>
      <c r="G202" s="273" t="s">
        <v>111</v>
      </c>
      <c r="H202" s="274" t="str">
        <f t="array" ref="H202">IFERROR(INDEX('計測入力シート（ここのみ編集可）'!$BB$17:$BB$116,MATCH(A195&amp;B195,'計測入力シート（ここのみ編集可）'!$BO$17:$BO$116,0)),"")</f>
        <v/>
      </c>
    </row>
    <row r="203" ht="20.25" customHeight="1">
      <c r="D203" s="275" t="s">
        <v>112</v>
      </c>
      <c r="E203" s="276" t="str">
        <f t="array" ref="E203">IFERROR(INDEX('計測入力シート（ここのみ編集可）'!$BC$17:$BC$116,MATCH(A195&amp;B195,'計測入力シート（ここのみ編集可）'!$BO$17:$BO$116,0)),"")</f>
        <v/>
      </c>
      <c r="F203" s="277"/>
      <c r="G203" s="278" t="s">
        <v>9</v>
      </c>
      <c r="H203" s="279" t="str">
        <f t="array" ref="H203">IFERROR(INDEX('計測入力シート（ここのみ編集可）'!$BD$17:$BD$116,MATCH(A195&amp;B195,'計測入力シート（ここのみ編集可）'!$BO$17:$BO$116,0)),"")</f>
        <v/>
      </c>
    </row>
    <row r="204" ht="20.25" customHeight="1">
      <c r="D204" s="280"/>
    </row>
    <row r="205" ht="27.0" customHeight="1">
      <c r="A205" s="105" t="str">
        <f>A195</f>
        <v>C2</v>
      </c>
      <c r="B205" s="105">
        <f>B195+1</f>
        <v>21</v>
      </c>
      <c r="D205" s="242" t="s">
        <v>11</v>
      </c>
      <c r="E205" s="243" t="s">
        <v>12</v>
      </c>
      <c r="F205" s="243" t="s">
        <v>13</v>
      </c>
      <c r="G205" s="244" t="s">
        <v>80</v>
      </c>
      <c r="H205" s="245"/>
    </row>
    <row r="206" ht="27.0" customHeight="1">
      <c r="A206" s="36"/>
      <c r="B206" s="36"/>
      <c r="D206" s="247" t="str">
        <f t="array" ref="D206">IFERROR(INDEX('計測入力シート（ここのみ編集可）'!$BN$17:$BN$116,MATCH(A205&amp;B205,'計測入力シート（ここのみ編集可）'!$BO$17:$BO$116,0)),"")</f>
        <v/>
      </c>
      <c r="E206" s="248" t="str">
        <f t="array" ref="E206">IFERROR(INDEX('計測入力シート（ここのみ編集可）'!$BP$17:$BP$116,MATCH(A205&amp;B205,'計測入力シート（ここのみ編集可）'!$BO$17:$BO$116,0)),"")</f>
        <v/>
      </c>
      <c r="F206" s="249" t="str">
        <f t="array" ref="F206">IFERROR(INDEX('計測入力シート（ここのみ編集可）'!$BR$17:$BR$116,MATCH(A205&amp;B205,'計測入力シート（ここのみ編集可）'!$BO$17:$BO$116,0)),"")</f>
        <v/>
      </c>
      <c r="G206" s="250" t="str">
        <f t="array" ref="G206">IFERROR(INDEX('計測入力シート（ここのみ編集可）'!$BL$17:$BL$116,MATCH(A205&amp;B205,'計測入力シート（ここのみ編集可）'!$BO$17:$BO$116,0)),"")</f>
        <v/>
      </c>
      <c r="H206" s="251"/>
    </row>
    <row r="207" ht="27.0" customHeight="1">
      <c r="D207" s="252" t="s">
        <v>18</v>
      </c>
      <c r="E207" s="253" t="str">
        <f t="array" ref="E207">IFERROR(INDEX('計測入力シート（ここのみ編集可）'!$C$17:$C$116,MATCH(A205&amp;B205,'計測入力シート（ここのみ編集可）'!$BO$17:$BO$116,0)),"")</f>
        <v/>
      </c>
      <c r="F207" s="254" t="s">
        <v>4</v>
      </c>
      <c r="G207" s="255" t="str">
        <f t="array" ref="G207">IFERROR(INDEX('計測入力シート（ここのみ編集可）'!$D$17:$D$116,MATCH(A205&amp;B205,'計測入力シート（ここのみ編集可）'!$BO$17:$BO$116,0)),"")</f>
        <v/>
      </c>
      <c r="H207" s="256"/>
    </row>
    <row r="208" ht="27.0" customHeight="1">
      <c r="D208" s="257" t="s">
        <v>3</v>
      </c>
      <c r="E208" s="258" t="str">
        <f t="array" ref="E208">IFERROR(INDEX('計測入力シート（ここのみ編集可）'!$B$17:$B$116,MATCH(A205&amp;B205,'計測入力シート（ここのみ編集可）'!$BO$17:$BO$116,0)),"")</f>
        <v/>
      </c>
      <c r="F208" s="259" t="s">
        <v>5</v>
      </c>
      <c r="G208" s="260" t="str">
        <f t="array" ref="G208">IFERROR(INDEX('計測入力シート（ここのみ編集可）'!$E$17:$E$116,MATCH(A205&amp;B205,'計測入力シート（ここのみ編集可）'!$BO$17:$BO$116,0)),"")</f>
        <v/>
      </c>
      <c r="H208" s="261"/>
    </row>
    <row r="209" ht="24.75" customHeight="1">
      <c r="D209" s="262" t="s">
        <v>58</v>
      </c>
      <c r="E209" s="263" t="str">
        <f t="array" ref="E209">IFERROR(INDEX(#REF!,MATCH(A205&amp;B205,'計測入力シート（ここのみ編集可）'!$BO$17:$BO$116,0)),"")</f>
        <v/>
      </c>
      <c r="H209" s="35"/>
    </row>
    <row r="210" ht="52.5" customHeight="1">
      <c r="D210" s="264" t="s">
        <v>68</v>
      </c>
      <c r="E210" s="265" t="str">
        <f t="array" ref="E210">IFERROR(INDEX(#REF!,MATCH(A205&amp;B205,'計測入力シート（ここのみ編集可）'!$BO$17:$BO$116,0)),"")</f>
        <v/>
      </c>
      <c r="F210" s="2"/>
      <c r="G210" s="2"/>
      <c r="H210" s="3"/>
    </row>
    <row r="211" ht="20.25" customHeight="1">
      <c r="D211" s="266" t="s">
        <v>70</v>
      </c>
      <c r="E211" s="267" t="str">
        <f t="array" ref="E211">IFERROR(INDEX('計測入力シート（ここのみ編集可）'!$AW$17:$AW$116,MATCH(A205&amp;B205,'計測入力シート（ここのみ編集可）'!$BO$17:$BO$116,0)),"")</f>
        <v/>
      </c>
      <c r="F211" s="268"/>
      <c r="G211" s="269" t="s">
        <v>110</v>
      </c>
      <c r="H211" s="270" t="str">
        <f t="array" ref="H211">IFERROR(INDEX('計測入力シート（ここのみ編集可）'!$AY$17:$AY$116,MATCH(A205&amp;B205,'計測入力シート（ここのみ編集可）'!$BO$17:$BO$116,0)),"")</f>
        <v/>
      </c>
    </row>
    <row r="212" ht="20.25" customHeight="1">
      <c r="D212" s="271" t="s">
        <v>73</v>
      </c>
      <c r="E212" s="272" t="str">
        <f t="array" ref="E212">IFERROR(INDEX('計測入力シート（ここのみ編集可）'!$AZ$17:$AZ$116,MATCH(A205&amp;B205,'計測入力シート（ここのみ編集可）'!$BO$17:$BO$116,0)),"")</f>
        <v/>
      </c>
      <c r="F212" s="179"/>
      <c r="G212" s="273" t="s">
        <v>111</v>
      </c>
      <c r="H212" s="274" t="str">
        <f t="array" ref="H212">IFERROR(INDEX('計測入力シート（ここのみ編集可）'!$BB$17:$BB$116,MATCH(A205&amp;B205,'計測入力シート（ここのみ編集可）'!$BO$17:$BO$116,0)),"")</f>
        <v/>
      </c>
    </row>
    <row r="213" ht="20.25" customHeight="1">
      <c r="D213" s="275" t="s">
        <v>112</v>
      </c>
      <c r="E213" s="276" t="str">
        <f t="array" ref="E213">IFERROR(INDEX('計測入力シート（ここのみ編集可）'!$BC$17:$BC$116,MATCH(A205&amp;B205,'計測入力シート（ここのみ編集可）'!$BO$17:$BO$116,0)),"")</f>
        <v/>
      </c>
      <c r="F213" s="277"/>
      <c r="G213" s="278" t="s">
        <v>9</v>
      </c>
      <c r="H213" s="279" t="str">
        <f t="array" ref="H213">IFERROR(INDEX('計測入力シート（ここのみ編集可）'!$BD$17:$BD$116,MATCH(A205&amp;B205,'計測入力シート（ここのみ編集可）'!$BO$17:$BO$116,0)),"")</f>
        <v/>
      </c>
    </row>
    <row r="214" ht="20.25" customHeight="1">
      <c r="D214" s="280"/>
    </row>
    <row r="215" ht="27.0" customHeight="1">
      <c r="A215" s="105" t="str">
        <f>A205</f>
        <v>C2</v>
      </c>
      <c r="B215" s="105">
        <f>B205+1</f>
        <v>22</v>
      </c>
      <c r="D215" s="242" t="s">
        <v>11</v>
      </c>
      <c r="E215" s="243" t="s">
        <v>12</v>
      </c>
      <c r="F215" s="243" t="s">
        <v>13</v>
      </c>
      <c r="G215" s="244" t="s">
        <v>80</v>
      </c>
      <c r="H215" s="245"/>
    </row>
    <row r="216" ht="27.0" customHeight="1">
      <c r="A216" s="36"/>
      <c r="B216" s="36"/>
      <c r="D216" s="247" t="str">
        <f t="array" ref="D216">IFERROR(INDEX('計測入力シート（ここのみ編集可）'!$BN$17:$BN$116,MATCH(A215&amp;B215,'計測入力シート（ここのみ編集可）'!$BO$17:$BO$116,0)),"")</f>
        <v/>
      </c>
      <c r="E216" s="248" t="str">
        <f t="array" ref="E216">IFERROR(INDEX('計測入力シート（ここのみ編集可）'!$BP$17:$BP$116,MATCH(A215&amp;B215,'計測入力シート（ここのみ編集可）'!$BO$17:$BO$116,0)),"")</f>
        <v/>
      </c>
      <c r="F216" s="249" t="str">
        <f t="array" ref="F216">IFERROR(INDEX('計測入力シート（ここのみ編集可）'!$BR$17:$BR$116,MATCH(A215&amp;B215,'計測入力シート（ここのみ編集可）'!$BO$17:$BO$116,0)),"")</f>
        <v/>
      </c>
      <c r="G216" s="250" t="str">
        <f t="array" ref="G216">IFERROR(INDEX('計測入力シート（ここのみ編集可）'!$BL$17:$BL$116,MATCH(A215&amp;B215,'計測入力シート（ここのみ編集可）'!$BO$17:$BO$116,0)),"")</f>
        <v/>
      </c>
      <c r="H216" s="251"/>
    </row>
    <row r="217" ht="27.0" customHeight="1">
      <c r="D217" s="252" t="s">
        <v>18</v>
      </c>
      <c r="E217" s="253" t="str">
        <f t="array" ref="E217">IFERROR(INDEX('計測入力シート（ここのみ編集可）'!$C$17:$C$116,MATCH(A215&amp;B215,'計測入力シート（ここのみ編集可）'!$BO$17:$BO$116,0)),"")</f>
        <v/>
      </c>
      <c r="F217" s="254" t="s">
        <v>4</v>
      </c>
      <c r="G217" s="255" t="str">
        <f t="array" ref="G217">IFERROR(INDEX('計測入力シート（ここのみ編集可）'!$D$17:$D$116,MATCH(A215&amp;B215,'計測入力シート（ここのみ編集可）'!$BO$17:$BO$116,0)),"")</f>
        <v/>
      </c>
      <c r="H217" s="256"/>
    </row>
    <row r="218" ht="27.0" customHeight="1">
      <c r="D218" s="257" t="s">
        <v>3</v>
      </c>
      <c r="E218" s="258" t="str">
        <f t="array" ref="E218">IFERROR(INDEX('計測入力シート（ここのみ編集可）'!$B$17:$B$116,MATCH(A215&amp;B215,'計測入力シート（ここのみ編集可）'!$BO$17:$BO$116,0)),"")</f>
        <v/>
      </c>
      <c r="F218" s="259" t="s">
        <v>5</v>
      </c>
      <c r="G218" s="260" t="str">
        <f t="array" ref="G218">IFERROR(INDEX('計測入力シート（ここのみ編集可）'!$E$17:$E$116,MATCH(A215&amp;B215,'計測入力シート（ここのみ編集可）'!$BO$17:$BO$116,0)),"")</f>
        <v/>
      </c>
      <c r="H218" s="261"/>
    </row>
    <row r="219" ht="24.75" customHeight="1">
      <c r="D219" s="262" t="s">
        <v>58</v>
      </c>
      <c r="E219" s="263" t="str">
        <f t="array" ref="E219">IFERROR(INDEX(#REF!,MATCH(A215&amp;B215,'計測入力シート（ここのみ編集可）'!$BO$17:$BO$116,0)),"")</f>
        <v/>
      </c>
      <c r="H219" s="35"/>
    </row>
    <row r="220" ht="52.5" customHeight="1">
      <c r="D220" s="264" t="s">
        <v>68</v>
      </c>
      <c r="E220" s="265" t="str">
        <f t="array" ref="E220">IFERROR(INDEX(#REF!,MATCH(A215&amp;B215,'計測入力シート（ここのみ編集可）'!$BO$17:$BO$116,0)),"")</f>
        <v/>
      </c>
      <c r="F220" s="2"/>
      <c r="G220" s="2"/>
      <c r="H220" s="3"/>
    </row>
    <row r="221" ht="20.25" customHeight="1">
      <c r="D221" s="266" t="s">
        <v>70</v>
      </c>
      <c r="E221" s="267" t="str">
        <f t="array" ref="E221">IFERROR(INDEX('計測入力シート（ここのみ編集可）'!$AW$17:$AW$116,MATCH(A215&amp;B215,'計測入力シート（ここのみ編集可）'!$BO$17:$BO$116,0)),"")</f>
        <v/>
      </c>
      <c r="F221" s="268"/>
      <c r="G221" s="269" t="s">
        <v>110</v>
      </c>
      <c r="H221" s="270" t="str">
        <f t="array" ref="H221">IFERROR(INDEX('計測入力シート（ここのみ編集可）'!$AY$17:$AY$116,MATCH(A215&amp;B215,'計測入力シート（ここのみ編集可）'!$BO$17:$BO$116,0)),"")</f>
        <v/>
      </c>
    </row>
    <row r="222" ht="20.25" customHeight="1">
      <c r="D222" s="271" t="s">
        <v>73</v>
      </c>
      <c r="E222" s="272" t="str">
        <f t="array" ref="E222">IFERROR(INDEX('計測入力シート（ここのみ編集可）'!$AZ$17:$AZ$116,MATCH(A215&amp;B215,'計測入力シート（ここのみ編集可）'!$BO$17:$BO$116,0)),"")</f>
        <v/>
      </c>
      <c r="F222" s="179"/>
      <c r="G222" s="273" t="s">
        <v>111</v>
      </c>
      <c r="H222" s="274" t="str">
        <f t="array" ref="H222">IFERROR(INDEX('計測入力シート（ここのみ編集可）'!$BB$17:$BB$116,MATCH(A215&amp;B215,'計測入力シート（ここのみ編集可）'!$BO$17:$BO$116,0)),"")</f>
        <v/>
      </c>
    </row>
    <row r="223" ht="20.25" customHeight="1">
      <c r="D223" s="275" t="s">
        <v>112</v>
      </c>
      <c r="E223" s="276" t="str">
        <f t="array" ref="E223">IFERROR(INDEX('計測入力シート（ここのみ編集可）'!$BC$17:$BC$116,MATCH(A215&amp;B215,'計測入力シート（ここのみ編集可）'!$BO$17:$BO$116,0)),"")</f>
        <v/>
      </c>
      <c r="F223" s="277"/>
      <c r="G223" s="278" t="s">
        <v>9</v>
      </c>
      <c r="H223" s="279" t="str">
        <f t="array" ref="H223">IFERROR(INDEX('計測入力シート（ここのみ編集可）'!$BD$17:$BD$116,MATCH(A215&amp;B215,'計測入力シート（ここのみ編集可）'!$BO$17:$BO$116,0)),"")</f>
        <v/>
      </c>
    </row>
    <row r="224" ht="20.25" customHeight="1">
      <c r="D224" s="280"/>
    </row>
    <row r="225" ht="27.0" customHeight="1">
      <c r="A225" s="105" t="str">
        <f>A215</f>
        <v>C2</v>
      </c>
      <c r="B225" s="105">
        <f>B215+1</f>
        <v>23</v>
      </c>
      <c r="D225" s="242" t="s">
        <v>11</v>
      </c>
      <c r="E225" s="243" t="s">
        <v>12</v>
      </c>
      <c r="F225" s="243" t="s">
        <v>13</v>
      </c>
      <c r="G225" s="244" t="s">
        <v>80</v>
      </c>
      <c r="H225" s="245"/>
    </row>
    <row r="226" ht="27.0" customHeight="1">
      <c r="A226" s="36"/>
      <c r="B226" s="36"/>
      <c r="D226" s="247" t="str">
        <f t="array" ref="D226">IFERROR(INDEX('計測入力シート（ここのみ編集可）'!$BN$17:$BN$116,MATCH(A225&amp;B225,'計測入力シート（ここのみ編集可）'!$BO$17:$BO$116,0)),"")</f>
        <v/>
      </c>
      <c r="E226" s="248" t="str">
        <f t="array" ref="E226">IFERROR(INDEX('計測入力シート（ここのみ編集可）'!$BP$17:$BP$116,MATCH(A225&amp;B225,'計測入力シート（ここのみ編集可）'!$BO$17:$BO$116,0)),"")</f>
        <v/>
      </c>
      <c r="F226" s="249" t="str">
        <f t="array" ref="F226">IFERROR(INDEX('計測入力シート（ここのみ編集可）'!$BR$17:$BR$116,MATCH(A225&amp;B225,'計測入力シート（ここのみ編集可）'!$BO$17:$BO$116,0)),"")</f>
        <v/>
      </c>
      <c r="G226" s="250" t="str">
        <f t="array" ref="G226">IFERROR(INDEX('計測入力シート（ここのみ編集可）'!$BL$17:$BL$116,MATCH(A225&amp;B225,'計測入力シート（ここのみ編集可）'!$BO$17:$BO$116,0)),"")</f>
        <v/>
      </c>
      <c r="H226" s="251"/>
    </row>
    <row r="227" ht="27.0" customHeight="1">
      <c r="D227" s="252" t="s">
        <v>18</v>
      </c>
      <c r="E227" s="253" t="str">
        <f t="array" ref="E227">IFERROR(INDEX('計測入力シート（ここのみ編集可）'!$C$17:$C$116,MATCH(A225&amp;B225,'計測入力シート（ここのみ編集可）'!$BO$17:$BO$116,0)),"")</f>
        <v/>
      </c>
      <c r="F227" s="254" t="s">
        <v>4</v>
      </c>
      <c r="G227" s="255" t="str">
        <f t="array" ref="G227">IFERROR(INDEX('計測入力シート（ここのみ編集可）'!$D$17:$D$116,MATCH(A225&amp;B225,'計測入力シート（ここのみ編集可）'!$BO$17:$BO$116,0)),"")</f>
        <v/>
      </c>
      <c r="H227" s="256"/>
    </row>
    <row r="228" ht="27.0" customHeight="1">
      <c r="D228" s="257" t="s">
        <v>3</v>
      </c>
      <c r="E228" s="258" t="str">
        <f t="array" ref="E228">IFERROR(INDEX('計測入力シート（ここのみ編集可）'!$B$17:$B$116,MATCH(A225&amp;B225,'計測入力シート（ここのみ編集可）'!$BO$17:$BO$116,0)),"")</f>
        <v/>
      </c>
      <c r="F228" s="259" t="s">
        <v>5</v>
      </c>
      <c r="G228" s="260" t="str">
        <f t="array" ref="G228">IFERROR(INDEX('計測入力シート（ここのみ編集可）'!$E$17:$E$116,MATCH(A225&amp;B225,'計測入力シート（ここのみ編集可）'!$BO$17:$BO$116,0)),"")</f>
        <v/>
      </c>
      <c r="H228" s="261"/>
    </row>
    <row r="229" ht="24.75" customHeight="1">
      <c r="D229" s="262" t="s">
        <v>58</v>
      </c>
      <c r="E229" s="263" t="str">
        <f t="array" ref="E229">IFERROR(INDEX(#REF!,MATCH(A225&amp;B225,'計測入力シート（ここのみ編集可）'!$BO$17:$BO$116,0)),"")</f>
        <v/>
      </c>
      <c r="H229" s="35"/>
    </row>
    <row r="230" ht="52.5" customHeight="1">
      <c r="D230" s="264" t="s">
        <v>68</v>
      </c>
      <c r="E230" s="265" t="str">
        <f t="array" ref="E230">IFERROR(INDEX(#REF!,MATCH(A225&amp;B225,'計測入力シート（ここのみ編集可）'!$BO$17:$BO$116,0)),"")</f>
        <v/>
      </c>
      <c r="F230" s="2"/>
      <c r="G230" s="2"/>
      <c r="H230" s="3"/>
    </row>
    <row r="231" ht="20.25" customHeight="1">
      <c r="D231" s="266" t="s">
        <v>70</v>
      </c>
      <c r="E231" s="267" t="str">
        <f t="array" ref="E231">IFERROR(INDEX('計測入力シート（ここのみ編集可）'!$AW$17:$AW$116,MATCH(A225&amp;B225,'計測入力シート（ここのみ編集可）'!$BO$17:$BO$116,0)),"")</f>
        <v/>
      </c>
      <c r="F231" s="268"/>
      <c r="G231" s="269" t="s">
        <v>110</v>
      </c>
      <c r="H231" s="270" t="str">
        <f t="array" ref="H231">IFERROR(INDEX('計測入力シート（ここのみ編集可）'!$AY$17:$AY$116,MATCH(A225&amp;B225,'計測入力シート（ここのみ編集可）'!$BO$17:$BO$116,0)),"")</f>
        <v/>
      </c>
    </row>
    <row r="232" ht="20.25" customHeight="1">
      <c r="D232" s="271" t="s">
        <v>73</v>
      </c>
      <c r="E232" s="272" t="str">
        <f t="array" ref="E232">IFERROR(INDEX('計測入力シート（ここのみ編集可）'!$AZ$17:$AZ$116,MATCH(A225&amp;B225,'計測入力シート（ここのみ編集可）'!$BO$17:$BO$116,0)),"")</f>
        <v/>
      </c>
      <c r="F232" s="179"/>
      <c r="G232" s="273" t="s">
        <v>111</v>
      </c>
      <c r="H232" s="274" t="str">
        <f t="array" ref="H232">IFERROR(INDEX('計測入力シート（ここのみ編集可）'!$BB$17:$BB$116,MATCH(A225&amp;B225,'計測入力シート（ここのみ編集可）'!$BO$17:$BO$116,0)),"")</f>
        <v/>
      </c>
    </row>
    <row r="233" ht="20.25" customHeight="1">
      <c r="D233" s="275" t="s">
        <v>112</v>
      </c>
      <c r="E233" s="276" t="str">
        <f t="array" ref="E233">IFERROR(INDEX('計測入力シート（ここのみ編集可）'!$BC$17:$BC$116,MATCH(A225&amp;B225,'計測入力シート（ここのみ編集可）'!$BO$17:$BO$116,0)),"")</f>
        <v/>
      </c>
      <c r="F233" s="277"/>
      <c r="G233" s="278" t="s">
        <v>9</v>
      </c>
      <c r="H233" s="279" t="str">
        <f t="array" ref="H233">IFERROR(INDEX('計測入力シート（ここのみ編集可）'!$BD$17:$BD$116,MATCH(A225&amp;B225,'計測入力シート（ここのみ編集可）'!$BO$17:$BO$116,0)),"")</f>
        <v/>
      </c>
    </row>
    <row r="234" ht="20.25" customHeight="1">
      <c r="D234" s="280"/>
    </row>
    <row r="235" ht="27.0" customHeight="1">
      <c r="A235" s="105" t="str">
        <f>A225</f>
        <v>C2</v>
      </c>
      <c r="B235" s="105">
        <f>B225+1</f>
        <v>24</v>
      </c>
      <c r="D235" s="242" t="s">
        <v>11</v>
      </c>
      <c r="E235" s="243" t="s">
        <v>12</v>
      </c>
      <c r="F235" s="243" t="s">
        <v>13</v>
      </c>
      <c r="G235" s="244" t="s">
        <v>80</v>
      </c>
      <c r="H235" s="245"/>
    </row>
    <row r="236" ht="27.0" customHeight="1">
      <c r="A236" s="36"/>
      <c r="B236" s="36"/>
      <c r="D236" s="247" t="str">
        <f t="array" ref="D236">IFERROR(INDEX('計測入力シート（ここのみ編集可）'!$BN$17:$BN$116,MATCH(A235&amp;B235,'計測入力シート（ここのみ編集可）'!$BO$17:$BO$116,0)),"")</f>
        <v/>
      </c>
      <c r="E236" s="248" t="str">
        <f t="array" ref="E236">IFERROR(INDEX('計測入力シート（ここのみ編集可）'!$BP$17:$BP$116,MATCH(A235&amp;B235,'計測入力シート（ここのみ編集可）'!$BO$17:$BO$116,0)),"")</f>
        <v/>
      </c>
      <c r="F236" s="249" t="str">
        <f t="array" ref="F236">IFERROR(INDEX('計測入力シート（ここのみ編集可）'!$BR$17:$BR$116,MATCH(A235&amp;B235,'計測入力シート（ここのみ編集可）'!$BO$17:$BO$116,0)),"")</f>
        <v/>
      </c>
      <c r="G236" s="250" t="str">
        <f t="array" ref="G236">IFERROR(INDEX('計測入力シート（ここのみ編集可）'!$BL$17:$BL$116,MATCH(A235&amp;B235,'計測入力シート（ここのみ編集可）'!$BO$17:$BO$116,0)),"")</f>
        <v/>
      </c>
      <c r="H236" s="251"/>
    </row>
    <row r="237" ht="27.0" customHeight="1">
      <c r="D237" s="252" t="s">
        <v>18</v>
      </c>
      <c r="E237" s="253" t="str">
        <f t="array" ref="E237">IFERROR(INDEX('計測入力シート（ここのみ編集可）'!$C$17:$C$116,MATCH(A235&amp;B235,'計測入力シート（ここのみ編集可）'!$BO$17:$BO$116,0)),"")</f>
        <v/>
      </c>
      <c r="F237" s="254" t="s">
        <v>4</v>
      </c>
      <c r="G237" s="255" t="str">
        <f t="array" ref="G237">IFERROR(INDEX('計測入力シート（ここのみ編集可）'!$D$17:$D$116,MATCH(A235&amp;B235,'計測入力シート（ここのみ編集可）'!$BO$17:$BO$116,0)),"")</f>
        <v/>
      </c>
      <c r="H237" s="256"/>
    </row>
    <row r="238" ht="27.0" customHeight="1">
      <c r="D238" s="257" t="s">
        <v>3</v>
      </c>
      <c r="E238" s="258" t="str">
        <f t="array" ref="E238">IFERROR(INDEX('計測入力シート（ここのみ編集可）'!$B$17:$B$116,MATCH(A235&amp;B235,'計測入力シート（ここのみ編集可）'!$BO$17:$BO$116,0)),"")</f>
        <v/>
      </c>
      <c r="F238" s="259" t="s">
        <v>5</v>
      </c>
      <c r="G238" s="260" t="str">
        <f t="array" ref="G238">IFERROR(INDEX('計測入力シート（ここのみ編集可）'!$E$17:$E$116,MATCH(A235&amp;B235,'計測入力シート（ここのみ編集可）'!$BO$17:$BO$116,0)),"")</f>
        <v/>
      </c>
      <c r="H238" s="261"/>
    </row>
    <row r="239" ht="24.75" customHeight="1">
      <c r="D239" s="262" t="s">
        <v>58</v>
      </c>
      <c r="E239" s="263" t="str">
        <f t="array" ref="E239">IFERROR(INDEX(#REF!,MATCH(A235&amp;B235,'計測入力シート（ここのみ編集可）'!$BO$17:$BO$116,0)),"")</f>
        <v/>
      </c>
      <c r="H239" s="35"/>
    </row>
    <row r="240" ht="52.5" customHeight="1">
      <c r="D240" s="264" t="s">
        <v>68</v>
      </c>
      <c r="E240" s="265" t="str">
        <f t="array" ref="E240">IFERROR(INDEX(#REF!,MATCH(A235&amp;B235,'計測入力シート（ここのみ編集可）'!$BO$17:$BO$116,0)),"")</f>
        <v/>
      </c>
      <c r="F240" s="2"/>
      <c r="G240" s="2"/>
      <c r="H240" s="3"/>
    </row>
    <row r="241" ht="20.25" customHeight="1">
      <c r="D241" s="266" t="s">
        <v>70</v>
      </c>
      <c r="E241" s="267" t="str">
        <f t="array" ref="E241">IFERROR(INDEX('計測入力シート（ここのみ編集可）'!$AW$17:$AW$116,MATCH(A235&amp;B235,'計測入力シート（ここのみ編集可）'!$BO$17:$BO$116,0)),"")</f>
        <v/>
      </c>
      <c r="F241" s="268"/>
      <c r="G241" s="269" t="s">
        <v>110</v>
      </c>
      <c r="H241" s="270" t="str">
        <f t="array" ref="H241">IFERROR(INDEX('計測入力シート（ここのみ編集可）'!$AY$17:$AY$116,MATCH(A235&amp;B235,'計測入力シート（ここのみ編集可）'!$BO$17:$BO$116,0)),"")</f>
        <v/>
      </c>
    </row>
    <row r="242" ht="20.25" customHeight="1">
      <c r="D242" s="271" t="s">
        <v>73</v>
      </c>
      <c r="E242" s="272" t="str">
        <f t="array" ref="E242">IFERROR(INDEX('計測入力シート（ここのみ編集可）'!$AZ$17:$AZ$116,MATCH(A235&amp;B235,'計測入力シート（ここのみ編集可）'!$BO$17:$BO$116,0)),"")</f>
        <v/>
      </c>
      <c r="F242" s="179"/>
      <c r="G242" s="273" t="s">
        <v>111</v>
      </c>
      <c r="H242" s="274" t="str">
        <f t="array" ref="H242">IFERROR(INDEX('計測入力シート（ここのみ編集可）'!$BB$17:$BB$116,MATCH(A235&amp;B235,'計測入力シート（ここのみ編集可）'!$BO$17:$BO$116,0)),"")</f>
        <v/>
      </c>
    </row>
    <row r="243" ht="20.25" customHeight="1">
      <c r="D243" s="275" t="s">
        <v>112</v>
      </c>
      <c r="E243" s="276" t="str">
        <f t="array" ref="E243">IFERROR(INDEX('計測入力シート（ここのみ編集可）'!$BC$17:$BC$116,MATCH(A235&amp;B235,'計測入力シート（ここのみ編集可）'!$BO$17:$BO$116,0)),"")</f>
        <v/>
      </c>
      <c r="F243" s="277"/>
      <c r="G243" s="278" t="s">
        <v>9</v>
      </c>
      <c r="H243" s="279" t="str">
        <f t="array" ref="H243">IFERROR(INDEX('計測入力シート（ここのみ編集可）'!$BD$17:$BD$116,MATCH(A235&amp;B235,'計測入力シート（ここのみ編集可）'!$BO$17:$BO$116,0)),"")</f>
        <v/>
      </c>
    </row>
    <row r="244" ht="20.25" customHeight="1">
      <c r="D244" s="280"/>
    </row>
    <row r="245" ht="27.0" customHeight="1">
      <c r="A245" s="105" t="str">
        <f>A235</f>
        <v>C2</v>
      </c>
      <c r="B245" s="105">
        <f>B235+1</f>
        <v>25</v>
      </c>
      <c r="D245" s="242" t="s">
        <v>11</v>
      </c>
      <c r="E245" s="243" t="s">
        <v>12</v>
      </c>
      <c r="F245" s="243" t="s">
        <v>13</v>
      </c>
      <c r="G245" s="244" t="s">
        <v>80</v>
      </c>
      <c r="H245" s="245"/>
    </row>
    <row r="246" ht="27.0" customHeight="1">
      <c r="A246" s="36"/>
      <c r="B246" s="36"/>
      <c r="D246" s="247" t="str">
        <f t="array" ref="D246">IFERROR(INDEX('計測入力シート（ここのみ編集可）'!$BN$17:$BN$116,MATCH(A245&amp;B245,'計測入力シート（ここのみ編集可）'!$BO$17:$BO$116,0)),"")</f>
        <v/>
      </c>
      <c r="E246" s="248" t="str">
        <f t="array" ref="E246">IFERROR(INDEX('計測入力シート（ここのみ編集可）'!$BP$17:$BP$116,MATCH(A245&amp;B245,'計測入力シート（ここのみ編集可）'!$BO$17:$BO$116,0)),"")</f>
        <v/>
      </c>
      <c r="F246" s="249" t="str">
        <f t="array" ref="F246">IFERROR(INDEX('計測入力シート（ここのみ編集可）'!$BR$17:$BR$116,MATCH(A245&amp;B245,'計測入力シート（ここのみ編集可）'!$BO$17:$BO$116,0)),"")</f>
        <v/>
      </c>
      <c r="G246" s="250" t="str">
        <f t="array" ref="G246">IFERROR(INDEX('計測入力シート（ここのみ編集可）'!$BL$17:$BL$116,MATCH(A245&amp;B245,'計測入力シート（ここのみ編集可）'!$BO$17:$BO$116,0)),"")</f>
        <v/>
      </c>
      <c r="H246" s="251"/>
    </row>
    <row r="247" ht="27.0" customHeight="1">
      <c r="D247" s="252" t="s">
        <v>18</v>
      </c>
      <c r="E247" s="253" t="str">
        <f t="array" ref="E247">IFERROR(INDEX('計測入力シート（ここのみ編集可）'!$C$17:$C$116,MATCH(A245&amp;B245,'計測入力シート（ここのみ編集可）'!$BO$17:$BO$116,0)),"")</f>
        <v/>
      </c>
      <c r="F247" s="254" t="s">
        <v>4</v>
      </c>
      <c r="G247" s="255" t="str">
        <f t="array" ref="G247">IFERROR(INDEX('計測入力シート（ここのみ編集可）'!$D$17:$D$116,MATCH(A245&amp;B245,'計測入力シート（ここのみ編集可）'!$BO$17:$BO$116,0)),"")</f>
        <v/>
      </c>
      <c r="H247" s="256"/>
    </row>
    <row r="248" ht="27.0" customHeight="1">
      <c r="D248" s="257" t="s">
        <v>3</v>
      </c>
      <c r="E248" s="258" t="str">
        <f t="array" ref="E248">IFERROR(INDEX('計測入力シート（ここのみ編集可）'!$B$17:$B$116,MATCH(A245&amp;B245,'計測入力シート（ここのみ編集可）'!$BO$17:$BO$116,0)),"")</f>
        <v/>
      </c>
      <c r="F248" s="259" t="s">
        <v>5</v>
      </c>
      <c r="G248" s="260" t="str">
        <f t="array" ref="G248">IFERROR(INDEX('計測入力シート（ここのみ編集可）'!$E$17:$E$116,MATCH(A245&amp;B245,'計測入力シート（ここのみ編集可）'!$BO$17:$BO$116,0)),"")</f>
        <v/>
      </c>
      <c r="H248" s="261"/>
    </row>
    <row r="249" ht="24.75" customHeight="1">
      <c r="D249" s="262" t="s">
        <v>58</v>
      </c>
      <c r="E249" s="263" t="str">
        <f t="array" ref="E249">IFERROR(INDEX(#REF!,MATCH(A245&amp;B245,'計測入力シート（ここのみ編集可）'!$BO$17:$BO$116,0)),"")</f>
        <v/>
      </c>
      <c r="H249" s="35"/>
    </row>
    <row r="250" ht="52.5" customHeight="1">
      <c r="D250" s="264" t="s">
        <v>68</v>
      </c>
      <c r="E250" s="265" t="str">
        <f t="array" ref="E250">IFERROR(INDEX(#REF!,MATCH(A245&amp;B245,'計測入力シート（ここのみ編集可）'!$BO$17:$BO$116,0)),"")</f>
        <v/>
      </c>
      <c r="F250" s="2"/>
      <c r="G250" s="2"/>
      <c r="H250" s="3"/>
    </row>
    <row r="251" ht="20.25" customHeight="1">
      <c r="D251" s="266" t="s">
        <v>70</v>
      </c>
      <c r="E251" s="267" t="str">
        <f t="array" ref="E251">IFERROR(INDEX('計測入力シート（ここのみ編集可）'!$AW$17:$AW$116,MATCH(A245&amp;B245,'計測入力シート（ここのみ編集可）'!$BO$17:$BO$116,0)),"")</f>
        <v/>
      </c>
      <c r="F251" s="268"/>
      <c r="G251" s="269" t="s">
        <v>110</v>
      </c>
      <c r="H251" s="270" t="str">
        <f t="array" ref="H251">IFERROR(INDEX('計測入力シート（ここのみ編集可）'!$AY$17:$AY$116,MATCH(A245&amp;B245,'計測入力シート（ここのみ編集可）'!$BO$17:$BO$116,0)),"")</f>
        <v/>
      </c>
    </row>
    <row r="252" ht="20.25" customHeight="1">
      <c r="D252" s="271" t="s">
        <v>73</v>
      </c>
      <c r="E252" s="272" t="str">
        <f t="array" ref="E252">IFERROR(INDEX('計測入力シート（ここのみ編集可）'!$AZ$17:$AZ$116,MATCH(A245&amp;B245,'計測入力シート（ここのみ編集可）'!$BO$17:$BO$116,0)),"")</f>
        <v/>
      </c>
      <c r="F252" s="179"/>
      <c r="G252" s="273" t="s">
        <v>111</v>
      </c>
      <c r="H252" s="274" t="str">
        <f t="array" ref="H252">IFERROR(INDEX('計測入力シート（ここのみ編集可）'!$BB$17:$BB$116,MATCH(A245&amp;B245,'計測入力シート（ここのみ編集可）'!$BO$17:$BO$116,0)),"")</f>
        <v/>
      </c>
    </row>
    <row r="253" ht="20.25" customHeight="1">
      <c r="D253" s="275" t="s">
        <v>112</v>
      </c>
      <c r="E253" s="276" t="str">
        <f t="array" ref="E253">IFERROR(INDEX('計測入力シート（ここのみ編集可）'!$BC$17:$BC$116,MATCH(A245&amp;B245,'計測入力シート（ここのみ編集可）'!$BO$17:$BO$116,0)),"")</f>
        <v/>
      </c>
      <c r="F253" s="277"/>
      <c r="G253" s="278" t="s">
        <v>9</v>
      </c>
      <c r="H253" s="279" t="str">
        <f t="array" ref="H253">IFERROR(INDEX('計測入力シート（ここのみ編集可）'!$BD$17:$BD$116,MATCH(A245&amp;B245,'計測入力シート（ここのみ編集可）'!$BO$17:$BO$116,0)),"")</f>
        <v/>
      </c>
    </row>
    <row r="254" ht="20.25" customHeight="1">
      <c r="D254" s="280"/>
    </row>
    <row r="255" ht="27.0" customHeight="1">
      <c r="A255" s="105" t="str">
        <f>A245</f>
        <v>C2</v>
      </c>
      <c r="B255" s="105">
        <f>B245+1</f>
        <v>26</v>
      </c>
      <c r="D255" s="242" t="s">
        <v>11</v>
      </c>
      <c r="E255" s="243" t="s">
        <v>12</v>
      </c>
      <c r="F255" s="243" t="s">
        <v>13</v>
      </c>
      <c r="G255" s="244" t="s">
        <v>80</v>
      </c>
      <c r="H255" s="245"/>
    </row>
    <row r="256" ht="27.0" customHeight="1">
      <c r="A256" s="36"/>
      <c r="B256" s="36"/>
      <c r="D256" s="247" t="str">
        <f t="array" ref="D256">IFERROR(INDEX('計測入力シート（ここのみ編集可）'!$BN$17:$BN$116,MATCH(A255&amp;B255,'計測入力シート（ここのみ編集可）'!$BO$17:$BO$116,0)),"")</f>
        <v/>
      </c>
      <c r="E256" s="248" t="str">
        <f t="array" ref="E256">IFERROR(INDEX('計測入力シート（ここのみ編集可）'!$BP$17:$BP$116,MATCH(A255&amp;B255,'計測入力シート（ここのみ編集可）'!$BO$17:$BO$116,0)),"")</f>
        <v/>
      </c>
      <c r="F256" s="249" t="str">
        <f t="array" ref="F256">IFERROR(INDEX('計測入力シート（ここのみ編集可）'!$BR$17:$BR$116,MATCH(A255&amp;B255,'計測入力シート（ここのみ編集可）'!$BO$17:$BO$116,0)),"")</f>
        <v/>
      </c>
      <c r="G256" s="250" t="str">
        <f t="array" ref="G256">IFERROR(INDEX('計測入力シート（ここのみ編集可）'!$BL$17:$BL$116,MATCH(A255&amp;B255,'計測入力シート（ここのみ編集可）'!$BO$17:$BO$116,0)),"")</f>
        <v/>
      </c>
      <c r="H256" s="251"/>
    </row>
    <row r="257" ht="27.0" customHeight="1">
      <c r="D257" s="252" t="s">
        <v>18</v>
      </c>
      <c r="E257" s="253" t="str">
        <f t="array" ref="E257">IFERROR(INDEX('計測入力シート（ここのみ編集可）'!$C$17:$C$116,MATCH(A255&amp;B255,'計測入力シート（ここのみ編集可）'!$BO$17:$BO$116,0)),"")</f>
        <v/>
      </c>
      <c r="F257" s="254" t="s">
        <v>4</v>
      </c>
      <c r="G257" s="255" t="str">
        <f t="array" ref="G257">IFERROR(INDEX('計測入力シート（ここのみ編集可）'!$D$17:$D$116,MATCH(A255&amp;B255,'計測入力シート（ここのみ編集可）'!$BO$17:$BO$116,0)),"")</f>
        <v/>
      </c>
      <c r="H257" s="256"/>
    </row>
    <row r="258" ht="27.0" customHeight="1">
      <c r="D258" s="257" t="s">
        <v>3</v>
      </c>
      <c r="E258" s="258" t="str">
        <f t="array" ref="E258">IFERROR(INDEX('計測入力シート（ここのみ編集可）'!$B$17:$B$116,MATCH(A255&amp;B255,'計測入力シート（ここのみ編集可）'!$BO$17:$BO$116,0)),"")</f>
        <v/>
      </c>
      <c r="F258" s="259" t="s">
        <v>5</v>
      </c>
      <c r="G258" s="260" t="str">
        <f t="array" ref="G258">IFERROR(INDEX('計測入力シート（ここのみ編集可）'!$E$17:$E$116,MATCH(A255&amp;B255,'計測入力シート（ここのみ編集可）'!$BO$17:$BO$116,0)),"")</f>
        <v/>
      </c>
      <c r="H258" s="261"/>
    </row>
    <row r="259" ht="24.75" customHeight="1">
      <c r="D259" s="262" t="s">
        <v>58</v>
      </c>
      <c r="E259" s="263" t="str">
        <f t="array" ref="E259">IFERROR(INDEX(#REF!,MATCH(A255&amp;B255,'計測入力シート（ここのみ編集可）'!$BO$17:$BO$116,0)),"")</f>
        <v/>
      </c>
      <c r="H259" s="35"/>
    </row>
    <row r="260" ht="52.5" customHeight="1">
      <c r="D260" s="264" t="s">
        <v>68</v>
      </c>
      <c r="E260" s="265" t="str">
        <f t="array" ref="E260">IFERROR(INDEX(#REF!,MATCH(A255&amp;B255,'計測入力シート（ここのみ編集可）'!$BO$17:$BO$116,0)),"")</f>
        <v/>
      </c>
      <c r="F260" s="2"/>
      <c r="G260" s="2"/>
      <c r="H260" s="3"/>
    </row>
    <row r="261" ht="20.25" customHeight="1">
      <c r="D261" s="266" t="s">
        <v>70</v>
      </c>
      <c r="E261" s="267" t="str">
        <f t="array" ref="E261">IFERROR(INDEX('計測入力シート（ここのみ編集可）'!$AW$17:$AW$116,MATCH(A255&amp;B255,'計測入力シート（ここのみ編集可）'!$BO$17:$BO$116,0)),"")</f>
        <v/>
      </c>
      <c r="F261" s="268"/>
      <c r="G261" s="269" t="s">
        <v>110</v>
      </c>
      <c r="H261" s="270" t="str">
        <f t="array" ref="H261">IFERROR(INDEX('計測入力シート（ここのみ編集可）'!$AY$17:$AY$116,MATCH(A255&amp;B255,'計測入力シート（ここのみ編集可）'!$BO$17:$BO$116,0)),"")</f>
        <v/>
      </c>
    </row>
    <row r="262" ht="20.25" customHeight="1">
      <c r="D262" s="271" t="s">
        <v>73</v>
      </c>
      <c r="E262" s="272" t="str">
        <f t="array" ref="E262">IFERROR(INDEX('計測入力シート（ここのみ編集可）'!$AZ$17:$AZ$116,MATCH(A255&amp;B255,'計測入力シート（ここのみ編集可）'!$BO$17:$BO$116,0)),"")</f>
        <v/>
      </c>
      <c r="F262" s="179"/>
      <c r="G262" s="273" t="s">
        <v>111</v>
      </c>
      <c r="H262" s="274" t="str">
        <f t="array" ref="H262">IFERROR(INDEX('計測入力シート（ここのみ編集可）'!$BB$17:$BB$116,MATCH(A255&amp;B255,'計測入力シート（ここのみ編集可）'!$BO$17:$BO$116,0)),"")</f>
        <v/>
      </c>
    </row>
    <row r="263" ht="20.25" customHeight="1">
      <c r="D263" s="275" t="s">
        <v>112</v>
      </c>
      <c r="E263" s="276" t="str">
        <f t="array" ref="E263">IFERROR(INDEX('計測入力シート（ここのみ編集可）'!$BC$17:$BC$116,MATCH(A255&amp;B255,'計測入力シート（ここのみ編集可）'!$BO$17:$BO$116,0)),"")</f>
        <v/>
      </c>
      <c r="F263" s="277"/>
      <c r="G263" s="278" t="s">
        <v>9</v>
      </c>
      <c r="H263" s="279" t="str">
        <f t="array" ref="H263">IFERROR(INDEX('計測入力シート（ここのみ編集可）'!$BD$17:$BD$116,MATCH(A255&amp;B255,'計測入力シート（ここのみ編集可）'!$BO$17:$BO$116,0)),"")</f>
        <v/>
      </c>
    </row>
    <row r="264" ht="20.25" customHeight="1">
      <c r="D264" s="280"/>
    </row>
    <row r="265" ht="27.0" customHeight="1">
      <c r="A265" s="105" t="str">
        <f>A255</f>
        <v>C2</v>
      </c>
      <c r="B265" s="105">
        <f>B255+1</f>
        <v>27</v>
      </c>
      <c r="D265" s="242" t="s">
        <v>11</v>
      </c>
      <c r="E265" s="243" t="s">
        <v>12</v>
      </c>
      <c r="F265" s="243" t="s">
        <v>13</v>
      </c>
      <c r="G265" s="244" t="s">
        <v>80</v>
      </c>
      <c r="H265" s="245"/>
    </row>
    <row r="266" ht="27.0" customHeight="1">
      <c r="A266" s="36"/>
      <c r="B266" s="36"/>
      <c r="D266" s="247" t="str">
        <f t="array" ref="D266">IFERROR(INDEX('計測入力シート（ここのみ編集可）'!$BN$17:$BN$116,MATCH(A265&amp;B265,'計測入力シート（ここのみ編集可）'!$BO$17:$BO$116,0)),"")</f>
        <v/>
      </c>
      <c r="E266" s="248" t="str">
        <f t="array" ref="E266">IFERROR(INDEX('計測入力シート（ここのみ編集可）'!$BP$17:$BP$116,MATCH(A265&amp;B265,'計測入力シート（ここのみ編集可）'!$BO$17:$BO$116,0)),"")</f>
        <v/>
      </c>
      <c r="F266" s="249" t="str">
        <f t="array" ref="F266">IFERROR(INDEX('計測入力シート（ここのみ編集可）'!$BR$17:$BR$116,MATCH(A265&amp;B265,'計測入力シート（ここのみ編集可）'!$BO$17:$BO$116,0)),"")</f>
        <v/>
      </c>
      <c r="G266" s="250" t="str">
        <f t="array" ref="G266">IFERROR(INDEX('計測入力シート（ここのみ編集可）'!$BL$17:$BL$116,MATCH(A265&amp;B265,'計測入力シート（ここのみ編集可）'!$BO$17:$BO$116,0)),"")</f>
        <v/>
      </c>
      <c r="H266" s="251"/>
    </row>
    <row r="267" ht="27.0" customHeight="1">
      <c r="D267" s="252" t="s">
        <v>18</v>
      </c>
      <c r="E267" s="253" t="str">
        <f t="array" ref="E267">IFERROR(INDEX('計測入力シート（ここのみ編集可）'!$C$17:$C$116,MATCH(A265&amp;B265,'計測入力シート（ここのみ編集可）'!$BO$17:$BO$116,0)),"")</f>
        <v/>
      </c>
      <c r="F267" s="254" t="s">
        <v>4</v>
      </c>
      <c r="G267" s="255" t="str">
        <f t="array" ref="G267">IFERROR(INDEX('計測入力シート（ここのみ編集可）'!$D$17:$D$116,MATCH(A265&amp;B265,'計測入力シート（ここのみ編集可）'!$BO$17:$BO$116,0)),"")</f>
        <v/>
      </c>
      <c r="H267" s="256"/>
    </row>
    <row r="268" ht="27.0" customHeight="1">
      <c r="D268" s="257" t="s">
        <v>3</v>
      </c>
      <c r="E268" s="258" t="str">
        <f t="array" ref="E268">IFERROR(INDEX('計測入力シート（ここのみ編集可）'!$B$17:$B$116,MATCH(A265&amp;B265,'計測入力シート（ここのみ編集可）'!$BO$17:$BO$116,0)),"")</f>
        <v/>
      </c>
      <c r="F268" s="259" t="s">
        <v>5</v>
      </c>
      <c r="G268" s="260" t="str">
        <f t="array" ref="G268">IFERROR(INDEX('計測入力シート（ここのみ編集可）'!$E$17:$E$116,MATCH(A265&amp;B265,'計測入力シート（ここのみ編集可）'!$BO$17:$BO$116,0)),"")</f>
        <v/>
      </c>
      <c r="H268" s="261"/>
    </row>
    <row r="269" ht="24.75" customHeight="1">
      <c r="D269" s="262" t="s">
        <v>58</v>
      </c>
      <c r="E269" s="263" t="str">
        <f t="array" ref="E269">IFERROR(INDEX(#REF!,MATCH(A265&amp;B265,'計測入力シート（ここのみ編集可）'!$BO$17:$BO$116,0)),"")</f>
        <v/>
      </c>
      <c r="H269" s="35"/>
    </row>
    <row r="270" ht="52.5" customHeight="1">
      <c r="D270" s="264" t="s">
        <v>68</v>
      </c>
      <c r="E270" s="265" t="str">
        <f t="array" ref="E270">IFERROR(INDEX(#REF!,MATCH(A265&amp;B265,'計測入力シート（ここのみ編集可）'!$BO$17:$BO$116,0)),"")</f>
        <v/>
      </c>
      <c r="F270" s="2"/>
      <c r="G270" s="2"/>
      <c r="H270" s="3"/>
    </row>
    <row r="271" ht="20.25" customHeight="1">
      <c r="D271" s="266" t="s">
        <v>70</v>
      </c>
      <c r="E271" s="267" t="str">
        <f t="array" ref="E271">IFERROR(INDEX('計測入力シート（ここのみ編集可）'!$AW$17:$AW$116,MATCH(A265&amp;B265,'計測入力シート（ここのみ編集可）'!$BO$17:$BO$116,0)),"")</f>
        <v/>
      </c>
      <c r="F271" s="268"/>
      <c r="G271" s="269" t="s">
        <v>110</v>
      </c>
      <c r="H271" s="270" t="str">
        <f t="array" ref="H271">IFERROR(INDEX('計測入力シート（ここのみ編集可）'!$AY$17:$AY$116,MATCH(A265&amp;B265,'計測入力シート（ここのみ編集可）'!$BO$17:$BO$116,0)),"")</f>
        <v/>
      </c>
    </row>
    <row r="272" ht="20.25" customHeight="1">
      <c r="D272" s="271" t="s">
        <v>73</v>
      </c>
      <c r="E272" s="272" t="str">
        <f t="array" ref="E272">IFERROR(INDEX('計測入力シート（ここのみ編集可）'!$AZ$17:$AZ$116,MATCH(A265&amp;B265,'計測入力シート（ここのみ編集可）'!$BO$17:$BO$116,0)),"")</f>
        <v/>
      </c>
      <c r="F272" s="179"/>
      <c r="G272" s="273" t="s">
        <v>111</v>
      </c>
      <c r="H272" s="274" t="str">
        <f t="array" ref="H272">IFERROR(INDEX('計測入力シート（ここのみ編集可）'!$BB$17:$BB$116,MATCH(A265&amp;B265,'計測入力シート（ここのみ編集可）'!$BO$17:$BO$116,0)),"")</f>
        <v/>
      </c>
    </row>
    <row r="273" ht="20.25" customHeight="1">
      <c r="D273" s="275" t="s">
        <v>112</v>
      </c>
      <c r="E273" s="276" t="str">
        <f t="array" ref="E273">IFERROR(INDEX('計測入力シート（ここのみ編集可）'!$BC$17:$BC$116,MATCH(A265&amp;B265,'計測入力シート（ここのみ編集可）'!$BO$17:$BO$116,0)),"")</f>
        <v/>
      </c>
      <c r="F273" s="277"/>
      <c r="G273" s="278" t="s">
        <v>9</v>
      </c>
      <c r="H273" s="279" t="str">
        <f t="array" ref="H273">IFERROR(INDEX('計測入力シート（ここのみ編集可）'!$BD$17:$BD$116,MATCH(A265&amp;B265,'計測入力シート（ここのみ編集可）'!$BO$17:$BO$116,0)),"")</f>
        <v/>
      </c>
    </row>
    <row r="274" ht="20.25" customHeight="1">
      <c r="D274" s="280"/>
    </row>
    <row r="275" ht="27.0" customHeight="1">
      <c r="A275" s="105" t="str">
        <f>A265</f>
        <v>C2</v>
      </c>
      <c r="B275" s="105">
        <f>B265+1</f>
        <v>28</v>
      </c>
      <c r="D275" s="242" t="s">
        <v>11</v>
      </c>
      <c r="E275" s="243" t="s">
        <v>12</v>
      </c>
      <c r="F275" s="243" t="s">
        <v>13</v>
      </c>
      <c r="G275" s="244" t="s">
        <v>80</v>
      </c>
      <c r="H275" s="245"/>
    </row>
    <row r="276" ht="27.0" customHeight="1">
      <c r="A276" s="36"/>
      <c r="B276" s="36"/>
      <c r="D276" s="247" t="str">
        <f t="array" ref="D276">IFERROR(INDEX('計測入力シート（ここのみ編集可）'!$BN$17:$BN$116,MATCH(A275&amp;B275,'計測入力シート（ここのみ編集可）'!$BO$17:$BO$116,0)),"")</f>
        <v/>
      </c>
      <c r="E276" s="248" t="str">
        <f t="array" ref="E276">IFERROR(INDEX('計測入力シート（ここのみ編集可）'!$BP$17:$BP$116,MATCH(A275&amp;B275,'計測入力シート（ここのみ編集可）'!$BO$17:$BO$116,0)),"")</f>
        <v/>
      </c>
      <c r="F276" s="249" t="str">
        <f t="array" ref="F276">IFERROR(INDEX('計測入力シート（ここのみ編集可）'!$BR$17:$BR$116,MATCH(A275&amp;B275,'計測入力シート（ここのみ編集可）'!$BO$17:$BO$116,0)),"")</f>
        <v/>
      </c>
      <c r="G276" s="250" t="str">
        <f t="array" ref="G276">IFERROR(INDEX('計測入力シート（ここのみ編集可）'!$BL$17:$BL$116,MATCH(A275&amp;B275,'計測入力シート（ここのみ編集可）'!$BO$17:$BO$116,0)),"")</f>
        <v/>
      </c>
      <c r="H276" s="251"/>
    </row>
    <row r="277" ht="27.0" customHeight="1">
      <c r="D277" s="252" t="s">
        <v>18</v>
      </c>
      <c r="E277" s="253" t="str">
        <f t="array" ref="E277">IFERROR(INDEX('計測入力シート（ここのみ編集可）'!$C$17:$C$116,MATCH(A275&amp;B275,'計測入力シート（ここのみ編集可）'!$BO$17:$BO$116,0)),"")</f>
        <v/>
      </c>
      <c r="F277" s="254" t="s">
        <v>4</v>
      </c>
      <c r="G277" s="255" t="str">
        <f t="array" ref="G277">IFERROR(INDEX('計測入力シート（ここのみ編集可）'!$D$17:$D$116,MATCH(A275&amp;B275,'計測入力シート（ここのみ編集可）'!$BO$17:$BO$116,0)),"")</f>
        <v/>
      </c>
      <c r="H277" s="256"/>
    </row>
    <row r="278" ht="27.0" customHeight="1">
      <c r="D278" s="257" t="s">
        <v>3</v>
      </c>
      <c r="E278" s="258" t="str">
        <f t="array" ref="E278">IFERROR(INDEX('計測入力シート（ここのみ編集可）'!$B$17:$B$116,MATCH(A275&amp;B275,'計測入力シート（ここのみ編集可）'!$BO$17:$BO$116,0)),"")</f>
        <v/>
      </c>
      <c r="F278" s="259" t="s">
        <v>5</v>
      </c>
      <c r="G278" s="260" t="str">
        <f t="array" ref="G278">IFERROR(INDEX('計測入力シート（ここのみ編集可）'!$E$17:$E$116,MATCH(A275&amp;B275,'計測入力シート（ここのみ編集可）'!$BO$17:$BO$116,0)),"")</f>
        <v/>
      </c>
      <c r="H278" s="261"/>
    </row>
    <row r="279" ht="24.75" customHeight="1">
      <c r="D279" s="262" t="s">
        <v>58</v>
      </c>
      <c r="E279" s="263" t="str">
        <f t="array" ref="E279">IFERROR(INDEX(#REF!,MATCH(A275&amp;B275,'計測入力シート（ここのみ編集可）'!$BO$17:$BO$116,0)),"")</f>
        <v/>
      </c>
      <c r="H279" s="35"/>
    </row>
    <row r="280" ht="52.5" customHeight="1">
      <c r="D280" s="264" t="s">
        <v>68</v>
      </c>
      <c r="E280" s="265" t="str">
        <f t="array" ref="E280">IFERROR(INDEX(#REF!,MATCH(A275&amp;B275,'計測入力シート（ここのみ編集可）'!$BO$17:$BO$116,0)),"")</f>
        <v/>
      </c>
      <c r="F280" s="2"/>
      <c r="G280" s="2"/>
      <c r="H280" s="3"/>
    </row>
    <row r="281" ht="20.25" customHeight="1">
      <c r="D281" s="266" t="s">
        <v>70</v>
      </c>
      <c r="E281" s="267" t="str">
        <f t="array" ref="E281">IFERROR(INDEX('計測入力シート（ここのみ編集可）'!$AW$17:$AW$116,MATCH(A275&amp;B275,'計測入力シート（ここのみ編集可）'!$BO$17:$BO$116,0)),"")</f>
        <v/>
      </c>
      <c r="F281" s="268"/>
      <c r="G281" s="269" t="s">
        <v>110</v>
      </c>
      <c r="H281" s="270" t="str">
        <f t="array" ref="H281">IFERROR(INDEX('計測入力シート（ここのみ編集可）'!$AY$17:$AY$116,MATCH(A275&amp;B275,'計測入力シート（ここのみ編集可）'!$BO$17:$BO$116,0)),"")</f>
        <v/>
      </c>
    </row>
    <row r="282" ht="20.25" customHeight="1">
      <c r="D282" s="271" t="s">
        <v>73</v>
      </c>
      <c r="E282" s="272" t="str">
        <f t="array" ref="E282">IFERROR(INDEX('計測入力シート（ここのみ編集可）'!$AZ$17:$AZ$116,MATCH(A275&amp;B275,'計測入力シート（ここのみ編集可）'!$BO$17:$BO$116,0)),"")</f>
        <v/>
      </c>
      <c r="F282" s="179"/>
      <c r="G282" s="273" t="s">
        <v>111</v>
      </c>
      <c r="H282" s="274" t="str">
        <f t="array" ref="H282">IFERROR(INDEX('計測入力シート（ここのみ編集可）'!$BB$17:$BB$116,MATCH(A275&amp;B275,'計測入力シート（ここのみ編集可）'!$BO$17:$BO$116,0)),"")</f>
        <v/>
      </c>
    </row>
    <row r="283" ht="20.25" customHeight="1">
      <c r="D283" s="275" t="s">
        <v>112</v>
      </c>
      <c r="E283" s="276" t="str">
        <f t="array" ref="E283">IFERROR(INDEX('計測入力シート（ここのみ編集可）'!$BC$17:$BC$116,MATCH(A275&amp;B275,'計測入力シート（ここのみ編集可）'!$BO$17:$BO$116,0)),"")</f>
        <v/>
      </c>
      <c r="F283" s="277"/>
      <c r="G283" s="278" t="s">
        <v>9</v>
      </c>
      <c r="H283" s="279" t="str">
        <f t="array" ref="H283">IFERROR(INDEX('計測入力シート（ここのみ編集可）'!$BD$17:$BD$116,MATCH(A275&amp;B275,'計測入力シート（ここのみ編集可）'!$BO$17:$BO$116,0)),"")</f>
        <v/>
      </c>
    </row>
    <row r="284" ht="20.25" customHeight="1">
      <c r="D284" s="280"/>
    </row>
    <row r="285" ht="27.0" customHeight="1">
      <c r="A285" s="105" t="str">
        <f>A275</f>
        <v>C2</v>
      </c>
      <c r="B285" s="105">
        <f>B275+1</f>
        <v>29</v>
      </c>
      <c r="D285" s="242" t="s">
        <v>11</v>
      </c>
      <c r="E285" s="243" t="s">
        <v>12</v>
      </c>
      <c r="F285" s="243" t="s">
        <v>13</v>
      </c>
      <c r="G285" s="244" t="s">
        <v>80</v>
      </c>
      <c r="H285" s="245"/>
    </row>
    <row r="286" ht="27.0" customHeight="1">
      <c r="A286" s="36"/>
      <c r="B286" s="36"/>
      <c r="D286" s="247" t="str">
        <f t="array" ref="D286">IFERROR(INDEX('計測入力シート（ここのみ編集可）'!$BN$17:$BN$116,MATCH(A285&amp;B285,'計測入力シート（ここのみ編集可）'!$BO$17:$BO$116,0)),"")</f>
        <v/>
      </c>
      <c r="E286" s="248" t="str">
        <f t="array" ref="E286">IFERROR(INDEX('計測入力シート（ここのみ編集可）'!$BP$17:$BP$116,MATCH(A285&amp;B285,'計測入力シート（ここのみ編集可）'!$BO$17:$BO$116,0)),"")</f>
        <v/>
      </c>
      <c r="F286" s="249" t="str">
        <f t="array" ref="F286">IFERROR(INDEX('計測入力シート（ここのみ編集可）'!$BR$17:$BR$116,MATCH(A285&amp;B285,'計測入力シート（ここのみ編集可）'!$BO$17:$BO$116,0)),"")</f>
        <v/>
      </c>
      <c r="G286" s="250" t="str">
        <f t="array" ref="G286">IFERROR(INDEX('計測入力シート（ここのみ編集可）'!$BL$17:$BL$116,MATCH(A285&amp;B285,'計測入力シート（ここのみ編集可）'!$BO$17:$BO$116,0)),"")</f>
        <v/>
      </c>
      <c r="H286" s="251"/>
    </row>
    <row r="287" ht="27.0" customHeight="1">
      <c r="D287" s="252" t="s">
        <v>18</v>
      </c>
      <c r="E287" s="253" t="str">
        <f t="array" ref="E287">IFERROR(INDEX('計測入力シート（ここのみ編集可）'!$C$17:$C$116,MATCH(A285&amp;B285,'計測入力シート（ここのみ編集可）'!$BO$17:$BO$116,0)),"")</f>
        <v/>
      </c>
      <c r="F287" s="254" t="s">
        <v>4</v>
      </c>
      <c r="G287" s="255" t="str">
        <f t="array" ref="G287">IFERROR(INDEX('計測入力シート（ここのみ編集可）'!$D$17:$D$116,MATCH(A285&amp;B285,'計測入力シート（ここのみ編集可）'!$BO$17:$BO$116,0)),"")</f>
        <v/>
      </c>
      <c r="H287" s="256"/>
    </row>
    <row r="288" ht="27.0" customHeight="1">
      <c r="D288" s="257" t="s">
        <v>3</v>
      </c>
      <c r="E288" s="258" t="str">
        <f t="array" ref="E288">IFERROR(INDEX('計測入力シート（ここのみ編集可）'!$B$17:$B$116,MATCH(A285&amp;B285,'計測入力シート（ここのみ編集可）'!$BO$17:$BO$116,0)),"")</f>
        <v/>
      </c>
      <c r="F288" s="259" t="s">
        <v>5</v>
      </c>
      <c r="G288" s="260" t="str">
        <f t="array" ref="G288">IFERROR(INDEX('計測入力シート（ここのみ編集可）'!$E$17:$E$116,MATCH(A285&amp;B285,'計測入力シート（ここのみ編集可）'!$BO$17:$BO$116,0)),"")</f>
        <v/>
      </c>
      <c r="H288" s="261"/>
    </row>
    <row r="289" ht="24.75" customHeight="1">
      <c r="D289" s="262" t="s">
        <v>58</v>
      </c>
      <c r="E289" s="263" t="str">
        <f t="array" ref="E289">IFERROR(INDEX(#REF!,MATCH(A285&amp;B285,'計測入力シート（ここのみ編集可）'!$BO$17:$BO$116,0)),"")</f>
        <v/>
      </c>
      <c r="H289" s="35"/>
    </row>
    <row r="290" ht="52.5" customHeight="1">
      <c r="D290" s="264" t="s">
        <v>68</v>
      </c>
      <c r="E290" s="265" t="str">
        <f t="array" ref="E290">IFERROR(INDEX(#REF!,MATCH(A285&amp;B285,'計測入力シート（ここのみ編集可）'!$BO$17:$BO$116,0)),"")</f>
        <v/>
      </c>
      <c r="F290" s="2"/>
      <c r="G290" s="2"/>
      <c r="H290" s="3"/>
    </row>
    <row r="291" ht="20.25" customHeight="1">
      <c r="D291" s="266" t="s">
        <v>70</v>
      </c>
      <c r="E291" s="267" t="str">
        <f t="array" ref="E291">IFERROR(INDEX('計測入力シート（ここのみ編集可）'!$AW$17:$AW$116,MATCH(A285&amp;B285,'計測入力シート（ここのみ編集可）'!$BO$17:$BO$116,0)),"")</f>
        <v/>
      </c>
      <c r="F291" s="268"/>
      <c r="G291" s="269" t="s">
        <v>110</v>
      </c>
      <c r="H291" s="270" t="str">
        <f t="array" ref="H291">IFERROR(INDEX('計測入力シート（ここのみ編集可）'!$AY$17:$AY$116,MATCH(A285&amp;B285,'計測入力シート（ここのみ編集可）'!$BO$17:$BO$116,0)),"")</f>
        <v/>
      </c>
    </row>
    <row r="292" ht="20.25" customHeight="1">
      <c r="D292" s="271" t="s">
        <v>73</v>
      </c>
      <c r="E292" s="272" t="str">
        <f t="array" ref="E292">IFERROR(INDEX('計測入力シート（ここのみ編集可）'!$AZ$17:$AZ$116,MATCH(A285&amp;B285,'計測入力シート（ここのみ編集可）'!$BO$17:$BO$116,0)),"")</f>
        <v/>
      </c>
      <c r="F292" s="179"/>
      <c r="G292" s="273" t="s">
        <v>111</v>
      </c>
      <c r="H292" s="274" t="str">
        <f t="array" ref="H292">IFERROR(INDEX('計測入力シート（ここのみ編集可）'!$BB$17:$BB$116,MATCH(A285&amp;B285,'計測入力シート（ここのみ編集可）'!$BO$17:$BO$116,0)),"")</f>
        <v/>
      </c>
    </row>
    <row r="293" ht="20.25" customHeight="1">
      <c r="D293" s="275" t="s">
        <v>112</v>
      </c>
      <c r="E293" s="276" t="str">
        <f t="array" ref="E293">IFERROR(INDEX('計測入力シート（ここのみ編集可）'!$BC$17:$BC$116,MATCH(A285&amp;B285,'計測入力シート（ここのみ編集可）'!$BO$17:$BO$116,0)),"")</f>
        <v/>
      </c>
      <c r="F293" s="277"/>
      <c r="G293" s="278" t="s">
        <v>9</v>
      </c>
      <c r="H293" s="279" t="str">
        <f t="array" ref="H293">IFERROR(INDEX('計測入力シート（ここのみ編集可）'!$BD$17:$BD$116,MATCH(A285&amp;B285,'計測入力シート（ここのみ編集可）'!$BO$17:$BO$116,0)),"")</f>
        <v/>
      </c>
    </row>
    <row r="294" ht="20.25" customHeight="1">
      <c r="D294" s="280"/>
    </row>
    <row r="295" ht="27.0" customHeight="1">
      <c r="A295" s="105" t="str">
        <f>A285</f>
        <v>C2</v>
      </c>
      <c r="B295" s="105">
        <f>B285+1</f>
        <v>30</v>
      </c>
      <c r="D295" s="242" t="s">
        <v>11</v>
      </c>
      <c r="E295" s="243" t="s">
        <v>12</v>
      </c>
      <c r="F295" s="243" t="s">
        <v>13</v>
      </c>
      <c r="G295" s="244" t="s">
        <v>80</v>
      </c>
      <c r="H295" s="245"/>
    </row>
    <row r="296" ht="27.0" customHeight="1">
      <c r="A296" s="36"/>
      <c r="B296" s="36"/>
      <c r="D296" s="247" t="str">
        <f t="array" ref="D296">IFERROR(INDEX('計測入力シート（ここのみ編集可）'!$BN$17:$BN$116,MATCH(A295&amp;B295,'計測入力シート（ここのみ編集可）'!$BO$17:$BO$116,0)),"")</f>
        <v/>
      </c>
      <c r="E296" s="248" t="str">
        <f t="array" ref="E296">IFERROR(INDEX('計測入力シート（ここのみ編集可）'!$BP$17:$BP$116,MATCH(A295&amp;B295,'計測入力シート（ここのみ編集可）'!$BO$17:$BO$116,0)),"")</f>
        <v/>
      </c>
      <c r="F296" s="249" t="str">
        <f t="array" ref="F296">IFERROR(INDEX('計測入力シート（ここのみ編集可）'!$BR$17:$BR$116,MATCH(A295&amp;B295,'計測入力シート（ここのみ編集可）'!$BO$17:$BO$116,0)),"")</f>
        <v/>
      </c>
      <c r="G296" s="250" t="str">
        <f t="array" ref="G296">IFERROR(INDEX('計測入力シート（ここのみ編集可）'!$BL$17:$BL$116,MATCH(A295&amp;B295,'計測入力シート（ここのみ編集可）'!$BO$17:$BO$116,0)),"")</f>
        <v/>
      </c>
      <c r="H296" s="251"/>
    </row>
    <row r="297" ht="27.0" customHeight="1">
      <c r="D297" s="252" t="s">
        <v>18</v>
      </c>
      <c r="E297" s="253" t="str">
        <f t="array" ref="E297">IFERROR(INDEX('計測入力シート（ここのみ編集可）'!$C$17:$C$116,MATCH(A295&amp;B295,'計測入力シート（ここのみ編集可）'!$BO$17:$BO$116,0)),"")</f>
        <v/>
      </c>
      <c r="F297" s="254" t="s">
        <v>4</v>
      </c>
      <c r="G297" s="255" t="str">
        <f t="array" ref="G297">IFERROR(INDEX('計測入力シート（ここのみ編集可）'!$D$17:$D$116,MATCH(A295&amp;B295,'計測入力シート（ここのみ編集可）'!$BO$17:$BO$116,0)),"")</f>
        <v/>
      </c>
      <c r="H297" s="256"/>
    </row>
    <row r="298" ht="27.0" customHeight="1">
      <c r="D298" s="257" t="s">
        <v>3</v>
      </c>
      <c r="E298" s="258" t="str">
        <f t="array" ref="E298">IFERROR(INDEX('計測入力シート（ここのみ編集可）'!$B$17:$B$116,MATCH(A295&amp;B295,'計測入力シート（ここのみ編集可）'!$BO$17:$BO$116,0)),"")</f>
        <v/>
      </c>
      <c r="F298" s="259" t="s">
        <v>5</v>
      </c>
      <c r="G298" s="260" t="str">
        <f t="array" ref="G298">IFERROR(INDEX('計測入力シート（ここのみ編集可）'!$E$17:$E$116,MATCH(A295&amp;B295,'計測入力シート（ここのみ編集可）'!$BO$17:$BO$116,0)),"")</f>
        <v/>
      </c>
      <c r="H298" s="261"/>
    </row>
    <row r="299" ht="24.75" customHeight="1">
      <c r="D299" s="262" t="s">
        <v>58</v>
      </c>
      <c r="E299" s="263" t="str">
        <f t="array" ref="E299">IFERROR(INDEX(#REF!,MATCH(A295&amp;B295,'計測入力シート（ここのみ編集可）'!$BO$17:$BO$116,0)),"")</f>
        <v/>
      </c>
      <c r="H299" s="35"/>
    </row>
    <row r="300" ht="52.5" customHeight="1">
      <c r="D300" s="264" t="s">
        <v>68</v>
      </c>
      <c r="E300" s="265" t="str">
        <f t="array" ref="E300">IFERROR(INDEX(#REF!,MATCH(A295&amp;B295,'計測入力シート（ここのみ編集可）'!$BO$17:$BO$116,0)),"")</f>
        <v/>
      </c>
      <c r="F300" s="2"/>
      <c r="G300" s="2"/>
      <c r="H300" s="3"/>
    </row>
    <row r="301" ht="20.25" customHeight="1">
      <c r="D301" s="266" t="s">
        <v>70</v>
      </c>
      <c r="E301" s="267" t="str">
        <f t="array" ref="E301">IFERROR(INDEX('計測入力シート（ここのみ編集可）'!$AW$17:$AW$116,MATCH(A295&amp;B295,'計測入力シート（ここのみ編集可）'!$BO$17:$BO$116,0)),"")</f>
        <v/>
      </c>
      <c r="F301" s="268"/>
      <c r="G301" s="269" t="s">
        <v>110</v>
      </c>
      <c r="H301" s="270" t="str">
        <f t="array" ref="H301">IFERROR(INDEX('計測入力シート（ここのみ編集可）'!$AY$17:$AY$116,MATCH(A295&amp;B295,'計測入力シート（ここのみ編集可）'!$BO$17:$BO$116,0)),"")</f>
        <v/>
      </c>
    </row>
    <row r="302" ht="20.25" customHeight="1">
      <c r="D302" s="271" t="s">
        <v>73</v>
      </c>
      <c r="E302" s="272" t="str">
        <f t="array" ref="E302">IFERROR(INDEX('計測入力シート（ここのみ編集可）'!$AZ$17:$AZ$116,MATCH(A295&amp;B295,'計測入力シート（ここのみ編集可）'!$BO$17:$BO$116,0)),"")</f>
        <v/>
      </c>
      <c r="F302" s="179"/>
      <c r="G302" s="273" t="s">
        <v>111</v>
      </c>
      <c r="H302" s="274" t="str">
        <f t="array" ref="H302">IFERROR(INDEX('計測入力シート（ここのみ編集可）'!$BB$17:$BB$116,MATCH(A295&amp;B295,'計測入力シート（ここのみ編集可）'!$BO$17:$BO$116,0)),"")</f>
        <v/>
      </c>
    </row>
    <row r="303" ht="20.25" customHeight="1">
      <c r="D303" s="275" t="s">
        <v>112</v>
      </c>
      <c r="E303" s="276" t="str">
        <f t="array" ref="E303">IFERROR(INDEX('計測入力シート（ここのみ編集可）'!$BC$17:$BC$116,MATCH(A295&amp;B295,'計測入力シート（ここのみ編集可）'!$BO$17:$BO$116,0)),"")</f>
        <v/>
      </c>
      <c r="F303" s="277"/>
      <c r="G303" s="278" t="s">
        <v>9</v>
      </c>
      <c r="H303" s="279" t="str">
        <f t="array" ref="H303">IFERROR(INDEX('計測入力シート（ここのみ編集可）'!$BD$17:$BD$116,MATCH(A295&amp;B295,'計測入力シート（ここのみ編集可）'!$BO$17:$BO$116,0)),"")</f>
        <v/>
      </c>
    </row>
    <row r="304">
      <c r="D304" s="298"/>
      <c r="E304" s="298"/>
      <c r="F304" s="298"/>
      <c r="G304" s="298"/>
      <c r="H304" s="298"/>
    </row>
    <row r="305">
      <c r="D305" s="298"/>
      <c r="E305" s="298"/>
      <c r="F305" s="298"/>
      <c r="G305" s="298"/>
      <c r="H305" s="298"/>
    </row>
    <row r="306">
      <c r="D306" s="298"/>
      <c r="E306" s="298"/>
      <c r="F306" s="298"/>
      <c r="G306" s="298"/>
      <c r="H306" s="298"/>
    </row>
    <row r="307">
      <c r="D307" s="298"/>
      <c r="E307" s="298"/>
      <c r="F307" s="298"/>
      <c r="G307" s="298"/>
      <c r="H307" s="298"/>
    </row>
    <row r="308">
      <c r="D308" s="298"/>
      <c r="E308" s="298"/>
      <c r="F308" s="298"/>
      <c r="G308" s="298"/>
      <c r="H308" s="298"/>
    </row>
    <row r="309">
      <c r="D309" s="298"/>
      <c r="E309" s="298"/>
      <c r="F309" s="298"/>
      <c r="G309" s="298"/>
      <c r="H309" s="298"/>
    </row>
    <row r="310">
      <c r="D310" s="298"/>
      <c r="E310" s="298"/>
      <c r="F310" s="298"/>
      <c r="G310" s="298"/>
      <c r="H310" s="298"/>
    </row>
    <row r="311">
      <c r="D311" s="298"/>
      <c r="E311" s="298"/>
      <c r="F311" s="298"/>
      <c r="G311" s="298"/>
      <c r="H311" s="298"/>
    </row>
    <row r="312">
      <c r="D312" s="298"/>
      <c r="E312" s="298"/>
      <c r="F312" s="298"/>
      <c r="G312" s="298"/>
      <c r="H312" s="298"/>
    </row>
    <row r="313">
      <c r="D313" s="298"/>
      <c r="E313" s="298"/>
      <c r="F313" s="298"/>
      <c r="G313" s="298"/>
      <c r="H313" s="298"/>
    </row>
    <row r="314">
      <c r="D314" s="298"/>
      <c r="E314" s="298"/>
      <c r="F314" s="298"/>
      <c r="G314" s="298"/>
      <c r="H314" s="298"/>
    </row>
    <row r="315">
      <c r="D315" s="298"/>
      <c r="E315" s="298"/>
      <c r="F315" s="298"/>
      <c r="G315" s="298"/>
      <c r="H315" s="298"/>
    </row>
    <row r="316">
      <c r="D316" s="298"/>
      <c r="E316" s="298"/>
      <c r="F316" s="298"/>
      <c r="G316" s="298"/>
      <c r="H316" s="298"/>
    </row>
    <row r="317">
      <c r="D317" s="298"/>
      <c r="E317" s="298"/>
      <c r="F317" s="298"/>
      <c r="G317" s="298"/>
      <c r="H317" s="298"/>
    </row>
    <row r="318">
      <c r="D318" s="298"/>
      <c r="E318" s="298"/>
      <c r="F318" s="298"/>
      <c r="G318" s="298"/>
      <c r="H318" s="298"/>
    </row>
    <row r="319">
      <c r="D319" s="298"/>
      <c r="E319" s="298"/>
      <c r="F319" s="298"/>
      <c r="G319" s="298"/>
      <c r="H319" s="298"/>
    </row>
    <row r="320">
      <c r="D320" s="298"/>
      <c r="E320" s="298"/>
      <c r="F320" s="298"/>
      <c r="G320" s="298"/>
      <c r="H320" s="298"/>
    </row>
    <row r="321">
      <c r="D321" s="298"/>
      <c r="E321" s="298"/>
      <c r="F321" s="298"/>
      <c r="G321" s="298"/>
      <c r="H321" s="298"/>
      <c r="I321" s="298"/>
    </row>
    <row r="322">
      <c r="D322" s="298"/>
      <c r="E322" s="298"/>
      <c r="F322" s="298"/>
      <c r="G322" s="298"/>
      <c r="H322" s="298"/>
      <c r="I322" s="298"/>
    </row>
    <row r="323">
      <c r="D323" s="298"/>
      <c r="E323" s="298"/>
      <c r="F323" s="298"/>
      <c r="G323" s="298"/>
      <c r="H323" s="298"/>
      <c r="I323" s="298"/>
    </row>
    <row r="324">
      <c r="D324" s="298"/>
      <c r="E324" s="298"/>
      <c r="F324" s="298"/>
      <c r="G324" s="298"/>
      <c r="H324" s="298"/>
      <c r="I324" s="298"/>
    </row>
    <row r="325">
      <c r="D325" s="298"/>
      <c r="E325" s="298"/>
      <c r="F325" s="298"/>
      <c r="G325" s="298"/>
      <c r="H325" s="298"/>
      <c r="I325" s="298"/>
    </row>
    <row r="326">
      <c r="D326" s="298"/>
      <c r="E326" s="298"/>
      <c r="F326" s="298"/>
      <c r="G326" s="298"/>
      <c r="H326" s="298"/>
      <c r="I326" s="298"/>
    </row>
    <row r="327">
      <c r="D327" s="298"/>
      <c r="E327" s="298"/>
      <c r="F327" s="298"/>
      <c r="G327" s="298"/>
      <c r="H327" s="298"/>
      <c r="I327" s="298"/>
    </row>
    <row r="328">
      <c r="D328" s="298"/>
      <c r="E328" s="298"/>
      <c r="F328" s="298"/>
      <c r="G328" s="298"/>
      <c r="H328" s="298"/>
      <c r="I328" s="298"/>
    </row>
    <row r="329">
      <c r="D329" s="298"/>
      <c r="E329" s="298"/>
      <c r="F329" s="298"/>
      <c r="G329" s="298"/>
      <c r="H329" s="298"/>
      <c r="I329" s="298"/>
    </row>
    <row r="330">
      <c r="D330" s="298"/>
      <c r="E330" s="298"/>
      <c r="F330" s="298"/>
      <c r="G330" s="298"/>
      <c r="H330" s="298"/>
      <c r="I330" s="298"/>
    </row>
    <row r="331">
      <c r="D331" s="298"/>
      <c r="E331" s="298"/>
      <c r="F331" s="298"/>
      <c r="G331" s="298"/>
      <c r="H331" s="298"/>
      <c r="I331" s="298"/>
    </row>
    <row r="332">
      <c r="D332" s="298"/>
      <c r="E332" s="298"/>
      <c r="F332" s="298"/>
      <c r="G332" s="298"/>
      <c r="H332" s="298"/>
      <c r="I332" s="298"/>
    </row>
    <row r="333">
      <c r="D333" s="298"/>
      <c r="E333" s="298"/>
      <c r="F333" s="298"/>
      <c r="G333" s="298"/>
      <c r="H333" s="298"/>
      <c r="I333" s="298"/>
    </row>
    <row r="334">
      <c r="D334" s="298"/>
      <c r="E334" s="298"/>
      <c r="F334" s="298"/>
      <c r="G334" s="298"/>
      <c r="H334" s="298"/>
      <c r="I334" s="298"/>
    </row>
    <row r="335">
      <c r="D335" s="298"/>
      <c r="E335" s="298"/>
      <c r="F335" s="298"/>
      <c r="G335" s="298"/>
      <c r="H335" s="298"/>
      <c r="I335" s="298"/>
    </row>
    <row r="336">
      <c r="D336" s="298"/>
      <c r="E336" s="298"/>
      <c r="F336" s="298"/>
      <c r="G336" s="298"/>
      <c r="H336" s="298"/>
      <c r="I336" s="298"/>
    </row>
    <row r="337">
      <c r="D337" s="298"/>
      <c r="E337" s="298"/>
      <c r="F337" s="298"/>
      <c r="G337" s="298"/>
      <c r="H337" s="298"/>
      <c r="I337" s="298"/>
    </row>
    <row r="338">
      <c r="D338" s="298"/>
      <c r="E338" s="298"/>
      <c r="F338" s="298"/>
      <c r="G338" s="298"/>
      <c r="H338" s="298"/>
      <c r="I338" s="298"/>
    </row>
    <row r="339">
      <c r="D339" s="298"/>
      <c r="E339" s="298"/>
      <c r="F339" s="298"/>
      <c r="G339" s="298"/>
      <c r="H339" s="298"/>
      <c r="I339" s="298"/>
    </row>
    <row r="340">
      <c r="D340" s="298"/>
      <c r="E340" s="298"/>
      <c r="F340" s="298"/>
      <c r="G340" s="298"/>
      <c r="H340" s="298"/>
      <c r="I340" s="298"/>
    </row>
    <row r="341">
      <c r="D341" s="298"/>
      <c r="E341" s="298"/>
      <c r="F341" s="298"/>
      <c r="G341" s="298"/>
      <c r="H341" s="298"/>
      <c r="I341" s="298"/>
    </row>
    <row r="342">
      <c r="D342" s="298"/>
      <c r="E342" s="298"/>
      <c r="F342" s="298"/>
      <c r="G342" s="298"/>
      <c r="H342" s="298"/>
      <c r="I342" s="298"/>
    </row>
    <row r="343">
      <c r="D343" s="298"/>
      <c r="E343" s="298"/>
      <c r="F343" s="298"/>
      <c r="G343" s="298"/>
      <c r="H343" s="298"/>
      <c r="I343" s="298"/>
    </row>
    <row r="344">
      <c r="D344" s="298"/>
      <c r="E344" s="298"/>
      <c r="F344" s="298"/>
      <c r="G344" s="298"/>
      <c r="H344" s="298"/>
      <c r="I344" s="298"/>
    </row>
    <row r="345">
      <c r="D345" s="298"/>
      <c r="E345" s="298"/>
      <c r="F345" s="298"/>
      <c r="G345" s="298"/>
      <c r="H345" s="298"/>
      <c r="I345" s="298"/>
    </row>
    <row r="346">
      <c r="D346" s="298"/>
      <c r="E346" s="298"/>
      <c r="F346" s="298"/>
      <c r="G346" s="298"/>
      <c r="H346" s="298"/>
      <c r="I346" s="298"/>
    </row>
    <row r="347">
      <c r="D347" s="298"/>
      <c r="E347" s="298"/>
      <c r="F347" s="298"/>
      <c r="G347" s="298"/>
      <c r="H347" s="298"/>
      <c r="I347" s="298"/>
    </row>
    <row r="348">
      <c r="D348" s="298"/>
      <c r="E348" s="298"/>
      <c r="F348" s="298"/>
      <c r="G348" s="298"/>
      <c r="H348" s="298"/>
      <c r="I348" s="298"/>
    </row>
    <row r="349">
      <c r="D349" s="298"/>
      <c r="E349" s="298"/>
      <c r="F349" s="298"/>
      <c r="G349" s="298"/>
      <c r="H349" s="298"/>
      <c r="I349" s="298"/>
    </row>
    <row r="350">
      <c r="D350" s="298"/>
      <c r="E350" s="298"/>
      <c r="F350" s="298"/>
      <c r="G350" s="298"/>
      <c r="H350" s="298"/>
      <c r="I350" s="298"/>
    </row>
    <row r="351">
      <c r="D351" s="298"/>
      <c r="E351" s="298"/>
      <c r="F351" s="298"/>
      <c r="G351" s="298"/>
      <c r="H351" s="298"/>
      <c r="I351" s="298"/>
    </row>
    <row r="352">
      <c r="D352" s="298"/>
      <c r="E352" s="298"/>
      <c r="F352" s="298"/>
      <c r="G352" s="298"/>
      <c r="H352" s="298"/>
      <c r="I352" s="298"/>
    </row>
    <row r="353">
      <c r="D353" s="298"/>
      <c r="E353" s="298"/>
      <c r="F353" s="298"/>
      <c r="G353" s="298"/>
      <c r="H353" s="298"/>
      <c r="I353" s="298"/>
    </row>
    <row r="354">
      <c r="D354" s="298"/>
      <c r="E354" s="298"/>
      <c r="F354" s="298"/>
      <c r="G354" s="298"/>
      <c r="H354" s="298"/>
      <c r="I354" s="298"/>
    </row>
    <row r="355">
      <c r="D355" s="298"/>
      <c r="E355" s="298"/>
      <c r="F355" s="298"/>
      <c r="G355" s="298"/>
      <c r="H355" s="298"/>
      <c r="I355" s="298"/>
    </row>
    <row r="356">
      <c r="D356" s="298"/>
      <c r="E356" s="298"/>
      <c r="F356" s="298"/>
      <c r="G356" s="298"/>
      <c r="H356" s="298"/>
      <c r="I356" s="298"/>
    </row>
    <row r="357">
      <c r="D357" s="298"/>
      <c r="E357" s="298"/>
      <c r="F357" s="298"/>
      <c r="G357" s="298"/>
      <c r="H357" s="298"/>
      <c r="I357" s="298"/>
    </row>
    <row r="358">
      <c r="D358" s="298"/>
      <c r="E358" s="298"/>
      <c r="F358" s="298"/>
      <c r="G358" s="298"/>
      <c r="H358" s="298"/>
      <c r="I358" s="298"/>
    </row>
    <row r="359">
      <c r="D359" s="298"/>
      <c r="E359" s="298"/>
      <c r="F359" s="298"/>
      <c r="G359" s="298"/>
      <c r="H359" s="298"/>
      <c r="I359" s="298"/>
    </row>
    <row r="360">
      <c r="D360" s="298"/>
      <c r="E360" s="298"/>
      <c r="F360" s="298"/>
      <c r="G360" s="298"/>
      <c r="H360" s="298"/>
      <c r="I360" s="298"/>
    </row>
    <row r="361">
      <c r="D361" s="298"/>
      <c r="E361" s="298"/>
      <c r="F361" s="298"/>
      <c r="G361" s="298"/>
      <c r="H361" s="298"/>
      <c r="I361" s="298"/>
    </row>
    <row r="362">
      <c r="D362" s="298"/>
      <c r="E362" s="298"/>
      <c r="F362" s="298"/>
      <c r="G362" s="298"/>
      <c r="H362" s="298"/>
      <c r="I362" s="298"/>
    </row>
    <row r="363">
      <c r="D363" s="298"/>
      <c r="E363" s="298"/>
      <c r="F363" s="298"/>
      <c r="G363" s="298"/>
      <c r="H363" s="298"/>
      <c r="I363" s="298"/>
    </row>
    <row r="364">
      <c r="D364" s="298"/>
      <c r="E364" s="298"/>
      <c r="F364" s="298"/>
      <c r="G364" s="298"/>
      <c r="H364" s="298"/>
      <c r="I364" s="298"/>
    </row>
    <row r="365">
      <c r="D365" s="298"/>
      <c r="E365" s="298"/>
      <c r="F365" s="298"/>
      <c r="G365" s="298"/>
      <c r="H365" s="298"/>
      <c r="I365" s="298"/>
    </row>
    <row r="366">
      <c r="D366" s="298"/>
      <c r="E366" s="298"/>
      <c r="F366" s="298"/>
      <c r="G366" s="298"/>
      <c r="H366" s="298"/>
      <c r="I366" s="298"/>
    </row>
    <row r="367">
      <c r="D367" s="298"/>
      <c r="E367" s="298"/>
      <c r="F367" s="298"/>
      <c r="G367" s="298"/>
      <c r="H367" s="298"/>
      <c r="I367" s="298"/>
    </row>
    <row r="368">
      <c r="D368" s="298"/>
      <c r="E368" s="298"/>
      <c r="F368" s="298"/>
      <c r="G368" s="298"/>
      <c r="H368" s="298"/>
      <c r="I368" s="298"/>
    </row>
    <row r="369">
      <c r="D369" s="298"/>
      <c r="E369" s="298"/>
      <c r="F369" s="298"/>
      <c r="G369" s="298"/>
      <c r="H369" s="298"/>
      <c r="I369" s="298"/>
    </row>
    <row r="370">
      <c r="D370" s="298"/>
      <c r="E370" s="298"/>
      <c r="F370" s="298"/>
      <c r="G370" s="298"/>
      <c r="H370" s="298"/>
      <c r="I370" s="298"/>
    </row>
    <row r="371">
      <c r="D371" s="298"/>
      <c r="E371" s="298"/>
      <c r="F371" s="298"/>
      <c r="G371" s="298"/>
      <c r="H371" s="298"/>
      <c r="I371" s="298"/>
    </row>
    <row r="372">
      <c r="D372" s="298"/>
      <c r="E372" s="298"/>
      <c r="F372" s="298"/>
      <c r="G372" s="298"/>
      <c r="H372" s="298"/>
      <c r="I372" s="298"/>
    </row>
    <row r="373">
      <c r="D373" s="298"/>
      <c r="E373" s="298"/>
      <c r="F373" s="298"/>
      <c r="G373" s="298"/>
      <c r="H373" s="298"/>
      <c r="I373" s="298"/>
    </row>
    <row r="374">
      <c r="D374" s="298"/>
      <c r="E374" s="298"/>
      <c r="F374" s="298"/>
      <c r="G374" s="298"/>
      <c r="H374" s="298"/>
      <c r="I374" s="298"/>
    </row>
    <row r="375">
      <c r="D375" s="298"/>
      <c r="E375" s="298"/>
      <c r="F375" s="298"/>
      <c r="G375" s="298"/>
      <c r="H375" s="298"/>
      <c r="I375" s="298"/>
    </row>
    <row r="376">
      <c r="D376" s="298"/>
      <c r="E376" s="298"/>
      <c r="F376" s="298"/>
      <c r="G376" s="298"/>
      <c r="H376" s="298"/>
      <c r="I376" s="298"/>
    </row>
    <row r="377">
      <c r="D377" s="298"/>
      <c r="E377" s="298"/>
      <c r="F377" s="298"/>
      <c r="G377" s="298"/>
      <c r="H377" s="298"/>
      <c r="I377" s="298"/>
    </row>
    <row r="378">
      <c r="D378" s="298"/>
      <c r="E378" s="298"/>
      <c r="F378" s="298"/>
      <c r="G378" s="298"/>
      <c r="H378" s="298"/>
      <c r="I378" s="298"/>
    </row>
    <row r="379">
      <c r="D379" s="298"/>
      <c r="E379" s="298"/>
      <c r="F379" s="298"/>
      <c r="G379" s="298"/>
      <c r="H379" s="298"/>
      <c r="I379" s="298"/>
    </row>
    <row r="380">
      <c r="D380" s="298"/>
      <c r="E380" s="298"/>
      <c r="F380" s="298"/>
      <c r="G380" s="298"/>
      <c r="H380" s="298"/>
      <c r="I380" s="298"/>
    </row>
    <row r="381">
      <c r="D381" s="298"/>
      <c r="E381" s="298"/>
      <c r="F381" s="298"/>
      <c r="G381" s="298"/>
      <c r="H381" s="298"/>
      <c r="I381" s="298"/>
    </row>
    <row r="382">
      <c r="D382" s="298"/>
      <c r="E382" s="298"/>
      <c r="F382" s="298"/>
      <c r="G382" s="298"/>
      <c r="H382" s="298"/>
      <c r="I382" s="298"/>
    </row>
    <row r="383">
      <c r="D383" s="298"/>
      <c r="E383" s="298"/>
      <c r="F383" s="298"/>
      <c r="G383" s="298"/>
      <c r="H383" s="298"/>
      <c r="I383" s="298"/>
    </row>
    <row r="384">
      <c r="D384" s="298"/>
      <c r="E384" s="298"/>
      <c r="F384" s="298"/>
      <c r="G384" s="298"/>
      <c r="H384" s="298"/>
      <c r="I384" s="298"/>
    </row>
    <row r="385">
      <c r="D385" s="298"/>
      <c r="E385" s="298"/>
      <c r="F385" s="298"/>
      <c r="G385" s="298"/>
      <c r="H385" s="298"/>
      <c r="I385" s="298"/>
    </row>
    <row r="386">
      <c r="D386" s="298"/>
      <c r="E386" s="298"/>
      <c r="F386" s="298"/>
      <c r="G386" s="298"/>
      <c r="H386" s="298"/>
      <c r="I386" s="298"/>
    </row>
    <row r="387">
      <c r="D387" s="298"/>
      <c r="E387" s="298"/>
      <c r="F387" s="298"/>
      <c r="G387" s="298"/>
      <c r="H387" s="298"/>
      <c r="I387" s="298"/>
    </row>
    <row r="388">
      <c r="D388" s="298"/>
      <c r="E388" s="298"/>
      <c r="F388" s="298"/>
      <c r="G388" s="298"/>
      <c r="H388" s="298"/>
      <c r="I388" s="298"/>
    </row>
    <row r="389">
      <c r="D389" s="298"/>
      <c r="E389" s="298"/>
      <c r="F389" s="298"/>
      <c r="G389" s="298"/>
      <c r="H389" s="298"/>
      <c r="I389" s="298"/>
    </row>
    <row r="390">
      <c r="D390" s="298"/>
      <c r="E390" s="298"/>
      <c r="F390" s="298"/>
      <c r="G390" s="298"/>
      <c r="H390" s="298"/>
      <c r="I390" s="298"/>
    </row>
    <row r="391">
      <c r="D391" s="298"/>
      <c r="E391" s="298"/>
      <c r="F391" s="298"/>
      <c r="G391" s="298"/>
      <c r="H391" s="298"/>
      <c r="I391" s="298"/>
    </row>
    <row r="392">
      <c r="D392" s="298"/>
      <c r="E392" s="298"/>
      <c r="F392" s="298"/>
      <c r="G392" s="298"/>
      <c r="H392" s="298"/>
      <c r="I392" s="298"/>
    </row>
    <row r="393">
      <c r="D393" s="298"/>
      <c r="E393" s="298"/>
      <c r="F393" s="298"/>
      <c r="G393" s="298"/>
      <c r="H393" s="298"/>
      <c r="I393" s="298"/>
    </row>
    <row r="394">
      <c r="D394" s="298"/>
      <c r="E394" s="298"/>
      <c r="F394" s="298"/>
      <c r="G394" s="298"/>
      <c r="H394" s="298"/>
      <c r="I394" s="298"/>
    </row>
    <row r="395">
      <c r="D395" s="298"/>
      <c r="E395" s="298"/>
      <c r="F395" s="298"/>
      <c r="G395" s="298"/>
      <c r="H395" s="298"/>
      <c r="I395" s="298"/>
    </row>
    <row r="396">
      <c r="D396" s="298"/>
      <c r="E396" s="298"/>
      <c r="F396" s="298"/>
      <c r="G396" s="298"/>
      <c r="H396" s="298"/>
      <c r="I396" s="298"/>
    </row>
    <row r="397">
      <c r="D397" s="298"/>
      <c r="E397" s="298"/>
      <c r="F397" s="298"/>
      <c r="G397" s="298"/>
      <c r="H397" s="298"/>
      <c r="I397" s="298"/>
    </row>
    <row r="398">
      <c r="D398" s="298"/>
      <c r="E398" s="298"/>
      <c r="F398" s="298"/>
      <c r="G398" s="298"/>
      <c r="H398" s="298"/>
      <c r="I398" s="298"/>
    </row>
    <row r="399">
      <c r="D399" s="298"/>
      <c r="E399" s="298"/>
      <c r="F399" s="298"/>
      <c r="G399" s="298"/>
      <c r="H399" s="298"/>
      <c r="I399" s="298"/>
    </row>
    <row r="400">
      <c r="D400" s="298"/>
      <c r="E400" s="298"/>
      <c r="F400" s="298"/>
      <c r="G400" s="298"/>
      <c r="H400" s="298"/>
      <c r="I400" s="298"/>
    </row>
    <row r="401">
      <c r="D401" s="298"/>
      <c r="E401" s="298"/>
      <c r="F401" s="298"/>
      <c r="G401" s="298"/>
      <c r="H401" s="298"/>
      <c r="I401" s="298"/>
    </row>
    <row r="402">
      <c r="D402" s="298"/>
      <c r="E402" s="298"/>
      <c r="F402" s="298"/>
      <c r="G402" s="298"/>
      <c r="H402" s="298"/>
      <c r="I402" s="298"/>
    </row>
    <row r="403">
      <c r="D403" s="298"/>
      <c r="E403" s="298"/>
      <c r="F403" s="298"/>
      <c r="G403" s="298"/>
      <c r="H403" s="298"/>
      <c r="I403" s="298"/>
    </row>
    <row r="404">
      <c r="D404" s="298"/>
      <c r="E404" s="298"/>
      <c r="F404" s="298"/>
      <c r="G404" s="298"/>
      <c r="H404" s="298"/>
      <c r="I404" s="298"/>
    </row>
    <row r="405">
      <c r="D405" s="298"/>
      <c r="E405" s="298"/>
      <c r="F405" s="298"/>
      <c r="G405" s="298"/>
      <c r="H405" s="298"/>
      <c r="I405" s="298"/>
    </row>
    <row r="406">
      <c r="D406" s="298"/>
      <c r="E406" s="298"/>
      <c r="F406" s="298"/>
      <c r="G406" s="298"/>
      <c r="H406" s="298"/>
      <c r="I406" s="298"/>
    </row>
    <row r="407">
      <c r="D407" s="298"/>
      <c r="E407" s="298"/>
      <c r="F407" s="298"/>
      <c r="G407" s="298"/>
      <c r="H407" s="298"/>
      <c r="I407" s="298"/>
    </row>
    <row r="408">
      <c r="D408" s="298"/>
      <c r="E408" s="298"/>
      <c r="F408" s="298"/>
      <c r="G408" s="298"/>
      <c r="H408" s="298"/>
      <c r="I408" s="298"/>
    </row>
    <row r="409">
      <c r="D409" s="298"/>
      <c r="E409" s="298"/>
      <c r="F409" s="298"/>
      <c r="G409" s="298"/>
      <c r="H409" s="298"/>
      <c r="I409" s="298"/>
    </row>
    <row r="410">
      <c r="D410" s="298"/>
      <c r="E410" s="298"/>
      <c r="F410" s="298"/>
      <c r="G410" s="298"/>
      <c r="H410" s="298"/>
      <c r="I410" s="298"/>
    </row>
    <row r="411">
      <c r="D411" s="298"/>
      <c r="E411" s="298"/>
      <c r="F411" s="298"/>
      <c r="G411" s="298"/>
      <c r="H411" s="298"/>
      <c r="I411" s="298"/>
    </row>
    <row r="412">
      <c r="D412" s="298"/>
      <c r="E412" s="298"/>
      <c r="F412" s="298"/>
      <c r="G412" s="298"/>
      <c r="H412" s="298"/>
      <c r="I412" s="298"/>
    </row>
    <row r="413">
      <c r="D413" s="298"/>
      <c r="E413" s="298"/>
      <c r="F413" s="298"/>
      <c r="G413" s="298"/>
      <c r="H413" s="298"/>
      <c r="I413" s="298"/>
    </row>
    <row r="414">
      <c r="D414" s="298"/>
      <c r="E414" s="298"/>
      <c r="F414" s="298"/>
      <c r="G414" s="298"/>
      <c r="H414" s="298"/>
      <c r="I414" s="298"/>
    </row>
    <row r="415">
      <c r="D415" s="298"/>
      <c r="E415" s="298"/>
      <c r="F415" s="298"/>
      <c r="G415" s="298"/>
      <c r="H415" s="298"/>
      <c r="I415" s="298"/>
    </row>
    <row r="416">
      <c r="D416" s="298"/>
      <c r="E416" s="298"/>
      <c r="F416" s="298"/>
      <c r="G416" s="298"/>
      <c r="H416" s="298"/>
      <c r="I416" s="298"/>
    </row>
    <row r="417">
      <c r="D417" s="298"/>
      <c r="E417" s="298"/>
      <c r="F417" s="298"/>
      <c r="G417" s="298"/>
      <c r="H417" s="298"/>
      <c r="I417" s="298"/>
    </row>
    <row r="418">
      <c r="D418" s="298"/>
      <c r="E418" s="298"/>
      <c r="F418" s="298"/>
      <c r="G418" s="298"/>
      <c r="H418" s="298"/>
      <c r="I418" s="298"/>
    </row>
    <row r="419">
      <c r="D419" s="298"/>
      <c r="E419" s="298"/>
      <c r="F419" s="298"/>
      <c r="G419" s="298"/>
      <c r="H419" s="298"/>
      <c r="I419" s="298"/>
    </row>
    <row r="420">
      <c r="D420" s="298"/>
      <c r="E420" s="298"/>
      <c r="F420" s="298"/>
      <c r="G420" s="298"/>
      <c r="H420" s="298"/>
      <c r="I420" s="298"/>
    </row>
    <row r="421">
      <c r="D421" s="298"/>
      <c r="E421" s="298"/>
      <c r="F421" s="298"/>
      <c r="G421" s="298"/>
      <c r="H421" s="298"/>
      <c r="I421" s="298"/>
    </row>
    <row r="422">
      <c r="D422" s="298"/>
      <c r="E422" s="298"/>
      <c r="F422" s="298"/>
      <c r="G422" s="298"/>
      <c r="H422" s="298"/>
      <c r="I422" s="298"/>
    </row>
    <row r="423">
      <c r="D423" s="298"/>
      <c r="E423" s="298"/>
      <c r="F423" s="298"/>
      <c r="G423" s="298"/>
      <c r="H423" s="298"/>
      <c r="I423" s="298"/>
    </row>
    <row r="424">
      <c r="D424" s="298"/>
      <c r="E424" s="298"/>
      <c r="F424" s="298"/>
      <c r="G424" s="298"/>
      <c r="H424" s="298"/>
      <c r="I424" s="298"/>
    </row>
    <row r="425">
      <c r="D425" s="298"/>
      <c r="E425" s="298"/>
      <c r="F425" s="298"/>
      <c r="G425" s="298"/>
      <c r="H425" s="298"/>
      <c r="I425" s="298"/>
    </row>
    <row r="426">
      <c r="D426" s="298"/>
      <c r="E426" s="298"/>
      <c r="F426" s="298"/>
      <c r="G426" s="298"/>
      <c r="H426" s="298"/>
      <c r="I426" s="298"/>
    </row>
    <row r="427">
      <c r="D427" s="298"/>
      <c r="E427" s="298"/>
      <c r="F427" s="298"/>
      <c r="G427" s="298"/>
      <c r="H427" s="298"/>
      <c r="I427" s="298"/>
    </row>
    <row r="428">
      <c r="D428" s="298"/>
      <c r="E428" s="298"/>
      <c r="F428" s="298"/>
      <c r="G428" s="298"/>
      <c r="H428" s="298"/>
      <c r="I428" s="298"/>
    </row>
    <row r="429">
      <c r="D429" s="298"/>
      <c r="E429" s="298"/>
      <c r="F429" s="298"/>
      <c r="G429" s="298"/>
      <c r="H429" s="298"/>
      <c r="I429" s="298"/>
    </row>
    <row r="430">
      <c r="D430" s="298"/>
      <c r="E430" s="298"/>
      <c r="F430" s="298"/>
      <c r="G430" s="298"/>
      <c r="H430" s="298"/>
      <c r="I430" s="298"/>
    </row>
    <row r="431">
      <c r="D431" s="298"/>
      <c r="E431" s="298"/>
      <c r="F431" s="298"/>
      <c r="G431" s="298"/>
      <c r="H431" s="298"/>
      <c r="I431" s="298"/>
    </row>
    <row r="432">
      <c r="D432" s="298"/>
      <c r="E432" s="298"/>
      <c r="F432" s="298"/>
      <c r="G432" s="298"/>
      <c r="H432" s="298"/>
      <c r="I432" s="298"/>
    </row>
    <row r="433">
      <c r="D433" s="298"/>
      <c r="E433" s="298"/>
      <c r="F433" s="298"/>
      <c r="G433" s="298"/>
      <c r="H433" s="298"/>
      <c r="I433" s="298"/>
    </row>
    <row r="434">
      <c r="D434" s="298"/>
      <c r="E434" s="298"/>
      <c r="F434" s="298"/>
      <c r="G434" s="298"/>
      <c r="H434" s="298"/>
      <c r="I434" s="298"/>
    </row>
    <row r="435">
      <c r="D435" s="298"/>
      <c r="E435" s="298"/>
      <c r="F435" s="298"/>
      <c r="G435" s="298"/>
      <c r="H435" s="298"/>
      <c r="I435" s="298"/>
    </row>
    <row r="436">
      <c r="D436" s="298"/>
      <c r="E436" s="298"/>
      <c r="F436" s="298"/>
      <c r="G436" s="298"/>
      <c r="H436" s="298"/>
      <c r="I436" s="298"/>
    </row>
    <row r="437">
      <c r="D437" s="298"/>
      <c r="E437" s="298"/>
      <c r="F437" s="298"/>
      <c r="G437" s="298"/>
      <c r="H437" s="298"/>
      <c r="I437" s="298"/>
    </row>
    <row r="438">
      <c r="D438" s="298"/>
      <c r="E438" s="298"/>
      <c r="F438" s="298"/>
      <c r="G438" s="298"/>
      <c r="H438" s="298"/>
      <c r="I438" s="298"/>
    </row>
    <row r="439">
      <c r="D439" s="298"/>
      <c r="E439" s="298"/>
      <c r="F439" s="298"/>
      <c r="G439" s="298"/>
      <c r="H439" s="298"/>
      <c r="I439" s="298"/>
    </row>
    <row r="440">
      <c r="D440" s="298"/>
      <c r="E440" s="298"/>
      <c r="F440" s="298"/>
      <c r="G440" s="298"/>
      <c r="H440" s="298"/>
      <c r="I440" s="298"/>
    </row>
    <row r="441">
      <c r="D441" s="298"/>
      <c r="E441" s="298"/>
      <c r="F441" s="298"/>
      <c r="G441" s="298"/>
      <c r="H441" s="298"/>
      <c r="I441" s="298"/>
    </row>
    <row r="442">
      <c r="D442" s="298"/>
      <c r="E442" s="298"/>
      <c r="F442" s="298"/>
      <c r="G442" s="298"/>
      <c r="H442" s="298"/>
      <c r="I442" s="298"/>
    </row>
    <row r="443">
      <c r="D443" s="298"/>
      <c r="E443" s="298"/>
      <c r="F443" s="298"/>
      <c r="G443" s="298"/>
      <c r="H443" s="298"/>
      <c r="I443" s="298"/>
    </row>
    <row r="444">
      <c r="D444" s="298"/>
      <c r="E444" s="298"/>
      <c r="F444" s="298"/>
      <c r="G444" s="298"/>
      <c r="H444" s="298"/>
      <c r="I444" s="298"/>
    </row>
    <row r="445">
      <c r="D445" s="298"/>
      <c r="E445" s="298"/>
      <c r="F445" s="298"/>
      <c r="G445" s="298"/>
      <c r="H445" s="298"/>
      <c r="I445" s="298"/>
    </row>
    <row r="446">
      <c r="D446" s="298"/>
      <c r="E446" s="298"/>
      <c r="F446" s="298"/>
      <c r="G446" s="298"/>
      <c r="H446" s="298"/>
      <c r="I446" s="298"/>
    </row>
    <row r="447">
      <c r="D447" s="298"/>
      <c r="E447" s="298"/>
      <c r="F447" s="298"/>
      <c r="G447" s="298"/>
      <c r="H447" s="298"/>
      <c r="I447" s="298"/>
    </row>
    <row r="448">
      <c r="D448" s="298"/>
      <c r="E448" s="298"/>
      <c r="F448" s="298"/>
      <c r="G448" s="298"/>
      <c r="H448" s="298"/>
      <c r="I448" s="298"/>
    </row>
    <row r="449">
      <c r="D449" s="298"/>
      <c r="E449" s="298"/>
      <c r="F449" s="298"/>
      <c r="G449" s="298"/>
      <c r="H449" s="298"/>
      <c r="I449" s="298"/>
    </row>
    <row r="450">
      <c r="D450" s="298"/>
      <c r="E450" s="298"/>
      <c r="F450" s="298"/>
      <c r="G450" s="298"/>
      <c r="H450" s="298"/>
      <c r="I450" s="298"/>
    </row>
    <row r="451">
      <c r="D451" s="298"/>
      <c r="E451" s="298"/>
      <c r="F451" s="298"/>
      <c r="G451" s="298"/>
      <c r="H451" s="298"/>
      <c r="I451" s="298"/>
    </row>
    <row r="452">
      <c r="D452" s="298"/>
      <c r="E452" s="298"/>
      <c r="F452" s="298"/>
      <c r="G452" s="298"/>
      <c r="H452" s="298"/>
      <c r="I452" s="298"/>
    </row>
    <row r="453">
      <c r="D453" s="298"/>
      <c r="E453" s="298"/>
      <c r="F453" s="298"/>
      <c r="G453" s="298"/>
      <c r="H453" s="298"/>
      <c r="I453" s="298"/>
    </row>
    <row r="454">
      <c r="D454" s="298"/>
      <c r="E454" s="298"/>
      <c r="F454" s="298"/>
      <c r="G454" s="298"/>
      <c r="H454" s="298"/>
      <c r="I454" s="298"/>
    </row>
    <row r="455">
      <c r="D455" s="298"/>
      <c r="E455" s="298"/>
      <c r="F455" s="298"/>
      <c r="G455" s="298"/>
      <c r="H455" s="298"/>
      <c r="I455" s="298"/>
    </row>
    <row r="456">
      <c r="D456" s="298"/>
      <c r="E456" s="298"/>
      <c r="F456" s="298"/>
      <c r="G456" s="298"/>
      <c r="H456" s="298"/>
      <c r="I456" s="298"/>
    </row>
    <row r="457">
      <c r="D457" s="298"/>
      <c r="E457" s="298"/>
      <c r="F457" s="298"/>
      <c r="G457" s="298"/>
      <c r="H457" s="298"/>
      <c r="I457" s="298"/>
    </row>
    <row r="458">
      <c r="D458" s="298"/>
      <c r="E458" s="298"/>
      <c r="F458" s="298"/>
      <c r="G458" s="298"/>
      <c r="H458" s="298"/>
      <c r="I458" s="298"/>
    </row>
    <row r="459">
      <c r="D459" s="298"/>
      <c r="E459" s="298"/>
      <c r="F459" s="298"/>
      <c r="G459" s="298"/>
      <c r="H459" s="298"/>
      <c r="I459" s="298"/>
    </row>
    <row r="460">
      <c r="D460" s="298"/>
      <c r="E460" s="298"/>
      <c r="F460" s="298"/>
      <c r="G460" s="298"/>
      <c r="H460" s="298"/>
      <c r="I460" s="298"/>
    </row>
    <row r="461">
      <c r="D461" s="298"/>
      <c r="E461" s="298"/>
      <c r="F461" s="298"/>
      <c r="G461" s="298"/>
      <c r="H461" s="298"/>
      <c r="I461" s="298"/>
    </row>
    <row r="462">
      <c r="D462" s="298"/>
      <c r="E462" s="298"/>
      <c r="F462" s="298"/>
      <c r="G462" s="298"/>
      <c r="H462" s="298"/>
      <c r="I462" s="298"/>
    </row>
    <row r="463">
      <c r="D463" s="298"/>
      <c r="E463" s="298"/>
      <c r="F463" s="298"/>
      <c r="G463" s="298"/>
      <c r="H463" s="298"/>
      <c r="I463" s="298"/>
    </row>
    <row r="464">
      <c r="D464" s="298"/>
      <c r="E464" s="298"/>
      <c r="F464" s="298"/>
      <c r="G464" s="298"/>
      <c r="H464" s="298"/>
      <c r="I464" s="298"/>
    </row>
    <row r="465">
      <c r="D465" s="298"/>
      <c r="E465" s="298"/>
      <c r="F465" s="298"/>
      <c r="G465" s="298"/>
      <c r="H465" s="298"/>
      <c r="I465" s="298"/>
    </row>
    <row r="466">
      <c r="D466" s="298"/>
      <c r="E466" s="298"/>
      <c r="F466" s="298"/>
      <c r="G466" s="298"/>
      <c r="H466" s="298"/>
      <c r="I466" s="298"/>
    </row>
    <row r="467">
      <c r="D467" s="298"/>
      <c r="E467" s="298"/>
      <c r="F467" s="298"/>
      <c r="G467" s="298"/>
      <c r="H467" s="298"/>
      <c r="I467" s="298"/>
    </row>
    <row r="468">
      <c r="D468" s="298"/>
      <c r="E468" s="298"/>
      <c r="F468" s="298"/>
      <c r="G468" s="298"/>
      <c r="H468" s="298"/>
      <c r="I468" s="298"/>
    </row>
    <row r="469">
      <c r="D469" s="298"/>
      <c r="E469" s="298"/>
      <c r="F469" s="298"/>
      <c r="G469" s="298"/>
      <c r="H469" s="298"/>
      <c r="I469" s="298"/>
    </row>
    <row r="470">
      <c r="D470" s="298"/>
      <c r="E470" s="298"/>
      <c r="F470" s="298"/>
      <c r="G470" s="298"/>
      <c r="H470" s="298"/>
      <c r="I470" s="298"/>
    </row>
    <row r="471">
      <c r="D471" s="298"/>
      <c r="E471" s="298"/>
      <c r="F471" s="298"/>
      <c r="G471" s="298"/>
      <c r="H471" s="298"/>
      <c r="I471" s="298"/>
    </row>
    <row r="472">
      <c r="D472" s="298"/>
      <c r="E472" s="298"/>
      <c r="F472" s="298"/>
      <c r="G472" s="298"/>
      <c r="H472" s="298"/>
      <c r="I472" s="298"/>
    </row>
    <row r="473">
      <c r="D473" s="298"/>
      <c r="E473" s="298"/>
      <c r="F473" s="298"/>
      <c r="G473" s="298"/>
      <c r="H473" s="298"/>
      <c r="I473" s="298"/>
    </row>
    <row r="474">
      <c r="D474" s="298"/>
      <c r="E474" s="298"/>
      <c r="F474" s="298"/>
      <c r="G474" s="298"/>
      <c r="H474" s="298"/>
      <c r="I474" s="298"/>
    </row>
    <row r="475">
      <c r="D475" s="298"/>
      <c r="E475" s="298"/>
      <c r="F475" s="298"/>
      <c r="G475" s="298"/>
      <c r="H475" s="298"/>
      <c r="I475" s="298"/>
    </row>
    <row r="476">
      <c r="D476" s="298"/>
      <c r="E476" s="298"/>
      <c r="F476" s="298"/>
      <c r="G476" s="298"/>
      <c r="H476" s="298"/>
      <c r="I476" s="298"/>
    </row>
    <row r="477">
      <c r="D477" s="298"/>
      <c r="E477" s="298"/>
      <c r="F477" s="298"/>
      <c r="G477" s="298"/>
      <c r="H477" s="298"/>
      <c r="I477" s="298"/>
    </row>
    <row r="478">
      <c r="D478" s="298"/>
      <c r="E478" s="298"/>
      <c r="F478" s="298"/>
      <c r="G478" s="298"/>
      <c r="H478" s="298"/>
      <c r="I478" s="298"/>
    </row>
    <row r="479">
      <c r="D479" s="298"/>
      <c r="E479" s="298"/>
      <c r="F479" s="298"/>
      <c r="G479" s="298"/>
      <c r="H479" s="298"/>
      <c r="I479" s="298"/>
    </row>
    <row r="480">
      <c r="D480" s="298"/>
      <c r="E480" s="298"/>
      <c r="F480" s="298"/>
      <c r="G480" s="298"/>
      <c r="H480" s="298"/>
      <c r="I480" s="298"/>
    </row>
    <row r="481">
      <c r="D481" s="298"/>
      <c r="E481" s="298"/>
      <c r="F481" s="298"/>
      <c r="G481" s="298"/>
      <c r="H481" s="298"/>
      <c r="I481" s="298"/>
    </row>
    <row r="482">
      <c r="D482" s="298"/>
      <c r="E482" s="298"/>
      <c r="F482" s="298"/>
      <c r="G482" s="298"/>
      <c r="H482" s="298"/>
      <c r="I482" s="298"/>
    </row>
    <row r="483">
      <c r="D483" s="298"/>
      <c r="E483" s="298"/>
      <c r="F483" s="298"/>
      <c r="G483" s="298"/>
      <c r="H483" s="298"/>
      <c r="I483" s="298"/>
    </row>
    <row r="484">
      <c r="D484" s="298"/>
      <c r="E484" s="298"/>
      <c r="F484" s="298"/>
      <c r="G484" s="298"/>
      <c r="H484" s="298"/>
      <c r="I484" s="298"/>
    </row>
    <row r="485">
      <c r="D485" s="298"/>
      <c r="E485" s="298"/>
      <c r="F485" s="298"/>
      <c r="G485" s="298"/>
      <c r="H485" s="298"/>
      <c r="I485" s="298"/>
    </row>
    <row r="486">
      <c r="D486" s="298"/>
      <c r="E486" s="298"/>
      <c r="F486" s="298"/>
      <c r="G486" s="298"/>
      <c r="H486" s="298"/>
      <c r="I486" s="298"/>
    </row>
    <row r="487">
      <c r="D487" s="298"/>
      <c r="E487" s="298"/>
      <c r="F487" s="298"/>
      <c r="G487" s="298"/>
      <c r="H487" s="298"/>
      <c r="I487" s="298"/>
    </row>
    <row r="488">
      <c r="D488" s="298"/>
      <c r="E488" s="298"/>
      <c r="F488" s="298"/>
      <c r="G488" s="298"/>
      <c r="H488" s="298"/>
      <c r="I488" s="298"/>
    </row>
    <row r="489">
      <c r="D489" s="298"/>
      <c r="E489" s="298"/>
      <c r="F489" s="298"/>
      <c r="G489" s="298"/>
      <c r="H489" s="298"/>
      <c r="I489" s="298"/>
    </row>
    <row r="490">
      <c r="D490" s="298"/>
      <c r="E490" s="298"/>
      <c r="F490" s="298"/>
      <c r="G490" s="298"/>
      <c r="H490" s="298"/>
      <c r="I490" s="298"/>
    </row>
    <row r="491">
      <c r="D491" s="298"/>
      <c r="E491" s="298"/>
      <c r="F491" s="298"/>
      <c r="G491" s="298"/>
      <c r="H491" s="298"/>
      <c r="I491" s="298"/>
    </row>
    <row r="492">
      <c r="D492" s="298"/>
      <c r="E492" s="298"/>
      <c r="F492" s="298"/>
      <c r="G492" s="298"/>
      <c r="H492" s="298"/>
      <c r="I492" s="298"/>
    </row>
    <row r="493">
      <c r="D493" s="298"/>
      <c r="E493" s="298"/>
      <c r="F493" s="298"/>
      <c r="G493" s="298"/>
      <c r="H493" s="298"/>
      <c r="I493" s="298"/>
    </row>
    <row r="494">
      <c r="D494" s="298"/>
      <c r="E494" s="298"/>
      <c r="F494" s="298"/>
      <c r="G494" s="298"/>
      <c r="H494" s="298"/>
      <c r="I494" s="298"/>
    </row>
    <row r="495">
      <c r="D495" s="298"/>
      <c r="E495" s="298"/>
      <c r="F495" s="298"/>
      <c r="G495" s="298"/>
      <c r="H495" s="298"/>
      <c r="I495" s="298"/>
    </row>
    <row r="496">
      <c r="D496" s="298"/>
      <c r="E496" s="298"/>
      <c r="F496" s="298"/>
      <c r="G496" s="298"/>
      <c r="H496" s="298"/>
      <c r="I496" s="298"/>
    </row>
    <row r="497">
      <c r="D497" s="298"/>
      <c r="E497" s="298"/>
      <c r="F497" s="298"/>
      <c r="G497" s="298"/>
      <c r="H497" s="298"/>
      <c r="I497" s="298"/>
    </row>
    <row r="498">
      <c r="D498" s="298"/>
      <c r="E498" s="298"/>
      <c r="F498" s="298"/>
      <c r="G498" s="298"/>
      <c r="H498" s="298"/>
      <c r="I498" s="298"/>
    </row>
    <row r="499">
      <c r="D499" s="298"/>
      <c r="E499" s="298"/>
      <c r="F499" s="298"/>
      <c r="G499" s="298"/>
      <c r="H499" s="298"/>
      <c r="I499" s="298"/>
    </row>
    <row r="500">
      <c r="D500" s="298"/>
      <c r="E500" s="298"/>
      <c r="F500" s="298"/>
      <c r="G500" s="298"/>
      <c r="H500" s="298"/>
      <c r="I500" s="298"/>
    </row>
    <row r="501">
      <c r="D501" s="298"/>
      <c r="E501" s="298"/>
      <c r="F501" s="298"/>
      <c r="G501" s="298"/>
      <c r="H501" s="298"/>
      <c r="I501" s="298"/>
    </row>
    <row r="502">
      <c r="D502" s="298"/>
      <c r="E502" s="298"/>
      <c r="F502" s="298"/>
      <c r="G502" s="298"/>
      <c r="H502" s="298"/>
      <c r="I502" s="298"/>
    </row>
    <row r="503">
      <c r="D503" s="298"/>
      <c r="E503" s="298"/>
      <c r="F503" s="298"/>
      <c r="G503" s="298"/>
      <c r="H503" s="298"/>
      <c r="I503" s="298"/>
    </row>
    <row r="504">
      <c r="D504" s="298"/>
      <c r="E504" s="298"/>
      <c r="F504" s="298"/>
      <c r="G504" s="298"/>
      <c r="H504" s="298"/>
      <c r="I504" s="298"/>
    </row>
    <row r="505">
      <c r="D505" s="298"/>
      <c r="E505" s="298"/>
      <c r="F505" s="298"/>
      <c r="G505" s="298"/>
      <c r="H505" s="298"/>
      <c r="I505" s="298"/>
    </row>
    <row r="506">
      <c r="D506" s="298"/>
      <c r="E506" s="298"/>
      <c r="F506" s="298"/>
      <c r="G506" s="298"/>
      <c r="H506" s="298"/>
      <c r="I506" s="298"/>
    </row>
    <row r="507">
      <c r="D507" s="298"/>
      <c r="E507" s="298"/>
      <c r="F507" s="298"/>
      <c r="G507" s="298"/>
      <c r="H507" s="298"/>
      <c r="I507" s="298"/>
    </row>
    <row r="508">
      <c r="D508" s="298"/>
      <c r="E508" s="298"/>
      <c r="F508" s="298"/>
      <c r="G508" s="298"/>
      <c r="H508" s="298"/>
      <c r="I508" s="298"/>
    </row>
    <row r="509">
      <c r="D509" s="298"/>
      <c r="E509" s="298"/>
      <c r="F509" s="298"/>
      <c r="G509" s="298"/>
      <c r="H509" s="298"/>
      <c r="I509" s="298"/>
    </row>
    <row r="510">
      <c r="D510" s="298"/>
      <c r="E510" s="298"/>
      <c r="F510" s="298"/>
      <c r="G510" s="298"/>
      <c r="H510" s="298"/>
      <c r="I510" s="298"/>
    </row>
    <row r="511">
      <c r="D511" s="298"/>
      <c r="E511" s="298"/>
      <c r="F511" s="298"/>
      <c r="G511" s="298"/>
      <c r="H511" s="298"/>
      <c r="I511" s="298"/>
    </row>
    <row r="512">
      <c r="D512" s="298"/>
      <c r="E512" s="298"/>
      <c r="F512" s="298"/>
      <c r="G512" s="298"/>
      <c r="H512" s="298"/>
      <c r="I512" s="298"/>
    </row>
    <row r="513">
      <c r="D513" s="298"/>
      <c r="E513" s="298"/>
      <c r="F513" s="298"/>
      <c r="G513" s="298"/>
      <c r="H513" s="298"/>
      <c r="I513" s="298"/>
    </row>
    <row r="514">
      <c r="D514" s="298"/>
      <c r="E514" s="298"/>
      <c r="F514" s="298"/>
      <c r="G514" s="298"/>
      <c r="H514" s="298"/>
      <c r="I514" s="298"/>
    </row>
    <row r="515">
      <c r="D515" s="298"/>
      <c r="E515" s="298"/>
      <c r="F515" s="298"/>
      <c r="G515" s="298"/>
      <c r="H515" s="298"/>
      <c r="I515" s="298"/>
    </row>
    <row r="516">
      <c r="D516" s="298"/>
      <c r="E516" s="298"/>
      <c r="F516" s="298"/>
      <c r="G516" s="298"/>
      <c r="H516" s="298"/>
      <c r="I516" s="298"/>
    </row>
    <row r="517">
      <c r="D517" s="298"/>
      <c r="E517" s="298"/>
      <c r="F517" s="298"/>
      <c r="G517" s="298"/>
      <c r="H517" s="298"/>
      <c r="I517" s="298"/>
    </row>
    <row r="518">
      <c r="D518" s="298"/>
      <c r="E518" s="298"/>
      <c r="F518" s="298"/>
      <c r="G518" s="298"/>
      <c r="H518" s="298"/>
      <c r="I518" s="298"/>
    </row>
    <row r="519">
      <c r="D519" s="298"/>
      <c r="E519" s="298"/>
      <c r="F519" s="298"/>
      <c r="G519" s="298"/>
      <c r="H519" s="298"/>
      <c r="I519" s="298"/>
    </row>
    <row r="520">
      <c r="D520" s="298"/>
      <c r="E520" s="298"/>
      <c r="F520" s="298"/>
      <c r="G520" s="298"/>
      <c r="H520" s="298"/>
      <c r="I520" s="298"/>
    </row>
    <row r="521">
      <c r="D521" s="298"/>
      <c r="E521" s="298"/>
      <c r="F521" s="298"/>
      <c r="G521" s="298"/>
      <c r="H521" s="298"/>
      <c r="I521" s="298"/>
    </row>
    <row r="522">
      <c r="D522" s="298"/>
      <c r="E522" s="298"/>
      <c r="F522" s="298"/>
      <c r="G522" s="298"/>
      <c r="H522" s="298"/>
      <c r="I522" s="298"/>
    </row>
    <row r="523">
      <c r="D523" s="298"/>
      <c r="E523" s="298"/>
      <c r="F523" s="298"/>
      <c r="G523" s="298"/>
      <c r="H523" s="298"/>
      <c r="I523" s="298"/>
    </row>
    <row r="524">
      <c r="D524" s="298"/>
      <c r="E524" s="298"/>
      <c r="F524" s="298"/>
      <c r="G524" s="298"/>
      <c r="H524" s="298"/>
      <c r="I524" s="298"/>
    </row>
    <row r="525">
      <c r="D525" s="298"/>
      <c r="E525" s="298"/>
      <c r="F525" s="298"/>
      <c r="G525" s="298"/>
      <c r="H525" s="298"/>
      <c r="I525" s="298"/>
    </row>
    <row r="526">
      <c r="D526" s="298"/>
      <c r="E526" s="298"/>
      <c r="F526" s="298"/>
      <c r="G526" s="298"/>
      <c r="H526" s="298"/>
      <c r="I526" s="298"/>
    </row>
    <row r="527">
      <c r="D527" s="298"/>
      <c r="E527" s="298"/>
      <c r="F527" s="298"/>
      <c r="G527" s="298"/>
      <c r="H527" s="298"/>
      <c r="I527" s="298"/>
    </row>
    <row r="528">
      <c r="D528" s="298"/>
      <c r="E528" s="298"/>
      <c r="F528" s="298"/>
      <c r="G528" s="298"/>
      <c r="H528" s="298"/>
      <c r="I528" s="298"/>
    </row>
    <row r="529">
      <c r="D529" s="298"/>
      <c r="E529" s="298"/>
      <c r="F529" s="298"/>
      <c r="G529" s="298"/>
      <c r="H529" s="298"/>
      <c r="I529" s="298"/>
    </row>
    <row r="530">
      <c r="D530" s="298"/>
      <c r="E530" s="298"/>
      <c r="F530" s="298"/>
      <c r="G530" s="298"/>
      <c r="H530" s="298"/>
      <c r="I530" s="298"/>
    </row>
    <row r="531">
      <c r="D531" s="298"/>
      <c r="E531" s="298"/>
      <c r="F531" s="298"/>
      <c r="G531" s="298"/>
      <c r="H531" s="298"/>
      <c r="I531" s="298"/>
    </row>
    <row r="532">
      <c r="D532" s="298"/>
      <c r="E532" s="298"/>
      <c r="F532" s="298"/>
      <c r="G532" s="298"/>
      <c r="H532" s="298"/>
      <c r="I532" s="298"/>
    </row>
    <row r="533">
      <c r="D533" s="298"/>
      <c r="E533" s="298"/>
      <c r="F533" s="298"/>
      <c r="G533" s="298"/>
      <c r="H533" s="298"/>
      <c r="I533" s="298"/>
    </row>
    <row r="534">
      <c r="D534" s="298"/>
      <c r="E534" s="298"/>
      <c r="F534" s="298"/>
      <c r="G534" s="298"/>
      <c r="H534" s="298"/>
      <c r="I534" s="298"/>
    </row>
    <row r="535">
      <c r="D535" s="298"/>
      <c r="E535" s="298"/>
      <c r="F535" s="298"/>
      <c r="G535" s="298"/>
      <c r="H535" s="298"/>
      <c r="I535" s="298"/>
    </row>
    <row r="536">
      <c r="D536" s="298"/>
      <c r="E536" s="298"/>
      <c r="F536" s="298"/>
      <c r="G536" s="298"/>
      <c r="H536" s="298"/>
      <c r="I536" s="298"/>
    </row>
    <row r="537">
      <c r="D537" s="298"/>
      <c r="E537" s="298"/>
      <c r="F537" s="298"/>
      <c r="G537" s="298"/>
      <c r="H537" s="298"/>
      <c r="I537" s="298"/>
    </row>
    <row r="538">
      <c r="D538" s="298"/>
      <c r="E538" s="298"/>
      <c r="F538" s="298"/>
      <c r="G538" s="298"/>
      <c r="H538" s="298"/>
      <c r="I538" s="298"/>
    </row>
    <row r="539">
      <c r="D539" s="298"/>
      <c r="E539" s="298"/>
      <c r="F539" s="298"/>
      <c r="G539" s="298"/>
      <c r="H539" s="298"/>
      <c r="I539" s="298"/>
    </row>
    <row r="540">
      <c r="D540" s="298"/>
      <c r="E540" s="298"/>
      <c r="F540" s="298"/>
      <c r="G540" s="298"/>
      <c r="H540" s="298"/>
      <c r="I540" s="298"/>
    </row>
    <row r="541">
      <c r="D541" s="298"/>
      <c r="E541" s="298"/>
      <c r="F541" s="298"/>
      <c r="G541" s="298"/>
      <c r="H541" s="298"/>
      <c r="I541" s="298"/>
    </row>
    <row r="542">
      <c r="D542" s="298"/>
      <c r="E542" s="298"/>
      <c r="F542" s="298"/>
      <c r="G542" s="298"/>
      <c r="H542" s="298"/>
      <c r="I542" s="298"/>
    </row>
    <row r="543">
      <c r="D543" s="298"/>
      <c r="E543" s="298"/>
      <c r="F543" s="298"/>
      <c r="G543" s="298"/>
      <c r="H543" s="298"/>
      <c r="I543" s="298"/>
    </row>
    <row r="544">
      <c r="D544" s="298"/>
      <c r="E544" s="298"/>
      <c r="F544" s="298"/>
      <c r="G544" s="298"/>
      <c r="H544" s="298"/>
      <c r="I544" s="298"/>
    </row>
    <row r="545">
      <c r="D545" s="298"/>
      <c r="E545" s="298"/>
      <c r="F545" s="298"/>
      <c r="G545" s="298"/>
      <c r="H545" s="298"/>
      <c r="I545" s="298"/>
    </row>
    <row r="546">
      <c r="D546" s="298"/>
      <c r="E546" s="298"/>
      <c r="F546" s="298"/>
      <c r="G546" s="298"/>
      <c r="H546" s="298"/>
      <c r="I546" s="298"/>
    </row>
    <row r="547">
      <c r="D547" s="298"/>
      <c r="E547" s="298"/>
      <c r="F547" s="298"/>
      <c r="G547" s="298"/>
      <c r="H547" s="298"/>
      <c r="I547" s="298"/>
    </row>
    <row r="548">
      <c r="D548" s="298"/>
      <c r="E548" s="298"/>
      <c r="F548" s="298"/>
      <c r="G548" s="298"/>
      <c r="H548" s="298"/>
      <c r="I548" s="298"/>
    </row>
    <row r="549">
      <c r="D549" s="298"/>
      <c r="E549" s="298"/>
      <c r="F549" s="298"/>
      <c r="G549" s="298"/>
      <c r="H549" s="298"/>
      <c r="I549" s="298"/>
    </row>
    <row r="550">
      <c r="D550" s="298"/>
      <c r="E550" s="298"/>
      <c r="F550" s="298"/>
      <c r="G550" s="298"/>
      <c r="H550" s="298"/>
      <c r="I550" s="298"/>
    </row>
    <row r="551">
      <c r="D551" s="298"/>
      <c r="E551" s="298"/>
      <c r="F551" s="298"/>
      <c r="G551" s="298"/>
      <c r="H551" s="298"/>
      <c r="I551" s="298"/>
    </row>
    <row r="552">
      <c r="D552" s="298"/>
      <c r="E552" s="298"/>
      <c r="F552" s="298"/>
      <c r="G552" s="298"/>
      <c r="H552" s="298"/>
      <c r="I552" s="298"/>
    </row>
    <row r="553">
      <c r="D553" s="298"/>
      <c r="E553" s="298"/>
      <c r="F553" s="298"/>
      <c r="G553" s="298"/>
      <c r="H553" s="298"/>
      <c r="I553" s="298"/>
    </row>
    <row r="554">
      <c r="D554" s="298"/>
      <c r="E554" s="298"/>
      <c r="F554" s="298"/>
      <c r="G554" s="298"/>
      <c r="H554" s="298"/>
      <c r="I554" s="298"/>
    </row>
    <row r="555">
      <c r="D555" s="298"/>
      <c r="E555" s="298"/>
      <c r="F555" s="298"/>
      <c r="G555" s="298"/>
      <c r="H555" s="298"/>
      <c r="I555" s="298"/>
    </row>
    <row r="556">
      <c r="D556" s="298"/>
      <c r="E556" s="298"/>
      <c r="F556" s="298"/>
      <c r="G556" s="298"/>
      <c r="H556" s="298"/>
      <c r="I556" s="298"/>
    </row>
    <row r="557">
      <c r="D557" s="298"/>
      <c r="E557" s="298"/>
      <c r="F557" s="298"/>
      <c r="G557" s="298"/>
      <c r="H557" s="298"/>
      <c r="I557" s="298"/>
    </row>
    <row r="558">
      <c r="D558" s="298"/>
      <c r="E558" s="298"/>
      <c r="F558" s="298"/>
      <c r="G558" s="298"/>
      <c r="H558" s="298"/>
      <c r="I558" s="298"/>
    </row>
    <row r="559">
      <c r="D559" s="298"/>
      <c r="E559" s="298"/>
      <c r="F559" s="298"/>
      <c r="G559" s="298"/>
      <c r="H559" s="298"/>
      <c r="I559" s="298"/>
    </row>
    <row r="560">
      <c r="D560" s="298"/>
      <c r="E560" s="298"/>
      <c r="F560" s="298"/>
      <c r="G560" s="298"/>
      <c r="H560" s="298"/>
      <c r="I560" s="298"/>
    </row>
    <row r="561">
      <c r="D561" s="298"/>
      <c r="E561" s="298"/>
      <c r="F561" s="298"/>
      <c r="G561" s="298"/>
      <c r="H561" s="298"/>
      <c r="I561" s="298"/>
    </row>
    <row r="562">
      <c r="D562" s="298"/>
      <c r="E562" s="298"/>
      <c r="F562" s="298"/>
      <c r="G562" s="298"/>
      <c r="H562" s="298"/>
      <c r="I562" s="298"/>
    </row>
    <row r="563">
      <c r="D563" s="298"/>
      <c r="E563" s="298"/>
      <c r="F563" s="298"/>
      <c r="G563" s="298"/>
      <c r="H563" s="298"/>
      <c r="I563" s="298"/>
    </row>
    <row r="564">
      <c r="D564" s="298"/>
      <c r="E564" s="298"/>
      <c r="F564" s="298"/>
      <c r="G564" s="298"/>
      <c r="H564" s="298"/>
      <c r="I564" s="298"/>
    </row>
    <row r="565">
      <c r="D565" s="298"/>
      <c r="E565" s="298"/>
      <c r="F565" s="298"/>
      <c r="G565" s="298"/>
      <c r="H565" s="298"/>
      <c r="I565" s="298"/>
    </row>
    <row r="566">
      <c r="D566" s="298"/>
      <c r="E566" s="298"/>
      <c r="F566" s="298"/>
      <c r="G566" s="298"/>
      <c r="H566" s="298"/>
      <c r="I566" s="298"/>
    </row>
    <row r="567">
      <c r="D567" s="298"/>
      <c r="E567" s="298"/>
      <c r="F567" s="298"/>
      <c r="G567" s="298"/>
      <c r="H567" s="298"/>
      <c r="I567" s="298"/>
    </row>
    <row r="568">
      <c r="D568" s="298"/>
      <c r="E568" s="298"/>
      <c r="F568" s="298"/>
      <c r="G568" s="298"/>
      <c r="H568" s="298"/>
      <c r="I568" s="298"/>
    </row>
    <row r="569">
      <c r="D569" s="298"/>
      <c r="E569" s="298"/>
      <c r="F569" s="298"/>
      <c r="G569" s="298"/>
      <c r="H569" s="298"/>
      <c r="I569" s="298"/>
    </row>
    <row r="570">
      <c r="D570" s="298"/>
      <c r="E570" s="298"/>
      <c r="F570" s="298"/>
      <c r="G570" s="298"/>
      <c r="H570" s="298"/>
      <c r="I570" s="298"/>
    </row>
    <row r="571">
      <c r="D571" s="298"/>
      <c r="E571" s="298"/>
      <c r="F571" s="298"/>
      <c r="G571" s="298"/>
      <c r="H571" s="298"/>
      <c r="I571" s="298"/>
    </row>
    <row r="572">
      <c r="D572" s="298"/>
      <c r="E572" s="298"/>
      <c r="F572" s="298"/>
      <c r="G572" s="298"/>
      <c r="H572" s="298"/>
      <c r="I572" s="298"/>
    </row>
    <row r="573">
      <c r="D573" s="298"/>
      <c r="E573" s="298"/>
      <c r="F573" s="298"/>
      <c r="G573" s="298"/>
      <c r="H573" s="298"/>
      <c r="I573" s="298"/>
    </row>
    <row r="574">
      <c r="D574" s="298"/>
      <c r="E574" s="298"/>
      <c r="F574" s="298"/>
      <c r="G574" s="298"/>
      <c r="H574" s="298"/>
      <c r="I574" s="298"/>
    </row>
    <row r="575">
      <c r="D575" s="298"/>
      <c r="E575" s="298"/>
      <c r="F575" s="298"/>
      <c r="G575" s="298"/>
      <c r="H575" s="298"/>
      <c r="I575" s="298"/>
    </row>
    <row r="576">
      <c r="D576" s="298"/>
      <c r="E576" s="298"/>
      <c r="F576" s="298"/>
      <c r="G576" s="298"/>
      <c r="H576" s="298"/>
      <c r="I576" s="298"/>
    </row>
    <row r="577">
      <c r="D577" s="298"/>
      <c r="E577" s="298"/>
      <c r="F577" s="298"/>
      <c r="G577" s="298"/>
      <c r="H577" s="298"/>
      <c r="I577" s="298"/>
    </row>
    <row r="578">
      <c r="D578" s="298"/>
      <c r="E578" s="298"/>
      <c r="F578" s="298"/>
      <c r="G578" s="298"/>
      <c r="H578" s="298"/>
      <c r="I578" s="298"/>
    </row>
    <row r="579">
      <c r="D579" s="298"/>
      <c r="E579" s="298"/>
      <c r="F579" s="298"/>
      <c r="G579" s="298"/>
      <c r="H579" s="298"/>
      <c r="I579" s="298"/>
    </row>
    <row r="580">
      <c r="D580" s="298"/>
      <c r="E580" s="298"/>
      <c r="F580" s="298"/>
      <c r="G580" s="298"/>
      <c r="H580" s="298"/>
      <c r="I580" s="298"/>
    </row>
    <row r="581">
      <c r="D581" s="298"/>
      <c r="E581" s="298"/>
      <c r="F581" s="298"/>
      <c r="G581" s="298"/>
      <c r="H581" s="298"/>
      <c r="I581" s="298"/>
    </row>
    <row r="582">
      <c r="D582" s="298"/>
      <c r="E582" s="298"/>
      <c r="F582" s="298"/>
      <c r="G582" s="298"/>
      <c r="H582" s="298"/>
      <c r="I582" s="298"/>
    </row>
    <row r="583">
      <c r="D583" s="298"/>
      <c r="E583" s="298"/>
      <c r="F583" s="298"/>
      <c r="G583" s="298"/>
      <c r="H583" s="298"/>
      <c r="I583" s="298"/>
    </row>
    <row r="584">
      <c r="D584" s="298"/>
      <c r="E584" s="298"/>
      <c r="F584" s="298"/>
      <c r="G584" s="298"/>
      <c r="H584" s="298"/>
      <c r="I584" s="298"/>
    </row>
    <row r="585">
      <c r="D585" s="298"/>
      <c r="E585" s="298"/>
      <c r="F585" s="298"/>
      <c r="G585" s="298"/>
      <c r="H585" s="298"/>
      <c r="I585" s="298"/>
    </row>
    <row r="586">
      <c r="D586" s="298"/>
      <c r="E586" s="298"/>
      <c r="F586" s="298"/>
      <c r="G586" s="298"/>
      <c r="H586" s="298"/>
      <c r="I586" s="298"/>
    </row>
    <row r="587">
      <c r="D587" s="298"/>
      <c r="E587" s="298"/>
      <c r="F587" s="298"/>
      <c r="G587" s="298"/>
      <c r="H587" s="298"/>
      <c r="I587" s="298"/>
    </row>
    <row r="588">
      <c r="D588" s="298"/>
      <c r="E588" s="298"/>
      <c r="F588" s="298"/>
      <c r="G588" s="298"/>
      <c r="H588" s="298"/>
      <c r="I588" s="298"/>
    </row>
    <row r="589">
      <c r="D589" s="298"/>
      <c r="E589" s="298"/>
      <c r="F589" s="298"/>
      <c r="G589" s="298"/>
      <c r="H589" s="298"/>
      <c r="I589" s="298"/>
    </row>
    <row r="590">
      <c r="D590" s="298"/>
      <c r="E590" s="298"/>
      <c r="F590" s="298"/>
      <c r="G590" s="298"/>
      <c r="H590" s="298"/>
      <c r="I590" s="298"/>
    </row>
    <row r="591">
      <c r="D591" s="298"/>
      <c r="E591" s="298"/>
      <c r="F591" s="298"/>
      <c r="G591" s="298"/>
      <c r="H591" s="298"/>
      <c r="I591" s="298"/>
    </row>
    <row r="592">
      <c r="D592" s="298"/>
      <c r="E592" s="298"/>
      <c r="F592" s="298"/>
      <c r="G592" s="298"/>
      <c r="H592" s="298"/>
      <c r="I592" s="298"/>
    </row>
    <row r="593">
      <c r="D593" s="298"/>
      <c r="E593" s="298"/>
      <c r="F593" s="298"/>
      <c r="G593" s="298"/>
      <c r="H593" s="298"/>
      <c r="I593" s="298"/>
    </row>
    <row r="594">
      <c r="D594" s="298"/>
      <c r="E594" s="298"/>
      <c r="F594" s="298"/>
      <c r="G594" s="298"/>
      <c r="H594" s="298"/>
      <c r="I594" s="298"/>
    </row>
    <row r="595">
      <c r="D595" s="298"/>
      <c r="E595" s="298"/>
      <c r="F595" s="298"/>
      <c r="G595" s="298"/>
      <c r="H595" s="298"/>
      <c r="I595" s="298"/>
    </row>
    <row r="596">
      <c r="D596" s="298"/>
      <c r="E596" s="298"/>
      <c r="F596" s="298"/>
      <c r="G596" s="298"/>
      <c r="H596" s="298"/>
      <c r="I596" s="298"/>
    </row>
    <row r="597">
      <c r="D597" s="298"/>
      <c r="E597" s="298"/>
      <c r="F597" s="298"/>
      <c r="G597" s="298"/>
      <c r="H597" s="298"/>
      <c r="I597" s="298"/>
    </row>
    <row r="598">
      <c r="D598" s="298"/>
      <c r="E598" s="298"/>
      <c r="F598" s="298"/>
      <c r="G598" s="298"/>
      <c r="H598" s="298"/>
      <c r="I598" s="298"/>
    </row>
    <row r="599">
      <c r="D599" s="298"/>
      <c r="E599" s="298"/>
      <c r="F599" s="298"/>
      <c r="G599" s="298"/>
      <c r="H599" s="298"/>
      <c r="I599" s="298"/>
    </row>
    <row r="600">
      <c r="D600" s="298"/>
      <c r="E600" s="298"/>
      <c r="F600" s="298"/>
      <c r="G600" s="298"/>
      <c r="H600" s="298"/>
      <c r="I600" s="298"/>
    </row>
    <row r="601">
      <c r="D601" s="298"/>
      <c r="E601" s="298"/>
      <c r="F601" s="298"/>
      <c r="G601" s="298"/>
      <c r="H601" s="298"/>
      <c r="I601" s="298"/>
    </row>
    <row r="602">
      <c r="D602" s="298"/>
      <c r="E602" s="298"/>
      <c r="F602" s="298"/>
      <c r="G602" s="298"/>
      <c r="H602" s="298"/>
      <c r="I602" s="298"/>
    </row>
    <row r="603">
      <c r="D603" s="298"/>
      <c r="E603" s="298"/>
      <c r="F603" s="298"/>
      <c r="G603" s="298"/>
      <c r="H603" s="298"/>
      <c r="I603" s="298"/>
    </row>
    <row r="604">
      <c r="D604" s="298"/>
      <c r="E604" s="298"/>
      <c r="F604" s="298"/>
      <c r="G604" s="298"/>
      <c r="H604" s="298"/>
      <c r="I604" s="298"/>
    </row>
    <row r="605">
      <c r="D605" s="298"/>
      <c r="E605" s="298"/>
      <c r="F605" s="298"/>
      <c r="G605" s="298"/>
      <c r="H605" s="298"/>
      <c r="I605" s="298"/>
    </row>
    <row r="606">
      <c r="D606" s="298"/>
      <c r="E606" s="298"/>
      <c r="F606" s="298"/>
      <c r="G606" s="298"/>
      <c r="H606" s="298"/>
      <c r="I606" s="298"/>
    </row>
    <row r="607">
      <c r="D607" s="298"/>
      <c r="E607" s="298"/>
      <c r="F607" s="298"/>
      <c r="G607" s="298"/>
      <c r="H607" s="298"/>
      <c r="I607" s="298"/>
    </row>
    <row r="608">
      <c r="D608" s="298"/>
      <c r="E608" s="298"/>
      <c r="F608" s="298"/>
      <c r="G608" s="298"/>
      <c r="H608" s="298"/>
      <c r="I608" s="298"/>
    </row>
    <row r="609">
      <c r="D609" s="298"/>
      <c r="E609" s="298"/>
      <c r="F609" s="298"/>
      <c r="G609" s="298"/>
      <c r="H609" s="298"/>
      <c r="I609" s="298"/>
    </row>
    <row r="610">
      <c r="D610" s="298"/>
      <c r="E610" s="298"/>
      <c r="F610" s="298"/>
      <c r="G610" s="298"/>
      <c r="H610" s="298"/>
      <c r="I610" s="298"/>
    </row>
    <row r="611">
      <c r="D611" s="298"/>
      <c r="E611" s="298"/>
      <c r="F611" s="298"/>
      <c r="G611" s="298"/>
      <c r="H611" s="298"/>
      <c r="I611" s="298"/>
    </row>
    <row r="612">
      <c r="D612" s="298"/>
      <c r="E612" s="298"/>
      <c r="F612" s="298"/>
      <c r="G612" s="298"/>
      <c r="H612" s="298"/>
      <c r="I612" s="298"/>
    </row>
    <row r="613">
      <c r="D613" s="298"/>
      <c r="E613" s="298"/>
      <c r="F613" s="298"/>
      <c r="G613" s="298"/>
      <c r="H613" s="298"/>
      <c r="I613" s="298"/>
    </row>
    <row r="614">
      <c r="D614" s="298"/>
      <c r="E614" s="298"/>
      <c r="F614" s="298"/>
      <c r="G614" s="298"/>
      <c r="H614" s="298"/>
      <c r="I614" s="298"/>
    </row>
    <row r="615">
      <c r="D615" s="298"/>
      <c r="E615" s="298"/>
      <c r="F615" s="298"/>
      <c r="G615" s="298"/>
      <c r="H615" s="298"/>
      <c r="I615" s="298"/>
    </row>
    <row r="616">
      <c r="D616" s="298"/>
      <c r="E616" s="298"/>
      <c r="F616" s="298"/>
      <c r="G616" s="298"/>
      <c r="H616" s="298"/>
      <c r="I616" s="298"/>
    </row>
    <row r="617">
      <c r="D617" s="298"/>
      <c r="E617" s="298"/>
      <c r="F617" s="298"/>
      <c r="G617" s="298"/>
      <c r="H617" s="298"/>
      <c r="I617" s="298"/>
    </row>
    <row r="618">
      <c r="D618" s="298"/>
      <c r="E618" s="298"/>
      <c r="F618" s="298"/>
      <c r="G618" s="298"/>
      <c r="H618" s="298"/>
      <c r="I618" s="298"/>
    </row>
    <row r="619">
      <c r="D619" s="298"/>
      <c r="E619" s="298"/>
      <c r="F619" s="298"/>
      <c r="G619" s="298"/>
      <c r="H619" s="298"/>
      <c r="I619" s="298"/>
    </row>
    <row r="620">
      <c r="D620" s="298"/>
      <c r="E620" s="298"/>
      <c r="F620" s="298"/>
      <c r="G620" s="298"/>
      <c r="H620" s="298"/>
      <c r="I620" s="298"/>
    </row>
    <row r="621">
      <c r="D621" s="298"/>
      <c r="E621" s="298"/>
      <c r="F621" s="298"/>
      <c r="G621" s="298"/>
      <c r="H621" s="298"/>
      <c r="I621" s="298"/>
    </row>
    <row r="622">
      <c r="D622" s="298"/>
      <c r="E622" s="298"/>
      <c r="F622" s="298"/>
      <c r="G622" s="298"/>
      <c r="H622" s="298"/>
      <c r="I622" s="298"/>
    </row>
    <row r="623">
      <c r="D623" s="298"/>
      <c r="E623" s="298"/>
      <c r="F623" s="298"/>
      <c r="G623" s="298"/>
      <c r="H623" s="298"/>
      <c r="I623" s="298"/>
    </row>
    <row r="624">
      <c r="D624" s="298"/>
      <c r="E624" s="298"/>
      <c r="F624" s="298"/>
      <c r="G624" s="298"/>
      <c r="H624" s="298"/>
      <c r="I624" s="298"/>
    </row>
    <row r="625">
      <c r="D625" s="298"/>
      <c r="E625" s="298"/>
      <c r="F625" s="298"/>
      <c r="G625" s="298"/>
      <c r="H625" s="298"/>
      <c r="I625" s="298"/>
    </row>
    <row r="626">
      <c r="D626" s="298"/>
      <c r="E626" s="298"/>
      <c r="F626" s="298"/>
      <c r="G626" s="298"/>
      <c r="H626" s="298"/>
      <c r="I626" s="298"/>
    </row>
    <row r="627">
      <c r="D627" s="298"/>
      <c r="E627" s="298"/>
      <c r="F627" s="298"/>
      <c r="G627" s="298"/>
      <c r="H627" s="298"/>
      <c r="I627" s="298"/>
    </row>
    <row r="628">
      <c r="D628" s="298"/>
      <c r="E628" s="298"/>
      <c r="F628" s="298"/>
      <c r="G628" s="298"/>
      <c r="H628" s="298"/>
      <c r="I628" s="298"/>
    </row>
    <row r="629">
      <c r="D629" s="298"/>
      <c r="E629" s="298"/>
      <c r="F629" s="298"/>
      <c r="G629" s="298"/>
      <c r="H629" s="298"/>
      <c r="I629" s="298"/>
    </row>
    <row r="630">
      <c r="D630" s="298"/>
      <c r="E630" s="298"/>
      <c r="F630" s="298"/>
      <c r="G630" s="298"/>
      <c r="H630" s="298"/>
      <c r="I630" s="298"/>
    </row>
    <row r="631">
      <c r="D631" s="298"/>
      <c r="E631" s="298"/>
      <c r="F631" s="298"/>
      <c r="G631" s="298"/>
      <c r="H631" s="298"/>
      <c r="I631" s="298"/>
    </row>
    <row r="632">
      <c r="D632" s="298"/>
      <c r="E632" s="298"/>
      <c r="F632" s="298"/>
      <c r="G632" s="298"/>
      <c r="H632" s="298"/>
      <c r="I632" s="298"/>
    </row>
    <row r="633">
      <c r="D633" s="298"/>
      <c r="E633" s="298"/>
      <c r="F633" s="298"/>
      <c r="G633" s="298"/>
      <c r="H633" s="298"/>
      <c r="I633" s="298"/>
    </row>
    <row r="634">
      <c r="D634" s="298"/>
      <c r="E634" s="298"/>
      <c r="F634" s="298"/>
      <c r="G634" s="298"/>
      <c r="H634" s="298"/>
      <c r="I634" s="298"/>
    </row>
    <row r="635">
      <c r="D635" s="298"/>
      <c r="E635" s="298"/>
      <c r="F635" s="298"/>
      <c r="G635" s="298"/>
      <c r="H635" s="298"/>
      <c r="I635" s="298"/>
    </row>
    <row r="636">
      <c r="D636" s="298"/>
      <c r="E636" s="298"/>
      <c r="F636" s="298"/>
      <c r="G636" s="298"/>
      <c r="H636" s="298"/>
      <c r="I636" s="298"/>
    </row>
    <row r="637">
      <c r="D637" s="298"/>
      <c r="E637" s="298"/>
      <c r="F637" s="298"/>
      <c r="G637" s="298"/>
      <c r="H637" s="298"/>
      <c r="I637" s="298"/>
    </row>
    <row r="638">
      <c r="D638" s="298"/>
      <c r="E638" s="298"/>
      <c r="F638" s="298"/>
      <c r="G638" s="298"/>
      <c r="H638" s="298"/>
      <c r="I638" s="298"/>
    </row>
    <row r="639">
      <c r="D639" s="298"/>
      <c r="E639" s="298"/>
      <c r="F639" s="298"/>
      <c r="G639" s="298"/>
      <c r="H639" s="298"/>
      <c r="I639" s="298"/>
    </row>
    <row r="640">
      <c r="D640" s="298"/>
      <c r="E640" s="298"/>
      <c r="F640" s="298"/>
      <c r="G640" s="298"/>
      <c r="H640" s="298"/>
      <c r="I640" s="298"/>
    </row>
    <row r="641">
      <c r="D641" s="298"/>
      <c r="E641" s="298"/>
      <c r="F641" s="298"/>
      <c r="G641" s="298"/>
      <c r="H641" s="298"/>
      <c r="I641" s="298"/>
    </row>
    <row r="642">
      <c r="D642" s="298"/>
      <c r="E642" s="298"/>
      <c r="F642" s="298"/>
      <c r="G642" s="298"/>
      <c r="H642" s="298"/>
      <c r="I642" s="298"/>
    </row>
    <row r="643">
      <c r="D643" s="298"/>
      <c r="E643" s="298"/>
      <c r="F643" s="298"/>
      <c r="G643" s="298"/>
      <c r="H643" s="298"/>
      <c r="I643" s="298"/>
    </row>
    <row r="644">
      <c r="D644" s="298"/>
      <c r="E644" s="298"/>
      <c r="F644" s="298"/>
      <c r="G644" s="298"/>
      <c r="H644" s="298"/>
      <c r="I644" s="298"/>
    </row>
    <row r="645">
      <c r="D645" s="298"/>
      <c r="E645" s="298"/>
      <c r="F645" s="298"/>
      <c r="G645" s="298"/>
      <c r="H645" s="298"/>
      <c r="I645" s="298"/>
    </row>
    <row r="646">
      <c r="D646" s="298"/>
      <c r="E646" s="298"/>
      <c r="F646" s="298"/>
      <c r="G646" s="298"/>
      <c r="H646" s="298"/>
      <c r="I646" s="298"/>
    </row>
    <row r="647">
      <c r="D647" s="298"/>
      <c r="E647" s="298"/>
      <c r="F647" s="298"/>
      <c r="G647" s="298"/>
      <c r="H647" s="298"/>
      <c r="I647" s="298"/>
    </row>
    <row r="648">
      <c r="D648" s="298"/>
      <c r="E648" s="298"/>
      <c r="F648" s="298"/>
      <c r="G648" s="298"/>
      <c r="H648" s="298"/>
      <c r="I648" s="298"/>
    </row>
    <row r="649">
      <c r="D649" s="298"/>
      <c r="E649" s="298"/>
      <c r="F649" s="298"/>
      <c r="G649" s="298"/>
      <c r="H649" s="298"/>
      <c r="I649" s="298"/>
    </row>
    <row r="650">
      <c r="D650" s="298"/>
      <c r="E650" s="298"/>
      <c r="F650" s="298"/>
      <c r="G650" s="298"/>
      <c r="H650" s="298"/>
      <c r="I650" s="298"/>
    </row>
    <row r="651">
      <c r="D651" s="298"/>
      <c r="E651" s="298"/>
      <c r="F651" s="298"/>
      <c r="G651" s="298"/>
      <c r="H651" s="298"/>
      <c r="I651" s="298"/>
    </row>
    <row r="652">
      <c r="D652" s="298"/>
      <c r="E652" s="298"/>
      <c r="F652" s="298"/>
      <c r="G652" s="298"/>
      <c r="H652" s="298"/>
      <c r="I652" s="298"/>
    </row>
    <row r="653">
      <c r="D653" s="298"/>
      <c r="E653" s="298"/>
      <c r="F653" s="298"/>
      <c r="G653" s="298"/>
      <c r="H653" s="298"/>
      <c r="I653" s="298"/>
    </row>
    <row r="654">
      <c r="D654" s="298"/>
      <c r="E654" s="298"/>
      <c r="F654" s="298"/>
      <c r="G654" s="298"/>
      <c r="H654" s="298"/>
      <c r="I654" s="298"/>
    </row>
    <row r="655">
      <c r="D655" s="298"/>
      <c r="E655" s="298"/>
      <c r="F655" s="298"/>
      <c r="G655" s="298"/>
      <c r="H655" s="298"/>
      <c r="I655" s="298"/>
    </row>
    <row r="656">
      <c r="D656" s="298"/>
      <c r="E656" s="298"/>
      <c r="F656" s="298"/>
      <c r="G656" s="298"/>
      <c r="H656" s="298"/>
      <c r="I656" s="298"/>
    </row>
    <row r="657">
      <c r="D657" s="298"/>
      <c r="E657" s="298"/>
      <c r="F657" s="298"/>
      <c r="G657" s="298"/>
      <c r="H657" s="298"/>
      <c r="I657" s="298"/>
    </row>
    <row r="658">
      <c r="D658" s="298"/>
      <c r="E658" s="298"/>
      <c r="F658" s="298"/>
      <c r="G658" s="298"/>
      <c r="H658" s="298"/>
      <c r="I658" s="298"/>
    </row>
    <row r="659">
      <c r="D659" s="298"/>
      <c r="E659" s="298"/>
      <c r="F659" s="298"/>
      <c r="G659" s="298"/>
      <c r="H659" s="298"/>
      <c r="I659" s="298"/>
    </row>
    <row r="660">
      <c r="D660" s="298"/>
      <c r="E660" s="298"/>
      <c r="F660" s="298"/>
      <c r="G660" s="298"/>
      <c r="H660" s="298"/>
      <c r="I660" s="298"/>
    </row>
    <row r="661">
      <c r="D661" s="298"/>
      <c r="E661" s="298"/>
      <c r="F661" s="298"/>
      <c r="G661" s="298"/>
      <c r="H661" s="298"/>
      <c r="I661" s="298"/>
    </row>
    <row r="662">
      <c r="D662" s="298"/>
      <c r="E662" s="298"/>
      <c r="F662" s="298"/>
      <c r="G662" s="298"/>
      <c r="H662" s="298"/>
      <c r="I662" s="298"/>
    </row>
    <row r="663">
      <c r="D663" s="298"/>
      <c r="E663" s="298"/>
      <c r="F663" s="298"/>
      <c r="G663" s="298"/>
      <c r="H663" s="298"/>
      <c r="I663" s="298"/>
    </row>
    <row r="664">
      <c r="D664" s="298"/>
      <c r="E664" s="298"/>
      <c r="F664" s="298"/>
      <c r="G664" s="298"/>
      <c r="H664" s="298"/>
      <c r="I664" s="298"/>
    </row>
    <row r="665">
      <c r="D665" s="298"/>
      <c r="E665" s="298"/>
      <c r="F665" s="298"/>
      <c r="G665" s="298"/>
      <c r="H665" s="298"/>
      <c r="I665" s="298"/>
    </row>
    <row r="666">
      <c r="D666" s="298"/>
      <c r="E666" s="298"/>
      <c r="F666" s="298"/>
      <c r="G666" s="298"/>
      <c r="H666" s="298"/>
      <c r="I666" s="298"/>
    </row>
    <row r="667">
      <c r="D667" s="298"/>
      <c r="E667" s="298"/>
      <c r="F667" s="298"/>
      <c r="G667" s="298"/>
      <c r="H667" s="298"/>
      <c r="I667" s="298"/>
    </row>
    <row r="668">
      <c r="D668" s="298"/>
      <c r="E668" s="298"/>
      <c r="F668" s="298"/>
      <c r="G668" s="298"/>
      <c r="H668" s="298"/>
      <c r="I668" s="298"/>
    </row>
    <row r="669">
      <c r="D669" s="298"/>
      <c r="E669" s="298"/>
      <c r="F669" s="298"/>
      <c r="G669" s="298"/>
      <c r="H669" s="298"/>
      <c r="I669" s="298"/>
    </row>
    <row r="670">
      <c r="D670" s="298"/>
      <c r="E670" s="298"/>
      <c r="F670" s="298"/>
      <c r="G670" s="298"/>
      <c r="H670" s="298"/>
      <c r="I670" s="298"/>
    </row>
    <row r="671">
      <c r="D671" s="298"/>
      <c r="E671" s="298"/>
      <c r="F671" s="298"/>
      <c r="G671" s="298"/>
      <c r="H671" s="298"/>
      <c r="I671" s="298"/>
    </row>
    <row r="672">
      <c r="D672" s="298"/>
      <c r="E672" s="298"/>
      <c r="F672" s="298"/>
      <c r="G672" s="298"/>
      <c r="H672" s="298"/>
      <c r="I672" s="298"/>
    </row>
    <row r="673">
      <c r="D673" s="298"/>
      <c r="E673" s="298"/>
      <c r="F673" s="298"/>
      <c r="G673" s="298"/>
      <c r="H673" s="298"/>
      <c r="I673" s="298"/>
    </row>
    <row r="674">
      <c r="D674" s="298"/>
      <c r="E674" s="298"/>
      <c r="F674" s="298"/>
      <c r="G674" s="298"/>
      <c r="H674" s="298"/>
      <c r="I674" s="298"/>
    </row>
    <row r="675">
      <c r="D675" s="298"/>
      <c r="E675" s="298"/>
      <c r="F675" s="298"/>
      <c r="G675" s="298"/>
      <c r="H675" s="298"/>
      <c r="I675" s="298"/>
    </row>
    <row r="676">
      <c r="D676" s="298"/>
      <c r="E676" s="298"/>
      <c r="F676" s="298"/>
      <c r="G676" s="298"/>
      <c r="H676" s="298"/>
      <c r="I676" s="298"/>
    </row>
    <row r="677">
      <c r="D677" s="298"/>
      <c r="E677" s="298"/>
      <c r="F677" s="298"/>
      <c r="G677" s="298"/>
      <c r="H677" s="298"/>
      <c r="I677" s="298"/>
    </row>
    <row r="678">
      <c r="D678" s="298"/>
      <c r="E678" s="298"/>
      <c r="F678" s="298"/>
      <c r="G678" s="298"/>
      <c r="H678" s="298"/>
      <c r="I678" s="298"/>
    </row>
    <row r="679">
      <c r="D679" s="298"/>
      <c r="E679" s="298"/>
      <c r="F679" s="298"/>
      <c r="G679" s="298"/>
      <c r="H679" s="298"/>
      <c r="I679" s="298"/>
    </row>
    <row r="680">
      <c r="D680" s="298"/>
      <c r="E680" s="298"/>
      <c r="F680" s="298"/>
      <c r="G680" s="298"/>
      <c r="H680" s="298"/>
      <c r="I680" s="298"/>
    </row>
    <row r="681">
      <c r="D681" s="298"/>
      <c r="E681" s="298"/>
      <c r="F681" s="298"/>
      <c r="G681" s="298"/>
      <c r="H681" s="298"/>
      <c r="I681" s="298"/>
    </row>
    <row r="682">
      <c r="D682" s="298"/>
      <c r="E682" s="298"/>
      <c r="F682" s="298"/>
      <c r="G682" s="298"/>
      <c r="H682" s="298"/>
      <c r="I682" s="298"/>
    </row>
    <row r="683">
      <c r="D683" s="298"/>
      <c r="E683" s="298"/>
      <c r="F683" s="298"/>
      <c r="G683" s="298"/>
      <c r="H683" s="298"/>
      <c r="I683" s="298"/>
    </row>
    <row r="684">
      <c r="D684" s="298"/>
      <c r="E684" s="298"/>
      <c r="F684" s="298"/>
      <c r="G684" s="298"/>
      <c r="H684" s="298"/>
      <c r="I684" s="298"/>
    </row>
    <row r="685">
      <c r="D685" s="298"/>
      <c r="E685" s="298"/>
      <c r="F685" s="298"/>
      <c r="G685" s="298"/>
      <c r="H685" s="298"/>
      <c r="I685" s="298"/>
    </row>
    <row r="686">
      <c r="D686" s="298"/>
      <c r="E686" s="298"/>
      <c r="F686" s="298"/>
      <c r="G686" s="298"/>
      <c r="H686" s="298"/>
      <c r="I686" s="298"/>
    </row>
    <row r="687">
      <c r="D687" s="298"/>
      <c r="E687" s="298"/>
      <c r="F687" s="298"/>
      <c r="G687" s="298"/>
      <c r="H687" s="298"/>
      <c r="I687" s="298"/>
    </row>
    <row r="688">
      <c r="D688" s="298"/>
      <c r="E688" s="298"/>
      <c r="F688" s="298"/>
      <c r="G688" s="298"/>
      <c r="H688" s="298"/>
      <c r="I688" s="298"/>
    </row>
    <row r="689">
      <c r="D689" s="298"/>
      <c r="E689" s="298"/>
      <c r="F689" s="298"/>
      <c r="G689" s="298"/>
      <c r="H689" s="298"/>
      <c r="I689" s="298"/>
    </row>
    <row r="690">
      <c r="D690" s="298"/>
      <c r="E690" s="298"/>
      <c r="F690" s="298"/>
      <c r="G690" s="298"/>
      <c r="H690" s="298"/>
      <c r="I690" s="298"/>
    </row>
    <row r="691">
      <c r="D691" s="298"/>
      <c r="E691" s="298"/>
      <c r="F691" s="298"/>
      <c r="G691" s="298"/>
      <c r="H691" s="298"/>
      <c r="I691" s="298"/>
    </row>
    <row r="692">
      <c r="D692" s="298"/>
      <c r="E692" s="298"/>
      <c r="F692" s="298"/>
      <c r="G692" s="298"/>
      <c r="H692" s="298"/>
      <c r="I692" s="298"/>
    </row>
    <row r="693">
      <c r="D693" s="298"/>
      <c r="E693" s="298"/>
      <c r="F693" s="298"/>
      <c r="G693" s="298"/>
      <c r="H693" s="298"/>
      <c r="I693" s="298"/>
    </row>
    <row r="694">
      <c r="D694" s="298"/>
      <c r="E694" s="298"/>
      <c r="F694" s="298"/>
      <c r="G694" s="298"/>
      <c r="H694" s="298"/>
      <c r="I694" s="298"/>
    </row>
    <row r="695">
      <c r="D695" s="298"/>
      <c r="E695" s="298"/>
      <c r="F695" s="298"/>
      <c r="G695" s="298"/>
      <c r="H695" s="298"/>
      <c r="I695" s="298"/>
    </row>
    <row r="696">
      <c r="D696" s="298"/>
      <c r="E696" s="298"/>
      <c r="F696" s="298"/>
      <c r="G696" s="298"/>
      <c r="H696" s="298"/>
      <c r="I696" s="298"/>
    </row>
    <row r="697">
      <c r="D697" s="298"/>
      <c r="E697" s="298"/>
      <c r="F697" s="298"/>
      <c r="G697" s="298"/>
      <c r="H697" s="298"/>
      <c r="I697" s="298"/>
    </row>
    <row r="698">
      <c r="D698" s="298"/>
      <c r="E698" s="298"/>
      <c r="F698" s="298"/>
      <c r="G698" s="298"/>
      <c r="H698" s="298"/>
      <c r="I698" s="298"/>
    </row>
    <row r="699">
      <c r="D699" s="298"/>
      <c r="E699" s="298"/>
      <c r="F699" s="298"/>
      <c r="G699" s="298"/>
      <c r="H699" s="298"/>
      <c r="I699" s="298"/>
    </row>
    <row r="700">
      <c r="D700" s="298"/>
      <c r="E700" s="298"/>
      <c r="F700" s="298"/>
      <c r="G700" s="298"/>
      <c r="H700" s="298"/>
      <c r="I700" s="298"/>
    </row>
    <row r="701">
      <c r="D701" s="298"/>
      <c r="E701" s="298"/>
      <c r="F701" s="298"/>
      <c r="G701" s="298"/>
      <c r="H701" s="298"/>
      <c r="I701" s="298"/>
    </row>
    <row r="702">
      <c r="D702" s="298"/>
      <c r="E702" s="298"/>
      <c r="F702" s="298"/>
      <c r="G702" s="298"/>
      <c r="H702" s="298"/>
      <c r="I702" s="298"/>
    </row>
    <row r="703">
      <c r="D703" s="298"/>
      <c r="E703" s="298"/>
      <c r="F703" s="298"/>
      <c r="G703" s="298"/>
      <c r="H703" s="298"/>
      <c r="I703" s="298"/>
    </row>
    <row r="704">
      <c r="D704" s="298"/>
      <c r="E704" s="298"/>
      <c r="F704" s="298"/>
      <c r="G704" s="298"/>
      <c r="H704" s="298"/>
      <c r="I704" s="298"/>
    </row>
    <row r="705">
      <c r="D705" s="298"/>
      <c r="E705" s="298"/>
      <c r="F705" s="298"/>
      <c r="G705" s="298"/>
      <c r="H705" s="298"/>
      <c r="I705" s="298"/>
    </row>
    <row r="706">
      <c r="D706" s="298"/>
      <c r="E706" s="298"/>
      <c r="F706" s="298"/>
      <c r="G706" s="298"/>
      <c r="H706" s="298"/>
      <c r="I706" s="298"/>
    </row>
    <row r="707">
      <c r="D707" s="298"/>
      <c r="E707" s="298"/>
      <c r="F707" s="298"/>
      <c r="G707" s="298"/>
      <c r="H707" s="298"/>
      <c r="I707" s="298"/>
    </row>
    <row r="708">
      <c r="D708" s="298"/>
      <c r="E708" s="298"/>
      <c r="F708" s="298"/>
      <c r="G708" s="298"/>
      <c r="H708" s="298"/>
      <c r="I708" s="298"/>
    </row>
    <row r="709">
      <c r="D709" s="298"/>
      <c r="E709" s="298"/>
      <c r="F709" s="298"/>
      <c r="G709" s="298"/>
      <c r="H709" s="298"/>
      <c r="I709" s="298"/>
    </row>
    <row r="710">
      <c r="D710" s="298"/>
      <c r="E710" s="298"/>
      <c r="F710" s="298"/>
      <c r="G710" s="298"/>
      <c r="H710" s="298"/>
      <c r="I710" s="298"/>
    </row>
    <row r="711">
      <c r="D711" s="298"/>
      <c r="E711" s="298"/>
      <c r="F711" s="298"/>
      <c r="G711" s="298"/>
      <c r="H711" s="298"/>
      <c r="I711" s="298"/>
    </row>
    <row r="712">
      <c r="D712" s="298"/>
      <c r="E712" s="298"/>
      <c r="F712" s="298"/>
      <c r="G712" s="298"/>
      <c r="H712" s="298"/>
      <c r="I712" s="298"/>
    </row>
    <row r="713">
      <c r="D713" s="298"/>
      <c r="E713" s="298"/>
      <c r="F713" s="298"/>
      <c r="G713" s="298"/>
      <c r="H713" s="298"/>
      <c r="I713" s="298"/>
    </row>
    <row r="714">
      <c r="D714" s="298"/>
      <c r="E714" s="298"/>
      <c r="F714" s="298"/>
      <c r="G714" s="298"/>
      <c r="H714" s="298"/>
      <c r="I714" s="298"/>
    </row>
    <row r="715">
      <c r="D715" s="298"/>
      <c r="E715" s="298"/>
      <c r="F715" s="298"/>
      <c r="G715" s="298"/>
      <c r="H715" s="298"/>
      <c r="I715" s="298"/>
    </row>
    <row r="716">
      <c r="D716" s="298"/>
      <c r="E716" s="298"/>
      <c r="F716" s="298"/>
      <c r="G716" s="298"/>
      <c r="H716" s="298"/>
      <c r="I716" s="298"/>
    </row>
    <row r="717">
      <c r="D717" s="298"/>
      <c r="E717" s="298"/>
      <c r="F717" s="298"/>
      <c r="G717" s="298"/>
      <c r="H717" s="298"/>
      <c r="I717" s="298"/>
    </row>
    <row r="718">
      <c r="D718" s="298"/>
      <c r="E718" s="298"/>
      <c r="F718" s="298"/>
      <c r="G718" s="298"/>
      <c r="H718" s="298"/>
      <c r="I718" s="298"/>
    </row>
    <row r="719">
      <c r="D719" s="298"/>
      <c r="E719" s="298"/>
      <c r="F719" s="298"/>
      <c r="G719" s="298"/>
      <c r="H719" s="298"/>
      <c r="I719" s="298"/>
    </row>
    <row r="720">
      <c r="D720" s="298"/>
      <c r="E720" s="298"/>
      <c r="F720" s="298"/>
      <c r="G720" s="298"/>
      <c r="H720" s="298"/>
      <c r="I720" s="298"/>
    </row>
    <row r="721">
      <c r="D721" s="298"/>
      <c r="E721" s="298"/>
      <c r="F721" s="298"/>
      <c r="G721" s="298"/>
      <c r="H721" s="298"/>
      <c r="I721" s="298"/>
    </row>
    <row r="722">
      <c r="D722" s="298"/>
      <c r="E722" s="298"/>
      <c r="F722" s="298"/>
      <c r="G722" s="298"/>
      <c r="H722" s="298"/>
      <c r="I722" s="298"/>
    </row>
    <row r="723">
      <c r="D723" s="298"/>
      <c r="E723" s="298"/>
      <c r="F723" s="298"/>
      <c r="G723" s="298"/>
      <c r="H723" s="298"/>
      <c r="I723" s="298"/>
    </row>
    <row r="724">
      <c r="D724" s="298"/>
      <c r="E724" s="298"/>
      <c r="F724" s="298"/>
      <c r="G724" s="298"/>
      <c r="H724" s="298"/>
      <c r="I724" s="298"/>
    </row>
    <row r="725">
      <c r="D725" s="298"/>
      <c r="E725" s="298"/>
      <c r="F725" s="298"/>
      <c r="G725" s="298"/>
      <c r="H725" s="298"/>
      <c r="I725" s="298"/>
    </row>
    <row r="726">
      <c r="D726" s="298"/>
      <c r="E726" s="298"/>
      <c r="F726" s="298"/>
      <c r="G726" s="298"/>
      <c r="H726" s="298"/>
      <c r="I726" s="298"/>
    </row>
    <row r="727">
      <c r="D727" s="298"/>
      <c r="E727" s="298"/>
      <c r="F727" s="298"/>
      <c r="G727" s="298"/>
      <c r="H727" s="298"/>
      <c r="I727" s="298"/>
    </row>
    <row r="728">
      <c r="D728" s="298"/>
      <c r="E728" s="298"/>
      <c r="F728" s="298"/>
      <c r="G728" s="298"/>
      <c r="H728" s="298"/>
      <c r="I728" s="298"/>
    </row>
    <row r="729">
      <c r="D729" s="298"/>
      <c r="E729" s="298"/>
      <c r="F729" s="298"/>
      <c r="G729" s="298"/>
      <c r="H729" s="298"/>
      <c r="I729" s="298"/>
    </row>
    <row r="730">
      <c r="D730" s="298"/>
      <c r="E730" s="298"/>
      <c r="F730" s="298"/>
      <c r="G730" s="298"/>
      <c r="H730" s="298"/>
      <c r="I730" s="298"/>
    </row>
    <row r="731">
      <c r="D731" s="298"/>
      <c r="E731" s="298"/>
      <c r="F731" s="298"/>
      <c r="G731" s="298"/>
      <c r="H731" s="298"/>
      <c r="I731" s="298"/>
    </row>
    <row r="732">
      <c r="D732" s="298"/>
      <c r="E732" s="298"/>
      <c r="F732" s="298"/>
      <c r="G732" s="298"/>
      <c r="H732" s="298"/>
      <c r="I732" s="298"/>
    </row>
    <row r="733">
      <c r="D733" s="298"/>
      <c r="E733" s="298"/>
      <c r="F733" s="298"/>
      <c r="G733" s="298"/>
      <c r="H733" s="298"/>
      <c r="I733" s="298"/>
    </row>
    <row r="734">
      <c r="D734" s="298"/>
      <c r="E734" s="298"/>
      <c r="F734" s="298"/>
      <c r="G734" s="298"/>
      <c r="H734" s="298"/>
      <c r="I734" s="298"/>
    </row>
    <row r="735">
      <c r="D735" s="298"/>
      <c r="E735" s="298"/>
      <c r="F735" s="298"/>
      <c r="G735" s="298"/>
      <c r="H735" s="298"/>
      <c r="I735" s="298"/>
    </row>
    <row r="736">
      <c r="D736" s="298"/>
      <c r="E736" s="298"/>
      <c r="F736" s="298"/>
      <c r="G736" s="298"/>
      <c r="H736" s="298"/>
      <c r="I736" s="298"/>
    </row>
    <row r="737">
      <c r="D737" s="298"/>
      <c r="E737" s="298"/>
      <c r="F737" s="298"/>
      <c r="G737" s="298"/>
      <c r="H737" s="298"/>
      <c r="I737" s="298"/>
    </row>
    <row r="738">
      <c r="D738" s="298"/>
      <c r="E738" s="298"/>
      <c r="F738" s="298"/>
      <c r="G738" s="298"/>
      <c r="H738" s="298"/>
      <c r="I738" s="298"/>
    </row>
    <row r="739">
      <c r="D739" s="298"/>
      <c r="E739" s="298"/>
      <c r="F739" s="298"/>
      <c r="G739" s="298"/>
      <c r="H739" s="298"/>
      <c r="I739" s="298"/>
    </row>
    <row r="740">
      <c r="D740" s="298"/>
      <c r="E740" s="298"/>
      <c r="F740" s="298"/>
      <c r="G740" s="298"/>
      <c r="H740" s="298"/>
      <c r="I740" s="298"/>
    </row>
    <row r="741">
      <c r="D741" s="298"/>
      <c r="E741" s="298"/>
      <c r="F741" s="298"/>
      <c r="G741" s="298"/>
      <c r="H741" s="298"/>
      <c r="I741" s="298"/>
    </row>
    <row r="742">
      <c r="D742" s="298"/>
      <c r="E742" s="298"/>
      <c r="F742" s="298"/>
      <c r="G742" s="298"/>
      <c r="H742" s="298"/>
      <c r="I742" s="298"/>
    </row>
    <row r="743">
      <c r="D743" s="298"/>
      <c r="E743" s="298"/>
      <c r="F743" s="298"/>
      <c r="G743" s="298"/>
      <c r="H743" s="298"/>
      <c r="I743" s="298"/>
    </row>
    <row r="744">
      <c r="D744" s="298"/>
      <c r="E744" s="298"/>
      <c r="F744" s="298"/>
      <c r="G744" s="298"/>
      <c r="H744" s="298"/>
      <c r="I744" s="298"/>
    </row>
    <row r="745">
      <c r="D745" s="298"/>
      <c r="E745" s="298"/>
      <c r="F745" s="298"/>
      <c r="G745" s="298"/>
      <c r="H745" s="298"/>
      <c r="I745" s="298"/>
    </row>
    <row r="746">
      <c r="D746" s="298"/>
      <c r="E746" s="298"/>
      <c r="F746" s="298"/>
      <c r="G746" s="298"/>
      <c r="H746" s="298"/>
      <c r="I746" s="298"/>
    </row>
    <row r="747">
      <c r="D747" s="298"/>
      <c r="E747" s="298"/>
      <c r="F747" s="298"/>
      <c r="G747" s="298"/>
      <c r="H747" s="298"/>
      <c r="I747" s="298"/>
    </row>
    <row r="748">
      <c r="D748" s="298"/>
      <c r="E748" s="298"/>
      <c r="F748" s="298"/>
      <c r="G748" s="298"/>
      <c r="H748" s="298"/>
      <c r="I748" s="298"/>
    </row>
    <row r="749">
      <c r="D749" s="298"/>
      <c r="E749" s="298"/>
      <c r="F749" s="298"/>
      <c r="G749" s="298"/>
      <c r="H749" s="298"/>
      <c r="I749" s="298"/>
    </row>
    <row r="750">
      <c r="D750" s="298"/>
      <c r="E750" s="298"/>
      <c r="F750" s="298"/>
      <c r="G750" s="298"/>
      <c r="H750" s="298"/>
      <c r="I750" s="298"/>
    </row>
    <row r="751">
      <c r="D751" s="298"/>
      <c r="E751" s="298"/>
      <c r="F751" s="298"/>
      <c r="G751" s="298"/>
      <c r="H751" s="298"/>
      <c r="I751" s="298"/>
    </row>
    <row r="752">
      <c r="D752" s="298"/>
      <c r="E752" s="298"/>
      <c r="F752" s="298"/>
      <c r="G752" s="298"/>
      <c r="H752" s="298"/>
      <c r="I752" s="298"/>
    </row>
    <row r="753">
      <c r="D753" s="298"/>
      <c r="E753" s="298"/>
      <c r="F753" s="298"/>
      <c r="G753" s="298"/>
      <c r="H753" s="298"/>
      <c r="I753" s="298"/>
    </row>
    <row r="754">
      <c r="D754" s="298"/>
      <c r="E754" s="298"/>
      <c r="F754" s="298"/>
      <c r="G754" s="298"/>
      <c r="H754" s="298"/>
      <c r="I754" s="298"/>
    </row>
    <row r="755">
      <c r="D755" s="298"/>
      <c r="E755" s="298"/>
      <c r="F755" s="298"/>
      <c r="G755" s="298"/>
      <c r="H755" s="298"/>
      <c r="I755" s="298"/>
    </row>
    <row r="756">
      <c r="D756" s="298"/>
      <c r="E756" s="298"/>
      <c r="F756" s="298"/>
      <c r="G756" s="298"/>
      <c r="H756" s="298"/>
      <c r="I756" s="298"/>
    </row>
    <row r="757">
      <c r="D757" s="298"/>
      <c r="E757" s="298"/>
      <c r="F757" s="298"/>
      <c r="G757" s="298"/>
      <c r="H757" s="298"/>
      <c r="I757" s="298"/>
    </row>
    <row r="758">
      <c r="D758" s="298"/>
      <c r="E758" s="298"/>
      <c r="F758" s="298"/>
      <c r="G758" s="298"/>
      <c r="H758" s="298"/>
      <c r="I758" s="298"/>
    </row>
    <row r="759">
      <c r="D759" s="298"/>
      <c r="E759" s="298"/>
      <c r="F759" s="298"/>
      <c r="G759" s="298"/>
      <c r="H759" s="298"/>
      <c r="I759" s="298"/>
    </row>
    <row r="760">
      <c r="D760" s="298"/>
      <c r="E760" s="298"/>
      <c r="F760" s="298"/>
      <c r="G760" s="298"/>
      <c r="H760" s="298"/>
      <c r="I760" s="298"/>
    </row>
    <row r="761">
      <c r="D761" s="298"/>
      <c r="E761" s="298"/>
      <c r="F761" s="298"/>
      <c r="G761" s="298"/>
      <c r="H761" s="298"/>
      <c r="I761" s="298"/>
    </row>
    <row r="762">
      <c r="D762" s="298"/>
      <c r="E762" s="298"/>
      <c r="F762" s="298"/>
      <c r="G762" s="298"/>
      <c r="H762" s="298"/>
      <c r="I762" s="298"/>
    </row>
    <row r="763">
      <c r="D763" s="298"/>
      <c r="E763" s="298"/>
      <c r="F763" s="298"/>
      <c r="G763" s="298"/>
      <c r="H763" s="298"/>
      <c r="I763" s="298"/>
    </row>
    <row r="764">
      <c r="D764" s="298"/>
      <c r="E764" s="298"/>
      <c r="F764" s="298"/>
      <c r="G764" s="298"/>
      <c r="H764" s="298"/>
      <c r="I764" s="298"/>
    </row>
    <row r="765">
      <c r="D765" s="298"/>
      <c r="E765" s="298"/>
      <c r="F765" s="298"/>
      <c r="G765" s="298"/>
      <c r="H765" s="298"/>
      <c r="I765" s="298"/>
    </row>
    <row r="766">
      <c r="D766" s="298"/>
      <c r="E766" s="298"/>
      <c r="F766" s="298"/>
      <c r="G766" s="298"/>
      <c r="H766" s="298"/>
      <c r="I766" s="298"/>
    </row>
    <row r="767">
      <c r="D767" s="298"/>
      <c r="E767" s="298"/>
      <c r="F767" s="298"/>
      <c r="G767" s="298"/>
      <c r="H767" s="298"/>
      <c r="I767" s="298"/>
    </row>
    <row r="768">
      <c r="D768" s="298"/>
      <c r="E768" s="298"/>
      <c r="F768" s="298"/>
      <c r="G768" s="298"/>
      <c r="H768" s="298"/>
      <c r="I768" s="298"/>
    </row>
    <row r="769">
      <c r="D769" s="298"/>
      <c r="E769" s="298"/>
      <c r="F769" s="298"/>
      <c r="G769" s="298"/>
      <c r="H769" s="298"/>
      <c r="I769" s="298"/>
    </row>
  </sheetData>
  <mergeCells count="302">
    <mergeCell ref="D44:H44"/>
    <mergeCell ref="G45:H45"/>
    <mergeCell ref="G46:H46"/>
    <mergeCell ref="G47:H47"/>
    <mergeCell ref="G48:H48"/>
    <mergeCell ref="E49:H49"/>
    <mergeCell ref="E50:H50"/>
    <mergeCell ref="E51:F51"/>
    <mergeCell ref="E52:F52"/>
    <mergeCell ref="E53:F53"/>
    <mergeCell ref="D54:H54"/>
    <mergeCell ref="G55:H55"/>
    <mergeCell ref="G56:H56"/>
    <mergeCell ref="G57:H57"/>
    <mergeCell ref="C2:I2"/>
    <mergeCell ref="D3:H3"/>
    <mergeCell ref="D4:H4"/>
    <mergeCell ref="G5:H5"/>
    <mergeCell ref="G6:H6"/>
    <mergeCell ref="G7:H7"/>
    <mergeCell ref="G8:H8"/>
    <mergeCell ref="E9:H9"/>
    <mergeCell ref="E10:H10"/>
    <mergeCell ref="E11:F11"/>
    <mergeCell ref="E12:F12"/>
    <mergeCell ref="E13:F13"/>
    <mergeCell ref="D14:H14"/>
    <mergeCell ref="G15:H15"/>
    <mergeCell ref="G16:H16"/>
    <mergeCell ref="G17:H17"/>
    <mergeCell ref="G18:H18"/>
    <mergeCell ref="E19:H19"/>
    <mergeCell ref="E20:H20"/>
    <mergeCell ref="E21:F21"/>
    <mergeCell ref="E22:F22"/>
    <mergeCell ref="E23:F23"/>
    <mergeCell ref="D24:H24"/>
    <mergeCell ref="G25:H25"/>
    <mergeCell ref="G26:H26"/>
    <mergeCell ref="G27:H27"/>
    <mergeCell ref="G28:H28"/>
    <mergeCell ref="E29:H29"/>
    <mergeCell ref="E30:H30"/>
    <mergeCell ref="E31:F31"/>
    <mergeCell ref="E32:F32"/>
    <mergeCell ref="E33:F33"/>
    <mergeCell ref="D34:H34"/>
    <mergeCell ref="G35:H35"/>
    <mergeCell ref="G36:H36"/>
    <mergeCell ref="G37:H37"/>
    <mergeCell ref="G38:H38"/>
    <mergeCell ref="E39:H39"/>
    <mergeCell ref="E40:H40"/>
    <mergeCell ref="E41:F41"/>
    <mergeCell ref="E42:F42"/>
    <mergeCell ref="E43:F43"/>
    <mergeCell ref="G58:H58"/>
    <mergeCell ref="E59:H59"/>
    <mergeCell ref="E60:H60"/>
    <mergeCell ref="E61:F61"/>
    <mergeCell ref="E62:F62"/>
    <mergeCell ref="E63:F63"/>
    <mergeCell ref="D64:H64"/>
    <mergeCell ref="G65:H65"/>
    <mergeCell ref="G66:H66"/>
    <mergeCell ref="G67:H67"/>
    <mergeCell ref="G68:H68"/>
    <mergeCell ref="E69:H69"/>
    <mergeCell ref="E70:H70"/>
    <mergeCell ref="E71:F71"/>
    <mergeCell ref="E72:F72"/>
    <mergeCell ref="E73:F73"/>
    <mergeCell ref="D74:H74"/>
    <mergeCell ref="G75:H75"/>
    <mergeCell ref="G76:H76"/>
    <mergeCell ref="G77:H77"/>
    <mergeCell ref="G78:H78"/>
    <mergeCell ref="E79:H79"/>
    <mergeCell ref="E80:H80"/>
    <mergeCell ref="E81:F81"/>
    <mergeCell ref="E82:F82"/>
    <mergeCell ref="E83:F83"/>
    <mergeCell ref="D84:H84"/>
    <mergeCell ref="G85:H85"/>
    <mergeCell ref="G86:H86"/>
    <mergeCell ref="G87:H87"/>
    <mergeCell ref="G88:H88"/>
    <mergeCell ref="E89:H89"/>
    <mergeCell ref="E90:H90"/>
    <mergeCell ref="E91:F91"/>
    <mergeCell ref="E92:F92"/>
    <mergeCell ref="E93:F93"/>
    <mergeCell ref="D94:H94"/>
    <mergeCell ref="G95:H95"/>
    <mergeCell ref="G96:H96"/>
    <mergeCell ref="G97:H97"/>
    <mergeCell ref="G98:H98"/>
    <mergeCell ref="E99:H99"/>
    <mergeCell ref="E100:H100"/>
    <mergeCell ref="E101:F101"/>
    <mergeCell ref="E102:F102"/>
    <mergeCell ref="E103:F103"/>
    <mergeCell ref="D104:H104"/>
    <mergeCell ref="G105:H105"/>
    <mergeCell ref="G106:H106"/>
    <mergeCell ref="G107:H107"/>
    <mergeCell ref="G108:H108"/>
    <mergeCell ref="E109:H109"/>
    <mergeCell ref="E110:H110"/>
    <mergeCell ref="E111:F111"/>
    <mergeCell ref="E112:F112"/>
    <mergeCell ref="E113:F113"/>
    <mergeCell ref="D114:H114"/>
    <mergeCell ref="G115:H115"/>
    <mergeCell ref="G116:H116"/>
    <mergeCell ref="G117:H117"/>
    <mergeCell ref="G118:H118"/>
    <mergeCell ref="E119:H119"/>
    <mergeCell ref="E120:H120"/>
    <mergeCell ref="E121:F121"/>
    <mergeCell ref="E122:F122"/>
    <mergeCell ref="E123:F123"/>
    <mergeCell ref="D124:H124"/>
    <mergeCell ref="G125:H125"/>
    <mergeCell ref="G126:H126"/>
    <mergeCell ref="G127:H127"/>
    <mergeCell ref="G128:H128"/>
    <mergeCell ref="E129:H129"/>
    <mergeCell ref="E130:H130"/>
    <mergeCell ref="E131:F131"/>
    <mergeCell ref="E132:F132"/>
    <mergeCell ref="E133:F133"/>
    <mergeCell ref="D134:H134"/>
    <mergeCell ref="G135:H135"/>
    <mergeCell ref="G136:H136"/>
    <mergeCell ref="G137:H137"/>
    <mergeCell ref="G138:H138"/>
    <mergeCell ref="E139:H139"/>
    <mergeCell ref="E140:H140"/>
    <mergeCell ref="E141:F141"/>
    <mergeCell ref="E142:F142"/>
    <mergeCell ref="E143:F143"/>
    <mergeCell ref="D144:H144"/>
    <mergeCell ref="G145:H145"/>
    <mergeCell ref="G146:H146"/>
    <mergeCell ref="G147:H147"/>
    <mergeCell ref="G148:H148"/>
    <mergeCell ref="E149:H149"/>
    <mergeCell ref="E150:H150"/>
    <mergeCell ref="E151:F151"/>
    <mergeCell ref="E152:F152"/>
    <mergeCell ref="E153:F153"/>
    <mergeCell ref="D154:H154"/>
    <mergeCell ref="G155:H155"/>
    <mergeCell ref="G156:H156"/>
    <mergeCell ref="G157:H157"/>
    <mergeCell ref="G158:H158"/>
    <mergeCell ref="E159:H159"/>
    <mergeCell ref="E160:H160"/>
    <mergeCell ref="E161:F161"/>
    <mergeCell ref="E162:F162"/>
    <mergeCell ref="E163:F163"/>
    <mergeCell ref="D164:H164"/>
    <mergeCell ref="G165:H165"/>
    <mergeCell ref="G166:H166"/>
    <mergeCell ref="G167:H167"/>
    <mergeCell ref="G168:H168"/>
    <mergeCell ref="E169:H169"/>
    <mergeCell ref="E170:H170"/>
    <mergeCell ref="E171:F171"/>
    <mergeCell ref="E172:F172"/>
    <mergeCell ref="E173:F173"/>
    <mergeCell ref="D174:H174"/>
    <mergeCell ref="G175:H175"/>
    <mergeCell ref="G176:H176"/>
    <mergeCell ref="G177:H177"/>
    <mergeCell ref="G178:H178"/>
    <mergeCell ref="E179:H179"/>
    <mergeCell ref="E180:H180"/>
    <mergeCell ref="E181:F181"/>
    <mergeCell ref="E182:F182"/>
    <mergeCell ref="E183:F183"/>
    <mergeCell ref="D184:H184"/>
    <mergeCell ref="G185:H185"/>
    <mergeCell ref="G186:H186"/>
    <mergeCell ref="G187:H187"/>
    <mergeCell ref="G188:H188"/>
    <mergeCell ref="E189:H189"/>
    <mergeCell ref="E190:H190"/>
    <mergeCell ref="E191:F191"/>
    <mergeCell ref="E192:F192"/>
    <mergeCell ref="E193:F193"/>
    <mergeCell ref="D194:H194"/>
    <mergeCell ref="G195:H195"/>
    <mergeCell ref="G196:H196"/>
    <mergeCell ref="G197:H197"/>
    <mergeCell ref="G198:H198"/>
    <mergeCell ref="E199:H199"/>
    <mergeCell ref="E200:H200"/>
    <mergeCell ref="E201:F201"/>
    <mergeCell ref="E202:F202"/>
    <mergeCell ref="E203:F203"/>
    <mergeCell ref="D204:H204"/>
    <mergeCell ref="G205:H205"/>
    <mergeCell ref="G206:H206"/>
    <mergeCell ref="G207:H207"/>
    <mergeCell ref="G208:H208"/>
    <mergeCell ref="E209:H209"/>
    <mergeCell ref="E210:H210"/>
    <mergeCell ref="E211:F211"/>
    <mergeCell ref="D254:H254"/>
    <mergeCell ref="G255:H255"/>
    <mergeCell ref="G256:H256"/>
    <mergeCell ref="G257:H257"/>
    <mergeCell ref="G258:H258"/>
    <mergeCell ref="E259:H259"/>
    <mergeCell ref="E260:H260"/>
    <mergeCell ref="E261:F261"/>
    <mergeCell ref="E262:F262"/>
    <mergeCell ref="E263:F263"/>
    <mergeCell ref="D264:H264"/>
    <mergeCell ref="G265:H265"/>
    <mergeCell ref="G266:H266"/>
    <mergeCell ref="G267:H267"/>
    <mergeCell ref="G275:H275"/>
    <mergeCell ref="G276:H276"/>
    <mergeCell ref="G277:H277"/>
    <mergeCell ref="G278:H278"/>
    <mergeCell ref="E279:H279"/>
    <mergeCell ref="E280:H280"/>
    <mergeCell ref="E281:F281"/>
    <mergeCell ref="E282:F282"/>
    <mergeCell ref="E283:F283"/>
    <mergeCell ref="D284:H284"/>
    <mergeCell ref="G285:H285"/>
    <mergeCell ref="G286:H286"/>
    <mergeCell ref="G287:H287"/>
    <mergeCell ref="G288:H288"/>
    <mergeCell ref="G296:H296"/>
    <mergeCell ref="G297:H297"/>
    <mergeCell ref="G298:H298"/>
    <mergeCell ref="E299:H299"/>
    <mergeCell ref="E300:H300"/>
    <mergeCell ref="E301:F301"/>
    <mergeCell ref="E302:F302"/>
    <mergeCell ref="E303:F303"/>
    <mergeCell ref="E289:H289"/>
    <mergeCell ref="E290:H290"/>
    <mergeCell ref="E291:F291"/>
    <mergeCell ref="E292:F292"/>
    <mergeCell ref="E293:F293"/>
    <mergeCell ref="D294:H294"/>
    <mergeCell ref="G295:H295"/>
    <mergeCell ref="E212:F212"/>
    <mergeCell ref="E213:F213"/>
    <mergeCell ref="D214:H214"/>
    <mergeCell ref="G215:H215"/>
    <mergeCell ref="G216:H216"/>
    <mergeCell ref="G217:H217"/>
    <mergeCell ref="G218:H218"/>
    <mergeCell ref="E219:H219"/>
    <mergeCell ref="E220:H220"/>
    <mergeCell ref="E221:F221"/>
    <mergeCell ref="E222:F222"/>
    <mergeCell ref="E223:F223"/>
    <mergeCell ref="D224:H224"/>
    <mergeCell ref="G225:H225"/>
    <mergeCell ref="G226:H226"/>
    <mergeCell ref="G227:H227"/>
    <mergeCell ref="G228:H228"/>
    <mergeCell ref="E229:H229"/>
    <mergeCell ref="E230:H230"/>
    <mergeCell ref="E231:F231"/>
    <mergeCell ref="E232:F232"/>
    <mergeCell ref="E233:F233"/>
    <mergeCell ref="D234:H234"/>
    <mergeCell ref="G235:H235"/>
    <mergeCell ref="G236:H236"/>
    <mergeCell ref="G237:H237"/>
    <mergeCell ref="G238:H238"/>
    <mergeCell ref="E239:H239"/>
    <mergeCell ref="E240:H240"/>
    <mergeCell ref="E241:F241"/>
    <mergeCell ref="E242:F242"/>
    <mergeCell ref="E243:F243"/>
    <mergeCell ref="D244:H244"/>
    <mergeCell ref="G245:H245"/>
    <mergeCell ref="G246:H246"/>
    <mergeCell ref="G247:H247"/>
    <mergeCell ref="G248:H248"/>
    <mergeCell ref="E249:H249"/>
    <mergeCell ref="E250:H250"/>
    <mergeCell ref="E251:F251"/>
    <mergeCell ref="E252:F252"/>
    <mergeCell ref="E253:F253"/>
    <mergeCell ref="G268:H268"/>
    <mergeCell ref="E269:H269"/>
    <mergeCell ref="E270:H270"/>
    <mergeCell ref="E271:F271"/>
    <mergeCell ref="E272:F272"/>
    <mergeCell ref="E273:F273"/>
    <mergeCell ref="D274:H274"/>
  </mergeCells>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4" priority="1" operator="equal">
      <formula>"A"</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5" priority="2" operator="equal">
      <formula>"B"</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6" priority="3" operator="equal">
      <formula>"C1"</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7" priority="4" operator="equal">
      <formula>"C2"</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8" priority="5" operator="equal">
      <formula>"D"</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9" priority="6" operator="equal">
      <formula>"R"</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10" priority="7" operator="equal">
      <formula>"N"</formula>
    </cfRule>
  </conditionalFormatting>
  <printOptions gridLines="1" horizontalCentered="1"/>
  <pageMargins bottom="0.75" footer="0.0" header="0.0" left="0.7" right="0.7" top="0.75"/>
  <pageSetup fitToHeight="0" paperSize="9" cellComments="atEnd" orientation="portrait" pageOrder="overThenDown"/>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hidden="1" min="1" max="1" width="4.25"/>
    <col customWidth="1" hidden="1" min="2" max="2" width="7.13"/>
    <col customWidth="1" min="3" max="3" width="1.75"/>
    <col customWidth="1" min="4" max="8" width="6.38"/>
    <col customWidth="1" min="9" max="9" width="0.38"/>
  </cols>
  <sheetData>
    <row r="1" ht="25.5" hidden="1" customHeight="1"/>
    <row r="2" ht="6.0" customHeight="1">
      <c r="B2" s="238"/>
      <c r="C2" s="238"/>
    </row>
    <row r="3" ht="48.0" customHeight="1">
      <c r="D3" s="300" t="s">
        <v>117</v>
      </c>
    </row>
    <row r="4" ht="20.25" customHeight="1">
      <c r="D4" s="241">
        <f>NOW()</f>
        <v>46265.50961</v>
      </c>
    </row>
    <row r="5" ht="27.0" customHeight="1">
      <c r="A5" s="36" t="s">
        <v>93</v>
      </c>
      <c r="B5" s="36">
        <v>1.0</v>
      </c>
      <c r="D5" s="242" t="s">
        <v>11</v>
      </c>
      <c r="E5" s="243" t="s">
        <v>12</v>
      </c>
      <c r="F5" s="243" t="s">
        <v>13</v>
      </c>
      <c r="G5" s="244" t="s">
        <v>80</v>
      </c>
      <c r="H5" s="245"/>
    </row>
    <row r="6" ht="27.0" customHeight="1">
      <c r="A6" s="36"/>
      <c r="B6" s="36" t="s">
        <v>116</v>
      </c>
      <c r="D6" s="247">
        <f t="array" ref="D6">IFERROR(INDEX('計測入力シート（ここのみ編集可）'!$BN$17:$BN$116,MATCH(A5&amp;B5,'計測入力シート（ここのみ編集可）'!$BO$17:$BO$116,0)),"")</f>
        <v>1</v>
      </c>
      <c r="E6" s="248" t="str">
        <f t="array" ref="E6">IFERROR(INDEX('計測入力シート（ここのみ編集可）'!$BP$17:$BP$116,MATCH(A5&amp;B5,'計測入力シート（ここのみ編集可）'!$BO$17:$BO$116,0)),"")</f>
        <v>-</v>
      </c>
      <c r="F6" s="249" t="str">
        <f t="array" ref="F6">IFERROR(INDEX('計測入力シート（ここのみ編集可）'!$BR$17:$BR$116,MATCH(A5&amp;B5,'計測入力シート（ここのみ編集可）'!$BO$17:$BO$116,0)),"")</f>
        <v>-</v>
      </c>
      <c r="G6" s="250">
        <f t="array" ref="G6">IFERROR(INDEX('計測入力シート（ここのみ編集可）'!$BL$17:$BL$116,MATCH(A5&amp;B5,'計測入力シート（ここのみ編集可）'!$BO$17:$BO$116,0)),"")</f>
        <v>13</v>
      </c>
      <c r="H6" s="251"/>
    </row>
    <row r="7" ht="27.0" customHeight="1">
      <c r="D7" s="252" t="s">
        <v>18</v>
      </c>
      <c r="E7" s="253">
        <f t="array" ref="E7">IFERROR(INDEX('計測入力シート（ここのみ編集可）'!$C$17:$C$116,MATCH(A5&amp;B5,'計測入力シート（ここのみ編集可）'!$BO$17:$BO$116,0)),"")</f>
        <v>13</v>
      </c>
      <c r="F7" s="254" t="s">
        <v>4</v>
      </c>
      <c r="G7" s="255" t="str">
        <f t="array" ref="G7">IFERROR(INDEX('計測入力シート（ここのみ編集可）'!$D$17:$D$116,MATCH(A5&amp;B5,'計測入力シート（ここのみ編集可）'!$BO$17:$BO$116,0)),"")</f>
        <v>川崎幸治</v>
      </c>
      <c r="H7" s="256"/>
    </row>
    <row r="8" ht="27.0" customHeight="1">
      <c r="D8" s="257" t="s">
        <v>3</v>
      </c>
      <c r="E8" s="258" t="str">
        <f t="array" ref="E8">IFERROR(INDEX('計測入力シート（ここのみ編集可）'!$B$17:$B$116,MATCH(A5&amp;B5,'計測入力シート（ここのみ編集可）'!$BO$17:$BO$116,0)),"")</f>
        <v>D</v>
      </c>
      <c r="F8" s="259" t="s">
        <v>5</v>
      </c>
      <c r="G8" s="260" t="str">
        <f t="array" ref="G8">IFERROR(INDEX('計測入力シート（ここのみ編集可）'!$E$17:$E$116,MATCH(A5&amp;B5,'計測入力シート（ここのみ編集可）'!$BO$17:$BO$116,0)),"")</f>
        <v>トリッカー</v>
      </c>
      <c r="H8" s="261"/>
    </row>
    <row r="9" ht="24.75" customHeight="1">
      <c r="D9" s="262" t="s">
        <v>58</v>
      </c>
      <c r="E9" s="263" t="str">
        <f t="array" ref="E9">IFERROR(INDEX(#REF!,MATCH(A5&amp;B5,'計測入力シート（ここのみ編集可）'!$BO$17:$BO$116,0)),"")</f>
        <v/>
      </c>
      <c r="H9" s="35"/>
    </row>
    <row r="10" ht="52.5" customHeight="1">
      <c r="D10" s="264" t="s">
        <v>68</v>
      </c>
      <c r="E10" s="265" t="str">
        <f t="array" ref="E10">IFERROR(INDEX(#REF!,MATCH(A5&amp;B5,'計測入力シート（ここのみ編集可）'!$BO$17:$BO$116,0)),"")</f>
        <v/>
      </c>
      <c r="F10" s="2"/>
      <c r="G10" s="2"/>
      <c r="H10" s="3"/>
    </row>
    <row r="11" ht="20.25" customHeight="1">
      <c r="D11" s="266" t="s">
        <v>70</v>
      </c>
      <c r="E11" s="267" t="str">
        <f t="array" ref="E11">IFERROR(INDEX('計測入力シート（ここのみ編集可）'!$AW$17:$AW$116,MATCH(A5&amp;B5,'計測入力シート（ここのみ編集可）'!$BO$17:$BO$116,0)),"")</f>
        <v>1:47:950</v>
      </c>
      <c r="F11" s="268"/>
      <c r="G11" s="269" t="s">
        <v>110</v>
      </c>
      <c r="H11" s="270">
        <f t="array" ref="H11">IFERROR(INDEX('計測入力シート（ここのみ編集可）'!$AY$17:$AY$116,MATCH(A5&amp;B5,'計測入力シート（ここのみ編集可）'!$BO$17:$BO$116,0)),"")</f>
        <v>3</v>
      </c>
    </row>
    <row r="12" ht="20.25" customHeight="1">
      <c r="D12" s="271" t="s">
        <v>73</v>
      </c>
      <c r="E12" s="272" t="str">
        <f t="array" ref="E12">IFERROR(INDEX('計測入力シート（ここのみ編集可）'!$AZ$17:$AZ$116,MATCH(A5&amp;B5,'計測入力シート（ここのみ編集可）'!$BO$17:$BO$116,0)),"")</f>
        <v>1:47:289</v>
      </c>
      <c r="F12" s="179"/>
      <c r="G12" s="273" t="s">
        <v>111</v>
      </c>
      <c r="H12" s="274" t="str">
        <f t="array" ref="H12">IFERROR(INDEX('計測入力シート（ここのみ編集可）'!$BB$17:$BB$116,MATCH(A5&amp;B5,'計測入力シート（ここのみ編集可）'!$BO$17:$BO$116,0)),"")</f>
        <v>-</v>
      </c>
    </row>
    <row r="13" ht="20.25" customHeight="1">
      <c r="D13" s="275" t="s">
        <v>112</v>
      </c>
      <c r="E13" s="276" t="str">
        <f t="array" ref="E13">IFERROR(INDEX('計測入力シート（ここのみ編集可）'!$BC$17:$BC$116,MATCH(A5&amp;B5,'計測入力シート（ここのみ編集可）'!$BO$17:$BO$116,0)),"")</f>
        <v>1:47:289</v>
      </c>
      <c r="F13" s="277"/>
      <c r="G13" s="278" t="s">
        <v>9</v>
      </c>
      <c r="H13" s="279">
        <f t="array" ref="H13">IFERROR(INDEX('計測入力シート（ここのみ編集可）'!$BD$17:$BD$116,MATCH(A5&amp;B5,'計測入力シート（ここのみ編集可）'!$BO$17:$BO$116,0)),"")</f>
        <v>1.099204967</v>
      </c>
    </row>
    <row r="14" ht="20.25" customHeight="1">
      <c r="D14" s="280"/>
    </row>
    <row r="15" ht="27.0" customHeight="1">
      <c r="A15" s="105" t="str">
        <f>A5</f>
        <v>D</v>
      </c>
      <c r="B15" s="105">
        <f>B5+1</f>
        <v>2</v>
      </c>
      <c r="D15" s="242" t="s">
        <v>11</v>
      </c>
      <c r="E15" s="243" t="s">
        <v>12</v>
      </c>
      <c r="F15" s="243" t="s">
        <v>13</v>
      </c>
      <c r="G15" s="244" t="s">
        <v>80</v>
      </c>
      <c r="H15" s="245"/>
    </row>
    <row r="16" ht="27.0" customHeight="1">
      <c r="A16" s="36"/>
      <c r="B16" s="36"/>
      <c r="D16" s="247">
        <f t="array" ref="D16">IFERROR(INDEX('計測入力シート（ここのみ編集可）'!$BN$17:$BN$116,MATCH(A15&amp;B15,'計測入力シート（ここのみ編集可）'!$BO$17:$BO$116,0)),"")</f>
        <v>2</v>
      </c>
      <c r="E16" s="248">
        <f t="array" ref="E16">IFERROR(INDEX('計測入力シート（ここのみ編集可）'!$BP$17:$BP$116,MATCH(A15&amp;B15,'計測入力シート（ここのみ編集可）'!$BO$17:$BO$116,0)),"")</f>
        <v>1</v>
      </c>
      <c r="F16" s="249" t="str">
        <f t="array" ref="F16">IFERROR(INDEX('計測入力シート（ここのみ編集可）'!$BR$17:$BR$116,MATCH(A15&amp;B15,'計測入力シート（ここのみ編集可）'!$BO$17:$BO$116,0)),"")</f>
        <v>-</v>
      </c>
      <c r="G16" s="250">
        <f t="array" ref="G16">IFERROR(INDEX('計測入力シート（ここのみ編集可）'!$BL$17:$BL$116,MATCH(A15&amp;B15,'計測入力シート（ここのみ編集可）'!$BO$17:$BO$116,0)),"")</f>
        <v>15</v>
      </c>
      <c r="H16" s="251"/>
    </row>
    <row r="17" ht="27.0" customHeight="1">
      <c r="D17" s="252" t="s">
        <v>18</v>
      </c>
      <c r="E17" s="253">
        <f t="array" ref="E17">IFERROR(INDEX('計測入力シート（ここのみ編集可）'!$C$17:$C$116,MATCH(A15&amp;B15,'計測入力シート（ここのみ編集可）'!$BO$17:$BO$116,0)),"")</f>
        <v>7</v>
      </c>
      <c r="F17" s="254" t="s">
        <v>4</v>
      </c>
      <c r="G17" s="255" t="str">
        <f t="array" ref="G17">IFERROR(INDEX('計測入力シート（ここのみ編集可）'!$D$17:$D$116,MATCH(A15&amp;B15,'計測入力シート（ここのみ編集可）'!$BO$17:$BO$116,0)),"")</f>
        <v>ふじもん</v>
      </c>
      <c r="H17" s="256"/>
    </row>
    <row r="18" ht="27.0" customHeight="1">
      <c r="D18" s="257" t="s">
        <v>3</v>
      </c>
      <c r="E18" s="258" t="str">
        <f t="array" ref="E18">IFERROR(INDEX('計測入力シート（ここのみ編集可）'!$B$17:$B$116,MATCH(A15&amp;B15,'計測入力シート（ここのみ編集可）'!$BO$17:$BO$116,0)),"")</f>
        <v>D</v>
      </c>
      <c r="F18" s="259" t="s">
        <v>5</v>
      </c>
      <c r="G18" s="260" t="str">
        <f t="array" ref="G18">IFERROR(INDEX('計測入力シート（ここのみ編集可）'!$E$17:$E$116,MATCH(A15&amp;B15,'計測入力シート（ここのみ編集可）'!$BO$17:$BO$116,0)),"")</f>
        <v>MR150</v>
      </c>
      <c r="H18" s="261"/>
    </row>
    <row r="19" ht="24.75" customHeight="1">
      <c r="D19" s="262" t="s">
        <v>58</v>
      </c>
      <c r="E19" s="263" t="str">
        <f t="array" ref="E19">IFERROR(INDEX(#REF!,MATCH(A15&amp;B15,'計測入力シート（ここのみ編集可）'!$BO$17:$BO$116,0)),"")</f>
        <v/>
      </c>
      <c r="H19" s="35"/>
    </row>
    <row r="20" ht="52.5" customHeight="1">
      <c r="D20" s="264" t="s">
        <v>68</v>
      </c>
      <c r="E20" s="265" t="str">
        <f t="array" ref="E20">IFERROR(INDEX(#REF!,MATCH(A15&amp;B15,'計測入力シート（ここのみ編集可）'!$BO$17:$BO$116,0)),"")</f>
        <v/>
      </c>
      <c r="F20" s="2"/>
      <c r="G20" s="2"/>
      <c r="H20" s="3"/>
    </row>
    <row r="21" ht="20.25" customHeight="1">
      <c r="D21" s="266" t="s">
        <v>70</v>
      </c>
      <c r="E21" s="267" t="str">
        <f t="array" ref="E21">IFERROR(INDEX('計測入力シート（ここのみ編集可）'!$AW$17:$AW$116,MATCH(A15&amp;B15,'計測入力シート（ここのみ編集可）'!$BO$17:$BO$116,0)),"")</f>
        <v>1:50:557</v>
      </c>
      <c r="F21" s="268"/>
      <c r="G21" s="269" t="s">
        <v>110</v>
      </c>
      <c r="H21" s="270" t="str">
        <f t="array" ref="H21">IFERROR(INDEX('計測入力シート（ここのみ編集可）'!$AY$17:$AY$116,MATCH(A15&amp;B15,'計測入力シート（ここのみ編集可）'!$BO$17:$BO$116,0)),"")</f>
        <v>-</v>
      </c>
    </row>
    <row r="22" ht="20.25" customHeight="1">
      <c r="D22" s="271" t="s">
        <v>73</v>
      </c>
      <c r="E22" s="272" t="str">
        <f t="array" ref="E22">IFERROR(INDEX('計測入力シート（ここのみ編集可）'!$AZ$17:$AZ$116,MATCH(A15&amp;B15,'計測入力シート（ここのみ編集可）'!$BO$17:$BO$116,0)),"")</f>
        <v>1:48:489</v>
      </c>
      <c r="F22" s="179"/>
      <c r="G22" s="273" t="s">
        <v>111</v>
      </c>
      <c r="H22" s="274" t="str">
        <f t="array" ref="H22">IFERROR(INDEX('計測入力シート（ここのみ編集可）'!$BB$17:$BB$116,MATCH(A15&amp;B15,'計測入力シート（ここのみ編集可）'!$BO$17:$BO$116,0)),"")</f>
        <v>-</v>
      </c>
    </row>
    <row r="23" ht="20.25" customHeight="1">
      <c r="D23" s="275" t="s">
        <v>112</v>
      </c>
      <c r="E23" s="276" t="str">
        <f t="array" ref="E23">IFERROR(INDEX('計測入力シート（ここのみ編集可）'!$BC$17:$BC$116,MATCH(A15&amp;B15,'計測入力シート（ここのみ編集可）'!$BO$17:$BO$116,0)),"")</f>
        <v>1:48:489</v>
      </c>
      <c r="F23" s="277"/>
      <c r="G23" s="278" t="s">
        <v>9</v>
      </c>
      <c r="H23" s="279">
        <f t="array" ref="H23">IFERROR(INDEX('計測入力シート（ここのみ編集可）'!$BD$17:$BD$116,MATCH(A15&amp;B15,'計測入力シート（ここのみ編集可）'!$BO$17:$BO$116,0)),"")</f>
        <v>1.111499293</v>
      </c>
    </row>
    <row r="24" ht="20.25" customHeight="1">
      <c r="D24" s="280"/>
    </row>
    <row r="25" ht="27.0" customHeight="1">
      <c r="A25" s="105" t="str">
        <f>A15</f>
        <v>D</v>
      </c>
      <c r="B25" s="105">
        <f>B15+1</f>
        <v>3</v>
      </c>
      <c r="D25" s="242" t="s">
        <v>11</v>
      </c>
      <c r="E25" s="243" t="s">
        <v>12</v>
      </c>
      <c r="F25" s="243" t="s">
        <v>13</v>
      </c>
      <c r="G25" s="244" t="s">
        <v>80</v>
      </c>
      <c r="H25" s="245"/>
    </row>
    <row r="26" ht="27.0" customHeight="1">
      <c r="A26" s="36"/>
      <c r="B26" s="36"/>
      <c r="D26" s="247">
        <f t="array" ref="D26">IFERROR(INDEX('計測入力シート（ここのみ編集可）'!$BN$17:$BN$116,MATCH(A25&amp;B25,'計測入力シート（ここのみ編集可）'!$BO$17:$BO$116,0)),"")</f>
        <v>3</v>
      </c>
      <c r="E26" s="248" t="str">
        <f t="array" ref="E26">IFERROR(INDEX('計測入力シート（ここのみ編集可）'!$BP$17:$BP$116,MATCH(A25&amp;B25,'計測入力シート（ここのみ編集可）'!$BO$17:$BO$116,0)),"")</f>
        <v>-</v>
      </c>
      <c r="F26" s="249" t="str">
        <f t="array" ref="F26">IFERROR(INDEX('計測入力シート（ここのみ編集可）'!$BR$17:$BR$116,MATCH(A25&amp;B25,'計測入力シート（ここのみ編集可）'!$BO$17:$BO$116,0)),"")</f>
        <v>-</v>
      </c>
      <c r="G26" s="250">
        <f t="array" ref="G26">IFERROR(INDEX('計測入力シート（ここのみ編集可）'!$BL$17:$BL$116,MATCH(A25&amp;B25,'計測入力シート（ここのみ編集可）'!$BO$17:$BO$116,0)),"")</f>
        <v>16</v>
      </c>
      <c r="H26" s="251"/>
    </row>
    <row r="27" ht="27.0" customHeight="1">
      <c r="D27" s="252" t="s">
        <v>18</v>
      </c>
      <c r="E27" s="253">
        <f t="array" ref="E27">IFERROR(INDEX('計測入力シート（ここのみ編集可）'!$C$17:$C$116,MATCH(A25&amp;B25,'計測入力シート（ここのみ編集可）'!$BO$17:$BO$116,0)),"")</f>
        <v>10</v>
      </c>
      <c r="F27" s="254" t="s">
        <v>4</v>
      </c>
      <c r="G27" s="255" t="str">
        <f t="array" ref="G27">IFERROR(INDEX('計測入力シート（ここのみ編集可）'!$D$17:$D$116,MATCH(A25&amp;B25,'計測入力シート（ここのみ編集可）'!$BO$17:$BO$116,0)),"")</f>
        <v>SIGE2878</v>
      </c>
      <c r="H27" s="256"/>
    </row>
    <row r="28" ht="27.0" customHeight="1">
      <c r="D28" s="257" t="s">
        <v>3</v>
      </c>
      <c r="E28" s="258" t="str">
        <f t="array" ref="E28">IFERROR(INDEX('計測入力シート（ここのみ編集可）'!$B$17:$B$116,MATCH(A25&amp;B25,'計測入力シート（ここのみ編集可）'!$BO$17:$BO$116,0)),"")</f>
        <v>D</v>
      </c>
      <c r="F28" s="259" t="s">
        <v>5</v>
      </c>
      <c r="G28" s="260" t="str">
        <f t="array" ref="G28">IFERROR(INDEX('計測入力シート（ここのみ編集可）'!$E$17:$E$116,MATCH(A25&amp;B25,'計測入力シート（ここのみ編集可）'!$BO$17:$BO$116,0)),"")</f>
        <v>CRM250R</v>
      </c>
      <c r="H28" s="261"/>
    </row>
    <row r="29" ht="24.75" customHeight="1">
      <c r="D29" s="262" t="s">
        <v>58</v>
      </c>
      <c r="E29" s="263" t="str">
        <f t="array" ref="E29">IFERROR(INDEX(#REF!,MATCH(A25&amp;B25,'計測入力シート（ここのみ編集可）'!$BO$17:$BO$116,0)),"")</f>
        <v/>
      </c>
      <c r="H29" s="35"/>
    </row>
    <row r="30" ht="52.5" customHeight="1">
      <c r="D30" s="264" t="s">
        <v>68</v>
      </c>
      <c r="E30" s="265" t="str">
        <f t="array" ref="E30">IFERROR(INDEX(#REF!,MATCH(A25&amp;B25,'計測入力シート（ここのみ編集可）'!$BO$17:$BO$116,0)),"")</f>
        <v/>
      </c>
      <c r="F30" s="2"/>
      <c r="G30" s="2"/>
      <c r="H30" s="3"/>
    </row>
    <row r="31" ht="20.25" customHeight="1">
      <c r="D31" s="266" t="s">
        <v>70</v>
      </c>
      <c r="E31" s="267" t="str">
        <f t="array" ref="E31">IFERROR(INDEX('計測入力シート（ここのみ編集可）'!$AW$17:$AW$116,MATCH(A25&amp;B25,'計測入力シート（ここのみ編集可）'!$BO$17:$BO$116,0)),"")</f>
        <v>1:50:854</v>
      </c>
      <c r="F31" s="268"/>
      <c r="G31" s="269" t="s">
        <v>110</v>
      </c>
      <c r="H31" s="270" t="str">
        <f t="array" ref="H31">IFERROR(INDEX('計測入力シート（ここのみ編集可）'!$AY$17:$AY$116,MATCH(A25&amp;B25,'計測入力シート（ここのみ編集可）'!$BO$17:$BO$116,0)),"")</f>
        <v>-</v>
      </c>
    </row>
    <row r="32" ht="20.25" customHeight="1">
      <c r="D32" s="271" t="s">
        <v>73</v>
      </c>
      <c r="E32" s="272" t="str">
        <f t="array" ref="E32">IFERROR(INDEX('計測入力シート（ここのみ編集可）'!$AZ$17:$AZ$116,MATCH(A25&amp;B25,'計測入力シート（ここのみ編集可）'!$BO$17:$BO$116,0)),"")</f>
        <v>1:48:771</v>
      </c>
      <c r="F32" s="179"/>
      <c r="G32" s="273" t="s">
        <v>111</v>
      </c>
      <c r="H32" s="274" t="str">
        <f t="array" ref="H32">IFERROR(INDEX('計測入力シート（ここのみ編集可）'!$BB$17:$BB$116,MATCH(A25&amp;B25,'計測入力シート（ここのみ編集可）'!$BO$17:$BO$116,0)),"")</f>
        <v>-</v>
      </c>
    </row>
    <row r="33" ht="20.25" customHeight="1">
      <c r="D33" s="275" t="s">
        <v>112</v>
      </c>
      <c r="E33" s="276" t="str">
        <f t="array" ref="E33">IFERROR(INDEX('計測入力シート（ここのみ編集可）'!$BC$17:$BC$116,MATCH(A25&amp;B25,'計測入力シート（ここのみ編集可）'!$BO$17:$BO$116,0)),"")</f>
        <v>1:48:771</v>
      </c>
      <c r="F33" s="277"/>
      <c r="G33" s="278" t="s">
        <v>9</v>
      </c>
      <c r="H33" s="279">
        <f t="array" ref="H33">IFERROR(INDEX('計測入力シート（ここのみ編集可）'!$BD$17:$BD$116,MATCH(A25&amp;B25,'計測入力シート（ここのみ編集可）'!$BO$17:$BO$116,0)),"")</f>
        <v>1.11438846</v>
      </c>
    </row>
    <row r="34" ht="20.25" customHeight="1">
      <c r="D34" s="280"/>
    </row>
    <row r="35" ht="27.0" customHeight="1">
      <c r="A35" s="105" t="str">
        <f>A25</f>
        <v>D</v>
      </c>
      <c r="B35" s="105">
        <f>B25+1</f>
        <v>4</v>
      </c>
      <c r="D35" s="242" t="s">
        <v>11</v>
      </c>
      <c r="E35" s="243" t="s">
        <v>12</v>
      </c>
      <c r="F35" s="243" t="s">
        <v>13</v>
      </c>
      <c r="G35" s="244" t="s">
        <v>80</v>
      </c>
      <c r="H35" s="245"/>
    </row>
    <row r="36" ht="27.0" customHeight="1">
      <c r="A36" s="36"/>
      <c r="B36" s="36"/>
      <c r="D36" s="247">
        <f t="array" ref="D36">IFERROR(INDEX('計測入力シート（ここのみ編集可）'!$BN$17:$BN$116,MATCH(A35&amp;B35,'計測入力シート（ここのみ編集可）'!$BO$17:$BO$116,0)),"")</f>
        <v>4</v>
      </c>
      <c r="E36" s="248" t="str">
        <f t="array" ref="E36">IFERROR(INDEX('計測入力シート（ここのみ編集可）'!$BP$17:$BP$116,MATCH(A35&amp;B35,'計測入力シート（ここのみ編集可）'!$BO$17:$BO$116,0)),"")</f>
        <v>-</v>
      </c>
      <c r="F36" s="249" t="str">
        <f t="array" ref="F36">IFERROR(INDEX('計測入力シート（ここのみ編集可）'!$BR$17:$BR$116,MATCH(A35&amp;B35,'計測入力シート（ここのみ編集可）'!$BO$17:$BO$116,0)),"")</f>
        <v>-</v>
      </c>
      <c r="G36" s="250">
        <f t="array" ref="G36">IFERROR(INDEX('計測入力シート（ここのみ編集可）'!$BL$17:$BL$116,MATCH(A35&amp;B35,'計測入力シート（ここのみ編集可）'!$BO$17:$BO$116,0)),"")</f>
        <v>21</v>
      </c>
      <c r="H36" s="251"/>
    </row>
    <row r="37" ht="27.0" customHeight="1">
      <c r="D37" s="252" t="s">
        <v>18</v>
      </c>
      <c r="E37" s="253">
        <f t="array" ref="E37">IFERROR(INDEX('計測入力シート（ここのみ編集可）'!$C$17:$C$116,MATCH(A35&amp;B35,'計測入力シート（ここのみ編集可）'!$BO$17:$BO$116,0)),"")</f>
        <v>5</v>
      </c>
      <c r="F37" s="254" t="s">
        <v>4</v>
      </c>
      <c r="G37" s="255" t="str">
        <f t="array" ref="G37">IFERROR(INDEX('計測入力シート（ここのみ編集可）'!$D$17:$D$116,MATCH(A35&amp;B35,'計測入力シート（ここのみ編集可）'!$BO$17:$BO$116,0)),"")</f>
        <v>ホッシャ</v>
      </c>
      <c r="H37" s="256"/>
    </row>
    <row r="38" ht="27.0" customHeight="1">
      <c r="D38" s="257" t="s">
        <v>3</v>
      </c>
      <c r="E38" s="258" t="str">
        <f t="array" ref="E38">IFERROR(INDEX('計測入力シート（ここのみ編集可）'!$B$17:$B$116,MATCH(A35&amp;B35,'計測入力シート（ここのみ編集可）'!$BO$17:$BO$116,0)),"")</f>
        <v>D</v>
      </c>
      <c r="F38" s="259" t="s">
        <v>5</v>
      </c>
      <c r="G38" s="260" t="str">
        <f t="array" ref="G38">IFERROR(INDEX('計測入力シート（ここのみ編集可）'!$E$17:$E$116,MATCH(A35&amp;B35,'計測入力シート（ここのみ編集可）'!$BO$17:$BO$116,0)),"")</f>
        <v>VTR</v>
      </c>
      <c r="H38" s="261"/>
    </row>
    <row r="39" ht="24.75" customHeight="1">
      <c r="D39" s="262" t="s">
        <v>58</v>
      </c>
      <c r="E39" s="263" t="str">
        <f t="array" ref="E39">IFERROR(INDEX(#REF!,MATCH(A35&amp;B35,'計測入力シート（ここのみ編集可）'!$BO$17:$BO$116,0)),"")</f>
        <v/>
      </c>
      <c r="H39" s="35"/>
    </row>
    <row r="40" ht="52.5" customHeight="1">
      <c r="D40" s="264" t="s">
        <v>68</v>
      </c>
      <c r="E40" s="265" t="str">
        <f t="array" ref="E40">IFERROR(INDEX(#REF!,MATCH(A35&amp;B35,'計測入力シート（ここのみ編集可）'!$BO$17:$BO$116,0)),"")</f>
        <v/>
      </c>
      <c r="F40" s="2"/>
      <c r="G40" s="2"/>
      <c r="H40" s="3"/>
    </row>
    <row r="41" ht="20.25" customHeight="1">
      <c r="D41" s="266" t="s">
        <v>70</v>
      </c>
      <c r="E41" s="267" t="str">
        <f t="array" ref="E41">IFERROR(INDEX('計測入力シート（ここのみ編集可）'!$AW$17:$AW$116,MATCH(A35&amp;B35,'計測入力シート（ここのみ編集可）'!$BO$17:$BO$116,0)),"")</f>
        <v>1:54:609</v>
      </c>
      <c r="F41" s="268"/>
      <c r="G41" s="269" t="s">
        <v>110</v>
      </c>
      <c r="H41" s="270" t="str">
        <f t="array" ref="H41">IFERROR(INDEX('計測入力シート（ここのみ編集可）'!$AY$17:$AY$116,MATCH(A35&amp;B35,'計測入力シート（ここのみ編集可）'!$BO$17:$BO$116,0)),"")</f>
        <v>-</v>
      </c>
    </row>
    <row r="42" ht="20.25" customHeight="1">
      <c r="D42" s="271" t="s">
        <v>73</v>
      </c>
      <c r="E42" s="272" t="str">
        <f t="array" ref="E42">IFERROR(INDEX('計測入力シート（ここのみ編集可）'!$AZ$17:$AZ$116,MATCH(A35&amp;B35,'計測入力シート（ここのみ編集可）'!$BO$17:$BO$116,0)),"")</f>
        <v>1:50:535</v>
      </c>
      <c r="F42" s="179"/>
      <c r="G42" s="273" t="s">
        <v>111</v>
      </c>
      <c r="H42" s="274" t="str">
        <f t="array" ref="H42">IFERROR(INDEX('計測入力シート（ここのみ編集可）'!$BB$17:$BB$116,MATCH(A35&amp;B35,'計測入力シート（ここのみ編集可）'!$BO$17:$BO$116,0)),"")</f>
        <v>-</v>
      </c>
    </row>
    <row r="43" ht="20.25" customHeight="1">
      <c r="D43" s="275" t="s">
        <v>112</v>
      </c>
      <c r="E43" s="276" t="str">
        <f t="array" ref="E43">IFERROR(INDEX('計測入力シート（ここのみ編集可）'!$BC$17:$BC$116,MATCH(A35&amp;B35,'計測入力シート（ここのみ編集可）'!$BO$17:$BO$116,0)),"")</f>
        <v>1:50:535</v>
      </c>
      <c r="F43" s="277"/>
      <c r="G43" s="278" t="s">
        <v>9</v>
      </c>
      <c r="H43" s="279">
        <f t="array" ref="H43">IFERROR(INDEX('計測入力シート（ここのみ編集可）'!$BD$17:$BD$116,MATCH(A35&amp;B35,'計測入力シート（ここのみ編集可）'!$BO$17:$BO$116,0)),"")</f>
        <v>1.132461119</v>
      </c>
    </row>
    <row r="44" ht="20.25" customHeight="1">
      <c r="D44" s="280"/>
    </row>
    <row r="45" ht="27.0" customHeight="1">
      <c r="A45" s="105" t="str">
        <f>A35</f>
        <v>D</v>
      </c>
      <c r="B45" s="105">
        <f>B35+1</f>
        <v>5</v>
      </c>
      <c r="D45" s="242" t="s">
        <v>11</v>
      </c>
      <c r="E45" s="243" t="s">
        <v>12</v>
      </c>
      <c r="F45" s="243" t="s">
        <v>13</v>
      </c>
      <c r="G45" s="244" t="s">
        <v>80</v>
      </c>
      <c r="H45" s="245"/>
    </row>
    <row r="46" ht="27.0" customHeight="1">
      <c r="A46" s="36"/>
      <c r="B46" s="36"/>
      <c r="D46" s="247">
        <f t="array" ref="D46">IFERROR(INDEX('計測入力シート（ここのみ編集可）'!$BN$17:$BN$116,MATCH(A45&amp;B45,'計測入力シート（ここのみ編集可）'!$BO$17:$BO$116,0)),"")</f>
        <v>5</v>
      </c>
      <c r="E46" s="248" t="str">
        <f t="array" ref="E46">IFERROR(INDEX('計測入力シート（ここのみ編集可）'!$BP$17:$BP$116,MATCH(A45&amp;B45,'計測入力シート（ここのみ編集可）'!$BO$17:$BO$116,0)),"")</f>
        <v>-</v>
      </c>
      <c r="F46" s="249" t="str">
        <f t="array" ref="F46">IFERROR(INDEX('計測入力シート（ここのみ編集可）'!$BR$17:$BR$116,MATCH(A45&amp;B45,'計測入力シート（ここのみ編集可）'!$BO$17:$BO$116,0)),"")</f>
        <v>-</v>
      </c>
      <c r="G46" s="250">
        <f t="array" ref="G46">IFERROR(INDEX('計測入力シート（ここのみ編集可）'!$BL$17:$BL$116,MATCH(A45&amp;B45,'計測入力シート（ここのみ編集可）'!$BO$17:$BO$116,0)),"")</f>
        <v>22</v>
      </c>
      <c r="H46" s="251"/>
    </row>
    <row r="47" ht="27.0" customHeight="1">
      <c r="D47" s="252" t="s">
        <v>18</v>
      </c>
      <c r="E47" s="253">
        <f t="array" ref="E47">IFERROR(INDEX('計測入力シート（ここのみ編集可）'!$C$17:$C$116,MATCH(A45&amp;B45,'計測入力シート（ここのみ編集可）'!$BO$17:$BO$116,0)),"")</f>
        <v>9</v>
      </c>
      <c r="F47" s="254" t="s">
        <v>4</v>
      </c>
      <c r="G47" s="255" t="str">
        <f t="array" ref="G47">IFERROR(INDEX('計測入力シート（ここのみ編集可）'!$D$17:$D$116,MATCH(A45&amp;B45,'計測入力シート（ここのみ編集可）'!$BO$17:$BO$116,0)),"")</f>
        <v>ひーちゃん</v>
      </c>
      <c r="H47" s="256"/>
    </row>
    <row r="48" ht="27.0" customHeight="1">
      <c r="D48" s="257" t="s">
        <v>3</v>
      </c>
      <c r="E48" s="258" t="str">
        <f t="array" ref="E48">IFERROR(INDEX('計測入力シート（ここのみ編集可）'!$B$17:$B$116,MATCH(A45&amp;B45,'計測入力シート（ここのみ編集可）'!$BO$17:$BO$116,0)),"")</f>
        <v>D</v>
      </c>
      <c r="F48" s="259" t="s">
        <v>5</v>
      </c>
      <c r="G48" s="260" t="str">
        <f t="array" ref="G48">IFERROR(INDEX('計測入力シート（ここのみ編集可）'!$E$17:$E$116,MATCH(A45&amp;B45,'計測入力シート（ここのみ編集可）'!$BO$17:$BO$116,0)),"")</f>
        <v>NSR50改</v>
      </c>
      <c r="H48" s="261"/>
    </row>
    <row r="49" ht="24.75" customHeight="1">
      <c r="D49" s="262" t="s">
        <v>58</v>
      </c>
      <c r="E49" s="263" t="str">
        <f t="array" ref="E49">IFERROR(INDEX(#REF!,MATCH(A45&amp;B45,'計測入力シート（ここのみ編集可）'!$BO$17:$BO$116,0)),"")</f>
        <v/>
      </c>
      <c r="H49" s="35"/>
    </row>
    <row r="50" ht="52.5" customHeight="1">
      <c r="D50" s="264" t="s">
        <v>68</v>
      </c>
      <c r="E50" s="265" t="str">
        <f t="array" ref="E50">IFERROR(INDEX(#REF!,MATCH(A45&amp;B45,'計測入力シート（ここのみ編集可）'!$BO$17:$BO$116,0)),"")</f>
        <v/>
      </c>
      <c r="F50" s="2"/>
      <c r="G50" s="2"/>
      <c r="H50" s="3"/>
    </row>
    <row r="51" ht="20.25" customHeight="1">
      <c r="D51" s="266" t="s">
        <v>70</v>
      </c>
      <c r="E51" s="267" t="str">
        <f t="array" ref="E51">IFERROR(INDEX('計測入力シート（ここのみ編集可）'!$AW$17:$AW$116,MATCH(A45&amp;B45,'計測入力シート（ここのみ編集可）'!$BO$17:$BO$116,0)),"")</f>
        <v>9:99:999</v>
      </c>
      <c r="F51" s="268"/>
      <c r="G51" s="269" t="s">
        <v>110</v>
      </c>
      <c r="H51" s="270" t="str">
        <f t="array" ref="H51">IFERROR(INDEX('計測入力シート（ここのみ編集可）'!$AY$17:$AY$116,MATCH(A45&amp;B45,'計測入力シート（ここのみ編集可）'!$BO$17:$BO$116,0)),"")</f>
        <v>MC</v>
      </c>
    </row>
    <row r="52" ht="20.25" customHeight="1">
      <c r="D52" s="271" t="s">
        <v>73</v>
      </c>
      <c r="E52" s="272" t="str">
        <f t="array" ref="E52">IFERROR(INDEX('計測入力シート（ここのみ編集可）'!$AZ$17:$AZ$116,MATCH(A45&amp;B45,'計測入力シート（ここのみ編集可）'!$BO$17:$BO$116,0)),"")</f>
        <v>1:50:783</v>
      </c>
      <c r="F52" s="179"/>
      <c r="G52" s="273" t="s">
        <v>111</v>
      </c>
      <c r="H52" s="274" t="str">
        <f t="array" ref="H52">IFERROR(INDEX('計測入力シート（ここのみ編集可）'!$BB$17:$BB$116,MATCH(A45&amp;B45,'計測入力シート（ここのみ編集可）'!$BO$17:$BO$116,0)),"")</f>
        <v>-</v>
      </c>
    </row>
    <row r="53" ht="20.25" customHeight="1">
      <c r="D53" s="275" t="s">
        <v>112</v>
      </c>
      <c r="E53" s="276" t="str">
        <f t="array" ref="E53">IFERROR(INDEX('計測入力シート（ここのみ編集可）'!$BC$17:$BC$116,MATCH(A45&amp;B45,'計測入力シート（ここのみ編集可）'!$BO$17:$BO$116,0)),"")</f>
        <v>1:50:783</v>
      </c>
      <c r="F53" s="277"/>
      <c r="G53" s="278" t="s">
        <v>9</v>
      </c>
      <c r="H53" s="279">
        <f t="array" ref="H53">IFERROR(INDEX('計測入力シート（ここのみ編集可）'!$BD$17:$BD$116,MATCH(A45&amp;B45,'計測入力シート（ここのみ編集可）'!$BO$17:$BO$116,0)),"")</f>
        <v>1.135001947</v>
      </c>
    </row>
    <row r="54" ht="20.25" customHeight="1">
      <c r="D54" s="280"/>
    </row>
    <row r="55" ht="27.0" customHeight="1">
      <c r="A55" s="105" t="str">
        <f>A45</f>
        <v>D</v>
      </c>
      <c r="B55" s="105">
        <f>B45+1</f>
        <v>6</v>
      </c>
      <c r="D55" s="242" t="s">
        <v>11</v>
      </c>
      <c r="E55" s="243" t="s">
        <v>12</v>
      </c>
      <c r="F55" s="243" t="s">
        <v>13</v>
      </c>
      <c r="G55" s="244" t="s">
        <v>80</v>
      </c>
      <c r="H55" s="245"/>
    </row>
    <row r="56" ht="27.0" customHeight="1">
      <c r="A56" s="36"/>
      <c r="B56" s="36"/>
      <c r="D56" s="247">
        <f t="array" ref="D56">IFERROR(INDEX('計測入力シート（ここのみ編集可）'!$BN$17:$BN$116,MATCH(A55&amp;B55,'計測入力シート（ここのみ編集可）'!$BO$17:$BO$116,0)),"")</f>
        <v>6</v>
      </c>
      <c r="E56" s="248" t="str">
        <f t="array" ref="E56">IFERROR(INDEX('計測入力シート（ここのみ編集可）'!$BP$17:$BP$116,MATCH(A55&amp;B55,'計測入力シート（ここのみ編集可）'!$BO$17:$BO$116,0)),"")</f>
        <v>-</v>
      </c>
      <c r="F56" s="249" t="str">
        <f t="array" ref="F56">IFERROR(INDEX('計測入力シート（ここのみ編集可）'!$BR$17:$BR$116,MATCH(A55&amp;B55,'計測入力シート（ここのみ編集可）'!$BO$17:$BO$116,0)),"")</f>
        <v>-</v>
      </c>
      <c r="G56" s="250">
        <f t="array" ref="G56">IFERROR(INDEX('計測入力シート（ここのみ編集可）'!$BL$17:$BL$116,MATCH(A55&amp;B55,'計測入力シート（ここのみ編集可）'!$BO$17:$BO$116,0)),"")</f>
        <v>24</v>
      </c>
      <c r="H56" s="251"/>
    </row>
    <row r="57" ht="27.0" customHeight="1">
      <c r="D57" s="252" t="s">
        <v>18</v>
      </c>
      <c r="E57" s="253">
        <f t="array" ref="E57">IFERROR(INDEX('計測入力シート（ここのみ編集可）'!$C$17:$C$116,MATCH(A55&amp;B55,'計測入力シート（ここのみ編集可）'!$BO$17:$BO$116,0)),"")</f>
        <v>12</v>
      </c>
      <c r="F57" s="254" t="s">
        <v>4</v>
      </c>
      <c r="G57" s="255" t="str">
        <f t="array" ref="G57">IFERROR(INDEX('計測入力シート（ここのみ編集可）'!$D$17:$D$116,MATCH(A55&amp;B55,'計測入力シート（ここのみ編集可）'!$BO$17:$BO$116,0)),"")</f>
        <v>ぶんちゃん</v>
      </c>
      <c r="H57" s="256"/>
    </row>
    <row r="58" ht="27.0" customHeight="1">
      <c r="D58" s="257" t="s">
        <v>3</v>
      </c>
      <c r="E58" s="258" t="str">
        <f t="array" ref="E58">IFERROR(INDEX('計測入力シート（ここのみ編集可）'!$B$17:$B$116,MATCH(A55&amp;B55,'計測入力シート（ここのみ編集可）'!$BO$17:$BO$116,0)),"")</f>
        <v>D</v>
      </c>
      <c r="F58" s="259" t="s">
        <v>5</v>
      </c>
      <c r="G58" s="260" t="str">
        <f t="array" ref="G58">IFERROR(INDEX('計測入力シート（ここのみ編集可）'!$E$17:$E$116,MATCH(A55&amp;B55,'計測入力シート（ここのみ編集可）'!$BO$17:$BO$116,0)),"")</f>
        <v>GSX-R1000</v>
      </c>
      <c r="H58" s="261"/>
    </row>
    <row r="59" ht="24.75" customHeight="1">
      <c r="D59" s="262" t="s">
        <v>58</v>
      </c>
      <c r="E59" s="263" t="str">
        <f t="array" ref="E59">IFERROR(INDEX(#REF!,MATCH(A55&amp;B55,'計測入力シート（ここのみ編集可）'!$BO$17:$BO$116,0)),"")</f>
        <v/>
      </c>
      <c r="H59" s="35"/>
    </row>
    <row r="60" ht="52.5" customHeight="1">
      <c r="D60" s="264" t="s">
        <v>68</v>
      </c>
      <c r="E60" s="265" t="str">
        <f t="array" ref="E60">IFERROR(INDEX(#REF!,MATCH(A55&amp;B55,'計測入力シート（ここのみ編集可）'!$BO$17:$BO$116,0)),"")</f>
        <v/>
      </c>
      <c r="F60" s="2"/>
      <c r="G60" s="2"/>
      <c r="H60" s="3"/>
    </row>
    <row r="61" ht="20.25" customHeight="1">
      <c r="D61" s="266" t="s">
        <v>70</v>
      </c>
      <c r="E61" s="267" t="str">
        <f t="array" ref="E61">IFERROR(INDEX('計測入力シート（ここのみ編集可）'!$AW$17:$AW$116,MATCH(A55&amp;B55,'計測入力シート（ここのみ編集可）'!$BO$17:$BO$116,0)),"")</f>
        <v>9:99:999</v>
      </c>
      <c r="F61" s="268"/>
      <c r="G61" s="269" t="s">
        <v>110</v>
      </c>
      <c r="H61" s="270" t="str">
        <f t="array" ref="H61">IFERROR(INDEX('計測入力シート（ここのみ編集可）'!$AY$17:$AY$116,MATCH(A55&amp;B55,'計測入力シート（ここのみ編集可）'!$BO$17:$BO$116,0)),"")</f>
        <v>MC</v>
      </c>
    </row>
    <row r="62" ht="20.25" customHeight="1">
      <c r="D62" s="271" t="s">
        <v>73</v>
      </c>
      <c r="E62" s="272" t="str">
        <f t="array" ref="E62">IFERROR(INDEX('計測入力シート（ここのみ編集可）'!$AZ$17:$AZ$116,MATCH(A55&amp;B55,'計測入力シート（ここのみ編集可）'!$BO$17:$BO$116,0)),"")</f>
        <v>1:50:255</v>
      </c>
      <c r="F62" s="179"/>
      <c r="G62" s="273" t="s">
        <v>111</v>
      </c>
      <c r="H62" s="274">
        <f t="array" ref="H62">IFERROR(INDEX('計測入力シート（ここのみ編集可）'!$BB$17:$BB$116,MATCH(A55&amp;B55,'計測入力シート（ここのみ編集可）'!$BO$17:$BO$116,0)),"")</f>
        <v>1</v>
      </c>
    </row>
    <row r="63" ht="20.25" customHeight="1">
      <c r="D63" s="275" t="s">
        <v>112</v>
      </c>
      <c r="E63" s="276" t="str">
        <f t="array" ref="E63">IFERROR(INDEX('計測入力シート（ここのみ編集可）'!$BC$17:$BC$116,MATCH(A55&amp;B55,'計測入力シート（ここのみ編集可）'!$BO$17:$BO$116,0)),"")</f>
        <v>1:51:255</v>
      </c>
      <c r="F63" s="277"/>
      <c r="G63" s="278" t="s">
        <v>9</v>
      </c>
      <c r="H63" s="279">
        <f t="array" ref="H63">IFERROR(INDEX('計測入力シート（ここのみ編集可）'!$BD$17:$BD$116,MATCH(A55&amp;B55,'計測入力シート（ここのみ編集可）'!$BO$17:$BO$116,0)),"")</f>
        <v>1.139837715</v>
      </c>
    </row>
    <row r="64" ht="20.25" customHeight="1">
      <c r="D64" s="280"/>
    </row>
    <row r="65" ht="27.0" customHeight="1">
      <c r="A65" s="105" t="str">
        <f>A55</f>
        <v>D</v>
      </c>
      <c r="B65" s="105">
        <f>B55+1</f>
        <v>7</v>
      </c>
      <c r="D65" s="242" t="s">
        <v>11</v>
      </c>
      <c r="E65" s="243" t="s">
        <v>12</v>
      </c>
      <c r="F65" s="243" t="s">
        <v>13</v>
      </c>
      <c r="G65" s="244" t="s">
        <v>80</v>
      </c>
      <c r="H65" s="245"/>
    </row>
    <row r="66" ht="27.0" customHeight="1">
      <c r="A66" s="36"/>
      <c r="B66" s="36"/>
      <c r="D66" s="247">
        <f t="array" ref="D66">IFERROR(INDEX('計測入力シート（ここのみ編集可）'!$BN$17:$BN$116,MATCH(A65&amp;B65,'計測入力シート（ここのみ編集可）'!$BO$17:$BO$116,0)),"")</f>
        <v>7</v>
      </c>
      <c r="E66" s="248" t="str">
        <f t="array" ref="E66">IFERROR(INDEX('計測入力シート（ここのみ編集可）'!$BP$17:$BP$116,MATCH(A65&amp;B65,'計測入力シート（ここのみ編集可）'!$BO$17:$BO$116,0)),"")</f>
        <v>-</v>
      </c>
      <c r="F66" s="249" t="str">
        <f t="array" ref="F66">IFERROR(INDEX('計測入力シート（ここのみ編集可）'!$BR$17:$BR$116,MATCH(A65&amp;B65,'計測入力シート（ここのみ編集可）'!$BO$17:$BO$116,0)),"")</f>
        <v>-</v>
      </c>
      <c r="G66" s="250">
        <f t="array" ref="G66">IFERROR(INDEX('計測入力シート（ここのみ編集可）'!$BL$17:$BL$116,MATCH(A65&amp;B65,'計測入力シート（ここのみ編集可）'!$BO$17:$BO$116,0)),"")</f>
        <v>26</v>
      </c>
      <c r="H66" s="251"/>
    </row>
    <row r="67" ht="27.0" customHeight="1">
      <c r="D67" s="252" t="s">
        <v>18</v>
      </c>
      <c r="E67" s="253">
        <f t="array" ref="E67">IFERROR(INDEX('計測入力シート（ここのみ編集可）'!$C$17:$C$116,MATCH(A65&amp;B65,'計測入力シート（ここのみ編集可）'!$BO$17:$BO$116,0)),"")</f>
        <v>6</v>
      </c>
      <c r="F67" s="254" t="s">
        <v>4</v>
      </c>
      <c r="G67" s="255" t="str">
        <f t="array" ref="G67">IFERROR(INDEX('計測入力シート（ここのみ編集可）'!$D$17:$D$116,MATCH(A65&amp;B65,'計測入力シート（ここのみ編集可）'!$BO$17:$BO$116,0)),"")</f>
        <v>ひさぽん</v>
      </c>
      <c r="H67" s="256"/>
    </row>
    <row r="68" ht="27.0" customHeight="1">
      <c r="D68" s="257" t="s">
        <v>3</v>
      </c>
      <c r="E68" s="258" t="str">
        <f t="array" ref="E68">IFERROR(INDEX('計測入力シート（ここのみ編集可）'!$B$17:$B$116,MATCH(A65&amp;B65,'計測入力シート（ここのみ編集可）'!$BO$17:$BO$116,0)),"")</f>
        <v>D</v>
      </c>
      <c r="F68" s="259" t="s">
        <v>5</v>
      </c>
      <c r="G68" s="260" t="str">
        <f t="array" ref="G68">IFERROR(INDEX('計測入力シート（ここのみ編集可）'!$E$17:$E$116,MATCH(A65&amp;B65,'計測入力シート（ここのみ編集可）'!$BO$17:$BO$116,0)),"")</f>
        <v>NSR50改</v>
      </c>
      <c r="H68" s="261"/>
    </row>
    <row r="69" ht="24.75" customHeight="1">
      <c r="D69" s="262" t="s">
        <v>58</v>
      </c>
      <c r="E69" s="263" t="str">
        <f t="array" ref="E69">IFERROR(INDEX(#REF!,MATCH(A65&amp;B65,'計測入力シート（ここのみ編集可）'!$BO$17:$BO$116,0)),"")</f>
        <v/>
      </c>
      <c r="H69" s="35"/>
    </row>
    <row r="70" ht="52.5" customHeight="1">
      <c r="D70" s="264" t="s">
        <v>68</v>
      </c>
      <c r="E70" s="265" t="str">
        <f t="array" ref="E70">IFERROR(INDEX(#REF!,MATCH(A65&amp;B65,'計測入力シート（ここのみ編集可）'!$BO$17:$BO$116,0)),"")</f>
        <v/>
      </c>
      <c r="F70" s="2"/>
      <c r="G70" s="2"/>
      <c r="H70" s="3"/>
    </row>
    <row r="71" ht="20.25" customHeight="1">
      <c r="D71" s="266" t="s">
        <v>70</v>
      </c>
      <c r="E71" s="267" t="str">
        <f t="array" ref="E71">IFERROR(INDEX('計測入力シート（ここのみ編集可）'!$AW$17:$AW$116,MATCH(A65&amp;B65,'計測入力シート（ここのみ編集可）'!$BO$17:$BO$116,0)),"")</f>
        <v>9:99:999</v>
      </c>
      <c r="F71" s="268"/>
      <c r="G71" s="269" t="s">
        <v>110</v>
      </c>
      <c r="H71" s="270" t="str">
        <f t="array" ref="H71">IFERROR(INDEX('計測入力シート（ここのみ編集可）'!$AY$17:$AY$116,MATCH(A65&amp;B65,'計測入力シート（ここのみ編集可）'!$BO$17:$BO$116,0)),"")</f>
        <v>MC</v>
      </c>
    </row>
    <row r="72" ht="20.25" customHeight="1">
      <c r="D72" s="271" t="s">
        <v>73</v>
      </c>
      <c r="E72" s="272" t="str">
        <f t="array" ref="E72">IFERROR(INDEX('計測入力シート（ここのみ編集可）'!$AZ$17:$AZ$116,MATCH(A65&amp;B65,'計測入力シート（ここのみ編集可）'!$BO$17:$BO$116,0)),"")</f>
        <v>1:52:505</v>
      </c>
      <c r="F72" s="179"/>
      <c r="G72" s="273" t="s">
        <v>111</v>
      </c>
      <c r="H72" s="274" t="str">
        <f t="array" ref="H72">IFERROR(INDEX('計測入力シート（ここのみ編集可）'!$BB$17:$BB$116,MATCH(A65&amp;B65,'計測入力シート（ここのみ編集可）'!$BO$17:$BO$116,0)),"")</f>
        <v>-</v>
      </c>
    </row>
    <row r="73" ht="20.25" customHeight="1">
      <c r="D73" s="275" t="s">
        <v>112</v>
      </c>
      <c r="E73" s="276" t="str">
        <f t="array" ref="E73">IFERROR(INDEX('計測入力シート（ここのみ編集可）'!$BC$17:$BC$116,MATCH(A65&amp;B65,'計測入力シート（ここのみ編集可）'!$BO$17:$BO$116,0)),"")</f>
        <v>1:52:505</v>
      </c>
      <c r="F73" s="277"/>
      <c r="G73" s="278" t="s">
        <v>9</v>
      </c>
      <c r="H73" s="279">
        <f t="array" ref="H73">IFERROR(INDEX('計測入力シート（ここのみ編集可）'!$BD$17:$BD$116,MATCH(A65&amp;B65,'計測入力シート（ここのみ編集可）'!$BO$17:$BO$116,0)),"")</f>
        <v>1.152644305</v>
      </c>
    </row>
    <row r="74" ht="20.25" customHeight="1">
      <c r="D74" s="280"/>
    </row>
    <row r="75" ht="27.0" customHeight="1">
      <c r="A75" s="105" t="str">
        <f>A65</f>
        <v>D</v>
      </c>
      <c r="B75" s="105">
        <f>B65+1</f>
        <v>8</v>
      </c>
      <c r="D75" s="242" t="s">
        <v>11</v>
      </c>
      <c r="E75" s="243" t="s">
        <v>12</v>
      </c>
      <c r="F75" s="243" t="s">
        <v>13</v>
      </c>
      <c r="G75" s="244" t="s">
        <v>80</v>
      </c>
      <c r="H75" s="245"/>
    </row>
    <row r="76" ht="27.0" customHeight="1">
      <c r="A76" s="36"/>
      <c r="B76" s="36"/>
      <c r="D76" s="247">
        <f t="array" ref="D76">IFERROR(INDEX('計測入力シート（ここのみ編集可）'!$BN$17:$BN$116,MATCH(A75&amp;B75,'計測入力シート（ここのみ編集可）'!$BO$17:$BO$116,0)),"")</f>
        <v>8</v>
      </c>
      <c r="E76" s="248" t="str">
        <f t="array" ref="E76">IFERROR(INDEX('計測入力シート（ここのみ編集可）'!$BP$17:$BP$116,MATCH(A75&amp;B75,'計測入力シート（ここのみ編集可）'!$BO$17:$BO$116,0)),"")</f>
        <v>-</v>
      </c>
      <c r="F76" s="249" t="str">
        <f t="array" ref="F76">IFERROR(INDEX('計測入力シート（ここのみ編集可）'!$BR$17:$BR$116,MATCH(A75&amp;B75,'計測入力シート（ここのみ編集可）'!$BO$17:$BO$116,0)),"")</f>
        <v>-</v>
      </c>
      <c r="G76" s="250">
        <f t="array" ref="G76">IFERROR(INDEX('計測入力シート（ここのみ編集可）'!$BL$17:$BL$116,MATCH(A75&amp;B75,'計測入力シート（ここのみ編集可）'!$BO$17:$BO$116,0)),"")</f>
        <v>28</v>
      </c>
      <c r="H76" s="251"/>
    </row>
    <row r="77" ht="27.0" customHeight="1">
      <c r="D77" s="252" t="s">
        <v>18</v>
      </c>
      <c r="E77" s="253">
        <f t="array" ref="E77">IFERROR(INDEX('計測入力シート（ここのみ編集可）'!$C$17:$C$116,MATCH(A75&amp;B75,'計測入力シート（ここのみ編集可）'!$BO$17:$BO$116,0)),"")</f>
        <v>2</v>
      </c>
      <c r="F77" s="254" t="s">
        <v>4</v>
      </c>
      <c r="G77" s="255" t="str">
        <f t="array" ref="G77">IFERROR(INDEX('計測入力シート（ここのみ編集可）'!$D$17:$D$116,MATCH(A75&amp;B75,'計測入力シート（ここのみ編集可）'!$BO$17:$BO$116,0)),"")</f>
        <v>ちゃっぴー</v>
      </c>
      <c r="H77" s="256"/>
    </row>
    <row r="78" ht="27.0" customHeight="1">
      <c r="D78" s="257" t="s">
        <v>3</v>
      </c>
      <c r="E78" s="258" t="str">
        <f t="array" ref="E78">IFERROR(INDEX('計測入力シート（ここのみ編集可）'!$B$17:$B$116,MATCH(A75&amp;B75,'計測入力シート（ここのみ編集可）'!$BO$17:$BO$116,0)),"")</f>
        <v>D</v>
      </c>
      <c r="F78" s="259" t="s">
        <v>5</v>
      </c>
      <c r="G78" s="260" t="str">
        <f t="array" ref="G78">IFERROR(INDEX('計測入力シート（ここのみ編集可）'!$E$17:$E$116,MATCH(A75&amp;B75,'計測入力シート（ここのみ編集可）'!$BO$17:$BO$116,0)),"")</f>
        <v>CB250R</v>
      </c>
      <c r="H78" s="261"/>
    </row>
    <row r="79" ht="24.75" customHeight="1">
      <c r="D79" s="262" t="s">
        <v>58</v>
      </c>
      <c r="E79" s="263" t="str">
        <f t="array" ref="E79">IFERROR(INDEX(#REF!,MATCH(A75&amp;B75,'計測入力シート（ここのみ編集可）'!$BO$17:$BO$116,0)),"")</f>
        <v/>
      </c>
      <c r="H79" s="35"/>
    </row>
    <row r="80" ht="52.5" customHeight="1">
      <c r="D80" s="264" t="s">
        <v>68</v>
      </c>
      <c r="E80" s="265" t="str">
        <f t="array" ref="E80">IFERROR(INDEX(#REF!,MATCH(A75&amp;B75,'計測入力シート（ここのみ編集可）'!$BO$17:$BO$116,0)),"")</f>
        <v/>
      </c>
      <c r="F80" s="2"/>
      <c r="G80" s="2"/>
      <c r="H80" s="3"/>
    </row>
    <row r="81" ht="20.25" customHeight="1">
      <c r="D81" s="266" t="s">
        <v>70</v>
      </c>
      <c r="E81" s="267" t="str">
        <f t="array" ref="E81">IFERROR(INDEX('計測入力シート（ここのみ編集可）'!$AW$17:$AW$116,MATCH(A75&amp;B75,'計測入力シート（ここのみ編集可）'!$BO$17:$BO$116,0)),"")</f>
        <v>1:54:429</v>
      </c>
      <c r="F81" s="268"/>
      <c r="G81" s="269" t="s">
        <v>110</v>
      </c>
      <c r="H81" s="270" t="str">
        <f t="array" ref="H81">IFERROR(INDEX('計測入力シート（ここのみ編集可）'!$AY$17:$AY$116,MATCH(A75&amp;B75,'計測入力シート（ここのみ編集可）'!$BO$17:$BO$116,0)),"")</f>
        <v>-</v>
      </c>
    </row>
    <row r="82" ht="20.25" customHeight="1">
      <c r="D82" s="271" t="s">
        <v>73</v>
      </c>
      <c r="E82" s="272" t="str">
        <f t="array" ref="E82">IFERROR(INDEX('計測入力シート（ここのみ編集可）'!$AZ$17:$AZ$116,MATCH(A75&amp;B75,'計測入力シート（ここのみ編集可）'!$BO$17:$BO$116,0)),"")</f>
        <v>1:53:304</v>
      </c>
      <c r="F82" s="179"/>
      <c r="G82" s="273" t="s">
        <v>111</v>
      </c>
      <c r="H82" s="274" t="str">
        <f t="array" ref="H82">IFERROR(INDEX('計測入力シート（ここのみ編集可）'!$BB$17:$BB$116,MATCH(A75&amp;B75,'計測入力シート（ここのみ編集可）'!$BO$17:$BO$116,0)),"")</f>
        <v>-</v>
      </c>
    </row>
    <row r="83" ht="20.25" customHeight="1">
      <c r="D83" s="275" t="s">
        <v>112</v>
      </c>
      <c r="E83" s="276" t="str">
        <f t="array" ref="E83">IFERROR(INDEX('計測入力シート（ここのみ編集可）'!$BC$17:$BC$116,MATCH(A75&amp;B75,'計測入力シート（ここのみ編集可）'!$BO$17:$BO$116,0)),"")</f>
        <v>1:53:304</v>
      </c>
      <c r="F83" s="277"/>
      <c r="G83" s="278" t="s">
        <v>9</v>
      </c>
      <c r="H83" s="279">
        <f t="array" ref="H83">IFERROR(INDEX('計測入力シート（ここのみ編集可）'!$BD$17:$BD$116,MATCH(A75&amp;B75,'計測入力シート（ここのみ編集可）'!$BO$17:$BO$116,0)),"")</f>
        <v>1.160830277</v>
      </c>
    </row>
    <row r="84" ht="20.25" customHeight="1">
      <c r="D84" s="280"/>
    </row>
    <row r="85" ht="27.0" customHeight="1">
      <c r="A85" s="105" t="str">
        <f>A75</f>
        <v>D</v>
      </c>
      <c r="B85" s="105">
        <f>B75+1</f>
        <v>9</v>
      </c>
      <c r="D85" s="242" t="s">
        <v>11</v>
      </c>
      <c r="E85" s="243" t="s">
        <v>12</v>
      </c>
      <c r="F85" s="243" t="s">
        <v>13</v>
      </c>
      <c r="G85" s="244" t="s">
        <v>80</v>
      </c>
      <c r="H85" s="245"/>
    </row>
    <row r="86" ht="27.0" customHeight="1">
      <c r="A86" s="36"/>
      <c r="B86" s="36"/>
      <c r="D86" s="247">
        <f t="array" ref="D86">IFERROR(INDEX('計測入力シート（ここのみ編集可）'!$BN$17:$BN$116,MATCH(A85&amp;B85,'計測入力シート（ここのみ編集可）'!$BO$17:$BO$116,0)),"")</f>
        <v>9</v>
      </c>
      <c r="E86" s="248" t="str">
        <f t="array" ref="E86">IFERROR(INDEX('計測入力シート（ここのみ編集可）'!$BP$17:$BP$116,MATCH(A85&amp;B85,'計測入力シート（ここのみ編集可）'!$BO$17:$BO$116,0)),"")</f>
        <v>-</v>
      </c>
      <c r="F86" s="249" t="str">
        <f t="array" ref="F86">IFERROR(INDEX('計測入力シート（ここのみ編集可）'!$BR$17:$BR$116,MATCH(A85&amp;B85,'計測入力シート（ここのみ編集可）'!$BO$17:$BO$116,0)),"")</f>
        <v>-</v>
      </c>
      <c r="G86" s="250">
        <f t="array" ref="G86">IFERROR(INDEX('計測入力シート（ここのみ編集可）'!$BL$17:$BL$116,MATCH(A85&amp;B85,'計測入力シート（ここのみ編集可）'!$BO$17:$BO$116,0)),"")</f>
        <v>35</v>
      </c>
      <c r="H86" s="251"/>
    </row>
    <row r="87" ht="27.0" customHeight="1">
      <c r="D87" s="252" t="s">
        <v>18</v>
      </c>
      <c r="E87" s="253">
        <f t="array" ref="E87">IFERROR(INDEX('計測入力シート（ここのみ編集可）'!$C$17:$C$116,MATCH(A85&amp;B85,'計測入力シート（ここのみ編集可）'!$BO$17:$BO$116,0)),"")</f>
        <v>1</v>
      </c>
      <c r="F87" s="254" t="s">
        <v>4</v>
      </c>
      <c r="G87" s="255" t="str">
        <f t="array" ref="G87">IFERROR(INDEX('計測入力シート（ここのみ編集可）'!$D$17:$D$116,MATCH(A85&amp;B85,'計測入力シート（ここのみ編集可）'!$BO$17:$BO$116,0)),"")</f>
        <v>すちんぐれ</v>
      </c>
      <c r="H87" s="256"/>
    </row>
    <row r="88" ht="27.0" customHeight="1">
      <c r="D88" s="257" t="s">
        <v>3</v>
      </c>
      <c r="E88" s="258" t="str">
        <f t="array" ref="E88">IFERROR(INDEX('計測入力シート（ここのみ編集可）'!$B$17:$B$116,MATCH(A85&amp;B85,'計測入力シート（ここのみ編集可）'!$BO$17:$BO$116,0)),"")</f>
        <v>D</v>
      </c>
      <c r="F88" s="259" t="s">
        <v>5</v>
      </c>
      <c r="G88" s="260" t="str">
        <f t="array" ref="G88">IFERROR(INDEX('計測入力シート（ここのみ編集可）'!$E$17:$E$116,MATCH(A85&amp;B85,'計測入力シート（ここのみ編集可）'!$BO$17:$BO$116,0)),"")</f>
        <v>VTR</v>
      </c>
      <c r="H88" s="261"/>
    </row>
    <row r="89" ht="24.75" customHeight="1">
      <c r="D89" s="262" t="s">
        <v>58</v>
      </c>
      <c r="E89" s="263" t="str">
        <f t="array" ref="E89">IFERROR(INDEX(#REF!,MATCH(A85&amp;B85,'計測入力シート（ここのみ編集可）'!$BO$17:$BO$116,0)),"")</f>
        <v/>
      </c>
      <c r="H89" s="35"/>
    </row>
    <row r="90" ht="52.5" customHeight="1">
      <c r="D90" s="264" t="s">
        <v>68</v>
      </c>
      <c r="E90" s="265" t="str">
        <f t="array" ref="E90">IFERROR(INDEX(#REF!,MATCH(A85&amp;B85,'計測入力シート（ここのみ編集可）'!$BO$17:$BO$116,0)),"")</f>
        <v/>
      </c>
      <c r="F90" s="2"/>
      <c r="G90" s="2"/>
      <c r="H90" s="3"/>
    </row>
    <row r="91" ht="20.25" customHeight="1">
      <c r="D91" s="266" t="s">
        <v>70</v>
      </c>
      <c r="E91" s="267" t="str">
        <f t="array" ref="E91">IFERROR(INDEX('計測入力シート（ここのみ編集可）'!$AW$17:$AW$116,MATCH(A85&amp;B85,'計測入力シート（ここのみ編集可）'!$BO$17:$BO$116,0)),"")</f>
        <v>1:57:901</v>
      </c>
      <c r="F91" s="268"/>
      <c r="G91" s="269" t="s">
        <v>110</v>
      </c>
      <c r="H91" s="270" t="str">
        <f t="array" ref="H91">IFERROR(INDEX('計測入力シート（ここのみ編集可）'!$AY$17:$AY$116,MATCH(A85&amp;B85,'計測入力シート（ここのみ編集可）'!$BO$17:$BO$116,0)),"")</f>
        <v>-</v>
      </c>
    </row>
    <row r="92" ht="20.25" customHeight="1">
      <c r="D92" s="271" t="s">
        <v>73</v>
      </c>
      <c r="E92" s="272" t="str">
        <f t="array" ref="E92">IFERROR(INDEX('計測入力シート（ここのみ編集可）'!$AZ$17:$AZ$116,MATCH(A85&amp;B85,'計測入力シート（ここのみ編集可）'!$BO$17:$BO$116,0)),"")</f>
        <v>2:00:349</v>
      </c>
      <c r="F92" s="179"/>
      <c r="G92" s="273" t="s">
        <v>111</v>
      </c>
      <c r="H92" s="274" t="str">
        <f t="array" ref="H92">IFERROR(INDEX('計測入力シート（ここのみ編集可）'!$BB$17:$BB$116,MATCH(A85&amp;B85,'計測入力シート（ここのみ編集可）'!$BO$17:$BO$116,0)),"")</f>
        <v>-</v>
      </c>
    </row>
    <row r="93" ht="20.25" customHeight="1">
      <c r="D93" s="275" t="s">
        <v>112</v>
      </c>
      <c r="E93" s="276" t="str">
        <f t="array" ref="E93">IFERROR(INDEX('計測入力シート（ここのみ編集可）'!$BC$17:$BC$116,MATCH(A85&amp;B85,'計測入力シート（ここのみ編集可）'!$BO$17:$BO$116,0)),"")</f>
        <v>1:57:901</v>
      </c>
      <c r="F93" s="277"/>
      <c r="G93" s="278" t="s">
        <v>9</v>
      </c>
      <c r="H93" s="279">
        <f t="array" ref="H93">IFERROR(INDEX('計測入力シート（ここのみ編集可）'!$BD$17:$BD$116,MATCH(A85&amp;B85,'計測入力シート（ここのみ編集可）'!$BO$17:$BO$116,0)),"")</f>
        <v>1.207927791</v>
      </c>
    </row>
    <row r="94" ht="20.25" customHeight="1">
      <c r="D94" s="280"/>
    </row>
    <row r="95" ht="27.0" customHeight="1">
      <c r="A95" s="105" t="str">
        <f>A85</f>
        <v>D</v>
      </c>
      <c r="B95" s="105">
        <f>B85+1</f>
        <v>10</v>
      </c>
      <c r="D95" s="242" t="s">
        <v>11</v>
      </c>
      <c r="E95" s="243" t="s">
        <v>12</v>
      </c>
      <c r="F95" s="243" t="s">
        <v>13</v>
      </c>
      <c r="G95" s="244" t="s">
        <v>80</v>
      </c>
      <c r="H95" s="245"/>
    </row>
    <row r="96" ht="27.0" customHeight="1">
      <c r="A96" s="36"/>
      <c r="B96" s="36"/>
      <c r="D96" s="247">
        <f t="array" ref="D96">IFERROR(INDEX('計測入力シート（ここのみ編集可）'!$BN$17:$BN$116,MATCH(A95&amp;B95,'計測入力シート（ここのみ編集可）'!$BO$17:$BO$116,0)),"")</f>
        <v>10</v>
      </c>
      <c r="E96" s="248" t="str">
        <f t="array" ref="E96">IFERROR(INDEX('計測入力シート（ここのみ編集可）'!$BP$17:$BP$116,MATCH(A95&amp;B95,'計測入力シート（ここのみ編集可）'!$BO$17:$BO$116,0)),"")</f>
        <v>-</v>
      </c>
      <c r="F96" s="249" t="str">
        <f t="array" ref="F96">IFERROR(INDEX('計測入力シート（ここのみ編集可）'!$BR$17:$BR$116,MATCH(A95&amp;B95,'計測入力シート（ここのみ編集可）'!$BO$17:$BO$116,0)),"")</f>
        <v>-</v>
      </c>
      <c r="G96" s="250">
        <f t="array" ref="G96">IFERROR(INDEX('計測入力シート（ここのみ編集可）'!$BL$17:$BL$116,MATCH(A95&amp;B95,'計測入力シート（ここのみ編集可）'!$BO$17:$BO$116,0)),"")</f>
        <v>36</v>
      </c>
      <c r="H96" s="251"/>
    </row>
    <row r="97" ht="27.0" customHeight="1">
      <c r="D97" s="252" t="s">
        <v>18</v>
      </c>
      <c r="E97" s="253">
        <f t="array" ref="E97">IFERROR(INDEX('計測入力シート（ここのみ編集可）'!$C$17:$C$116,MATCH(A95&amp;B95,'計測入力シート（ここのみ編集可）'!$BO$17:$BO$116,0)),"")</f>
        <v>8</v>
      </c>
      <c r="F97" s="254" t="s">
        <v>4</v>
      </c>
      <c r="G97" s="255" t="str">
        <f t="array" ref="G97">IFERROR(INDEX('計測入力シート（ここのみ編集可）'!$D$17:$D$116,MATCH(A95&amp;B95,'計測入力シート（ここのみ編集可）'!$BO$17:$BO$116,0)),"")</f>
        <v>たま</v>
      </c>
      <c r="H97" s="256"/>
    </row>
    <row r="98" ht="27.0" customHeight="1">
      <c r="D98" s="257" t="s">
        <v>3</v>
      </c>
      <c r="E98" s="258" t="str">
        <f t="array" ref="E98">IFERROR(INDEX('計測入力シート（ここのみ編集可）'!$B$17:$B$116,MATCH(A95&amp;B95,'計測入力シート（ここのみ編集可）'!$BO$17:$BO$116,0)),"")</f>
        <v>D</v>
      </c>
      <c r="F98" s="259" t="s">
        <v>5</v>
      </c>
      <c r="G98" s="260" t="str">
        <f t="array" ref="G98">IFERROR(INDEX('計測入力シート（ここのみ編集可）'!$E$17:$E$116,MATCH(A95&amp;B95,'計測入力シート（ここのみ編集可）'!$BO$17:$BO$116,0)),"")</f>
        <v>GSX-S1000</v>
      </c>
      <c r="H98" s="261"/>
    </row>
    <row r="99" ht="24.75" customHeight="1">
      <c r="D99" s="262" t="s">
        <v>58</v>
      </c>
      <c r="E99" s="263" t="str">
        <f t="array" ref="E99">IFERROR(INDEX(#REF!,MATCH(A95&amp;B95,'計測入力シート（ここのみ編集可）'!$BO$17:$BO$116,0)),"")</f>
        <v/>
      </c>
      <c r="H99" s="35"/>
    </row>
    <row r="100" ht="52.5" customHeight="1">
      <c r="D100" s="264" t="s">
        <v>68</v>
      </c>
      <c r="E100" s="265" t="str">
        <f t="array" ref="E100">IFERROR(INDEX(#REF!,MATCH(A95&amp;B95,'計測入力シート（ここのみ編集可）'!$BO$17:$BO$116,0)),"")</f>
        <v/>
      </c>
      <c r="F100" s="2"/>
      <c r="G100" s="2"/>
      <c r="H100" s="3"/>
    </row>
    <row r="101" ht="20.25" customHeight="1">
      <c r="D101" s="266" t="s">
        <v>70</v>
      </c>
      <c r="E101" s="267" t="str">
        <f t="array" ref="E101">IFERROR(INDEX('計測入力シート（ここのみ編集可）'!$AW$17:$AW$116,MATCH(A95&amp;B95,'計測入力シート（ここのみ編集可）'!$BO$17:$BO$116,0)),"")</f>
        <v>9:99:999</v>
      </c>
      <c r="F101" s="268"/>
      <c r="G101" s="269" t="s">
        <v>110</v>
      </c>
      <c r="H101" s="270" t="str">
        <f t="array" ref="H101">IFERROR(INDEX('計測入力シート（ここのみ編集可）'!$AY$17:$AY$116,MATCH(A95&amp;B95,'計測入力シート（ここのみ編集可）'!$BO$17:$BO$116,0)),"")</f>
        <v>MC</v>
      </c>
    </row>
    <row r="102" ht="20.25" customHeight="1">
      <c r="D102" s="271" t="s">
        <v>73</v>
      </c>
      <c r="E102" s="272" t="str">
        <f t="array" ref="E102">IFERROR(INDEX('計測入力シート（ここのみ編集可）'!$AZ$17:$AZ$116,MATCH(A95&amp;B95,'計測入力シート（ここのみ編集可）'!$BO$17:$BO$116,0)),"")</f>
        <v>1:57:988</v>
      </c>
      <c r="F102" s="179"/>
      <c r="G102" s="273" t="s">
        <v>111</v>
      </c>
      <c r="H102" s="274" t="str">
        <f t="array" ref="H102">IFERROR(INDEX('計測入力シート（ここのみ編集可）'!$BB$17:$BB$116,MATCH(A95&amp;B95,'計測入力シート（ここのみ編集可）'!$BO$17:$BO$116,0)),"")</f>
        <v>-</v>
      </c>
    </row>
    <row r="103" ht="20.25" customHeight="1">
      <c r="D103" s="275" t="s">
        <v>112</v>
      </c>
      <c r="E103" s="276" t="str">
        <f t="array" ref="E103">IFERROR(INDEX('計測入力シート（ここのみ編集可）'!$BC$17:$BC$116,MATCH(A95&amp;B95,'計測入力シート（ここのみ編集可）'!$BO$17:$BO$116,0)),"")</f>
        <v>1:57:988</v>
      </c>
      <c r="F103" s="277"/>
      <c r="G103" s="278" t="s">
        <v>9</v>
      </c>
      <c r="H103" s="279">
        <f t="array" ref="H103">IFERROR(INDEX('計測入力シート（ここのみ編集可）'!$BD$17:$BD$116,MATCH(A95&amp;B95,'計測入力シート（ここのみ編集可）'!$BO$17:$BO$116,0)),"")</f>
        <v>1.20881913</v>
      </c>
    </row>
    <row r="104" ht="20.25" customHeight="1">
      <c r="D104" s="280"/>
    </row>
    <row r="105" ht="27.0" customHeight="1">
      <c r="A105" s="105" t="str">
        <f>A95</f>
        <v>D</v>
      </c>
      <c r="B105" s="105">
        <f>B95+1</f>
        <v>11</v>
      </c>
      <c r="D105" s="242" t="s">
        <v>11</v>
      </c>
      <c r="E105" s="243" t="s">
        <v>12</v>
      </c>
      <c r="F105" s="243" t="s">
        <v>13</v>
      </c>
      <c r="G105" s="244" t="s">
        <v>80</v>
      </c>
      <c r="H105" s="245"/>
    </row>
    <row r="106" ht="27.0" customHeight="1">
      <c r="A106" s="36"/>
      <c r="B106" s="36"/>
      <c r="D106" s="247">
        <f t="array" ref="D106">IFERROR(INDEX('計測入力シート（ここのみ編集可）'!$BN$17:$BN$116,MATCH(A105&amp;B105,'計測入力シート（ここのみ編集可）'!$BO$17:$BO$116,0)),"")</f>
        <v>11</v>
      </c>
      <c r="E106" s="248" t="str">
        <f t="array" ref="E106">IFERROR(INDEX('計測入力シート（ここのみ編集可）'!$BP$17:$BP$116,MATCH(A105&amp;B105,'計測入力シート（ここのみ編集可）'!$BO$17:$BO$116,0)),"")</f>
        <v>-</v>
      </c>
      <c r="F106" s="249" t="str">
        <f t="array" ref="F106">IFERROR(INDEX('計測入力シート（ここのみ編集可）'!$BR$17:$BR$116,MATCH(A105&amp;B105,'計測入力シート（ここのみ編集可）'!$BO$17:$BO$116,0)),"")</f>
        <v>-</v>
      </c>
      <c r="G106" s="250">
        <f t="array" ref="G106">IFERROR(INDEX('計測入力シート（ここのみ編集可）'!$BL$17:$BL$116,MATCH(A105&amp;B105,'計測入力シート（ここのみ編集可）'!$BO$17:$BO$116,0)),"")</f>
        <v>38</v>
      </c>
      <c r="H106" s="251"/>
    </row>
    <row r="107" ht="27.0" customHeight="1">
      <c r="D107" s="252" t="s">
        <v>18</v>
      </c>
      <c r="E107" s="253">
        <f t="array" ref="E107">IFERROR(INDEX('計測入力シート（ここのみ編集可）'!$C$17:$C$116,MATCH(A105&amp;B105,'計測入力シート（ここのみ編集可）'!$BO$17:$BO$116,0)),"")</f>
        <v>4</v>
      </c>
      <c r="F107" s="254" t="s">
        <v>4</v>
      </c>
      <c r="G107" s="255" t="str">
        <f t="array" ref="G107">IFERROR(INDEX('計測入力シート（ここのみ編集可）'!$D$17:$D$116,MATCH(A105&amp;B105,'計測入力シート（ここのみ編集可）'!$BO$17:$BO$116,0)),"")</f>
        <v>フラッキーニョ</v>
      </c>
      <c r="H107" s="256"/>
    </row>
    <row r="108" ht="27.0" customHeight="1">
      <c r="D108" s="257" t="s">
        <v>3</v>
      </c>
      <c r="E108" s="258" t="str">
        <f t="array" ref="E108">IFERROR(INDEX('計測入力シート（ここのみ編集可）'!$B$17:$B$116,MATCH(A105&amp;B105,'計測入力シート（ここのみ編集可）'!$BO$17:$BO$116,0)),"")</f>
        <v>D</v>
      </c>
      <c r="F108" s="259" t="s">
        <v>5</v>
      </c>
      <c r="G108" s="260" t="str">
        <f t="array" ref="G108">IFERROR(INDEX('計測入力シート（ここのみ編集可）'!$E$17:$E$116,MATCH(A105&amp;B105,'計測入力シート（ここのみ編集可）'!$BO$17:$BO$116,0)),"")</f>
        <v>Ninja650</v>
      </c>
      <c r="H108" s="261"/>
    </row>
    <row r="109" ht="24.75" customHeight="1">
      <c r="D109" s="262" t="s">
        <v>58</v>
      </c>
      <c r="E109" s="263" t="str">
        <f t="array" ref="E109">IFERROR(INDEX(#REF!,MATCH(A105&amp;B105,'計測入力シート（ここのみ編集可）'!$BO$17:$BO$116,0)),"")</f>
        <v/>
      </c>
      <c r="H109" s="35"/>
    </row>
    <row r="110" ht="52.5" customHeight="1">
      <c r="D110" s="264" t="s">
        <v>68</v>
      </c>
      <c r="E110" s="265" t="str">
        <f t="array" ref="E110">IFERROR(INDEX(#REF!,MATCH(A105&amp;B105,'計測入力シート（ここのみ編集可）'!$BO$17:$BO$116,0)),"")</f>
        <v/>
      </c>
      <c r="F110" s="2"/>
      <c r="G110" s="2"/>
      <c r="H110" s="3"/>
    </row>
    <row r="111" ht="20.25" customHeight="1">
      <c r="D111" s="266" t="s">
        <v>70</v>
      </c>
      <c r="E111" s="267" t="str">
        <f t="array" ref="E111">IFERROR(INDEX('計測入力シート（ここのみ編集可）'!$AW$17:$AW$116,MATCH(A105&amp;B105,'計測入力シート（ここのみ編集可）'!$BO$17:$BO$116,0)),"")</f>
        <v>1:58:659</v>
      </c>
      <c r="F111" s="268"/>
      <c r="G111" s="269" t="s">
        <v>110</v>
      </c>
      <c r="H111" s="270" t="str">
        <f t="array" ref="H111">IFERROR(INDEX('計測入力シート（ここのみ編集可）'!$AY$17:$AY$116,MATCH(A105&amp;B105,'計測入力シート（ここのみ編集可）'!$BO$17:$BO$116,0)),"")</f>
        <v>-</v>
      </c>
    </row>
    <row r="112" ht="20.25" customHeight="1">
      <c r="D112" s="271" t="s">
        <v>73</v>
      </c>
      <c r="E112" s="272" t="str">
        <f t="array" ref="E112">IFERROR(INDEX('計測入力シート（ここのみ編集可）'!$AZ$17:$AZ$116,MATCH(A105&amp;B105,'計測入力シート（ここのみ編集可）'!$BO$17:$BO$116,0)),"")</f>
        <v>9:99:999</v>
      </c>
      <c r="F112" s="179"/>
      <c r="G112" s="273" t="s">
        <v>111</v>
      </c>
      <c r="H112" s="274" t="str">
        <f t="array" ref="H112">IFERROR(INDEX('計測入力シート（ここのみ編集可）'!$BB$17:$BB$116,MATCH(A105&amp;B105,'計測入力シート（ここのみ編集可）'!$BO$17:$BO$116,0)),"")</f>
        <v>MC</v>
      </c>
    </row>
    <row r="113" ht="20.25" customHeight="1">
      <c r="D113" s="275" t="s">
        <v>112</v>
      </c>
      <c r="E113" s="276" t="str">
        <f t="array" ref="E113">IFERROR(INDEX('計測入力シート（ここのみ編集可）'!$BC$17:$BC$116,MATCH(A105&amp;B105,'計測入力シート（ここのみ編集可）'!$BO$17:$BO$116,0)),"")</f>
        <v>1:58:659</v>
      </c>
      <c r="F113" s="277"/>
      <c r="G113" s="278" t="s">
        <v>9</v>
      </c>
      <c r="H113" s="279">
        <f t="array" ref="H113">IFERROR(INDEX('計測入力シート（ここのみ編集可）'!$BD$17:$BD$116,MATCH(A105&amp;B105,'計測入力シート（ここのみ編集可）'!$BO$17:$BO$116,0)),"")</f>
        <v>1.215693707</v>
      </c>
    </row>
    <row r="114" ht="20.25" customHeight="1">
      <c r="D114" s="280"/>
    </row>
    <row r="115" ht="27.0" customHeight="1">
      <c r="A115" s="105" t="str">
        <f>A105</f>
        <v>D</v>
      </c>
      <c r="B115" s="105">
        <f>B105+1</f>
        <v>12</v>
      </c>
      <c r="D115" s="242" t="s">
        <v>11</v>
      </c>
      <c r="E115" s="243" t="s">
        <v>12</v>
      </c>
      <c r="F115" s="243" t="s">
        <v>13</v>
      </c>
      <c r="G115" s="244" t="s">
        <v>80</v>
      </c>
      <c r="H115" s="245"/>
    </row>
    <row r="116" ht="27.0" customHeight="1">
      <c r="A116" s="36"/>
      <c r="B116" s="36"/>
      <c r="D116" s="247">
        <f t="array" ref="D116">IFERROR(INDEX('計測入力シート（ここのみ編集可）'!$BN$17:$BN$116,MATCH(A115&amp;B115,'計測入力シート（ここのみ編集可）'!$BO$17:$BO$116,0)),"")</f>
        <v>12</v>
      </c>
      <c r="E116" s="248" t="str">
        <f t="array" ref="E116">IFERROR(INDEX('計測入力シート（ここのみ編集可）'!$BP$17:$BP$116,MATCH(A115&amp;B115,'計測入力シート（ここのみ編集可）'!$BO$17:$BO$116,0)),"")</f>
        <v>-</v>
      </c>
      <c r="F116" s="249" t="str">
        <f t="array" ref="F116">IFERROR(INDEX('計測入力シート（ここのみ編集可）'!$BR$17:$BR$116,MATCH(A115&amp;B115,'計測入力シート（ここのみ編集可）'!$BO$17:$BO$116,0)),"")</f>
        <v>-</v>
      </c>
      <c r="G116" s="250">
        <f t="array" ref="G116">IFERROR(INDEX('計測入力シート（ここのみ編集可）'!$BL$17:$BL$116,MATCH(A115&amp;B115,'計測入力シート（ここのみ編集可）'!$BO$17:$BO$116,0)),"")</f>
        <v>40</v>
      </c>
      <c r="H116" s="251"/>
    </row>
    <row r="117" ht="27.0" customHeight="1">
      <c r="D117" s="252" t="s">
        <v>18</v>
      </c>
      <c r="E117" s="253">
        <f t="array" ref="E117">IFERROR(INDEX('計測入力シート（ここのみ編集可）'!$C$17:$C$116,MATCH(A115&amp;B115,'計測入力シート（ここのみ編集可）'!$BO$17:$BO$116,0)),"")</f>
        <v>3</v>
      </c>
      <c r="F117" s="254" t="s">
        <v>4</v>
      </c>
      <c r="G117" s="255" t="str">
        <f t="array" ref="G117">IFERROR(INDEX('計測入力シート（ここのみ編集可）'!$D$17:$D$116,MATCH(A115&amp;B115,'計測入力シート（ここのみ編集可）'!$BO$17:$BO$116,0)),"")</f>
        <v>タンビーナ</v>
      </c>
      <c r="H117" s="256"/>
    </row>
    <row r="118" ht="27.0" customHeight="1">
      <c r="D118" s="257" t="s">
        <v>3</v>
      </c>
      <c r="E118" s="258" t="str">
        <f t="array" ref="E118">IFERROR(INDEX('計測入力シート（ここのみ編集可）'!$B$17:$B$116,MATCH(A115&amp;B115,'計測入力シート（ここのみ編集可）'!$BO$17:$BO$116,0)),"")</f>
        <v>D</v>
      </c>
      <c r="F118" s="259" t="s">
        <v>5</v>
      </c>
      <c r="G118" s="260" t="str">
        <f t="array" ref="G118">IFERROR(INDEX('計測入力シート（ここのみ編集可）'!$E$17:$E$116,MATCH(A115&amp;B115,'計測入力シート（ここのみ編集可）'!$BO$17:$BO$116,0)),"")</f>
        <v>MT-03</v>
      </c>
      <c r="H118" s="261"/>
    </row>
    <row r="119" ht="24.75" customHeight="1">
      <c r="D119" s="262" t="s">
        <v>58</v>
      </c>
      <c r="E119" s="263" t="str">
        <f t="array" ref="E119">IFERROR(INDEX(#REF!,MATCH(A115&amp;B115,'計測入力シート（ここのみ編集可）'!$BO$17:$BO$116,0)),"")</f>
        <v/>
      </c>
      <c r="H119" s="35"/>
    </row>
    <row r="120" ht="52.5" customHeight="1">
      <c r="D120" s="264" t="s">
        <v>68</v>
      </c>
      <c r="E120" s="265" t="str">
        <f t="array" ref="E120">IFERROR(INDEX(#REF!,MATCH(A115&amp;B115,'計測入力シート（ここのみ編集可）'!$BO$17:$BO$116,0)),"")</f>
        <v/>
      </c>
      <c r="F120" s="2"/>
      <c r="G120" s="2"/>
      <c r="H120" s="3"/>
    </row>
    <row r="121" ht="20.25" customHeight="1">
      <c r="D121" s="266" t="s">
        <v>70</v>
      </c>
      <c r="E121" s="267" t="str">
        <f t="array" ref="E121">IFERROR(INDEX('計測入力シート（ここのみ編集可）'!$AW$17:$AW$116,MATCH(A115&amp;B115,'計測入力シート（ここのみ編集可）'!$BO$17:$BO$116,0)),"")</f>
        <v>9:99:999</v>
      </c>
      <c r="F121" s="268"/>
      <c r="G121" s="269" t="s">
        <v>110</v>
      </c>
      <c r="H121" s="270" t="str">
        <f t="array" ref="H121">IFERROR(INDEX('計測入力シート（ここのみ編集可）'!$AY$17:$AY$116,MATCH(A115&amp;B115,'計測入力シート（ここのみ編集可）'!$BO$17:$BO$116,0)),"")</f>
        <v>MC</v>
      </c>
    </row>
    <row r="122" ht="20.25" customHeight="1">
      <c r="D122" s="271" t="s">
        <v>73</v>
      </c>
      <c r="E122" s="272" t="str">
        <f t="array" ref="E122">IFERROR(INDEX('計測入力シート（ここのみ編集可）'!$AZ$17:$AZ$116,MATCH(A115&amp;B115,'計測入力シート（ここのみ編集可）'!$BO$17:$BO$116,0)),"")</f>
        <v>2:00:283</v>
      </c>
      <c r="F122" s="179"/>
      <c r="G122" s="273" t="s">
        <v>111</v>
      </c>
      <c r="H122" s="274" t="str">
        <f t="array" ref="H122">IFERROR(INDEX('計測入力シート（ここのみ編集可）'!$BB$17:$BB$116,MATCH(A115&amp;B115,'計測入力シート（ここのみ編集可）'!$BO$17:$BO$116,0)),"")</f>
        <v>-</v>
      </c>
    </row>
    <row r="123" ht="20.25" customHeight="1">
      <c r="D123" s="275" t="s">
        <v>112</v>
      </c>
      <c r="E123" s="276" t="str">
        <f t="array" ref="E123">IFERROR(INDEX('計測入力シート（ここのみ編集可）'!$BC$17:$BC$116,MATCH(A115&amp;B115,'計測入力シート（ここのみ編集可）'!$BO$17:$BO$116,0)),"")</f>
        <v>2:00:283</v>
      </c>
      <c r="F123" s="277"/>
      <c r="G123" s="278" t="s">
        <v>9</v>
      </c>
      <c r="H123" s="279">
        <f t="array" ref="H123">IFERROR(INDEX('計測入力シート（ここのみ編集可）'!$BD$17:$BD$116,MATCH(A115&amp;B115,'計測入力シート（ここのみ編集可）'!$BO$17:$BO$116,0)),"")</f>
        <v>1.232332029</v>
      </c>
    </row>
    <row r="124" ht="20.25" customHeight="1">
      <c r="D124" s="280"/>
    </row>
    <row r="125" ht="27.0" customHeight="1">
      <c r="A125" s="105" t="str">
        <f>A115</f>
        <v>D</v>
      </c>
      <c r="B125" s="105">
        <f>B115+1</f>
        <v>13</v>
      </c>
      <c r="D125" s="242" t="s">
        <v>11</v>
      </c>
      <c r="E125" s="243" t="s">
        <v>12</v>
      </c>
      <c r="F125" s="243" t="s">
        <v>13</v>
      </c>
      <c r="G125" s="244" t="s">
        <v>80</v>
      </c>
      <c r="H125" s="245"/>
    </row>
    <row r="126" ht="27.0" customHeight="1">
      <c r="A126" s="36"/>
      <c r="B126" s="36"/>
      <c r="D126" s="247">
        <f t="array" ref="D126">IFERROR(INDEX('計測入力シート（ここのみ編集可）'!$BN$17:$BN$116,MATCH(A125&amp;B125,'計測入力シート（ここのみ編集可）'!$BO$17:$BO$116,0)),"")</f>
        <v>13</v>
      </c>
      <c r="E126" s="248">
        <f t="array" ref="E126">IFERROR(INDEX('計測入力シート（ここのみ編集可）'!$BP$17:$BP$116,MATCH(A125&amp;B125,'計測入力シート（ここのみ編集可）'!$BO$17:$BO$116,0)),"")</f>
        <v>4</v>
      </c>
      <c r="F126" s="249" t="str">
        <f t="array" ref="F126">IFERROR(INDEX('計測入力シート（ここのみ編集可）'!$BR$17:$BR$116,MATCH(A125&amp;B125,'計測入力シート（ここのみ編集可）'!$BO$17:$BO$116,0)),"")</f>
        <v>-</v>
      </c>
      <c r="G126" s="250">
        <f t="array" ref="G126">IFERROR(INDEX('計測入力シート（ここのみ編集可）'!$BL$17:$BL$116,MATCH(A125&amp;B125,'計測入力シート（ここのみ編集可）'!$BO$17:$BO$116,0)),"")</f>
        <v>43</v>
      </c>
      <c r="H126" s="251"/>
    </row>
    <row r="127" ht="27.0" customHeight="1">
      <c r="D127" s="252" t="s">
        <v>18</v>
      </c>
      <c r="E127" s="253">
        <f t="array" ref="E127">IFERROR(INDEX('計測入力シート（ここのみ編集可）'!$C$17:$C$116,MATCH(A125&amp;B125,'計測入力シート（ここのみ編集可）'!$BO$17:$BO$116,0)),"")</f>
        <v>11</v>
      </c>
      <c r="F127" s="254" t="s">
        <v>4</v>
      </c>
      <c r="G127" s="255" t="str">
        <f t="array" ref="G127">IFERROR(INDEX('計測入力シート（ここのみ編集可）'!$D$17:$D$116,MATCH(A125&amp;B125,'計測入力シート（ここのみ編集可）'!$BO$17:$BO$116,0)),"")</f>
        <v>ニダボちゃん</v>
      </c>
      <c r="H127" s="256"/>
    </row>
    <row r="128" ht="27.0" customHeight="1">
      <c r="D128" s="257" t="s">
        <v>3</v>
      </c>
      <c r="E128" s="258" t="str">
        <f t="array" ref="E128">IFERROR(INDEX('計測入力シート（ここのみ編集可）'!$B$17:$B$116,MATCH(A125&amp;B125,'計測入力シート（ここのみ編集可）'!$BO$17:$BO$116,0)),"")</f>
        <v>D</v>
      </c>
      <c r="F128" s="259" t="s">
        <v>5</v>
      </c>
      <c r="G128" s="260" t="str">
        <f t="array" ref="G128">IFERROR(INDEX('計測入力シート（ここのみ編集可）'!$E$17:$E$116,MATCH(A125&amp;B125,'計測入力シート（ここのみ編集可）'!$BO$17:$BO$116,0)),"")</f>
        <v>CBR250RR</v>
      </c>
      <c r="H128" s="261"/>
    </row>
    <row r="129" ht="24.75" customHeight="1">
      <c r="D129" s="262" t="s">
        <v>58</v>
      </c>
      <c r="E129" s="263" t="str">
        <f t="array" ref="E129">IFERROR(INDEX(#REF!,MATCH(A125&amp;B125,'計測入力シート（ここのみ編集可）'!$BO$17:$BO$116,0)),"")</f>
        <v/>
      </c>
      <c r="H129" s="35"/>
    </row>
    <row r="130" ht="52.5" customHeight="1">
      <c r="D130" s="264" t="s">
        <v>68</v>
      </c>
      <c r="E130" s="265" t="str">
        <f t="array" ref="E130">IFERROR(INDEX(#REF!,MATCH(A125&amp;B125,'計測入力シート（ここのみ編集可）'!$BO$17:$BO$116,0)),"")</f>
        <v/>
      </c>
      <c r="F130" s="2"/>
      <c r="G130" s="2"/>
      <c r="H130" s="3"/>
    </row>
    <row r="131" ht="20.25" customHeight="1">
      <c r="D131" s="266" t="s">
        <v>70</v>
      </c>
      <c r="E131" s="267" t="str">
        <f t="array" ref="E131">IFERROR(INDEX('計測入力シート（ここのみ編集可）'!$AW$17:$AW$116,MATCH(A125&amp;B125,'計測入力シート（ここのみ編集可）'!$BO$17:$BO$116,0)),"")</f>
        <v>2:03:159</v>
      </c>
      <c r="F131" s="268"/>
      <c r="G131" s="269" t="s">
        <v>110</v>
      </c>
      <c r="H131" s="270" t="str">
        <f t="array" ref="H131">IFERROR(INDEX('計測入力シート（ここのみ編集可）'!$AY$17:$AY$116,MATCH(A125&amp;B125,'計測入力シート（ここのみ編集可）'!$BO$17:$BO$116,0)),"")</f>
        <v>-</v>
      </c>
    </row>
    <row r="132" ht="20.25" customHeight="1">
      <c r="D132" s="271" t="s">
        <v>73</v>
      </c>
      <c r="E132" s="272" t="str">
        <f t="array" ref="E132">IFERROR(INDEX('計測入力シート（ここのみ編集可）'!$AZ$17:$AZ$116,MATCH(A125&amp;B125,'計測入力シート（ここのみ編集可）'!$BO$17:$BO$116,0)),"")</f>
        <v>2:01:746</v>
      </c>
      <c r="F132" s="179"/>
      <c r="G132" s="273" t="s">
        <v>111</v>
      </c>
      <c r="H132" s="274">
        <f t="array" ref="H132">IFERROR(INDEX('計測入力シート（ここのみ編集可）'!$BB$17:$BB$116,MATCH(A125&amp;B125,'計測入力シート（ここのみ編集可）'!$BO$17:$BO$116,0)),"")</f>
        <v>1</v>
      </c>
    </row>
    <row r="133" ht="20.25" customHeight="1">
      <c r="D133" s="275" t="s">
        <v>112</v>
      </c>
      <c r="E133" s="276" t="str">
        <f t="array" ref="E133">IFERROR(INDEX('計測入力シート（ここのみ編集可）'!$BC$17:$BC$116,MATCH(A125&amp;B125,'計測入力シート（ここのみ編集可）'!$BO$17:$BO$116,0)),"")</f>
        <v>2:02:746</v>
      </c>
      <c r="F133" s="277"/>
      <c r="G133" s="278" t="s">
        <v>9</v>
      </c>
      <c r="H133" s="279">
        <f t="array" ref="H133">IFERROR(INDEX('計測入力シート（ここのみ編集可）'!$BD$17:$BD$116,MATCH(A125&amp;B125,'計測入力シート（ここのみ編集可）'!$BO$17:$BO$116,0)),"")</f>
        <v>1.257566133</v>
      </c>
    </row>
    <row r="134" ht="20.25" customHeight="1">
      <c r="D134" s="280"/>
    </row>
    <row r="135" ht="27.0" customHeight="1">
      <c r="A135" s="105" t="str">
        <f>A125</f>
        <v>D</v>
      </c>
      <c r="B135" s="105">
        <f>B125+1</f>
        <v>14</v>
      </c>
      <c r="D135" s="242" t="s">
        <v>11</v>
      </c>
      <c r="E135" s="243" t="s">
        <v>12</v>
      </c>
      <c r="F135" s="243" t="s">
        <v>13</v>
      </c>
      <c r="G135" s="244" t="s">
        <v>80</v>
      </c>
      <c r="H135" s="245"/>
    </row>
    <row r="136" ht="27.0" customHeight="1">
      <c r="A136" s="36"/>
      <c r="B136" s="36"/>
      <c r="D136" s="247" t="str">
        <f t="array" ref="D136">IFERROR(INDEX('計測入力シート（ここのみ編集可）'!$BN$17:$BN$116,MATCH(A135&amp;B135,'計測入力シート（ここのみ編集可）'!$BO$17:$BO$116,0)),"")</f>
        <v/>
      </c>
      <c r="E136" s="248" t="str">
        <f t="array" ref="E136">IFERROR(INDEX('計測入力シート（ここのみ編集可）'!$BP$17:$BP$116,MATCH(A135&amp;B135,'計測入力シート（ここのみ編集可）'!$BO$17:$BO$116,0)),"")</f>
        <v/>
      </c>
      <c r="F136" s="249" t="str">
        <f t="array" ref="F136">IFERROR(INDEX('計測入力シート（ここのみ編集可）'!$BR$17:$BR$116,MATCH(A135&amp;B135,'計測入力シート（ここのみ編集可）'!$BO$17:$BO$116,0)),"")</f>
        <v/>
      </c>
      <c r="G136" s="250" t="str">
        <f t="array" ref="G136">IFERROR(INDEX('計測入力シート（ここのみ編集可）'!$BL$17:$BL$116,MATCH(A135&amp;B135,'計測入力シート（ここのみ編集可）'!$BO$17:$BO$116,0)),"")</f>
        <v/>
      </c>
      <c r="H136" s="251"/>
    </row>
    <row r="137" ht="27.0" customHeight="1">
      <c r="D137" s="252" t="s">
        <v>18</v>
      </c>
      <c r="E137" s="253" t="str">
        <f t="array" ref="E137">IFERROR(INDEX('計測入力シート（ここのみ編集可）'!$C$17:$C$116,MATCH(A135&amp;B135,'計測入力シート（ここのみ編集可）'!$BO$17:$BO$116,0)),"")</f>
        <v/>
      </c>
      <c r="F137" s="254" t="s">
        <v>4</v>
      </c>
      <c r="G137" s="255" t="str">
        <f t="array" ref="G137">IFERROR(INDEX('計測入力シート（ここのみ編集可）'!$D$17:$D$116,MATCH(A135&amp;B135,'計測入力シート（ここのみ編集可）'!$BO$17:$BO$116,0)),"")</f>
        <v/>
      </c>
      <c r="H137" s="256"/>
    </row>
    <row r="138" ht="27.0" customHeight="1">
      <c r="D138" s="257" t="s">
        <v>3</v>
      </c>
      <c r="E138" s="258" t="str">
        <f t="array" ref="E138">IFERROR(INDEX('計測入力シート（ここのみ編集可）'!$B$17:$B$116,MATCH(A135&amp;B135,'計測入力シート（ここのみ編集可）'!$BO$17:$BO$116,0)),"")</f>
        <v/>
      </c>
      <c r="F138" s="259" t="s">
        <v>5</v>
      </c>
      <c r="G138" s="260" t="str">
        <f t="array" ref="G138">IFERROR(INDEX('計測入力シート（ここのみ編集可）'!$E$17:$E$116,MATCH(A135&amp;B135,'計測入力シート（ここのみ編集可）'!$BO$17:$BO$116,0)),"")</f>
        <v/>
      </c>
      <c r="H138" s="261"/>
    </row>
    <row r="139" ht="24.75" customHeight="1">
      <c r="D139" s="262" t="s">
        <v>58</v>
      </c>
      <c r="E139" s="263" t="str">
        <f t="array" ref="E139">IFERROR(INDEX(#REF!,MATCH(A135&amp;B135,'計測入力シート（ここのみ編集可）'!$BO$17:$BO$116,0)),"")</f>
        <v/>
      </c>
      <c r="H139" s="35"/>
    </row>
    <row r="140" ht="52.5" customHeight="1">
      <c r="D140" s="264" t="s">
        <v>68</v>
      </c>
      <c r="E140" s="265" t="str">
        <f t="array" ref="E140">IFERROR(INDEX(#REF!,MATCH(A135&amp;B135,'計測入力シート（ここのみ編集可）'!$BO$17:$BO$116,0)),"")</f>
        <v/>
      </c>
      <c r="F140" s="2"/>
      <c r="G140" s="2"/>
      <c r="H140" s="3"/>
    </row>
    <row r="141" ht="20.25" customHeight="1">
      <c r="D141" s="266" t="s">
        <v>70</v>
      </c>
      <c r="E141" s="267" t="str">
        <f t="array" ref="E141">IFERROR(INDEX('計測入力シート（ここのみ編集可）'!$AW$17:$AW$116,MATCH(A135&amp;B135,'計測入力シート（ここのみ編集可）'!$BO$17:$BO$116,0)),"")</f>
        <v/>
      </c>
      <c r="F141" s="268"/>
      <c r="G141" s="269" t="s">
        <v>110</v>
      </c>
      <c r="H141" s="270" t="str">
        <f t="array" ref="H141">IFERROR(INDEX('計測入力シート（ここのみ編集可）'!$AY$17:$AY$116,MATCH(A135&amp;B135,'計測入力シート（ここのみ編集可）'!$BO$17:$BO$116,0)),"")</f>
        <v/>
      </c>
    </row>
    <row r="142" ht="20.25" customHeight="1">
      <c r="D142" s="271" t="s">
        <v>73</v>
      </c>
      <c r="E142" s="272" t="str">
        <f t="array" ref="E142">IFERROR(INDEX('計測入力シート（ここのみ編集可）'!$AZ$17:$AZ$116,MATCH(A135&amp;B135,'計測入力シート（ここのみ編集可）'!$BO$17:$BO$116,0)),"")</f>
        <v/>
      </c>
      <c r="F142" s="179"/>
      <c r="G142" s="273" t="s">
        <v>111</v>
      </c>
      <c r="H142" s="274" t="str">
        <f t="array" ref="H142">IFERROR(INDEX('計測入力シート（ここのみ編集可）'!$BB$17:$BB$116,MATCH(A135&amp;B135,'計測入力シート（ここのみ編集可）'!$BO$17:$BO$116,0)),"")</f>
        <v/>
      </c>
    </row>
    <row r="143" ht="20.25" customHeight="1">
      <c r="D143" s="275" t="s">
        <v>112</v>
      </c>
      <c r="E143" s="276" t="str">
        <f t="array" ref="E143">IFERROR(INDEX('計測入力シート（ここのみ編集可）'!$BC$17:$BC$116,MATCH(A135&amp;B135,'計測入力シート（ここのみ編集可）'!$BO$17:$BO$116,0)),"")</f>
        <v/>
      </c>
      <c r="F143" s="277"/>
      <c r="G143" s="278" t="s">
        <v>9</v>
      </c>
      <c r="H143" s="279" t="str">
        <f t="array" ref="H143">IFERROR(INDEX('計測入力シート（ここのみ編集可）'!$BD$17:$BD$116,MATCH(A135&amp;B135,'計測入力シート（ここのみ編集可）'!$BO$17:$BO$116,0)),"")</f>
        <v/>
      </c>
    </row>
    <row r="144" ht="20.25" customHeight="1">
      <c r="D144" s="280"/>
    </row>
    <row r="145" ht="27.0" customHeight="1">
      <c r="A145" s="105" t="str">
        <f>A135</f>
        <v>D</v>
      </c>
      <c r="B145" s="105">
        <f>B135+1</f>
        <v>15</v>
      </c>
      <c r="D145" s="242" t="s">
        <v>11</v>
      </c>
      <c r="E145" s="243" t="s">
        <v>12</v>
      </c>
      <c r="F145" s="243" t="s">
        <v>13</v>
      </c>
      <c r="G145" s="244" t="s">
        <v>80</v>
      </c>
      <c r="H145" s="245"/>
    </row>
    <row r="146" ht="27.0" customHeight="1">
      <c r="A146" s="36"/>
      <c r="B146" s="36"/>
      <c r="D146" s="247" t="str">
        <f t="array" ref="D146">IFERROR(INDEX('計測入力シート（ここのみ編集可）'!$BN$17:$BN$116,MATCH(A145&amp;B145,'計測入力シート（ここのみ編集可）'!$BO$17:$BO$116,0)),"")</f>
        <v/>
      </c>
      <c r="E146" s="248" t="str">
        <f t="array" ref="E146">IFERROR(INDEX('計測入力シート（ここのみ編集可）'!$BP$17:$BP$116,MATCH(A145&amp;B145,'計測入力シート（ここのみ編集可）'!$BO$17:$BO$116,0)),"")</f>
        <v/>
      </c>
      <c r="F146" s="249" t="str">
        <f t="array" ref="F146">IFERROR(INDEX('計測入力シート（ここのみ編集可）'!$BR$17:$BR$116,MATCH(A145&amp;B145,'計測入力シート（ここのみ編集可）'!$BO$17:$BO$116,0)),"")</f>
        <v/>
      </c>
      <c r="G146" s="250" t="str">
        <f t="array" ref="G146">IFERROR(INDEX('計測入力シート（ここのみ編集可）'!$BL$17:$BL$116,MATCH(A145&amp;B145,'計測入力シート（ここのみ編集可）'!$BO$17:$BO$116,0)),"")</f>
        <v/>
      </c>
      <c r="H146" s="251"/>
    </row>
    <row r="147" ht="27.0" customHeight="1">
      <c r="D147" s="252" t="s">
        <v>18</v>
      </c>
      <c r="E147" s="253" t="str">
        <f t="array" ref="E147">IFERROR(INDEX('計測入力シート（ここのみ編集可）'!$C$17:$C$116,MATCH(A145&amp;B145,'計測入力シート（ここのみ編集可）'!$BO$17:$BO$116,0)),"")</f>
        <v/>
      </c>
      <c r="F147" s="254" t="s">
        <v>4</v>
      </c>
      <c r="G147" s="255" t="str">
        <f t="array" ref="G147">IFERROR(INDEX('計測入力シート（ここのみ編集可）'!$D$17:$D$116,MATCH(A145&amp;B145,'計測入力シート（ここのみ編集可）'!$BO$17:$BO$116,0)),"")</f>
        <v/>
      </c>
      <c r="H147" s="256"/>
    </row>
    <row r="148" ht="27.0" customHeight="1">
      <c r="D148" s="257" t="s">
        <v>3</v>
      </c>
      <c r="E148" s="258" t="str">
        <f t="array" ref="E148">IFERROR(INDEX('計測入力シート（ここのみ編集可）'!$B$17:$B$116,MATCH(A145&amp;B145,'計測入力シート（ここのみ編集可）'!$BO$17:$BO$116,0)),"")</f>
        <v/>
      </c>
      <c r="F148" s="259" t="s">
        <v>5</v>
      </c>
      <c r="G148" s="260" t="str">
        <f t="array" ref="G148">IFERROR(INDEX('計測入力シート（ここのみ編集可）'!$E$17:$E$116,MATCH(A145&amp;B145,'計測入力シート（ここのみ編集可）'!$BO$17:$BO$116,0)),"")</f>
        <v/>
      </c>
      <c r="H148" s="261"/>
    </row>
    <row r="149" ht="24.75" customHeight="1">
      <c r="D149" s="262" t="s">
        <v>58</v>
      </c>
      <c r="E149" s="263" t="str">
        <f t="array" ref="E149">IFERROR(INDEX(#REF!,MATCH(A145&amp;B145,'計測入力シート（ここのみ編集可）'!$BO$17:$BO$116,0)),"")</f>
        <v/>
      </c>
      <c r="H149" s="35"/>
    </row>
    <row r="150" ht="52.5" customHeight="1">
      <c r="D150" s="264" t="s">
        <v>68</v>
      </c>
      <c r="E150" s="265" t="str">
        <f t="array" ref="E150">IFERROR(INDEX(#REF!,MATCH(A145&amp;B145,'計測入力シート（ここのみ編集可）'!$BO$17:$BO$116,0)),"")</f>
        <v/>
      </c>
      <c r="F150" s="2"/>
      <c r="G150" s="2"/>
      <c r="H150" s="3"/>
    </row>
    <row r="151" ht="20.25" customHeight="1">
      <c r="D151" s="266" t="s">
        <v>70</v>
      </c>
      <c r="E151" s="267" t="str">
        <f t="array" ref="E151">IFERROR(INDEX('計測入力シート（ここのみ編集可）'!$AW$17:$AW$116,MATCH(A145&amp;B145,'計測入力シート（ここのみ編集可）'!$BO$17:$BO$116,0)),"")</f>
        <v/>
      </c>
      <c r="F151" s="268"/>
      <c r="G151" s="269" t="s">
        <v>110</v>
      </c>
      <c r="H151" s="270" t="str">
        <f t="array" ref="H151">IFERROR(INDEX('計測入力シート（ここのみ編集可）'!$AY$17:$AY$116,MATCH(A145&amp;B145,'計測入力シート（ここのみ編集可）'!$BO$17:$BO$116,0)),"")</f>
        <v/>
      </c>
    </row>
    <row r="152" ht="20.25" customHeight="1">
      <c r="D152" s="271" t="s">
        <v>73</v>
      </c>
      <c r="E152" s="272" t="str">
        <f t="array" ref="E152">IFERROR(INDEX('計測入力シート（ここのみ編集可）'!$AZ$17:$AZ$116,MATCH(A145&amp;B145,'計測入力シート（ここのみ編集可）'!$BO$17:$BO$116,0)),"")</f>
        <v/>
      </c>
      <c r="F152" s="179"/>
      <c r="G152" s="273" t="s">
        <v>111</v>
      </c>
      <c r="H152" s="274" t="str">
        <f t="array" ref="H152">IFERROR(INDEX('計測入力シート（ここのみ編集可）'!$BB$17:$BB$116,MATCH(A145&amp;B145,'計測入力シート（ここのみ編集可）'!$BO$17:$BO$116,0)),"")</f>
        <v/>
      </c>
    </row>
    <row r="153" ht="20.25" customHeight="1">
      <c r="D153" s="275" t="s">
        <v>112</v>
      </c>
      <c r="E153" s="276" t="str">
        <f t="array" ref="E153">IFERROR(INDEX('計測入力シート（ここのみ編集可）'!$BC$17:$BC$116,MATCH(A145&amp;B145,'計測入力シート（ここのみ編集可）'!$BO$17:$BO$116,0)),"")</f>
        <v/>
      </c>
      <c r="F153" s="277"/>
      <c r="G153" s="278" t="s">
        <v>9</v>
      </c>
      <c r="H153" s="279" t="str">
        <f t="array" ref="H153">IFERROR(INDEX('計測入力シート（ここのみ編集可）'!$BD$17:$BD$116,MATCH(A145&amp;B145,'計測入力シート（ここのみ編集可）'!$BO$17:$BO$116,0)),"")</f>
        <v/>
      </c>
    </row>
    <row r="154" ht="20.25" customHeight="1">
      <c r="D154" s="280"/>
    </row>
    <row r="155" ht="27.0" customHeight="1">
      <c r="A155" s="105" t="str">
        <f>A145</f>
        <v>D</v>
      </c>
      <c r="B155" s="105">
        <f>B145+1</f>
        <v>16</v>
      </c>
      <c r="D155" s="242" t="s">
        <v>11</v>
      </c>
      <c r="E155" s="243" t="s">
        <v>12</v>
      </c>
      <c r="F155" s="243" t="s">
        <v>13</v>
      </c>
      <c r="G155" s="244" t="s">
        <v>80</v>
      </c>
      <c r="H155" s="245"/>
    </row>
    <row r="156" ht="27.0" customHeight="1">
      <c r="A156" s="36"/>
      <c r="B156" s="36"/>
      <c r="D156" s="247" t="str">
        <f t="array" ref="D156">IFERROR(INDEX('計測入力シート（ここのみ編集可）'!$BN$17:$BN$116,MATCH(A155&amp;B155,'計測入力シート（ここのみ編集可）'!$BO$17:$BO$116,0)),"")</f>
        <v/>
      </c>
      <c r="E156" s="248" t="str">
        <f t="array" ref="E156">IFERROR(INDEX('計測入力シート（ここのみ編集可）'!$BP$17:$BP$116,MATCH(A155&amp;B155,'計測入力シート（ここのみ編集可）'!$BO$17:$BO$116,0)),"")</f>
        <v/>
      </c>
      <c r="F156" s="249" t="str">
        <f t="array" ref="F156">IFERROR(INDEX('計測入力シート（ここのみ編集可）'!$BR$17:$BR$116,MATCH(A155&amp;B155,'計測入力シート（ここのみ編集可）'!$BO$17:$BO$116,0)),"")</f>
        <v/>
      </c>
      <c r="G156" s="250" t="str">
        <f t="array" ref="G156">IFERROR(INDEX('計測入力シート（ここのみ編集可）'!$BL$17:$BL$116,MATCH(A155&amp;B155,'計測入力シート（ここのみ編集可）'!$BO$17:$BO$116,0)),"")</f>
        <v/>
      </c>
      <c r="H156" s="251"/>
    </row>
    <row r="157" ht="27.0" customHeight="1">
      <c r="D157" s="252" t="s">
        <v>18</v>
      </c>
      <c r="E157" s="253" t="str">
        <f t="array" ref="E157">IFERROR(INDEX('計測入力シート（ここのみ編集可）'!$C$17:$C$116,MATCH(A155&amp;B155,'計測入力シート（ここのみ編集可）'!$BO$17:$BO$116,0)),"")</f>
        <v/>
      </c>
      <c r="F157" s="254" t="s">
        <v>4</v>
      </c>
      <c r="G157" s="255" t="str">
        <f t="array" ref="G157">IFERROR(INDEX('計測入力シート（ここのみ編集可）'!$D$17:$D$116,MATCH(A155&amp;B155,'計測入力シート（ここのみ編集可）'!$BO$17:$BO$116,0)),"")</f>
        <v/>
      </c>
      <c r="H157" s="256"/>
    </row>
    <row r="158" ht="27.0" customHeight="1">
      <c r="D158" s="257" t="s">
        <v>3</v>
      </c>
      <c r="E158" s="258" t="str">
        <f t="array" ref="E158">IFERROR(INDEX('計測入力シート（ここのみ編集可）'!$B$17:$B$116,MATCH(A155&amp;B155,'計測入力シート（ここのみ編集可）'!$BO$17:$BO$116,0)),"")</f>
        <v/>
      </c>
      <c r="F158" s="259" t="s">
        <v>5</v>
      </c>
      <c r="G158" s="260" t="str">
        <f t="array" ref="G158">IFERROR(INDEX('計測入力シート（ここのみ編集可）'!$E$17:$E$116,MATCH(A155&amp;B155,'計測入力シート（ここのみ編集可）'!$BO$17:$BO$116,0)),"")</f>
        <v/>
      </c>
      <c r="H158" s="261"/>
    </row>
    <row r="159" ht="24.75" customHeight="1">
      <c r="D159" s="262" t="s">
        <v>58</v>
      </c>
      <c r="E159" s="263" t="str">
        <f t="array" ref="E159">IFERROR(INDEX(#REF!,MATCH(A155&amp;B155,'計測入力シート（ここのみ編集可）'!$BO$17:$BO$116,0)),"")</f>
        <v/>
      </c>
      <c r="H159" s="35"/>
    </row>
    <row r="160" ht="52.5" customHeight="1">
      <c r="D160" s="264" t="s">
        <v>68</v>
      </c>
      <c r="E160" s="265" t="str">
        <f t="array" ref="E160">IFERROR(INDEX(#REF!,MATCH(A155&amp;B155,'計測入力シート（ここのみ編集可）'!$BO$17:$BO$116,0)),"")</f>
        <v/>
      </c>
      <c r="F160" s="2"/>
      <c r="G160" s="2"/>
      <c r="H160" s="3"/>
    </row>
    <row r="161" ht="20.25" customHeight="1">
      <c r="D161" s="266" t="s">
        <v>70</v>
      </c>
      <c r="E161" s="267" t="str">
        <f t="array" ref="E161">IFERROR(INDEX('計測入力シート（ここのみ編集可）'!$AW$17:$AW$116,MATCH(A155&amp;B155,'計測入力シート（ここのみ編集可）'!$BO$17:$BO$116,0)),"")</f>
        <v/>
      </c>
      <c r="F161" s="268"/>
      <c r="G161" s="269" t="s">
        <v>110</v>
      </c>
      <c r="H161" s="270" t="str">
        <f t="array" ref="H161">IFERROR(INDEX('計測入力シート（ここのみ編集可）'!$AY$17:$AY$116,MATCH(A155&amp;B155,'計測入力シート（ここのみ編集可）'!$BO$17:$BO$116,0)),"")</f>
        <v/>
      </c>
    </row>
    <row r="162" ht="20.25" customHeight="1">
      <c r="D162" s="271" t="s">
        <v>73</v>
      </c>
      <c r="E162" s="272" t="str">
        <f t="array" ref="E162">IFERROR(INDEX('計測入力シート（ここのみ編集可）'!$AZ$17:$AZ$116,MATCH(A155&amp;B155,'計測入力シート（ここのみ編集可）'!$BO$17:$BO$116,0)),"")</f>
        <v/>
      </c>
      <c r="F162" s="179"/>
      <c r="G162" s="273" t="s">
        <v>111</v>
      </c>
      <c r="H162" s="274" t="str">
        <f t="array" ref="H162">IFERROR(INDEX('計測入力シート（ここのみ編集可）'!$BB$17:$BB$116,MATCH(A155&amp;B155,'計測入力シート（ここのみ編集可）'!$BO$17:$BO$116,0)),"")</f>
        <v/>
      </c>
    </row>
    <row r="163" ht="20.25" customHeight="1">
      <c r="D163" s="275" t="s">
        <v>112</v>
      </c>
      <c r="E163" s="276" t="str">
        <f t="array" ref="E163">IFERROR(INDEX('計測入力シート（ここのみ編集可）'!$BC$17:$BC$116,MATCH(A155&amp;B155,'計測入力シート（ここのみ編集可）'!$BO$17:$BO$116,0)),"")</f>
        <v/>
      </c>
      <c r="F163" s="277"/>
      <c r="G163" s="278" t="s">
        <v>9</v>
      </c>
      <c r="H163" s="279" t="str">
        <f t="array" ref="H163">IFERROR(INDEX('計測入力シート（ここのみ編集可）'!$BD$17:$BD$116,MATCH(A155&amp;B155,'計測入力シート（ここのみ編集可）'!$BO$17:$BO$116,0)),"")</f>
        <v/>
      </c>
    </row>
    <row r="164" ht="20.25" customHeight="1">
      <c r="D164" s="280"/>
    </row>
    <row r="165" ht="27.0" customHeight="1">
      <c r="A165" s="105" t="str">
        <f>A155</f>
        <v>D</v>
      </c>
      <c r="B165" s="105">
        <f>B155+1</f>
        <v>17</v>
      </c>
      <c r="D165" s="242" t="s">
        <v>11</v>
      </c>
      <c r="E165" s="243" t="s">
        <v>12</v>
      </c>
      <c r="F165" s="243" t="s">
        <v>13</v>
      </c>
      <c r="G165" s="244" t="s">
        <v>80</v>
      </c>
      <c r="H165" s="245"/>
    </row>
    <row r="166" ht="27.0" customHeight="1">
      <c r="A166" s="36"/>
      <c r="B166" s="36"/>
      <c r="D166" s="247" t="str">
        <f t="array" ref="D166">IFERROR(INDEX('計測入力シート（ここのみ編集可）'!$BN$17:$BN$116,MATCH(A165&amp;B165,'計測入力シート（ここのみ編集可）'!$BO$17:$BO$116,0)),"")</f>
        <v/>
      </c>
      <c r="E166" s="248" t="str">
        <f t="array" ref="E166">IFERROR(INDEX('計測入力シート（ここのみ編集可）'!$BP$17:$BP$116,MATCH(A165&amp;B165,'計測入力シート（ここのみ編集可）'!$BO$17:$BO$116,0)),"")</f>
        <v/>
      </c>
      <c r="F166" s="249" t="str">
        <f t="array" ref="F166">IFERROR(INDEX('計測入力シート（ここのみ編集可）'!$BR$17:$BR$116,MATCH(A165&amp;B165,'計測入力シート（ここのみ編集可）'!$BO$17:$BO$116,0)),"")</f>
        <v/>
      </c>
      <c r="G166" s="250" t="str">
        <f t="array" ref="G166">IFERROR(INDEX('計測入力シート（ここのみ編集可）'!$BL$17:$BL$116,MATCH(A165&amp;B165,'計測入力シート（ここのみ編集可）'!$BO$17:$BO$116,0)),"")</f>
        <v/>
      </c>
      <c r="H166" s="251"/>
    </row>
    <row r="167" ht="27.0" customHeight="1">
      <c r="D167" s="252" t="s">
        <v>18</v>
      </c>
      <c r="E167" s="253" t="str">
        <f t="array" ref="E167">IFERROR(INDEX('計測入力シート（ここのみ編集可）'!$C$17:$C$116,MATCH(A165&amp;B165,'計測入力シート（ここのみ編集可）'!$BO$17:$BO$116,0)),"")</f>
        <v/>
      </c>
      <c r="F167" s="254" t="s">
        <v>4</v>
      </c>
      <c r="G167" s="255" t="str">
        <f t="array" ref="G167">IFERROR(INDEX('計測入力シート（ここのみ編集可）'!$D$17:$D$116,MATCH(A165&amp;B165,'計測入力シート（ここのみ編集可）'!$BO$17:$BO$116,0)),"")</f>
        <v/>
      </c>
      <c r="H167" s="256"/>
    </row>
    <row r="168" ht="27.0" customHeight="1">
      <c r="D168" s="257" t="s">
        <v>3</v>
      </c>
      <c r="E168" s="258" t="str">
        <f t="array" ref="E168">IFERROR(INDEX('計測入力シート（ここのみ編集可）'!$B$17:$B$116,MATCH(A165&amp;B165,'計測入力シート（ここのみ編集可）'!$BO$17:$BO$116,0)),"")</f>
        <v/>
      </c>
      <c r="F168" s="259" t="s">
        <v>5</v>
      </c>
      <c r="G168" s="260" t="str">
        <f t="array" ref="G168">IFERROR(INDEX('計測入力シート（ここのみ編集可）'!$E$17:$E$116,MATCH(A165&amp;B165,'計測入力シート（ここのみ編集可）'!$BO$17:$BO$116,0)),"")</f>
        <v/>
      </c>
      <c r="H168" s="261"/>
    </row>
    <row r="169" ht="24.75" customHeight="1">
      <c r="D169" s="262" t="s">
        <v>58</v>
      </c>
      <c r="E169" s="263" t="str">
        <f t="array" ref="E169">IFERROR(INDEX(#REF!,MATCH(A165&amp;B165,'計測入力シート（ここのみ編集可）'!$BO$17:$BO$116,0)),"")</f>
        <v/>
      </c>
      <c r="H169" s="35"/>
    </row>
    <row r="170" ht="52.5" customHeight="1">
      <c r="D170" s="264" t="s">
        <v>68</v>
      </c>
      <c r="E170" s="265" t="str">
        <f t="array" ref="E170">IFERROR(INDEX(#REF!,MATCH(A165&amp;B165,'計測入力シート（ここのみ編集可）'!$BO$17:$BO$116,0)),"")</f>
        <v/>
      </c>
      <c r="F170" s="2"/>
      <c r="G170" s="2"/>
      <c r="H170" s="3"/>
    </row>
    <row r="171" ht="20.25" customHeight="1">
      <c r="D171" s="266" t="s">
        <v>70</v>
      </c>
      <c r="E171" s="267" t="str">
        <f t="array" ref="E171">IFERROR(INDEX('計測入力シート（ここのみ編集可）'!$AW$17:$AW$116,MATCH(A165&amp;B165,'計測入力シート（ここのみ編集可）'!$BO$17:$BO$116,0)),"")</f>
        <v/>
      </c>
      <c r="F171" s="268"/>
      <c r="G171" s="269" t="s">
        <v>110</v>
      </c>
      <c r="H171" s="270" t="str">
        <f t="array" ref="H171">IFERROR(INDEX('計測入力シート（ここのみ編集可）'!$AY$17:$AY$116,MATCH(A165&amp;B165,'計測入力シート（ここのみ編集可）'!$BO$17:$BO$116,0)),"")</f>
        <v/>
      </c>
    </row>
    <row r="172" ht="20.25" customHeight="1">
      <c r="D172" s="271" t="s">
        <v>73</v>
      </c>
      <c r="E172" s="272" t="str">
        <f t="array" ref="E172">IFERROR(INDEX('計測入力シート（ここのみ編集可）'!$AZ$17:$AZ$116,MATCH(A165&amp;B165,'計測入力シート（ここのみ編集可）'!$BO$17:$BO$116,0)),"")</f>
        <v/>
      </c>
      <c r="F172" s="179"/>
      <c r="G172" s="273" t="s">
        <v>111</v>
      </c>
      <c r="H172" s="274" t="str">
        <f t="array" ref="H172">IFERROR(INDEX('計測入力シート（ここのみ編集可）'!$BB$17:$BB$116,MATCH(A165&amp;B165,'計測入力シート（ここのみ編集可）'!$BO$17:$BO$116,0)),"")</f>
        <v/>
      </c>
    </row>
    <row r="173" ht="20.25" customHeight="1">
      <c r="D173" s="275" t="s">
        <v>112</v>
      </c>
      <c r="E173" s="276" t="str">
        <f t="array" ref="E173">IFERROR(INDEX('計測入力シート（ここのみ編集可）'!$BC$17:$BC$116,MATCH(A165&amp;B165,'計測入力シート（ここのみ編集可）'!$BO$17:$BO$116,0)),"")</f>
        <v/>
      </c>
      <c r="F173" s="277"/>
      <c r="G173" s="278" t="s">
        <v>9</v>
      </c>
      <c r="H173" s="279" t="str">
        <f t="array" ref="H173">IFERROR(INDEX('計測入力シート（ここのみ編集可）'!$BD$17:$BD$116,MATCH(A165&amp;B165,'計測入力シート（ここのみ編集可）'!$BO$17:$BO$116,0)),"")</f>
        <v/>
      </c>
    </row>
    <row r="174" ht="20.25" customHeight="1">
      <c r="D174" s="280"/>
    </row>
    <row r="175" ht="27.0" customHeight="1">
      <c r="A175" s="105" t="str">
        <f>A165</f>
        <v>D</v>
      </c>
      <c r="B175" s="105">
        <f>B165+1</f>
        <v>18</v>
      </c>
      <c r="D175" s="242" t="s">
        <v>11</v>
      </c>
      <c r="E175" s="243" t="s">
        <v>12</v>
      </c>
      <c r="F175" s="243" t="s">
        <v>13</v>
      </c>
      <c r="G175" s="244" t="s">
        <v>80</v>
      </c>
      <c r="H175" s="245"/>
    </row>
    <row r="176" ht="27.0" customHeight="1">
      <c r="A176" s="36"/>
      <c r="B176" s="36"/>
      <c r="D176" s="247" t="str">
        <f t="array" ref="D176">IFERROR(INDEX('計測入力シート（ここのみ編集可）'!$BN$17:$BN$116,MATCH(A175&amp;B175,'計測入力シート（ここのみ編集可）'!$BO$17:$BO$116,0)),"")</f>
        <v/>
      </c>
      <c r="E176" s="248" t="str">
        <f t="array" ref="E176">IFERROR(INDEX('計測入力シート（ここのみ編集可）'!$BP$17:$BP$116,MATCH(A175&amp;B175,'計測入力シート（ここのみ編集可）'!$BO$17:$BO$116,0)),"")</f>
        <v/>
      </c>
      <c r="F176" s="249" t="str">
        <f t="array" ref="F176">IFERROR(INDEX('計測入力シート（ここのみ編集可）'!$BR$17:$BR$116,MATCH(A175&amp;B175,'計測入力シート（ここのみ編集可）'!$BO$17:$BO$116,0)),"")</f>
        <v/>
      </c>
      <c r="G176" s="250" t="str">
        <f t="array" ref="G176">IFERROR(INDEX('計測入力シート（ここのみ編集可）'!$BL$17:$BL$116,MATCH(A175&amp;B175,'計測入力シート（ここのみ編集可）'!$BO$17:$BO$116,0)),"")</f>
        <v/>
      </c>
      <c r="H176" s="251"/>
    </row>
    <row r="177" ht="27.0" customHeight="1">
      <c r="D177" s="252" t="s">
        <v>18</v>
      </c>
      <c r="E177" s="253" t="str">
        <f t="array" ref="E177">IFERROR(INDEX('計測入力シート（ここのみ編集可）'!$C$17:$C$116,MATCH(A175&amp;B175,'計測入力シート（ここのみ編集可）'!$BO$17:$BO$116,0)),"")</f>
        <v/>
      </c>
      <c r="F177" s="254" t="s">
        <v>4</v>
      </c>
      <c r="G177" s="255" t="str">
        <f t="array" ref="G177">IFERROR(INDEX('計測入力シート（ここのみ編集可）'!$D$17:$D$116,MATCH(A175&amp;B175,'計測入力シート（ここのみ編集可）'!$BO$17:$BO$116,0)),"")</f>
        <v/>
      </c>
      <c r="H177" s="256"/>
    </row>
    <row r="178" ht="27.0" customHeight="1">
      <c r="D178" s="257" t="s">
        <v>3</v>
      </c>
      <c r="E178" s="258" t="str">
        <f t="array" ref="E178">IFERROR(INDEX('計測入力シート（ここのみ編集可）'!$B$17:$B$116,MATCH(A175&amp;B175,'計測入力シート（ここのみ編集可）'!$BO$17:$BO$116,0)),"")</f>
        <v/>
      </c>
      <c r="F178" s="259" t="s">
        <v>5</v>
      </c>
      <c r="G178" s="260" t="str">
        <f t="array" ref="G178">IFERROR(INDEX('計測入力シート（ここのみ編集可）'!$E$17:$E$116,MATCH(A175&amp;B175,'計測入力シート（ここのみ編集可）'!$BO$17:$BO$116,0)),"")</f>
        <v/>
      </c>
      <c r="H178" s="261"/>
    </row>
    <row r="179" ht="24.75" customHeight="1">
      <c r="D179" s="262" t="s">
        <v>58</v>
      </c>
      <c r="E179" s="263" t="str">
        <f t="array" ref="E179">IFERROR(INDEX(#REF!,MATCH(A175&amp;B175,'計測入力シート（ここのみ編集可）'!$BO$17:$BO$116,0)),"")</f>
        <v/>
      </c>
      <c r="H179" s="35"/>
    </row>
    <row r="180" ht="52.5" customHeight="1">
      <c r="D180" s="264" t="s">
        <v>68</v>
      </c>
      <c r="E180" s="265" t="str">
        <f t="array" ref="E180">IFERROR(INDEX(#REF!,MATCH(A175&amp;B175,'計測入力シート（ここのみ編集可）'!$BO$17:$BO$116,0)),"")</f>
        <v/>
      </c>
      <c r="F180" s="2"/>
      <c r="G180" s="2"/>
      <c r="H180" s="3"/>
    </row>
    <row r="181" ht="20.25" customHeight="1">
      <c r="D181" s="266" t="s">
        <v>70</v>
      </c>
      <c r="E181" s="267" t="str">
        <f t="array" ref="E181">IFERROR(INDEX('計測入力シート（ここのみ編集可）'!$AW$17:$AW$116,MATCH(A175&amp;B175,'計測入力シート（ここのみ編集可）'!$BO$17:$BO$116,0)),"")</f>
        <v/>
      </c>
      <c r="F181" s="268"/>
      <c r="G181" s="269" t="s">
        <v>110</v>
      </c>
      <c r="H181" s="270" t="str">
        <f t="array" ref="H181">IFERROR(INDEX('計測入力シート（ここのみ編集可）'!$AY$17:$AY$116,MATCH(A175&amp;B175,'計測入力シート（ここのみ編集可）'!$BO$17:$BO$116,0)),"")</f>
        <v/>
      </c>
    </row>
    <row r="182" ht="20.25" customHeight="1">
      <c r="D182" s="271" t="s">
        <v>73</v>
      </c>
      <c r="E182" s="272" t="str">
        <f t="array" ref="E182">IFERROR(INDEX('計測入力シート（ここのみ編集可）'!$AZ$17:$AZ$116,MATCH(A175&amp;B175,'計測入力シート（ここのみ編集可）'!$BO$17:$BO$116,0)),"")</f>
        <v/>
      </c>
      <c r="F182" s="179"/>
      <c r="G182" s="273" t="s">
        <v>111</v>
      </c>
      <c r="H182" s="274" t="str">
        <f t="array" ref="H182">IFERROR(INDEX('計測入力シート（ここのみ編集可）'!$BB$17:$BB$116,MATCH(A175&amp;B175,'計測入力シート（ここのみ編集可）'!$BO$17:$BO$116,0)),"")</f>
        <v/>
      </c>
    </row>
    <row r="183" ht="20.25" customHeight="1">
      <c r="D183" s="275" t="s">
        <v>112</v>
      </c>
      <c r="E183" s="276" t="str">
        <f t="array" ref="E183">IFERROR(INDEX('計測入力シート（ここのみ編集可）'!$BC$17:$BC$116,MATCH(A175&amp;B175,'計測入力シート（ここのみ編集可）'!$BO$17:$BO$116,0)),"")</f>
        <v/>
      </c>
      <c r="F183" s="277"/>
      <c r="G183" s="278" t="s">
        <v>9</v>
      </c>
      <c r="H183" s="279" t="str">
        <f t="array" ref="H183">IFERROR(INDEX('計測入力シート（ここのみ編集可）'!$BD$17:$BD$116,MATCH(A175&amp;B175,'計測入力シート（ここのみ編集可）'!$BO$17:$BO$116,0)),"")</f>
        <v/>
      </c>
    </row>
    <row r="184" ht="20.25" customHeight="1">
      <c r="D184" s="280"/>
    </row>
    <row r="185" ht="27.0" customHeight="1">
      <c r="A185" s="105" t="str">
        <f>A175</f>
        <v>D</v>
      </c>
      <c r="B185" s="105">
        <f>B175+1</f>
        <v>19</v>
      </c>
      <c r="D185" s="242" t="s">
        <v>11</v>
      </c>
      <c r="E185" s="243" t="s">
        <v>12</v>
      </c>
      <c r="F185" s="243" t="s">
        <v>13</v>
      </c>
      <c r="G185" s="244" t="s">
        <v>80</v>
      </c>
      <c r="H185" s="245"/>
    </row>
    <row r="186" ht="27.0" customHeight="1">
      <c r="A186" s="36"/>
      <c r="B186" s="36"/>
      <c r="D186" s="247" t="str">
        <f t="array" ref="D186">IFERROR(INDEX('計測入力シート（ここのみ編集可）'!$BN$17:$BN$116,MATCH(A185&amp;B185,'計測入力シート（ここのみ編集可）'!$BO$17:$BO$116,0)),"")</f>
        <v/>
      </c>
      <c r="E186" s="248" t="str">
        <f t="array" ref="E186">IFERROR(INDEX('計測入力シート（ここのみ編集可）'!$BP$17:$BP$116,MATCH(A185&amp;B185,'計測入力シート（ここのみ編集可）'!$BO$17:$BO$116,0)),"")</f>
        <v/>
      </c>
      <c r="F186" s="249" t="str">
        <f t="array" ref="F186">IFERROR(INDEX('計測入力シート（ここのみ編集可）'!$BR$17:$BR$116,MATCH(A185&amp;B185,'計測入力シート（ここのみ編集可）'!$BO$17:$BO$116,0)),"")</f>
        <v/>
      </c>
      <c r="G186" s="250" t="str">
        <f t="array" ref="G186">IFERROR(INDEX('計測入力シート（ここのみ編集可）'!$BL$17:$BL$116,MATCH(A185&amp;B185,'計測入力シート（ここのみ編集可）'!$BO$17:$BO$116,0)),"")</f>
        <v/>
      </c>
      <c r="H186" s="251"/>
    </row>
    <row r="187" ht="27.0" customHeight="1">
      <c r="D187" s="252" t="s">
        <v>18</v>
      </c>
      <c r="E187" s="253" t="str">
        <f t="array" ref="E187">IFERROR(INDEX('計測入力シート（ここのみ編集可）'!$C$17:$C$116,MATCH(A185&amp;B185,'計測入力シート（ここのみ編集可）'!$BO$17:$BO$116,0)),"")</f>
        <v/>
      </c>
      <c r="F187" s="254" t="s">
        <v>4</v>
      </c>
      <c r="G187" s="255" t="str">
        <f t="array" ref="G187">IFERROR(INDEX('計測入力シート（ここのみ編集可）'!$D$17:$D$116,MATCH(A185&amp;B185,'計測入力シート（ここのみ編集可）'!$BO$17:$BO$116,0)),"")</f>
        <v/>
      </c>
      <c r="H187" s="256"/>
    </row>
    <row r="188" ht="27.0" customHeight="1">
      <c r="D188" s="257" t="s">
        <v>3</v>
      </c>
      <c r="E188" s="258" t="str">
        <f t="array" ref="E188">IFERROR(INDEX('計測入力シート（ここのみ編集可）'!$B$17:$B$116,MATCH(A185&amp;B185,'計測入力シート（ここのみ編集可）'!$BO$17:$BO$116,0)),"")</f>
        <v/>
      </c>
      <c r="F188" s="259" t="s">
        <v>5</v>
      </c>
      <c r="G188" s="260" t="str">
        <f t="array" ref="G188">IFERROR(INDEX('計測入力シート（ここのみ編集可）'!$E$17:$E$116,MATCH(A185&amp;B185,'計測入力シート（ここのみ編集可）'!$BO$17:$BO$116,0)),"")</f>
        <v/>
      </c>
      <c r="H188" s="261"/>
    </row>
    <row r="189" ht="24.75" customHeight="1">
      <c r="D189" s="262" t="s">
        <v>58</v>
      </c>
      <c r="E189" s="263" t="str">
        <f t="array" ref="E189">IFERROR(INDEX(#REF!,MATCH(A185&amp;B185,'計測入力シート（ここのみ編集可）'!$BO$17:$BO$116,0)),"")</f>
        <v/>
      </c>
      <c r="H189" s="35"/>
    </row>
    <row r="190" ht="52.5" customHeight="1">
      <c r="D190" s="264" t="s">
        <v>68</v>
      </c>
      <c r="E190" s="265" t="str">
        <f t="array" ref="E190">IFERROR(INDEX(#REF!,MATCH(A185&amp;B185,'計測入力シート（ここのみ編集可）'!$BO$17:$BO$116,0)),"")</f>
        <v/>
      </c>
      <c r="F190" s="2"/>
      <c r="G190" s="2"/>
      <c r="H190" s="3"/>
    </row>
    <row r="191" ht="20.25" customHeight="1">
      <c r="D191" s="266" t="s">
        <v>70</v>
      </c>
      <c r="E191" s="267" t="str">
        <f t="array" ref="E191">IFERROR(INDEX('計測入力シート（ここのみ編集可）'!$AW$17:$AW$116,MATCH(A185&amp;B185,'計測入力シート（ここのみ編集可）'!$BO$17:$BO$116,0)),"")</f>
        <v/>
      </c>
      <c r="F191" s="268"/>
      <c r="G191" s="269" t="s">
        <v>110</v>
      </c>
      <c r="H191" s="270" t="str">
        <f t="array" ref="H191">IFERROR(INDEX('計測入力シート（ここのみ編集可）'!$AY$17:$AY$116,MATCH(A185&amp;B185,'計測入力シート（ここのみ編集可）'!$BO$17:$BO$116,0)),"")</f>
        <v/>
      </c>
    </row>
    <row r="192" ht="20.25" customHeight="1">
      <c r="D192" s="271" t="s">
        <v>73</v>
      </c>
      <c r="E192" s="272" t="str">
        <f t="array" ref="E192">IFERROR(INDEX('計測入力シート（ここのみ編集可）'!$AZ$17:$AZ$116,MATCH(A185&amp;B185,'計測入力シート（ここのみ編集可）'!$BO$17:$BO$116,0)),"")</f>
        <v/>
      </c>
      <c r="F192" s="179"/>
      <c r="G192" s="273" t="s">
        <v>111</v>
      </c>
      <c r="H192" s="274" t="str">
        <f t="array" ref="H192">IFERROR(INDEX('計測入力シート（ここのみ編集可）'!$BB$17:$BB$116,MATCH(A185&amp;B185,'計測入力シート（ここのみ編集可）'!$BO$17:$BO$116,0)),"")</f>
        <v/>
      </c>
    </row>
    <row r="193" ht="20.25" customHeight="1">
      <c r="D193" s="275" t="s">
        <v>112</v>
      </c>
      <c r="E193" s="276" t="str">
        <f t="array" ref="E193">IFERROR(INDEX('計測入力シート（ここのみ編集可）'!$BC$17:$BC$116,MATCH(A185&amp;B185,'計測入力シート（ここのみ編集可）'!$BO$17:$BO$116,0)),"")</f>
        <v/>
      </c>
      <c r="F193" s="277"/>
      <c r="G193" s="278" t="s">
        <v>9</v>
      </c>
      <c r="H193" s="279" t="str">
        <f t="array" ref="H193">IFERROR(INDEX('計測入力シート（ここのみ編集可）'!$BD$17:$BD$116,MATCH(A185&amp;B185,'計測入力シート（ここのみ編集可）'!$BO$17:$BO$116,0)),"")</f>
        <v/>
      </c>
    </row>
    <row r="194" ht="20.25" customHeight="1">
      <c r="D194" s="280"/>
    </row>
    <row r="195" ht="27.0" customHeight="1">
      <c r="A195" s="105" t="str">
        <f>A185</f>
        <v>D</v>
      </c>
      <c r="B195" s="105">
        <f>B185+1</f>
        <v>20</v>
      </c>
      <c r="D195" s="242" t="s">
        <v>11</v>
      </c>
      <c r="E195" s="243" t="s">
        <v>12</v>
      </c>
      <c r="F195" s="243" t="s">
        <v>13</v>
      </c>
      <c r="G195" s="244" t="s">
        <v>80</v>
      </c>
      <c r="H195" s="245"/>
    </row>
    <row r="196" ht="27.0" customHeight="1">
      <c r="A196" s="36"/>
      <c r="B196" s="36"/>
      <c r="D196" s="247" t="str">
        <f t="array" ref="D196">IFERROR(INDEX('計測入力シート（ここのみ編集可）'!$BN$17:$BN$116,MATCH(A195&amp;B195,'計測入力シート（ここのみ編集可）'!$BO$17:$BO$116,0)),"")</f>
        <v/>
      </c>
      <c r="E196" s="248" t="str">
        <f t="array" ref="E196">IFERROR(INDEX('計測入力シート（ここのみ編集可）'!$BP$17:$BP$116,MATCH(A195&amp;B195,'計測入力シート（ここのみ編集可）'!$BO$17:$BO$116,0)),"")</f>
        <v/>
      </c>
      <c r="F196" s="249" t="str">
        <f t="array" ref="F196">IFERROR(INDEX('計測入力シート（ここのみ編集可）'!$BR$17:$BR$116,MATCH(A195&amp;B195,'計測入力シート（ここのみ編集可）'!$BO$17:$BO$116,0)),"")</f>
        <v/>
      </c>
      <c r="G196" s="250" t="str">
        <f t="array" ref="G196">IFERROR(INDEX('計測入力シート（ここのみ編集可）'!$BL$17:$BL$116,MATCH(A195&amp;B195,'計測入力シート（ここのみ編集可）'!$BO$17:$BO$116,0)),"")</f>
        <v/>
      </c>
      <c r="H196" s="251"/>
    </row>
    <row r="197" ht="27.0" customHeight="1">
      <c r="D197" s="252" t="s">
        <v>18</v>
      </c>
      <c r="E197" s="253" t="str">
        <f t="array" ref="E197">IFERROR(INDEX('計測入力シート（ここのみ編集可）'!$C$17:$C$116,MATCH(A195&amp;B195,'計測入力シート（ここのみ編集可）'!$BO$17:$BO$116,0)),"")</f>
        <v/>
      </c>
      <c r="F197" s="254" t="s">
        <v>4</v>
      </c>
      <c r="G197" s="255" t="str">
        <f t="array" ref="G197">IFERROR(INDEX('計測入力シート（ここのみ編集可）'!$D$17:$D$116,MATCH(A195&amp;B195,'計測入力シート（ここのみ編集可）'!$BO$17:$BO$116,0)),"")</f>
        <v/>
      </c>
      <c r="H197" s="256"/>
    </row>
    <row r="198" ht="27.0" customHeight="1">
      <c r="D198" s="257" t="s">
        <v>3</v>
      </c>
      <c r="E198" s="258" t="str">
        <f t="array" ref="E198">IFERROR(INDEX('計測入力シート（ここのみ編集可）'!$B$17:$B$116,MATCH(A195&amp;B195,'計測入力シート（ここのみ編集可）'!$BO$17:$BO$116,0)),"")</f>
        <v/>
      </c>
      <c r="F198" s="259" t="s">
        <v>5</v>
      </c>
      <c r="G198" s="260" t="str">
        <f t="array" ref="G198">IFERROR(INDEX('計測入力シート（ここのみ編集可）'!$E$17:$E$116,MATCH(A195&amp;B195,'計測入力シート（ここのみ編集可）'!$BO$17:$BO$116,0)),"")</f>
        <v/>
      </c>
      <c r="H198" s="261"/>
    </row>
    <row r="199" ht="24.75" customHeight="1">
      <c r="D199" s="262" t="s">
        <v>58</v>
      </c>
      <c r="E199" s="263" t="str">
        <f t="array" ref="E199">IFERROR(INDEX(#REF!,MATCH(A195&amp;B195,'計測入力シート（ここのみ編集可）'!$BO$17:$BO$116,0)),"")</f>
        <v/>
      </c>
      <c r="H199" s="35"/>
    </row>
    <row r="200" ht="52.5" customHeight="1">
      <c r="D200" s="264" t="s">
        <v>68</v>
      </c>
      <c r="E200" s="265" t="str">
        <f t="array" ref="E200">IFERROR(INDEX(#REF!,MATCH(A195&amp;B195,'計測入力シート（ここのみ編集可）'!$BO$17:$BO$116,0)),"")</f>
        <v/>
      </c>
      <c r="F200" s="2"/>
      <c r="G200" s="2"/>
      <c r="H200" s="3"/>
    </row>
    <row r="201" ht="20.25" customHeight="1">
      <c r="D201" s="266" t="s">
        <v>70</v>
      </c>
      <c r="E201" s="267" t="str">
        <f t="array" ref="E201">IFERROR(INDEX('計測入力シート（ここのみ編集可）'!$AW$17:$AW$116,MATCH(A195&amp;B195,'計測入力シート（ここのみ編集可）'!$BO$17:$BO$116,0)),"")</f>
        <v/>
      </c>
      <c r="F201" s="268"/>
      <c r="G201" s="269" t="s">
        <v>110</v>
      </c>
      <c r="H201" s="270" t="str">
        <f t="array" ref="H201">IFERROR(INDEX('計測入力シート（ここのみ編集可）'!$AY$17:$AY$116,MATCH(A195&amp;B195,'計測入力シート（ここのみ編集可）'!$BO$17:$BO$116,0)),"")</f>
        <v/>
      </c>
    </row>
    <row r="202" ht="20.25" customHeight="1">
      <c r="D202" s="271" t="s">
        <v>73</v>
      </c>
      <c r="E202" s="272" t="str">
        <f t="array" ref="E202">IFERROR(INDEX('計測入力シート（ここのみ編集可）'!$AZ$17:$AZ$116,MATCH(A195&amp;B195,'計測入力シート（ここのみ編集可）'!$BO$17:$BO$116,0)),"")</f>
        <v/>
      </c>
      <c r="F202" s="179"/>
      <c r="G202" s="273" t="s">
        <v>111</v>
      </c>
      <c r="H202" s="274" t="str">
        <f t="array" ref="H202">IFERROR(INDEX('計測入力シート（ここのみ編集可）'!$BB$17:$BB$116,MATCH(A195&amp;B195,'計測入力シート（ここのみ編集可）'!$BO$17:$BO$116,0)),"")</f>
        <v/>
      </c>
    </row>
    <row r="203" ht="20.25" customHeight="1">
      <c r="D203" s="275" t="s">
        <v>112</v>
      </c>
      <c r="E203" s="276" t="str">
        <f t="array" ref="E203">IFERROR(INDEX('計測入力シート（ここのみ編集可）'!$BC$17:$BC$116,MATCH(A195&amp;B195,'計測入力シート（ここのみ編集可）'!$BO$17:$BO$116,0)),"")</f>
        <v/>
      </c>
      <c r="F203" s="277"/>
      <c r="G203" s="278" t="s">
        <v>9</v>
      </c>
      <c r="H203" s="279" t="str">
        <f t="array" ref="H203">IFERROR(INDEX('計測入力シート（ここのみ編集可）'!$BD$17:$BD$116,MATCH(A195&amp;B195,'計測入力シート（ここのみ編集可）'!$BO$17:$BO$116,0)),"")</f>
        <v/>
      </c>
    </row>
    <row r="204" ht="20.25" customHeight="1">
      <c r="D204" s="280"/>
    </row>
    <row r="205" ht="27.0" customHeight="1">
      <c r="A205" s="105" t="str">
        <f>A195</f>
        <v>D</v>
      </c>
      <c r="B205" s="105">
        <f>B195+1</f>
        <v>21</v>
      </c>
      <c r="D205" s="242" t="s">
        <v>11</v>
      </c>
      <c r="E205" s="243" t="s">
        <v>12</v>
      </c>
      <c r="F205" s="243" t="s">
        <v>13</v>
      </c>
      <c r="G205" s="244" t="s">
        <v>80</v>
      </c>
      <c r="H205" s="245"/>
    </row>
    <row r="206" ht="27.0" customHeight="1">
      <c r="A206" s="36"/>
      <c r="B206" s="36"/>
      <c r="D206" s="247" t="str">
        <f t="array" ref="D206">IFERROR(INDEX('計測入力シート（ここのみ編集可）'!$BN$17:$BN$116,MATCH(A205&amp;B205,'計測入力シート（ここのみ編集可）'!$BO$17:$BO$116,0)),"")</f>
        <v/>
      </c>
      <c r="E206" s="248" t="str">
        <f t="array" ref="E206">IFERROR(INDEX('計測入力シート（ここのみ編集可）'!$BP$17:$BP$116,MATCH(A205&amp;B205,'計測入力シート（ここのみ編集可）'!$BO$17:$BO$116,0)),"")</f>
        <v/>
      </c>
      <c r="F206" s="249" t="str">
        <f t="array" ref="F206">IFERROR(INDEX('計測入力シート（ここのみ編集可）'!$BR$17:$BR$116,MATCH(A205&amp;B205,'計測入力シート（ここのみ編集可）'!$BO$17:$BO$116,0)),"")</f>
        <v/>
      </c>
      <c r="G206" s="250" t="str">
        <f t="array" ref="G206">IFERROR(INDEX('計測入力シート（ここのみ編集可）'!$BL$17:$BL$116,MATCH(A205&amp;B205,'計測入力シート（ここのみ編集可）'!$BO$17:$BO$116,0)),"")</f>
        <v/>
      </c>
      <c r="H206" s="251"/>
    </row>
    <row r="207" ht="27.0" customHeight="1">
      <c r="D207" s="252" t="s">
        <v>18</v>
      </c>
      <c r="E207" s="253" t="str">
        <f t="array" ref="E207">IFERROR(INDEX('計測入力シート（ここのみ編集可）'!$C$17:$C$116,MATCH(A205&amp;B205,'計測入力シート（ここのみ編集可）'!$BO$17:$BO$116,0)),"")</f>
        <v/>
      </c>
      <c r="F207" s="254" t="s">
        <v>4</v>
      </c>
      <c r="G207" s="255" t="str">
        <f t="array" ref="G207">IFERROR(INDEX('計測入力シート（ここのみ編集可）'!$D$17:$D$116,MATCH(A205&amp;B205,'計測入力シート（ここのみ編集可）'!$BO$17:$BO$116,0)),"")</f>
        <v/>
      </c>
      <c r="H207" s="256"/>
    </row>
    <row r="208" ht="27.0" customHeight="1">
      <c r="D208" s="257" t="s">
        <v>3</v>
      </c>
      <c r="E208" s="258" t="str">
        <f t="array" ref="E208">IFERROR(INDEX('計測入力シート（ここのみ編集可）'!$B$17:$B$116,MATCH(A205&amp;B205,'計測入力シート（ここのみ編集可）'!$BO$17:$BO$116,0)),"")</f>
        <v/>
      </c>
      <c r="F208" s="259" t="s">
        <v>5</v>
      </c>
      <c r="G208" s="260" t="str">
        <f t="array" ref="G208">IFERROR(INDEX('計測入力シート（ここのみ編集可）'!$E$17:$E$116,MATCH(A205&amp;B205,'計測入力シート（ここのみ編集可）'!$BO$17:$BO$116,0)),"")</f>
        <v/>
      </c>
      <c r="H208" s="261"/>
    </row>
    <row r="209" ht="24.75" customHeight="1">
      <c r="D209" s="262" t="s">
        <v>58</v>
      </c>
      <c r="E209" s="263" t="str">
        <f t="array" ref="E209">IFERROR(INDEX(#REF!,MATCH(A205&amp;B205,'計測入力シート（ここのみ編集可）'!$BO$17:$BO$116,0)),"")</f>
        <v/>
      </c>
      <c r="H209" s="35"/>
    </row>
    <row r="210" ht="52.5" customHeight="1">
      <c r="D210" s="264" t="s">
        <v>68</v>
      </c>
      <c r="E210" s="265" t="str">
        <f t="array" ref="E210">IFERROR(INDEX(#REF!,MATCH(A205&amp;B205,'計測入力シート（ここのみ編集可）'!$BO$17:$BO$116,0)),"")</f>
        <v/>
      </c>
      <c r="F210" s="2"/>
      <c r="G210" s="2"/>
      <c r="H210" s="3"/>
    </row>
    <row r="211" ht="20.25" customHeight="1">
      <c r="D211" s="266" t="s">
        <v>70</v>
      </c>
      <c r="E211" s="267" t="str">
        <f t="array" ref="E211">IFERROR(INDEX('計測入力シート（ここのみ編集可）'!$AW$17:$AW$116,MATCH(A205&amp;B205,'計測入力シート（ここのみ編集可）'!$BO$17:$BO$116,0)),"")</f>
        <v/>
      </c>
      <c r="F211" s="268"/>
      <c r="G211" s="269" t="s">
        <v>110</v>
      </c>
      <c r="H211" s="270" t="str">
        <f t="array" ref="H211">IFERROR(INDEX('計測入力シート（ここのみ編集可）'!$AY$17:$AY$116,MATCH(A205&amp;B205,'計測入力シート（ここのみ編集可）'!$BO$17:$BO$116,0)),"")</f>
        <v/>
      </c>
    </row>
    <row r="212" ht="20.25" customHeight="1">
      <c r="D212" s="271" t="s">
        <v>73</v>
      </c>
      <c r="E212" s="272" t="str">
        <f t="array" ref="E212">IFERROR(INDEX('計測入力シート（ここのみ編集可）'!$AZ$17:$AZ$116,MATCH(A205&amp;B205,'計測入力シート（ここのみ編集可）'!$BO$17:$BO$116,0)),"")</f>
        <v/>
      </c>
      <c r="F212" s="179"/>
      <c r="G212" s="273" t="s">
        <v>111</v>
      </c>
      <c r="H212" s="274" t="str">
        <f t="array" ref="H212">IFERROR(INDEX('計測入力シート（ここのみ編集可）'!$BB$17:$BB$116,MATCH(A205&amp;B205,'計測入力シート（ここのみ編集可）'!$BO$17:$BO$116,0)),"")</f>
        <v/>
      </c>
    </row>
    <row r="213" ht="20.25" customHeight="1">
      <c r="D213" s="275" t="s">
        <v>112</v>
      </c>
      <c r="E213" s="276" t="str">
        <f t="array" ref="E213">IFERROR(INDEX('計測入力シート（ここのみ編集可）'!$BC$17:$BC$116,MATCH(A205&amp;B205,'計測入力シート（ここのみ編集可）'!$BO$17:$BO$116,0)),"")</f>
        <v/>
      </c>
      <c r="F213" s="277"/>
      <c r="G213" s="278" t="s">
        <v>9</v>
      </c>
      <c r="H213" s="279" t="str">
        <f t="array" ref="H213">IFERROR(INDEX('計測入力シート（ここのみ編集可）'!$BD$17:$BD$116,MATCH(A205&amp;B205,'計測入力シート（ここのみ編集可）'!$BO$17:$BO$116,0)),"")</f>
        <v/>
      </c>
    </row>
    <row r="214" ht="20.25" customHeight="1">
      <c r="D214" s="280"/>
    </row>
    <row r="215" ht="27.0" customHeight="1">
      <c r="A215" s="105" t="str">
        <f>A205</f>
        <v>D</v>
      </c>
      <c r="B215" s="105">
        <f>B205+1</f>
        <v>22</v>
      </c>
      <c r="D215" s="242" t="s">
        <v>11</v>
      </c>
      <c r="E215" s="243" t="s">
        <v>12</v>
      </c>
      <c r="F215" s="243" t="s">
        <v>13</v>
      </c>
      <c r="G215" s="244" t="s">
        <v>80</v>
      </c>
      <c r="H215" s="245"/>
    </row>
    <row r="216" ht="27.0" customHeight="1">
      <c r="A216" s="36"/>
      <c r="B216" s="36"/>
      <c r="D216" s="247" t="str">
        <f t="array" ref="D216">IFERROR(INDEX('計測入力シート（ここのみ編集可）'!$BN$17:$BN$116,MATCH(A215&amp;B215,'計測入力シート（ここのみ編集可）'!$BO$17:$BO$116,0)),"")</f>
        <v/>
      </c>
      <c r="E216" s="248" t="str">
        <f t="array" ref="E216">IFERROR(INDEX('計測入力シート（ここのみ編集可）'!$BP$17:$BP$116,MATCH(A215&amp;B215,'計測入力シート（ここのみ編集可）'!$BO$17:$BO$116,0)),"")</f>
        <v/>
      </c>
      <c r="F216" s="249" t="str">
        <f t="array" ref="F216">IFERROR(INDEX('計測入力シート（ここのみ編集可）'!$BR$17:$BR$116,MATCH(A215&amp;B215,'計測入力シート（ここのみ編集可）'!$BO$17:$BO$116,0)),"")</f>
        <v/>
      </c>
      <c r="G216" s="250" t="str">
        <f t="array" ref="G216">IFERROR(INDEX('計測入力シート（ここのみ編集可）'!$BL$17:$BL$116,MATCH(A215&amp;B215,'計測入力シート（ここのみ編集可）'!$BO$17:$BO$116,0)),"")</f>
        <v/>
      </c>
      <c r="H216" s="251"/>
    </row>
    <row r="217" ht="27.0" customHeight="1">
      <c r="D217" s="252" t="s">
        <v>18</v>
      </c>
      <c r="E217" s="253" t="str">
        <f t="array" ref="E217">IFERROR(INDEX('計測入力シート（ここのみ編集可）'!$C$17:$C$116,MATCH(A215&amp;B215,'計測入力シート（ここのみ編集可）'!$BO$17:$BO$116,0)),"")</f>
        <v/>
      </c>
      <c r="F217" s="254" t="s">
        <v>4</v>
      </c>
      <c r="G217" s="255" t="str">
        <f t="array" ref="G217">IFERROR(INDEX('計測入力シート（ここのみ編集可）'!$D$17:$D$116,MATCH(A215&amp;B215,'計測入力シート（ここのみ編集可）'!$BO$17:$BO$116,0)),"")</f>
        <v/>
      </c>
      <c r="H217" s="256"/>
    </row>
    <row r="218" ht="27.0" customHeight="1">
      <c r="D218" s="257" t="s">
        <v>3</v>
      </c>
      <c r="E218" s="258" t="str">
        <f t="array" ref="E218">IFERROR(INDEX('計測入力シート（ここのみ編集可）'!$B$17:$B$116,MATCH(A215&amp;B215,'計測入力シート（ここのみ編集可）'!$BO$17:$BO$116,0)),"")</f>
        <v/>
      </c>
      <c r="F218" s="259" t="s">
        <v>5</v>
      </c>
      <c r="G218" s="260" t="str">
        <f t="array" ref="G218">IFERROR(INDEX('計測入力シート（ここのみ編集可）'!$E$17:$E$116,MATCH(A215&amp;B215,'計測入力シート（ここのみ編集可）'!$BO$17:$BO$116,0)),"")</f>
        <v/>
      </c>
      <c r="H218" s="261"/>
    </row>
    <row r="219" ht="24.75" customHeight="1">
      <c r="D219" s="262" t="s">
        <v>58</v>
      </c>
      <c r="E219" s="263" t="str">
        <f t="array" ref="E219">IFERROR(INDEX(#REF!,MATCH(A215&amp;B215,'計測入力シート（ここのみ編集可）'!$BO$17:$BO$116,0)),"")</f>
        <v/>
      </c>
      <c r="H219" s="35"/>
    </row>
    <row r="220" ht="52.5" customHeight="1">
      <c r="D220" s="264" t="s">
        <v>68</v>
      </c>
      <c r="E220" s="265" t="str">
        <f t="array" ref="E220">IFERROR(INDEX(#REF!,MATCH(A215&amp;B215,'計測入力シート（ここのみ編集可）'!$BO$17:$BO$116,0)),"")</f>
        <v/>
      </c>
      <c r="F220" s="2"/>
      <c r="G220" s="2"/>
      <c r="H220" s="3"/>
    </row>
    <row r="221" ht="20.25" customHeight="1">
      <c r="D221" s="266" t="s">
        <v>70</v>
      </c>
      <c r="E221" s="267" t="str">
        <f t="array" ref="E221">IFERROR(INDEX('計測入力シート（ここのみ編集可）'!$AW$17:$AW$116,MATCH(A215&amp;B215,'計測入力シート（ここのみ編集可）'!$BO$17:$BO$116,0)),"")</f>
        <v/>
      </c>
      <c r="F221" s="268"/>
      <c r="G221" s="269" t="s">
        <v>110</v>
      </c>
      <c r="H221" s="270" t="str">
        <f t="array" ref="H221">IFERROR(INDEX('計測入力シート（ここのみ編集可）'!$AY$17:$AY$116,MATCH(A215&amp;B215,'計測入力シート（ここのみ編集可）'!$BO$17:$BO$116,0)),"")</f>
        <v/>
      </c>
    </row>
    <row r="222" ht="20.25" customHeight="1">
      <c r="D222" s="271" t="s">
        <v>73</v>
      </c>
      <c r="E222" s="272" t="str">
        <f t="array" ref="E222">IFERROR(INDEX('計測入力シート（ここのみ編集可）'!$AZ$17:$AZ$116,MATCH(A215&amp;B215,'計測入力シート（ここのみ編集可）'!$BO$17:$BO$116,0)),"")</f>
        <v/>
      </c>
      <c r="F222" s="179"/>
      <c r="G222" s="273" t="s">
        <v>111</v>
      </c>
      <c r="H222" s="274" t="str">
        <f t="array" ref="H222">IFERROR(INDEX('計測入力シート（ここのみ編集可）'!$BB$17:$BB$116,MATCH(A215&amp;B215,'計測入力シート（ここのみ編集可）'!$BO$17:$BO$116,0)),"")</f>
        <v/>
      </c>
    </row>
    <row r="223" ht="20.25" customHeight="1">
      <c r="D223" s="275" t="s">
        <v>112</v>
      </c>
      <c r="E223" s="276" t="str">
        <f t="array" ref="E223">IFERROR(INDEX('計測入力シート（ここのみ編集可）'!$BC$17:$BC$116,MATCH(A215&amp;B215,'計測入力シート（ここのみ編集可）'!$BO$17:$BO$116,0)),"")</f>
        <v/>
      </c>
      <c r="F223" s="277"/>
      <c r="G223" s="278" t="s">
        <v>9</v>
      </c>
      <c r="H223" s="279" t="str">
        <f t="array" ref="H223">IFERROR(INDEX('計測入力シート（ここのみ編集可）'!$BD$17:$BD$116,MATCH(A215&amp;B215,'計測入力シート（ここのみ編集可）'!$BO$17:$BO$116,0)),"")</f>
        <v/>
      </c>
    </row>
    <row r="224" ht="20.25" customHeight="1">
      <c r="D224" s="280"/>
    </row>
    <row r="225" ht="27.0" customHeight="1">
      <c r="A225" s="105" t="str">
        <f>A215</f>
        <v>D</v>
      </c>
      <c r="B225" s="105">
        <f>B215+1</f>
        <v>23</v>
      </c>
      <c r="D225" s="242" t="s">
        <v>11</v>
      </c>
      <c r="E225" s="243" t="s">
        <v>12</v>
      </c>
      <c r="F225" s="243" t="s">
        <v>13</v>
      </c>
      <c r="G225" s="244" t="s">
        <v>80</v>
      </c>
      <c r="H225" s="245"/>
    </row>
    <row r="226" ht="27.0" customHeight="1">
      <c r="A226" s="36"/>
      <c r="B226" s="36"/>
      <c r="D226" s="247" t="str">
        <f t="array" ref="D226">IFERROR(INDEX('計測入力シート（ここのみ編集可）'!$BN$17:$BN$116,MATCH(A225&amp;B225,'計測入力シート（ここのみ編集可）'!$BO$17:$BO$116,0)),"")</f>
        <v/>
      </c>
      <c r="E226" s="248" t="str">
        <f t="array" ref="E226">IFERROR(INDEX('計測入力シート（ここのみ編集可）'!$BP$17:$BP$116,MATCH(A225&amp;B225,'計測入力シート（ここのみ編集可）'!$BO$17:$BO$116,0)),"")</f>
        <v/>
      </c>
      <c r="F226" s="249" t="str">
        <f t="array" ref="F226">IFERROR(INDEX('計測入力シート（ここのみ編集可）'!$BR$17:$BR$116,MATCH(A225&amp;B225,'計測入力シート（ここのみ編集可）'!$BO$17:$BO$116,0)),"")</f>
        <v/>
      </c>
      <c r="G226" s="250" t="str">
        <f t="array" ref="G226">IFERROR(INDEX('計測入力シート（ここのみ編集可）'!$BL$17:$BL$116,MATCH(A225&amp;B225,'計測入力シート（ここのみ編集可）'!$BO$17:$BO$116,0)),"")</f>
        <v/>
      </c>
      <c r="H226" s="251"/>
    </row>
    <row r="227" ht="27.0" customHeight="1">
      <c r="D227" s="252" t="s">
        <v>18</v>
      </c>
      <c r="E227" s="253" t="str">
        <f t="array" ref="E227">IFERROR(INDEX('計測入力シート（ここのみ編集可）'!$C$17:$C$116,MATCH(A225&amp;B225,'計測入力シート（ここのみ編集可）'!$BO$17:$BO$116,0)),"")</f>
        <v/>
      </c>
      <c r="F227" s="254" t="s">
        <v>4</v>
      </c>
      <c r="G227" s="255" t="str">
        <f t="array" ref="G227">IFERROR(INDEX('計測入力シート（ここのみ編集可）'!$D$17:$D$116,MATCH(A225&amp;B225,'計測入力シート（ここのみ編集可）'!$BO$17:$BO$116,0)),"")</f>
        <v/>
      </c>
      <c r="H227" s="256"/>
    </row>
    <row r="228" ht="27.0" customHeight="1">
      <c r="D228" s="257" t="s">
        <v>3</v>
      </c>
      <c r="E228" s="258" t="str">
        <f t="array" ref="E228">IFERROR(INDEX('計測入力シート（ここのみ編集可）'!$B$17:$B$116,MATCH(A225&amp;B225,'計測入力シート（ここのみ編集可）'!$BO$17:$BO$116,0)),"")</f>
        <v/>
      </c>
      <c r="F228" s="259" t="s">
        <v>5</v>
      </c>
      <c r="G228" s="260" t="str">
        <f t="array" ref="G228">IFERROR(INDEX('計測入力シート（ここのみ編集可）'!$E$17:$E$116,MATCH(A225&amp;B225,'計測入力シート（ここのみ編集可）'!$BO$17:$BO$116,0)),"")</f>
        <v/>
      </c>
      <c r="H228" s="261"/>
    </row>
    <row r="229" ht="24.75" customHeight="1">
      <c r="D229" s="262" t="s">
        <v>58</v>
      </c>
      <c r="E229" s="263" t="str">
        <f t="array" ref="E229">IFERROR(INDEX(#REF!,MATCH(A225&amp;B225,'計測入力シート（ここのみ編集可）'!$BO$17:$BO$116,0)),"")</f>
        <v/>
      </c>
      <c r="H229" s="35"/>
    </row>
    <row r="230" ht="52.5" customHeight="1">
      <c r="D230" s="264" t="s">
        <v>68</v>
      </c>
      <c r="E230" s="265" t="str">
        <f t="array" ref="E230">IFERROR(INDEX(#REF!,MATCH(A225&amp;B225,'計測入力シート（ここのみ編集可）'!$BO$17:$BO$116,0)),"")</f>
        <v/>
      </c>
      <c r="F230" s="2"/>
      <c r="G230" s="2"/>
      <c r="H230" s="3"/>
    </row>
    <row r="231" ht="20.25" customHeight="1">
      <c r="D231" s="266" t="s">
        <v>70</v>
      </c>
      <c r="E231" s="267" t="str">
        <f t="array" ref="E231">IFERROR(INDEX('計測入力シート（ここのみ編集可）'!$AW$17:$AW$116,MATCH(A225&amp;B225,'計測入力シート（ここのみ編集可）'!$BO$17:$BO$116,0)),"")</f>
        <v/>
      </c>
      <c r="F231" s="268"/>
      <c r="G231" s="269" t="s">
        <v>110</v>
      </c>
      <c r="H231" s="270" t="str">
        <f t="array" ref="H231">IFERROR(INDEX('計測入力シート（ここのみ編集可）'!$AY$17:$AY$116,MATCH(A225&amp;B225,'計測入力シート（ここのみ編集可）'!$BO$17:$BO$116,0)),"")</f>
        <v/>
      </c>
    </row>
    <row r="232" ht="20.25" customHeight="1">
      <c r="D232" s="271" t="s">
        <v>73</v>
      </c>
      <c r="E232" s="272" t="str">
        <f t="array" ref="E232">IFERROR(INDEX('計測入力シート（ここのみ編集可）'!$AZ$17:$AZ$116,MATCH(A225&amp;B225,'計測入力シート（ここのみ編集可）'!$BO$17:$BO$116,0)),"")</f>
        <v/>
      </c>
      <c r="F232" s="179"/>
      <c r="G232" s="273" t="s">
        <v>111</v>
      </c>
      <c r="H232" s="274" t="str">
        <f t="array" ref="H232">IFERROR(INDEX('計測入力シート（ここのみ編集可）'!$BB$17:$BB$116,MATCH(A225&amp;B225,'計測入力シート（ここのみ編集可）'!$BO$17:$BO$116,0)),"")</f>
        <v/>
      </c>
    </row>
    <row r="233" ht="20.25" customHeight="1">
      <c r="D233" s="275" t="s">
        <v>112</v>
      </c>
      <c r="E233" s="276" t="str">
        <f t="array" ref="E233">IFERROR(INDEX('計測入力シート（ここのみ編集可）'!$BC$17:$BC$116,MATCH(A225&amp;B225,'計測入力シート（ここのみ編集可）'!$BO$17:$BO$116,0)),"")</f>
        <v/>
      </c>
      <c r="F233" s="277"/>
      <c r="G233" s="278" t="s">
        <v>9</v>
      </c>
      <c r="H233" s="279" t="str">
        <f t="array" ref="H233">IFERROR(INDEX('計測入力シート（ここのみ編集可）'!$BD$17:$BD$116,MATCH(A225&amp;B225,'計測入力シート（ここのみ編集可）'!$BO$17:$BO$116,0)),"")</f>
        <v/>
      </c>
    </row>
    <row r="234" ht="20.25" customHeight="1">
      <c r="D234" s="280"/>
    </row>
    <row r="235" ht="27.0" customHeight="1">
      <c r="A235" s="105" t="str">
        <f>A225</f>
        <v>D</v>
      </c>
      <c r="B235" s="105">
        <f>B225+1</f>
        <v>24</v>
      </c>
      <c r="D235" s="242" t="s">
        <v>11</v>
      </c>
      <c r="E235" s="243" t="s">
        <v>12</v>
      </c>
      <c r="F235" s="243" t="s">
        <v>13</v>
      </c>
      <c r="G235" s="244" t="s">
        <v>80</v>
      </c>
      <c r="H235" s="245"/>
    </row>
    <row r="236" ht="27.0" customHeight="1">
      <c r="A236" s="36"/>
      <c r="B236" s="36"/>
      <c r="D236" s="247" t="str">
        <f t="array" ref="D236">IFERROR(INDEX('計測入力シート（ここのみ編集可）'!$BN$17:$BN$116,MATCH(A235&amp;B235,'計測入力シート（ここのみ編集可）'!$BO$17:$BO$116,0)),"")</f>
        <v/>
      </c>
      <c r="E236" s="248" t="str">
        <f t="array" ref="E236">IFERROR(INDEX('計測入力シート（ここのみ編集可）'!$BP$17:$BP$116,MATCH(A235&amp;B235,'計測入力シート（ここのみ編集可）'!$BO$17:$BO$116,0)),"")</f>
        <v/>
      </c>
      <c r="F236" s="249" t="str">
        <f t="array" ref="F236">IFERROR(INDEX('計測入力シート（ここのみ編集可）'!$BR$17:$BR$116,MATCH(A235&amp;B235,'計測入力シート（ここのみ編集可）'!$BO$17:$BO$116,0)),"")</f>
        <v/>
      </c>
      <c r="G236" s="250" t="str">
        <f t="array" ref="G236">IFERROR(INDEX('計測入力シート（ここのみ編集可）'!$BL$17:$BL$116,MATCH(A235&amp;B235,'計測入力シート（ここのみ編集可）'!$BO$17:$BO$116,0)),"")</f>
        <v/>
      </c>
      <c r="H236" s="251"/>
    </row>
    <row r="237" ht="27.0" customHeight="1">
      <c r="D237" s="252" t="s">
        <v>18</v>
      </c>
      <c r="E237" s="253" t="str">
        <f t="array" ref="E237">IFERROR(INDEX('計測入力シート（ここのみ編集可）'!$C$17:$C$116,MATCH(A235&amp;B235,'計測入力シート（ここのみ編集可）'!$BO$17:$BO$116,0)),"")</f>
        <v/>
      </c>
      <c r="F237" s="254" t="s">
        <v>4</v>
      </c>
      <c r="G237" s="255" t="str">
        <f t="array" ref="G237">IFERROR(INDEX('計測入力シート（ここのみ編集可）'!$D$17:$D$116,MATCH(A235&amp;B235,'計測入力シート（ここのみ編集可）'!$BO$17:$BO$116,0)),"")</f>
        <v/>
      </c>
      <c r="H237" s="256"/>
    </row>
    <row r="238" ht="27.0" customHeight="1">
      <c r="D238" s="257" t="s">
        <v>3</v>
      </c>
      <c r="E238" s="258" t="str">
        <f t="array" ref="E238">IFERROR(INDEX('計測入力シート（ここのみ編集可）'!$B$17:$B$116,MATCH(A235&amp;B235,'計測入力シート（ここのみ編集可）'!$BO$17:$BO$116,0)),"")</f>
        <v/>
      </c>
      <c r="F238" s="259" t="s">
        <v>5</v>
      </c>
      <c r="G238" s="260" t="str">
        <f t="array" ref="G238">IFERROR(INDEX('計測入力シート（ここのみ編集可）'!$E$17:$E$116,MATCH(A235&amp;B235,'計測入力シート（ここのみ編集可）'!$BO$17:$BO$116,0)),"")</f>
        <v/>
      </c>
      <c r="H238" s="261"/>
    </row>
    <row r="239" ht="24.75" customHeight="1">
      <c r="D239" s="262" t="s">
        <v>58</v>
      </c>
      <c r="E239" s="263" t="str">
        <f t="array" ref="E239">IFERROR(INDEX(#REF!,MATCH(A235&amp;B235,'計測入力シート（ここのみ編集可）'!$BO$17:$BO$116,0)),"")</f>
        <v/>
      </c>
      <c r="H239" s="35"/>
    </row>
    <row r="240" ht="52.5" customHeight="1">
      <c r="D240" s="264" t="s">
        <v>68</v>
      </c>
      <c r="E240" s="265" t="str">
        <f t="array" ref="E240">IFERROR(INDEX(#REF!,MATCH(A235&amp;B235,'計測入力シート（ここのみ編集可）'!$BO$17:$BO$116,0)),"")</f>
        <v/>
      </c>
      <c r="F240" s="2"/>
      <c r="G240" s="2"/>
      <c r="H240" s="3"/>
    </row>
    <row r="241" ht="20.25" customHeight="1">
      <c r="D241" s="266" t="s">
        <v>70</v>
      </c>
      <c r="E241" s="267" t="str">
        <f t="array" ref="E241">IFERROR(INDEX('計測入力シート（ここのみ編集可）'!$AW$17:$AW$116,MATCH(A235&amp;B235,'計測入力シート（ここのみ編集可）'!$BO$17:$BO$116,0)),"")</f>
        <v/>
      </c>
      <c r="F241" s="268"/>
      <c r="G241" s="269" t="s">
        <v>110</v>
      </c>
      <c r="H241" s="270" t="str">
        <f t="array" ref="H241">IFERROR(INDEX('計測入力シート（ここのみ編集可）'!$AY$17:$AY$116,MATCH(A235&amp;B235,'計測入力シート（ここのみ編集可）'!$BO$17:$BO$116,0)),"")</f>
        <v/>
      </c>
    </row>
    <row r="242" ht="20.25" customHeight="1">
      <c r="D242" s="271" t="s">
        <v>73</v>
      </c>
      <c r="E242" s="272" t="str">
        <f t="array" ref="E242">IFERROR(INDEX('計測入力シート（ここのみ編集可）'!$AZ$17:$AZ$116,MATCH(A235&amp;B235,'計測入力シート（ここのみ編集可）'!$BO$17:$BO$116,0)),"")</f>
        <v/>
      </c>
      <c r="F242" s="179"/>
      <c r="G242" s="273" t="s">
        <v>111</v>
      </c>
      <c r="H242" s="274" t="str">
        <f t="array" ref="H242">IFERROR(INDEX('計測入力シート（ここのみ編集可）'!$BB$17:$BB$116,MATCH(A235&amp;B235,'計測入力シート（ここのみ編集可）'!$BO$17:$BO$116,0)),"")</f>
        <v/>
      </c>
    </row>
    <row r="243" ht="20.25" customHeight="1">
      <c r="D243" s="275" t="s">
        <v>112</v>
      </c>
      <c r="E243" s="276" t="str">
        <f t="array" ref="E243">IFERROR(INDEX('計測入力シート（ここのみ編集可）'!$BC$17:$BC$116,MATCH(A235&amp;B235,'計測入力シート（ここのみ編集可）'!$BO$17:$BO$116,0)),"")</f>
        <v/>
      </c>
      <c r="F243" s="277"/>
      <c r="G243" s="278" t="s">
        <v>9</v>
      </c>
      <c r="H243" s="279" t="str">
        <f t="array" ref="H243">IFERROR(INDEX('計測入力シート（ここのみ編集可）'!$BD$17:$BD$116,MATCH(A235&amp;B235,'計測入力シート（ここのみ編集可）'!$BO$17:$BO$116,0)),"")</f>
        <v/>
      </c>
    </row>
    <row r="244" ht="20.25" customHeight="1">
      <c r="D244" s="280"/>
    </row>
    <row r="245" ht="27.0" customHeight="1">
      <c r="A245" s="105" t="str">
        <f>A235</f>
        <v>D</v>
      </c>
      <c r="B245" s="105">
        <f>B235+1</f>
        <v>25</v>
      </c>
      <c r="D245" s="242" t="s">
        <v>11</v>
      </c>
      <c r="E245" s="243" t="s">
        <v>12</v>
      </c>
      <c r="F245" s="243" t="s">
        <v>13</v>
      </c>
      <c r="G245" s="244" t="s">
        <v>80</v>
      </c>
      <c r="H245" s="245"/>
    </row>
    <row r="246" ht="27.0" customHeight="1">
      <c r="A246" s="36"/>
      <c r="B246" s="36"/>
      <c r="D246" s="247" t="str">
        <f t="array" ref="D246">IFERROR(INDEX('計測入力シート（ここのみ編集可）'!$BN$17:$BN$116,MATCH(A245&amp;B245,'計測入力シート（ここのみ編集可）'!$BO$17:$BO$116,0)),"")</f>
        <v/>
      </c>
      <c r="E246" s="248" t="str">
        <f t="array" ref="E246">IFERROR(INDEX('計測入力シート（ここのみ編集可）'!$BP$17:$BP$116,MATCH(A245&amp;B245,'計測入力シート（ここのみ編集可）'!$BO$17:$BO$116,0)),"")</f>
        <v/>
      </c>
      <c r="F246" s="249" t="str">
        <f t="array" ref="F246">IFERROR(INDEX('計測入力シート（ここのみ編集可）'!$BR$17:$BR$116,MATCH(A245&amp;B245,'計測入力シート（ここのみ編集可）'!$BO$17:$BO$116,0)),"")</f>
        <v/>
      </c>
      <c r="G246" s="250" t="str">
        <f t="array" ref="G246">IFERROR(INDEX('計測入力シート（ここのみ編集可）'!$BL$17:$BL$116,MATCH(A245&amp;B245,'計測入力シート（ここのみ編集可）'!$BO$17:$BO$116,0)),"")</f>
        <v/>
      </c>
      <c r="H246" s="251"/>
    </row>
    <row r="247" ht="27.0" customHeight="1">
      <c r="D247" s="252" t="s">
        <v>18</v>
      </c>
      <c r="E247" s="253" t="str">
        <f t="array" ref="E247">IFERROR(INDEX('計測入力シート（ここのみ編集可）'!$C$17:$C$116,MATCH(A245&amp;B245,'計測入力シート（ここのみ編集可）'!$BO$17:$BO$116,0)),"")</f>
        <v/>
      </c>
      <c r="F247" s="254" t="s">
        <v>4</v>
      </c>
      <c r="G247" s="255" t="str">
        <f t="array" ref="G247">IFERROR(INDEX('計測入力シート（ここのみ編集可）'!$D$17:$D$116,MATCH(A245&amp;B245,'計測入力シート（ここのみ編集可）'!$BO$17:$BO$116,0)),"")</f>
        <v/>
      </c>
      <c r="H247" s="256"/>
    </row>
    <row r="248" ht="27.0" customHeight="1">
      <c r="D248" s="257" t="s">
        <v>3</v>
      </c>
      <c r="E248" s="258" t="str">
        <f t="array" ref="E248">IFERROR(INDEX('計測入力シート（ここのみ編集可）'!$B$17:$B$116,MATCH(A245&amp;B245,'計測入力シート（ここのみ編集可）'!$BO$17:$BO$116,0)),"")</f>
        <v/>
      </c>
      <c r="F248" s="259" t="s">
        <v>5</v>
      </c>
      <c r="G248" s="260" t="str">
        <f t="array" ref="G248">IFERROR(INDEX('計測入力シート（ここのみ編集可）'!$E$17:$E$116,MATCH(A245&amp;B245,'計測入力シート（ここのみ編集可）'!$BO$17:$BO$116,0)),"")</f>
        <v/>
      </c>
      <c r="H248" s="261"/>
    </row>
    <row r="249" ht="24.75" customHeight="1">
      <c r="D249" s="262" t="s">
        <v>58</v>
      </c>
      <c r="E249" s="263" t="str">
        <f t="array" ref="E249">IFERROR(INDEX(#REF!,MATCH(A245&amp;B245,'計測入力シート（ここのみ編集可）'!$BO$17:$BO$116,0)),"")</f>
        <v/>
      </c>
      <c r="H249" s="35"/>
    </row>
    <row r="250" ht="52.5" customHeight="1">
      <c r="D250" s="264" t="s">
        <v>68</v>
      </c>
      <c r="E250" s="265" t="str">
        <f t="array" ref="E250">IFERROR(INDEX(#REF!,MATCH(A245&amp;B245,'計測入力シート（ここのみ編集可）'!$BO$17:$BO$116,0)),"")</f>
        <v/>
      </c>
      <c r="F250" s="2"/>
      <c r="G250" s="2"/>
      <c r="H250" s="3"/>
    </row>
    <row r="251" ht="20.25" customHeight="1">
      <c r="D251" s="266" t="s">
        <v>70</v>
      </c>
      <c r="E251" s="267" t="str">
        <f t="array" ref="E251">IFERROR(INDEX('計測入力シート（ここのみ編集可）'!$AW$17:$AW$116,MATCH(A245&amp;B245,'計測入力シート（ここのみ編集可）'!$BO$17:$BO$116,0)),"")</f>
        <v/>
      </c>
      <c r="F251" s="268"/>
      <c r="G251" s="269" t="s">
        <v>110</v>
      </c>
      <c r="H251" s="270" t="str">
        <f t="array" ref="H251">IFERROR(INDEX('計測入力シート（ここのみ編集可）'!$AY$17:$AY$116,MATCH(A245&amp;B245,'計測入力シート（ここのみ編集可）'!$BO$17:$BO$116,0)),"")</f>
        <v/>
      </c>
    </row>
    <row r="252" ht="20.25" customHeight="1">
      <c r="D252" s="271" t="s">
        <v>73</v>
      </c>
      <c r="E252" s="272" t="str">
        <f t="array" ref="E252">IFERROR(INDEX('計測入力シート（ここのみ編集可）'!$AZ$17:$AZ$116,MATCH(A245&amp;B245,'計測入力シート（ここのみ編集可）'!$BO$17:$BO$116,0)),"")</f>
        <v/>
      </c>
      <c r="F252" s="179"/>
      <c r="G252" s="273" t="s">
        <v>111</v>
      </c>
      <c r="H252" s="274" t="str">
        <f t="array" ref="H252">IFERROR(INDEX('計測入力シート（ここのみ編集可）'!$BB$17:$BB$116,MATCH(A245&amp;B245,'計測入力シート（ここのみ編集可）'!$BO$17:$BO$116,0)),"")</f>
        <v/>
      </c>
    </row>
    <row r="253" ht="20.25" customHeight="1">
      <c r="D253" s="275" t="s">
        <v>112</v>
      </c>
      <c r="E253" s="276" t="str">
        <f t="array" ref="E253">IFERROR(INDEX('計測入力シート（ここのみ編集可）'!$BC$17:$BC$116,MATCH(A245&amp;B245,'計測入力シート（ここのみ編集可）'!$BO$17:$BO$116,0)),"")</f>
        <v/>
      </c>
      <c r="F253" s="277"/>
      <c r="G253" s="278" t="s">
        <v>9</v>
      </c>
      <c r="H253" s="279" t="str">
        <f t="array" ref="H253">IFERROR(INDEX('計測入力シート（ここのみ編集可）'!$BD$17:$BD$116,MATCH(A245&amp;B245,'計測入力シート（ここのみ編集可）'!$BO$17:$BO$116,0)),"")</f>
        <v/>
      </c>
    </row>
    <row r="254" ht="20.25" customHeight="1">
      <c r="D254" s="280"/>
    </row>
    <row r="255" ht="27.0" customHeight="1">
      <c r="A255" s="105" t="str">
        <f>A245</f>
        <v>D</v>
      </c>
      <c r="B255" s="105">
        <f>B245+1</f>
        <v>26</v>
      </c>
      <c r="D255" s="242" t="s">
        <v>11</v>
      </c>
      <c r="E255" s="243" t="s">
        <v>12</v>
      </c>
      <c r="F255" s="243" t="s">
        <v>13</v>
      </c>
      <c r="G255" s="244" t="s">
        <v>80</v>
      </c>
      <c r="H255" s="245"/>
    </row>
    <row r="256" ht="27.0" customHeight="1">
      <c r="A256" s="36"/>
      <c r="B256" s="36"/>
      <c r="D256" s="247" t="str">
        <f t="array" ref="D256">IFERROR(INDEX('計測入力シート（ここのみ編集可）'!$BN$17:$BN$116,MATCH(A255&amp;B255,'計測入力シート（ここのみ編集可）'!$BO$17:$BO$116,0)),"")</f>
        <v/>
      </c>
      <c r="E256" s="248" t="str">
        <f t="array" ref="E256">IFERROR(INDEX('計測入力シート（ここのみ編集可）'!$BP$17:$BP$116,MATCH(A255&amp;B255,'計測入力シート（ここのみ編集可）'!$BO$17:$BO$116,0)),"")</f>
        <v/>
      </c>
      <c r="F256" s="249" t="str">
        <f t="array" ref="F256">IFERROR(INDEX('計測入力シート（ここのみ編集可）'!$BR$17:$BR$116,MATCH(A255&amp;B255,'計測入力シート（ここのみ編集可）'!$BO$17:$BO$116,0)),"")</f>
        <v/>
      </c>
      <c r="G256" s="250" t="str">
        <f t="array" ref="G256">IFERROR(INDEX('計測入力シート（ここのみ編集可）'!$BL$17:$BL$116,MATCH(A255&amp;B255,'計測入力シート（ここのみ編集可）'!$BO$17:$BO$116,0)),"")</f>
        <v/>
      </c>
      <c r="H256" s="251"/>
    </row>
    <row r="257" ht="27.0" customHeight="1">
      <c r="D257" s="252" t="s">
        <v>18</v>
      </c>
      <c r="E257" s="253" t="str">
        <f t="array" ref="E257">IFERROR(INDEX('計測入力シート（ここのみ編集可）'!$C$17:$C$116,MATCH(A255&amp;B255,'計測入力シート（ここのみ編集可）'!$BO$17:$BO$116,0)),"")</f>
        <v/>
      </c>
      <c r="F257" s="254" t="s">
        <v>4</v>
      </c>
      <c r="G257" s="255" t="str">
        <f t="array" ref="G257">IFERROR(INDEX('計測入力シート（ここのみ編集可）'!$D$17:$D$116,MATCH(A255&amp;B255,'計測入力シート（ここのみ編集可）'!$BO$17:$BO$116,0)),"")</f>
        <v/>
      </c>
      <c r="H257" s="256"/>
    </row>
    <row r="258" ht="27.0" customHeight="1">
      <c r="D258" s="257" t="s">
        <v>3</v>
      </c>
      <c r="E258" s="258" t="str">
        <f t="array" ref="E258">IFERROR(INDEX('計測入力シート（ここのみ編集可）'!$B$17:$B$116,MATCH(A255&amp;B255,'計測入力シート（ここのみ編集可）'!$BO$17:$BO$116,0)),"")</f>
        <v/>
      </c>
      <c r="F258" s="259" t="s">
        <v>5</v>
      </c>
      <c r="G258" s="260" t="str">
        <f t="array" ref="G258">IFERROR(INDEX('計測入力シート（ここのみ編集可）'!$E$17:$E$116,MATCH(A255&amp;B255,'計測入力シート（ここのみ編集可）'!$BO$17:$BO$116,0)),"")</f>
        <v/>
      </c>
      <c r="H258" s="261"/>
    </row>
    <row r="259" ht="24.75" customHeight="1">
      <c r="D259" s="262" t="s">
        <v>58</v>
      </c>
      <c r="E259" s="263" t="str">
        <f t="array" ref="E259">IFERROR(INDEX(#REF!,MATCH(A255&amp;B255,'計測入力シート（ここのみ編集可）'!$BO$17:$BO$116,0)),"")</f>
        <v/>
      </c>
      <c r="H259" s="35"/>
    </row>
    <row r="260" ht="52.5" customHeight="1">
      <c r="D260" s="264" t="s">
        <v>68</v>
      </c>
      <c r="E260" s="265" t="str">
        <f t="array" ref="E260">IFERROR(INDEX(#REF!,MATCH(A255&amp;B255,'計測入力シート（ここのみ編集可）'!$BO$17:$BO$116,0)),"")</f>
        <v/>
      </c>
      <c r="F260" s="2"/>
      <c r="G260" s="2"/>
      <c r="H260" s="3"/>
    </row>
    <row r="261" ht="20.25" customHeight="1">
      <c r="D261" s="266" t="s">
        <v>70</v>
      </c>
      <c r="E261" s="267" t="str">
        <f t="array" ref="E261">IFERROR(INDEX('計測入力シート（ここのみ編集可）'!$AW$17:$AW$116,MATCH(A255&amp;B255,'計測入力シート（ここのみ編集可）'!$BO$17:$BO$116,0)),"")</f>
        <v/>
      </c>
      <c r="F261" s="268"/>
      <c r="G261" s="269" t="s">
        <v>110</v>
      </c>
      <c r="H261" s="270" t="str">
        <f t="array" ref="H261">IFERROR(INDEX('計測入力シート（ここのみ編集可）'!$AY$17:$AY$116,MATCH(A255&amp;B255,'計測入力シート（ここのみ編集可）'!$BO$17:$BO$116,0)),"")</f>
        <v/>
      </c>
    </row>
    <row r="262" ht="20.25" customHeight="1">
      <c r="D262" s="271" t="s">
        <v>73</v>
      </c>
      <c r="E262" s="272" t="str">
        <f t="array" ref="E262">IFERROR(INDEX('計測入力シート（ここのみ編集可）'!$AZ$17:$AZ$116,MATCH(A255&amp;B255,'計測入力シート（ここのみ編集可）'!$BO$17:$BO$116,0)),"")</f>
        <v/>
      </c>
      <c r="F262" s="179"/>
      <c r="G262" s="273" t="s">
        <v>111</v>
      </c>
      <c r="H262" s="274" t="str">
        <f t="array" ref="H262">IFERROR(INDEX('計測入力シート（ここのみ編集可）'!$BB$17:$BB$116,MATCH(A255&amp;B255,'計測入力シート（ここのみ編集可）'!$BO$17:$BO$116,0)),"")</f>
        <v/>
      </c>
    </row>
    <row r="263" ht="20.25" customHeight="1">
      <c r="D263" s="275" t="s">
        <v>112</v>
      </c>
      <c r="E263" s="276" t="str">
        <f t="array" ref="E263">IFERROR(INDEX('計測入力シート（ここのみ編集可）'!$BC$17:$BC$116,MATCH(A255&amp;B255,'計測入力シート（ここのみ編集可）'!$BO$17:$BO$116,0)),"")</f>
        <v/>
      </c>
      <c r="F263" s="277"/>
      <c r="G263" s="278" t="s">
        <v>9</v>
      </c>
      <c r="H263" s="279" t="str">
        <f t="array" ref="H263">IFERROR(INDEX('計測入力シート（ここのみ編集可）'!$BD$17:$BD$116,MATCH(A255&amp;B255,'計測入力シート（ここのみ編集可）'!$BO$17:$BO$116,0)),"")</f>
        <v/>
      </c>
    </row>
    <row r="264" ht="20.25" customHeight="1">
      <c r="D264" s="280"/>
    </row>
    <row r="265" ht="27.0" customHeight="1">
      <c r="A265" s="105" t="str">
        <f>A255</f>
        <v>D</v>
      </c>
      <c r="B265" s="105">
        <f>B255+1</f>
        <v>27</v>
      </c>
      <c r="D265" s="242" t="s">
        <v>11</v>
      </c>
      <c r="E265" s="243" t="s">
        <v>12</v>
      </c>
      <c r="F265" s="243" t="s">
        <v>13</v>
      </c>
      <c r="G265" s="244" t="s">
        <v>80</v>
      </c>
      <c r="H265" s="245"/>
    </row>
    <row r="266" ht="27.0" customHeight="1">
      <c r="A266" s="36"/>
      <c r="B266" s="36"/>
      <c r="D266" s="247" t="str">
        <f t="array" ref="D266">IFERROR(INDEX('計測入力シート（ここのみ編集可）'!$BN$17:$BN$116,MATCH(A265&amp;B265,'計測入力シート（ここのみ編集可）'!$BO$17:$BO$116,0)),"")</f>
        <v/>
      </c>
      <c r="E266" s="248" t="str">
        <f t="array" ref="E266">IFERROR(INDEX('計測入力シート（ここのみ編集可）'!$BP$17:$BP$116,MATCH(A265&amp;B265,'計測入力シート（ここのみ編集可）'!$BO$17:$BO$116,0)),"")</f>
        <v/>
      </c>
      <c r="F266" s="249" t="str">
        <f t="array" ref="F266">IFERROR(INDEX('計測入力シート（ここのみ編集可）'!$BR$17:$BR$116,MATCH(A265&amp;B265,'計測入力シート（ここのみ編集可）'!$BO$17:$BO$116,0)),"")</f>
        <v/>
      </c>
      <c r="G266" s="250" t="str">
        <f t="array" ref="G266">IFERROR(INDEX('計測入力シート（ここのみ編集可）'!$BL$17:$BL$116,MATCH(A265&amp;B265,'計測入力シート（ここのみ編集可）'!$BO$17:$BO$116,0)),"")</f>
        <v/>
      </c>
      <c r="H266" s="251"/>
    </row>
    <row r="267" ht="27.0" customHeight="1">
      <c r="D267" s="252" t="s">
        <v>18</v>
      </c>
      <c r="E267" s="253" t="str">
        <f t="array" ref="E267">IFERROR(INDEX('計測入力シート（ここのみ編集可）'!$C$17:$C$116,MATCH(A265&amp;B265,'計測入力シート（ここのみ編集可）'!$BO$17:$BO$116,0)),"")</f>
        <v/>
      </c>
      <c r="F267" s="254" t="s">
        <v>4</v>
      </c>
      <c r="G267" s="255" t="str">
        <f t="array" ref="G267">IFERROR(INDEX('計測入力シート（ここのみ編集可）'!$D$17:$D$116,MATCH(A265&amp;B265,'計測入力シート（ここのみ編集可）'!$BO$17:$BO$116,0)),"")</f>
        <v/>
      </c>
      <c r="H267" s="256"/>
    </row>
    <row r="268" ht="27.0" customHeight="1">
      <c r="D268" s="257" t="s">
        <v>3</v>
      </c>
      <c r="E268" s="258" t="str">
        <f t="array" ref="E268">IFERROR(INDEX('計測入力シート（ここのみ編集可）'!$B$17:$B$116,MATCH(A265&amp;B265,'計測入力シート（ここのみ編集可）'!$BO$17:$BO$116,0)),"")</f>
        <v/>
      </c>
      <c r="F268" s="259" t="s">
        <v>5</v>
      </c>
      <c r="G268" s="260" t="str">
        <f t="array" ref="G268">IFERROR(INDEX('計測入力シート（ここのみ編集可）'!$E$17:$E$116,MATCH(A265&amp;B265,'計測入力シート（ここのみ編集可）'!$BO$17:$BO$116,0)),"")</f>
        <v/>
      </c>
      <c r="H268" s="261"/>
    </row>
    <row r="269" ht="24.75" customHeight="1">
      <c r="D269" s="262" t="s">
        <v>58</v>
      </c>
      <c r="E269" s="263" t="str">
        <f t="array" ref="E269">IFERROR(INDEX(#REF!,MATCH(A265&amp;B265,'計測入力シート（ここのみ編集可）'!$BO$17:$BO$116,0)),"")</f>
        <v/>
      </c>
      <c r="H269" s="35"/>
    </row>
    <row r="270" ht="52.5" customHeight="1">
      <c r="D270" s="264" t="s">
        <v>68</v>
      </c>
      <c r="E270" s="265" t="str">
        <f t="array" ref="E270">IFERROR(INDEX(#REF!,MATCH(A265&amp;B265,'計測入力シート（ここのみ編集可）'!$BO$17:$BO$116,0)),"")</f>
        <v/>
      </c>
      <c r="F270" s="2"/>
      <c r="G270" s="2"/>
      <c r="H270" s="3"/>
    </row>
    <row r="271" ht="20.25" customHeight="1">
      <c r="D271" s="266" t="s">
        <v>70</v>
      </c>
      <c r="E271" s="267" t="str">
        <f t="array" ref="E271">IFERROR(INDEX('計測入力シート（ここのみ編集可）'!$AW$17:$AW$116,MATCH(A265&amp;B265,'計測入力シート（ここのみ編集可）'!$BO$17:$BO$116,0)),"")</f>
        <v/>
      </c>
      <c r="F271" s="268"/>
      <c r="G271" s="269" t="s">
        <v>110</v>
      </c>
      <c r="H271" s="270" t="str">
        <f t="array" ref="H271">IFERROR(INDEX('計測入力シート（ここのみ編集可）'!$AY$17:$AY$116,MATCH(A265&amp;B265,'計測入力シート（ここのみ編集可）'!$BO$17:$BO$116,0)),"")</f>
        <v/>
      </c>
    </row>
    <row r="272" ht="20.25" customHeight="1">
      <c r="D272" s="271" t="s">
        <v>73</v>
      </c>
      <c r="E272" s="272" t="str">
        <f t="array" ref="E272">IFERROR(INDEX('計測入力シート（ここのみ編集可）'!$AZ$17:$AZ$116,MATCH(A265&amp;B265,'計測入力シート（ここのみ編集可）'!$BO$17:$BO$116,0)),"")</f>
        <v/>
      </c>
      <c r="F272" s="179"/>
      <c r="G272" s="273" t="s">
        <v>111</v>
      </c>
      <c r="H272" s="274" t="str">
        <f t="array" ref="H272">IFERROR(INDEX('計測入力シート（ここのみ編集可）'!$BB$17:$BB$116,MATCH(A265&amp;B265,'計測入力シート（ここのみ編集可）'!$BO$17:$BO$116,0)),"")</f>
        <v/>
      </c>
    </row>
    <row r="273" ht="20.25" customHeight="1">
      <c r="D273" s="275" t="s">
        <v>112</v>
      </c>
      <c r="E273" s="276" t="str">
        <f t="array" ref="E273">IFERROR(INDEX('計測入力シート（ここのみ編集可）'!$BC$17:$BC$116,MATCH(A265&amp;B265,'計測入力シート（ここのみ編集可）'!$BO$17:$BO$116,0)),"")</f>
        <v/>
      </c>
      <c r="F273" s="277"/>
      <c r="G273" s="278" t="s">
        <v>9</v>
      </c>
      <c r="H273" s="279" t="str">
        <f t="array" ref="H273">IFERROR(INDEX('計測入力シート（ここのみ編集可）'!$BD$17:$BD$116,MATCH(A265&amp;B265,'計測入力シート（ここのみ編集可）'!$BO$17:$BO$116,0)),"")</f>
        <v/>
      </c>
    </row>
    <row r="274" ht="20.25" customHeight="1">
      <c r="D274" s="280"/>
    </row>
    <row r="275" ht="27.0" customHeight="1">
      <c r="A275" s="105" t="str">
        <f>A265</f>
        <v>D</v>
      </c>
      <c r="B275" s="105">
        <f>B265+1</f>
        <v>28</v>
      </c>
      <c r="D275" s="242" t="s">
        <v>11</v>
      </c>
      <c r="E275" s="243" t="s">
        <v>12</v>
      </c>
      <c r="F275" s="243" t="s">
        <v>13</v>
      </c>
      <c r="G275" s="244" t="s">
        <v>80</v>
      </c>
      <c r="H275" s="245"/>
    </row>
    <row r="276" ht="27.0" customHeight="1">
      <c r="A276" s="36"/>
      <c r="B276" s="36"/>
      <c r="D276" s="247" t="str">
        <f t="array" ref="D276">IFERROR(INDEX('計測入力シート（ここのみ編集可）'!$BN$17:$BN$116,MATCH(A275&amp;B275,'計測入力シート（ここのみ編集可）'!$BO$17:$BO$116,0)),"")</f>
        <v/>
      </c>
      <c r="E276" s="248" t="str">
        <f t="array" ref="E276">IFERROR(INDEX('計測入力シート（ここのみ編集可）'!$BP$17:$BP$116,MATCH(A275&amp;B275,'計測入力シート（ここのみ編集可）'!$BO$17:$BO$116,0)),"")</f>
        <v/>
      </c>
      <c r="F276" s="249" t="str">
        <f t="array" ref="F276">IFERROR(INDEX('計測入力シート（ここのみ編集可）'!$BR$17:$BR$116,MATCH(A275&amp;B275,'計測入力シート（ここのみ編集可）'!$BO$17:$BO$116,0)),"")</f>
        <v/>
      </c>
      <c r="G276" s="250" t="str">
        <f t="array" ref="G276">IFERROR(INDEX('計測入力シート（ここのみ編集可）'!$BL$17:$BL$116,MATCH(A275&amp;B275,'計測入力シート（ここのみ編集可）'!$BO$17:$BO$116,0)),"")</f>
        <v/>
      </c>
      <c r="H276" s="251"/>
    </row>
    <row r="277" ht="27.0" customHeight="1">
      <c r="D277" s="252" t="s">
        <v>18</v>
      </c>
      <c r="E277" s="253" t="str">
        <f t="array" ref="E277">IFERROR(INDEX('計測入力シート（ここのみ編集可）'!$C$17:$C$116,MATCH(A275&amp;B275,'計測入力シート（ここのみ編集可）'!$BO$17:$BO$116,0)),"")</f>
        <v/>
      </c>
      <c r="F277" s="254" t="s">
        <v>4</v>
      </c>
      <c r="G277" s="255" t="str">
        <f t="array" ref="G277">IFERROR(INDEX('計測入力シート（ここのみ編集可）'!$D$17:$D$116,MATCH(A275&amp;B275,'計測入力シート（ここのみ編集可）'!$BO$17:$BO$116,0)),"")</f>
        <v/>
      </c>
      <c r="H277" s="256"/>
    </row>
    <row r="278" ht="27.0" customHeight="1">
      <c r="D278" s="257" t="s">
        <v>3</v>
      </c>
      <c r="E278" s="258" t="str">
        <f t="array" ref="E278">IFERROR(INDEX('計測入力シート（ここのみ編集可）'!$B$17:$B$116,MATCH(A275&amp;B275,'計測入力シート（ここのみ編集可）'!$BO$17:$BO$116,0)),"")</f>
        <v/>
      </c>
      <c r="F278" s="259" t="s">
        <v>5</v>
      </c>
      <c r="G278" s="260" t="str">
        <f t="array" ref="G278">IFERROR(INDEX('計測入力シート（ここのみ編集可）'!$E$17:$E$116,MATCH(A275&amp;B275,'計測入力シート（ここのみ編集可）'!$BO$17:$BO$116,0)),"")</f>
        <v/>
      </c>
      <c r="H278" s="261"/>
    </row>
    <row r="279" ht="24.75" customHeight="1">
      <c r="D279" s="262" t="s">
        <v>58</v>
      </c>
      <c r="E279" s="263" t="str">
        <f t="array" ref="E279">IFERROR(INDEX(#REF!,MATCH(A275&amp;B275,'計測入力シート（ここのみ編集可）'!$BO$17:$BO$116,0)),"")</f>
        <v/>
      </c>
      <c r="H279" s="35"/>
    </row>
    <row r="280" ht="52.5" customHeight="1">
      <c r="D280" s="264" t="s">
        <v>68</v>
      </c>
      <c r="E280" s="265" t="str">
        <f t="array" ref="E280">IFERROR(INDEX(#REF!,MATCH(A275&amp;B275,'計測入力シート（ここのみ編集可）'!$BO$17:$BO$116,0)),"")</f>
        <v/>
      </c>
      <c r="F280" s="2"/>
      <c r="G280" s="2"/>
      <c r="H280" s="3"/>
    </row>
    <row r="281" ht="20.25" customHeight="1">
      <c r="D281" s="266" t="s">
        <v>70</v>
      </c>
      <c r="E281" s="267" t="str">
        <f t="array" ref="E281">IFERROR(INDEX('計測入力シート（ここのみ編集可）'!$AW$17:$AW$116,MATCH(A275&amp;B275,'計測入力シート（ここのみ編集可）'!$BO$17:$BO$116,0)),"")</f>
        <v/>
      </c>
      <c r="F281" s="268"/>
      <c r="G281" s="269" t="s">
        <v>110</v>
      </c>
      <c r="H281" s="270" t="str">
        <f t="array" ref="H281">IFERROR(INDEX('計測入力シート（ここのみ編集可）'!$AY$17:$AY$116,MATCH(A275&amp;B275,'計測入力シート（ここのみ編集可）'!$BO$17:$BO$116,0)),"")</f>
        <v/>
      </c>
    </row>
    <row r="282" ht="20.25" customHeight="1">
      <c r="D282" s="271" t="s">
        <v>73</v>
      </c>
      <c r="E282" s="272" t="str">
        <f t="array" ref="E282">IFERROR(INDEX('計測入力シート（ここのみ編集可）'!$AZ$17:$AZ$116,MATCH(A275&amp;B275,'計測入力シート（ここのみ編集可）'!$BO$17:$BO$116,0)),"")</f>
        <v/>
      </c>
      <c r="F282" s="179"/>
      <c r="G282" s="273" t="s">
        <v>111</v>
      </c>
      <c r="H282" s="274" t="str">
        <f t="array" ref="H282">IFERROR(INDEX('計測入力シート（ここのみ編集可）'!$BB$17:$BB$116,MATCH(A275&amp;B275,'計測入力シート（ここのみ編集可）'!$BO$17:$BO$116,0)),"")</f>
        <v/>
      </c>
    </row>
    <row r="283" ht="20.25" customHeight="1">
      <c r="D283" s="275" t="s">
        <v>112</v>
      </c>
      <c r="E283" s="276" t="str">
        <f t="array" ref="E283">IFERROR(INDEX('計測入力シート（ここのみ編集可）'!$BC$17:$BC$116,MATCH(A275&amp;B275,'計測入力シート（ここのみ編集可）'!$BO$17:$BO$116,0)),"")</f>
        <v/>
      </c>
      <c r="F283" s="277"/>
      <c r="G283" s="278" t="s">
        <v>9</v>
      </c>
      <c r="H283" s="279" t="str">
        <f t="array" ref="H283">IFERROR(INDEX('計測入力シート（ここのみ編集可）'!$BD$17:$BD$116,MATCH(A275&amp;B275,'計測入力シート（ここのみ編集可）'!$BO$17:$BO$116,0)),"")</f>
        <v/>
      </c>
    </row>
    <row r="284" ht="20.25" customHeight="1">
      <c r="D284" s="280"/>
    </row>
    <row r="285" ht="27.0" customHeight="1">
      <c r="A285" s="105" t="str">
        <f>A275</f>
        <v>D</v>
      </c>
      <c r="B285" s="105">
        <f>B275+1</f>
        <v>29</v>
      </c>
      <c r="D285" s="242" t="s">
        <v>11</v>
      </c>
      <c r="E285" s="243" t="s">
        <v>12</v>
      </c>
      <c r="F285" s="243" t="s">
        <v>13</v>
      </c>
      <c r="G285" s="244" t="s">
        <v>80</v>
      </c>
      <c r="H285" s="245"/>
    </row>
    <row r="286" ht="27.0" customHeight="1">
      <c r="A286" s="36"/>
      <c r="B286" s="36"/>
      <c r="D286" s="247" t="str">
        <f t="array" ref="D286">IFERROR(INDEX('計測入力シート（ここのみ編集可）'!$BN$17:$BN$116,MATCH(A285&amp;B285,'計測入力シート（ここのみ編集可）'!$BO$17:$BO$116,0)),"")</f>
        <v/>
      </c>
      <c r="E286" s="248" t="str">
        <f t="array" ref="E286">IFERROR(INDEX('計測入力シート（ここのみ編集可）'!$BP$17:$BP$116,MATCH(A285&amp;B285,'計測入力シート（ここのみ編集可）'!$BO$17:$BO$116,0)),"")</f>
        <v/>
      </c>
      <c r="F286" s="249" t="str">
        <f t="array" ref="F286">IFERROR(INDEX('計測入力シート（ここのみ編集可）'!$BR$17:$BR$116,MATCH(A285&amp;B285,'計測入力シート（ここのみ編集可）'!$BO$17:$BO$116,0)),"")</f>
        <v/>
      </c>
      <c r="G286" s="250" t="str">
        <f t="array" ref="G286">IFERROR(INDEX('計測入力シート（ここのみ編集可）'!$BL$17:$BL$116,MATCH(A285&amp;B285,'計測入力シート（ここのみ編集可）'!$BO$17:$BO$116,0)),"")</f>
        <v/>
      </c>
      <c r="H286" s="251"/>
    </row>
    <row r="287" ht="27.0" customHeight="1">
      <c r="D287" s="252" t="s">
        <v>18</v>
      </c>
      <c r="E287" s="253" t="str">
        <f t="array" ref="E287">IFERROR(INDEX('計測入力シート（ここのみ編集可）'!$C$17:$C$116,MATCH(A285&amp;B285,'計測入力シート（ここのみ編集可）'!$BO$17:$BO$116,0)),"")</f>
        <v/>
      </c>
      <c r="F287" s="254" t="s">
        <v>4</v>
      </c>
      <c r="G287" s="255" t="str">
        <f t="array" ref="G287">IFERROR(INDEX('計測入力シート（ここのみ編集可）'!$D$17:$D$116,MATCH(A285&amp;B285,'計測入力シート（ここのみ編集可）'!$BO$17:$BO$116,0)),"")</f>
        <v/>
      </c>
      <c r="H287" s="256"/>
    </row>
    <row r="288" ht="27.0" customHeight="1">
      <c r="D288" s="257" t="s">
        <v>3</v>
      </c>
      <c r="E288" s="258" t="str">
        <f t="array" ref="E288">IFERROR(INDEX('計測入力シート（ここのみ編集可）'!$B$17:$B$116,MATCH(A285&amp;B285,'計測入力シート（ここのみ編集可）'!$BO$17:$BO$116,0)),"")</f>
        <v/>
      </c>
      <c r="F288" s="259" t="s">
        <v>5</v>
      </c>
      <c r="G288" s="260" t="str">
        <f t="array" ref="G288">IFERROR(INDEX('計測入力シート（ここのみ編集可）'!$E$17:$E$116,MATCH(A285&amp;B285,'計測入力シート（ここのみ編集可）'!$BO$17:$BO$116,0)),"")</f>
        <v/>
      </c>
      <c r="H288" s="261"/>
    </row>
    <row r="289" ht="24.75" customHeight="1">
      <c r="D289" s="262" t="s">
        <v>58</v>
      </c>
      <c r="E289" s="263" t="str">
        <f t="array" ref="E289">IFERROR(INDEX(#REF!,MATCH(A285&amp;B285,'計測入力シート（ここのみ編集可）'!$BO$17:$BO$116,0)),"")</f>
        <v/>
      </c>
      <c r="H289" s="35"/>
    </row>
    <row r="290" ht="52.5" customHeight="1">
      <c r="D290" s="264" t="s">
        <v>68</v>
      </c>
      <c r="E290" s="265" t="str">
        <f t="array" ref="E290">IFERROR(INDEX(#REF!,MATCH(A285&amp;B285,'計測入力シート（ここのみ編集可）'!$BO$17:$BO$116,0)),"")</f>
        <v/>
      </c>
      <c r="F290" s="2"/>
      <c r="G290" s="2"/>
      <c r="H290" s="3"/>
    </row>
    <row r="291" ht="20.25" customHeight="1">
      <c r="D291" s="266" t="s">
        <v>70</v>
      </c>
      <c r="E291" s="267" t="str">
        <f t="array" ref="E291">IFERROR(INDEX('計測入力シート（ここのみ編集可）'!$AW$17:$AW$116,MATCH(A285&amp;B285,'計測入力シート（ここのみ編集可）'!$BO$17:$BO$116,0)),"")</f>
        <v/>
      </c>
      <c r="F291" s="268"/>
      <c r="G291" s="269" t="s">
        <v>110</v>
      </c>
      <c r="H291" s="270" t="str">
        <f t="array" ref="H291">IFERROR(INDEX('計測入力シート（ここのみ編集可）'!$AY$17:$AY$116,MATCH(A285&amp;B285,'計測入力シート（ここのみ編集可）'!$BO$17:$BO$116,0)),"")</f>
        <v/>
      </c>
    </row>
    <row r="292" ht="20.25" customHeight="1">
      <c r="D292" s="271" t="s">
        <v>73</v>
      </c>
      <c r="E292" s="272" t="str">
        <f t="array" ref="E292">IFERROR(INDEX('計測入力シート（ここのみ編集可）'!$AZ$17:$AZ$116,MATCH(A285&amp;B285,'計測入力シート（ここのみ編集可）'!$BO$17:$BO$116,0)),"")</f>
        <v/>
      </c>
      <c r="F292" s="179"/>
      <c r="G292" s="273" t="s">
        <v>111</v>
      </c>
      <c r="H292" s="274" t="str">
        <f t="array" ref="H292">IFERROR(INDEX('計測入力シート（ここのみ編集可）'!$BB$17:$BB$116,MATCH(A285&amp;B285,'計測入力シート（ここのみ編集可）'!$BO$17:$BO$116,0)),"")</f>
        <v/>
      </c>
    </row>
    <row r="293" ht="20.25" customHeight="1">
      <c r="D293" s="275" t="s">
        <v>112</v>
      </c>
      <c r="E293" s="276" t="str">
        <f t="array" ref="E293">IFERROR(INDEX('計測入力シート（ここのみ編集可）'!$BC$17:$BC$116,MATCH(A285&amp;B285,'計測入力シート（ここのみ編集可）'!$BO$17:$BO$116,0)),"")</f>
        <v/>
      </c>
      <c r="F293" s="277"/>
      <c r="G293" s="278" t="s">
        <v>9</v>
      </c>
      <c r="H293" s="279" t="str">
        <f t="array" ref="H293">IFERROR(INDEX('計測入力シート（ここのみ編集可）'!$BD$17:$BD$116,MATCH(A285&amp;B285,'計測入力シート（ここのみ編集可）'!$BO$17:$BO$116,0)),"")</f>
        <v/>
      </c>
    </row>
    <row r="294" ht="20.25" customHeight="1">
      <c r="D294" s="280"/>
    </row>
    <row r="295" ht="27.0" customHeight="1">
      <c r="A295" s="105" t="str">
        <f>A285</f>
        <v>D</v>
      </c>
      <c r="B295" s="105">
        <f>B285+1</f>
        <v>30</v>
      </c>
      <c r="D295" s="242" t="s">
        <v>11</v>
      </c>
      <c r="E295" s="243" t="s">
        <v>12</v>
      </c>
      <c r="F295" s="243" t="s">
        <v>13</v>
      </c>
      <c r="G295" s="244" t="s">
        <v>80</v>
      </c>
      <c r="H295" s="245"/>
    </row>
    <row r="296" ht="27.0" customHeight="1">
      <c r="A296" s="36"/>
      <c r="B296" s="36"/>
      <c r="D296" s="247" t="str">
        <f t="array" ref="D296">IFERROR(INDEX('計測入力シート（ここのみ編集可）'!$BN$17:$BN$116,MATCH(A295&amp;B295,'計測入力シート（ここのみ編集可）'!$BO$17:$BO$116,0)),"")</f>
        <v/>
      </c>
      <c r="E296" s="248" t="str">
        <f t="array" ref="E296">IFERROR(INDEX('計測入力シート（ここのみ編集可）'!$BP$17:$BP$116,MATCH(A295&amp;B295,'計測入力シート（ここのみ編集可）'!$BO$17:$BO$116,0)),"")</f>
        <v/>
      </c>
      <c r="F296" s="249" t="str">
        <f t="array" ref="F296">IFERROR(INDEX('計測入力シート（ここのみ編集可）'!$BR$17:$BR$116,MATCH(A295&amp;B295,'計測入力シート（ここのみ編集可）'!$BO$17:$BO$116,0)),"")</f>
        <v/>
      </c>
      <c r="G296" s="250" t="str">
        <f t="array" ref="G296">IFERROR(INDEX('計測入力シート（ここのみ編集可）'!$BL$17:$BL$116,MATCH(A295&amp;B295,'計測入力シート（ここのみ編集可）'!$BO$17:$BO$116,0)),"")</f>
        <v/>
      </c>
      <c r="H296" s="251"/>
    </row>
    <row r="297" ht="27.0" customHeight="1">
      <c r="D297" s="252" t="s">
        <v>18</v>
      </c>
      <c r="E297" s="253" t="str">
        <f t="array" ref="E297">IFERROR(INDEX('計測入力シート（ここのみ編集可）'!$C$17:$C$116,MATCH(A295&amp;B295,'計測入力シート（ここのみ編集可）'!$BO$17:$BO$116,0)),"")</f>
        <v/>
      </c>
      <c r="F297" s="254" t="s">
        <v>4</v>
      </c>
      <c r="G297" s="255" t="str">
        <f t="array" ref="G297">IFERROR(INDEX('計測入力シート（ここのみ編集可）'!$D$17:$D$116,MATCH(A295&amp;B295,'計測入力シート（ここのみ編集可）'!$BO$17:$BO$116,0)),"")</f>
        <v/>
      </c>
      <c r="H297" s="256"/>
    </row>
    <row r="298" ht="27.0" customHeight="1">
      <c r="D298" s="257" t="s">
        <v>3</v>
      </c>
      <c r="E298" s="258" t="str">
        <f t="array" ref="E298">IFERROR(INDEX('計測入力シート（ここのみ編集可）'!$B$17:$B$116,MATCH(A295&amp;B295,'計測入力シート（ここのみ編集可）'!$BO$17:$BO$116,0)),"")</f>
        <v/>
      </c>
      <c r="F298" s="259" t="s">
        <v>5</v>
      </c>
      <c r="G298" s="260" t="str">
        <f t="array" ref="G298">IFERROR(INDEX('計測入力シート（ここのみ編集可）'!$E$17:$E$116,MATCH(A295&amp;B295,'計測入力シート（ここのみ編集可）'!$BO$17:$BO$116,0)),"")</f>
        <v/>
      </c>
      <c r="H298" s="261"/>
    </row>
    <row r="299" ht="24.75" customHeight="1">
      <c r="D299" s="262" t="s">
        <v>58</v>
      </c>
      <c r="E299" s="263" t="str">
        <f t="array" ref="E299">IFERROR(INDEX(#REF!,MATCH(A295&amp;B295,'計測入力シート（ここのみ編集可）'!$BO$17:$BO$116,0)),"")</f>
        <v/>
      </c>
      <c r="H299" s="35"/>
    </row>
    <row r="300" ht="52.5" customHeight="1">
      <c r="D300" s="264" t="s">
        <v>68</v>
      </c>
      <c r="E300" s="265" t="str">
        <f t="array" ref="E300">IFERROR(INDEX(#REF!,MATCH(A295&amp;B295,'計測入力シート（ここのみ編集可）'!$BO$17:$BO$116,0)),"")</f>
        <v/>
      </c>
      <c r="F300" s="2"/>
      <c r="G300" s="2"/>
      <c r="H300" s="3"/>
    </row>
    <row r="301" ht="20.25" customHeight="1">
      <c r="D301" s="266" t="s">
        <v>70</v>
      </c>
      <c r="E301" s="267" t="str">
        <f t="array" ref="E301">IFERROR(INDEX('計測入力シート（ここのみ編集可）'!$AW$17:$AW$116,MATCH(A295&amp;B295,'計測入力シート（ここのみ編集可）'!$BO$17:$BO$116,0)),"")</f>
        <v/>
      </c>
      <c r="F301" s="268"/>
      <c r="G301" s="269" t="s">
        <v>110</v>
      </c>
      <c r="H301" s="270" t="str">
        <f t="array" ref="H301">IFERROR(INDEX('計測入力シート（ここのみ編集可）'!$AY$17:$AY$116,MATCH(A295&amp;B295,'計測入力シート（ここのみ編集可）'!$BO$17:$BO$116,0)),"")</f>
        <v/>
      </c>
    </row>
    <row r="302" ht="20.25" customHeight="1">
      <c r="D302" s="271" t="s">
        <v>73</v>
      </c>
      <c r="E302" s="272" t="str">
        <f t="array" ref="E302">IFERROR(INDEX('計測入力シート（ここのみ編集可）'!$AZ$17:$AZ$116,MATCH(A295&amp;B295,'計測入力シート（ここのみ編集可）'!$BO$17:$BO$116,0)),"")</f>
        <v/>
      </c>
      <c r="F302" s="179"/>
      <c r="G302" s="273" t="s">
        <v>111</v>
      </c>
      <c r="H302" s="274" t="str">
        <f t="array" ref="H302">IFERROR(INDEX('計測入力シート（ここのみ編集可）'!$BB$17:$BB$116,MATCH(A295&amp;B295,'計測入力シート（ここのみ編集可）'!$BO$17:$BO$116,0)),"")</f>
        <v/>
      </c>
    </row>
    <row r="303" ht="20.25" customHeight="1">
      <c r="D303" s="275" t="s">
        <v>112</v>
      </c>
      <c r="E303" s="276" t="str">
        <f t="array" ref="E303">IFERROR(INDEX('計測入力シート（ここのみ編集可）'!$BC$17:$BC$116,MATCH(A295&amp;B295,'計測入力シート（ここのみ編集可）'!$BO$17:$BO$116,0)),"")</f>
        <v/>
      </c>
      <c r="F303" s="277"/>
      <c r="G303" s="278" t="s">
        <v>9</v>
      </c>
      <c r="H303" s="279" t="str">
        <f t="array" ref="H303">IFERROR(INDEX('計測入力シート（ここのみ編集可）'!$BD$17:$BD$116,MATCH(A295&amp;B295,'計測入力シート（ここのみ編集可）'!$BO$17:$BO$116,0)),"")</f>
        <v/>
      </c>
    </row>
    <row r="304">
      <c r="D304" s="298"/>
      <c r="E304" s="298"/>
      <c r="F304" s="298"/>
      <c r="G304" s="298"/>
      <c r="H304" s="298"/>
    </row>
    <row r="305">
      <c r="D305" s="298"/>
      <c r="E305" s="298"/>
      <c r="F305" s="298"/>
      <c r="G305" s="298"/>
      <c r="H305" s="298"/>
    </row>
    <row r="306">
      <c r="D306" s="298"/>
      <c r="E306" s="298"/>
      <c r="F306" s="298"/>
      <c r="G306" s="298"/>
      <c r="H306" s="298"/>
    </row>
    <row r="307">
      <c r="D307" s="298"/>
      <c r="E307" s="298"/>
      <c r="F307" s="298"/>
      <c r="G307" s="298"/>
      <c r="H307" s="298"/>
    </row>
    <row r="308">
      <c r="D308" s="298"/>
      <c r="E308" s="298"/>
      <c r="F308" s="298"/>
      <c r="G308" s="298"/>
      <c r="H308" s="298"/>
    </row>
    <row r="309">
      <c r="D309" s="298"/>
      <c r="E309" s="298"/>
      <c r="F309" s="298"/>
      <c r="G309" s="298"/>
      <c r="H309" s="298"/>
    </row>
    <row r="310">
      <c r="D310" s="298"/>
      <c r="E310" s="298"/>
      <c r="F310" s="298"/>
      <c r="G310" s="298"/>
      <c r="H310" s="298"/>
    </row>
    <row r="311">
      <c r="D311" s="298"/>
      <c r="E311" s="298"/>
      <c r="F311" s="298"/>
      <c r="G311" s="298"/>
      <c r="H311" s="298"/>
    </row>
    <row r="312">
      <c r="D312" s="298"/>
      <c r="E312" s="298"/>
      <c r="F312" s="298"/>
      <c r="G312" s="298"/>
      <c r="H312" s="298"/>
    </row>
    <row r="313">
      <c r="D313" s="298"/>
      <c r="E313" s="298"/>
      <c r="F313" s="298"/>
      <c r="G313" s="298"/>
      <c r="H313" s="298"/>
    </row>
    <row r="314">
      <c r="D314" s="298"/>
      <c r="E314" s="298"/>
      <c r="F314" s="298"/>
      <c r="G314" s="298"/>
      <c r="H314" s="298"/>
    </row>
    <row r="315">
      <c r="D315" s="298"/>
      <c r="E315" s="298"/>
      <c r="F315" s="298"/>
      <c r="G315" s="298"/>
      <c r="H315" s="298"/>
    </row>
    <row r="316">
      <c r="D316" s="298"/>
      <c r="E316" s="298"/>
      <c r="F316" s="298"/>
      <c r="G316" s="298"/>
      <c r="H316" s="298"/>
    </row>
    <row r="317">
      <c r="D317" s="298"/>
      <c r="E317" s="298"/>
      <c r="F317" s="298"/>
      <c r="G317" s="298"/>
      <c r="H317" s="298"/>
    </row>
    <row r="318">
      <c r="D318" s="298"/>
      <c r="E318" s="298"/>
      <c r="F318" s="298"/>
      <c r="G318" s="298"/>
      <c r="H318" s="298"/>
    </row>
    <row r="319">
      <c r="D319" s="298"/>
      <c r="E319" s="298"/>
      <c r="F319" s="298"/>
      <c r="G319" s="298"/>
      <c r="H319" s="298"/>
    </row>
    <row r="320">
      <c r="D320" s="298"/>
      <c r="E320" s="298"/>
      <c r="F320" s="298"/>
      <c r="G320" s="298"/>
      <c r="H320" s="298"/>
    </row>
    <row r="321">
      <c r="D321" s="298"/>
      <c r="E321" s="298"/>
      <c r="F321" s="298"/>
      <c r="G321" s="298"/>
      <c r="H321" s="298"/>
      <c r="I321" s="298"/>
    </row>
    <row r="322">
      <c r="D322" s="298"/>
      <c r="E322" s="298"/>
      <c r="F322" s="298"/>
      <c r="G322" s="298"/>
      <c r="H322" s="298"/>
      <c r="I322" s="298"/>
    </row>
    <row r="323">
      <c r="D323" s="298"/>
      <c r="E323" s="298"/>
      <c r="F323" s="298"/>
      <c r="G323" s="298"/>
      <c r="H323" s="298"/>
      <c r="I323" s="298"/>
    </row>
    <row r="324">
      <c r="D324" s="298"/>
      <c r="E324" s="298"/>
      <c r="F324" s="298"/>
      <c r="G324" s="298"/>
      <c r="H324" s="298"/>
      <c r="I324" s="298"/>
    </row>
    <row r="325">
      <c r="D325" s="298"/>
      <c r="E325" s="298"/>
      <c r="F325" s="298"/>
      <c r="G325" s="298"/>
      <c r="H325" s="298"/>
      <c r="I325" s="298"/>
    </row>
    <row r="326">
      <c r="D326" s="298"/>
      <c r="E326" s="298"/>
      <c r="F326" s="298"/>
      <c r="G326" s="298"/>
      <c r="H326" s="298"/>
      <c r="I326" s="298"/>
    </row>
    <row r="327">
      <c r="D327" s="298"/>
      <c r="E327" s="298"/>
      <c r="F327" s="298"/>
      <c r="G327" s="298"/>
      <c r="H327" s="298"/>
      <c r="I327" s="298"/>
    </row>
    <row r="328">
      <c r="D328" s="298"/>
      <c r="E328" s="298"/>
      <c r="F328" s="298"/>
      <c r="G328" s="298"/>
      <c r="H328" s="298"/>
      <c r="I328" s="298"/>
    </row>
    <row r="329">
      <c r="D329" s="298"/>
      <c r="E329" s="298"/>
      <c r="F329" s="298"/>
      <c r="G329" s="298"/>
      <c r="H329" s="298"/>
      <c r="I329" s="298"/>
    </row>
    <row r="330">
      <c r="D330" s="298"/>
      <c r="E330" s="298"/>
      <c r="F330" s="298"/>
      <c r="G330" s="298"/>
      <c r="H330" s="298"/>
      <c r="I330" s="298"/>
    </row>
    <row r="331">
      <c r="D331" s="298"/>
      <c r="E331" s="298"/>
      <c r="F331" s="298"/>
      <c r="G331" s="298"/>
      <c r="H331" s="298"/>
      <c r="I331" s="298"/>
    </row>
    <row r="332">
      <c r="D332" s="298"/>
      <c r="E332" s="298"/>
      <c r="F332" s="298"/>
      <c r="G332" s="298"/>
      <c r="H332" s="298"/>
      <c r="I332" s="298"/>
    </row>
    <row r="333">
      <c r="D333" s="298"/>
      <c r="E333" s="298"/>
      <c r="F333" s="298"/>
      <c r="G333" s="298"/>
      <c r="H333" s="298"/>
      <c r="I333" s="298"/>
    </row>
    <row r="334">
      <c r="D334" s="298"/>
      <c r="E334" s="298"/>
      <c r="F334" s="298"/>
      <c r="G334" s="298"/>
      <c r="H334" s="298"/>
      <c r="I334" s="298"/>
    </row>
    <row r="335">
      <c r="D335" s="298"/>
      <c r="E335" s="298"/>
      <c r="F335" s="298"/>
      <c r="G335" s="298"/>
      <c r="H335" s="298"/>
      <c r="I335" s="298"/>
    </row>
    <row r="336">
      <c r="D336" s="298"/>
      <c r="E336" s="298"/>
      <c r="F336" s="298"/>
      <c r="G336" s="298"/>
      <c r="H336" s="298"/>
      <c r="I336" s="298"/>
    </row>
    <row r="337">
      <c r="D337" s="298"/>
      <c r="E337" s="298"/>
      <c r="F337" s="298"/>
      <c r="G337" s="298"/>
      <c r="H337" s="298"/>
      <c r="I337" s="298"/>
    </row>
    <row r="338">
      <c r="D338" s="298"/>
      <c r="E338" s="298"/>
      <c r="F338" s="298"/>
      <c r="G338" s="298"/>
      <c r="H338" s="298"/>
      <c r="I338" s="298"/>
    </row>
    <row r="339">
      <c r="D339" s="298"/>
      <c r="E339" s="298"/>
      <c r="F339" s="298"/>
      <c r="G339" s="298"/>
      <c r="H339" s="298"/>
      <c r="I339" s="298"/>
    </row>
    <row r="340">
      <c r="D340" s="298"/>
      <c r="E340" s="298"/>
      <c r="F340" s="298"/>
      <c r="G340" s="298"/>
      <c r="H340" s="298"/>
      <c r="I340" s="298"/>
    </row>
    <row r="341">
      <c r="D341" s="298"/>
      <c r="E341" s="298"/>
      <c r="F341" s="298"/>
      <c r="G341" s="298"/>
      <c r="H341" s="298"/>
      <c r="I341" s="298"/>
    </row>
    <row r="342">
      <c r="D342" s="298"/>
      <c r="E342" s="298"/>
      <c r="F342" s="298"/>
      <c r="G342" s="298"/>
      <c r="H342" s="298"/>
      <c r="I342" s="298"/>
    </row>
    <row r="343">
      <c r="D343" s="298"/>
      <c r="E343" s="298"/>
      <c r="F343" s="298"/>
      <c r="G343" s="298"/>
      <c r="H343" s="298"/>
      <c r="I343" s="298"/>
    </row>
    <row r="344">
      <c r="D344" s="298"/>
      <c r="E344" s="298"/>
      <c r="F344" s="298"/>
      <c r="G344" s="298"/>
      <c r="H344" s="298"/>
      <c r="I344" s="298"/>
    </row>
    <row r="345">
      <c r="D345" s="298"/>
      <c r="E345" s="298"/>
      <c r="F345" s="298"/>
      <c r="G345" s="298"/>
      <c r="H345" s="298"/>
      <c r="I345" s="298"/>
    </row>
    <row r="346">
      <c r="D346" s="298"/>
      <c r="E346" s="298"/>
      <c r="F346" s="298"/>
      <c r="G346" s="298"/>
      <c r="H346" s="298"/>
      <c r="I346" s="298"/>
    </row>
    <row r="347">
      <c r="D347" s="298"/>
      <c r="E347" s="298"/>
      <c r="F347" s="298"/>
      <c r="G347" s="298"/>
      <c r="H347" s="298"/>
      <c r="I347" s="298"/>
    </row>
    <row r="348">
      <c r="D348" s="298"/>
      <c r="E348" s="298"/>
      <c r="F348" s="298"/>
      <c r="G348" s="298"/>
      <c r="H348" s="298"/>
      <c r="I348" s="298"/>
    </row>
    <row r="349">
      <c r="D349" s="298"/>
      <c r="E349" s="298"/>
      <c r="F349" s="298"/>
      <c r="G349" s="298"/>
      <c r="H349" s="298"/>
      <c r="I349" s="298"/>
    </row>
    <row r="350">
      <c r="D350" s="298"/>
      <c r="E350" s="298"/>
      <c r="F350" s="298"/>
      <c r="G350" s="298"/>
      <c r="H350" s="298"/>
      <c r="I350" s="298"/>
    </row>
    <row r="351">
      <c r="D351" s="298"/>
      <c r="E351" s="298"/>
      <c r="F351" s="298"/>
      <c r="G351" s="298"/>
      <c r="H351" s="298"/>
      <c r="I351" s="298"/>
    </row>
    <row r="352">
      <c r="D352" s="298"/>
      <c r="E352" s="298"/>
      <c r="F352" s="298"/>
      <c r="G352" s="298"/>
      <c r="H352" s="298"/>
      <c r="I352" s="298"/>
    </row>
    <row r="353">
      <c r="D353" s="298"/>
      <c r="E353" s="298"/>
      <c r="F353" s="298"/>
      <c r="G353" s="298"/>
      <c r="H353" s="298"/>
      <c r="I353" s="298"/>
    </row>
    <row r="354">
      <c r="D354" s="298"/>
      <c r="E354" s="298"/>
      <c r="F354" s="298"/>
      <c r="G354" s="298"/>
      <c r="H354" s="298"/>
      <c r="I354" s="298"/>
    </row>
    <row r="355">
      <c r="D355" s="298"/>
      <c r="E355" s="298"/>
      <c r="F355" s="298"/>
      <c r="G355" s="298"/>
      <c r="H355" s="298"/>
      <c r="I355" s="298"/>
    </row>
    <row r="356">
      <c r="D356" s="298"/>
      <c r="E356" s="298"/>
      <c r="F356" s="298"/>
      <c r="G356" s="298"/>
      <c r="H356" s="298"/>
      <c r="I356" s="298"/>
    </row>
    <row r="357">
      <c r="D357" s="298"/>
      <c r="E357" s="298"/>
      <c r="F357" s="298"/>
      <c r="G357" s="298"/>
      <c r="H357" s="298"/>
      <c r="I357" s="298"/>
    </row>
    <row r="358">
      <c r="D358" s="298"/>
      <c r="E358" s="298"/>
      <c r="F358" s="298"/>
      <c r="G358" s="298"/>
      <c r="H358" s="298"/>
      <c r="I358" s="298"/>
    </row>
    <row r="359">
      <c r="D359" s="298"/>
      <c r="E359" s="298"/>
      <c r="F359" s="298"/>
      <c r="G359" s="298"/>
      <c r="H359" s="298"/>
      <c r="I359" s="298"/>
    </row>
    <row r="360">
      <c r="D360" s="298"/>
      <c r="E360" s="298"/>
      <c r="F360" s="298"/>
      <c r="G360" s="298"/>
      <c r="H360" s="298"/>
      <c r="I360" s="298"/>
    </row>
    <row r="361">
      <c r="D361" s="298"/>
      <c r="E361" s="298"/>
      <c r="F361" s="298"/>
      <c r="G361" s="298"/>
      <c r="H361" s="298"/>
      <c r="I361" s="298"/>
    </row>
    <row r="362">
      <c r="D362" s="298"/>
      <c r="E362" s="298"/>
      <c r="F362" s="298"/>
      <c r="G362" s="298"/>
      <c r="H362" s="298"/>
      <c r="I362" s="298"/>
    </row>
    <row r="363">
      <c r="D363" s="298"/>
      <c r="E363" s="298"/>
      <c r="F363" s="298"/>
      <c r="G363" s="298"/>
      <c r="H363" s="298"/>
      <c r="I363" s="298"/>
    </row>
    <row r="364">
      <c r="D364" s="298"/>
      <c r="E364" s="298"/>
      <c r="F364" s="298"/>
      <c r="G364" s="298"/>
      <c r="H364" s="298"/>
      <c r="I364" s="298"/>
    </row>
    <row r="365">
      <c r="D365" s="298"/>
      <c r="E365" s="298"/>
      <c r="F365" s="298"/>
      <c r="G365" s="298"/>
      <c r="H365" s="298"/>
      <c r="I365" s="298"/>
    </row>
    <row r="366">
      <c r="D366" s="298"/>
      <c r="E366" s="298"/>
      <c r="F366" s="298"/>
      <c r="G366" s="298"/>
      <c r="H366" s="298"/>
      <c r="I366" s="298"/>
    </row>
    <row r="367">
      <c r="D367" s="298"/>
      <c r="E367" s="298"/>
      <c r="F367" s="298"/>
      <c r="G367" s="298"/>
      <c r="H367" s="298"/>
      <c r="I367" s="298"/>
    </row>
    <row r="368">
      <c r="D368" s="298"/>
      <c r="E368" s="298"/>
      <c r="F368" s="298"/>
      <c r="G368" s="298"/>
      <c r="H368" s="298"/>
      <c r="I368" s="298"/>
    </row>
    <row r="369">
      <c r="D369" s="298"/>
      <c r="E369" s="298"/>
      <c r="F369" s="298"/>
      <c r="G369" s="298"/>
      <c r="H369" s="298"/>
      <c r="I369" s="298"/>
    </row>
    <row r="370">
      <c r="D370" s="298"/>
      <c r="E370" s="298"/>
      <c r="F370" s="298"/>
      <c r="G370" s="298"/>
      <c r="H370" s="298"/>
      <c r="I370" s="298"/>
    </row>
    <row r="371">
      <c r="D371" s="298"/>
      <c r="E371" s="298"/>
      <c r="F371" s="298"/>
      <c r="G371" s="298"/>
      <c r="H371" s="298"/>
      <c r="I371" s="298"/>
    </row>
    <row r="372">
      <c r="D372" s="298"/>
      <c r="E372" s="298"/>
      <c r="F372" s="298"/>
      <c r="G372" s="298"/>
      <c r="H372" s="298"/>
      <c r="I372" s="298"/>
    </row>
    <row r="373">
      <c r="D373" s="298"/>
      <c r="E373" s="298"/>
      <c r="F373" s="298"/>
      <c r="G373" s="298"/>
      <c r="H373" s="298"/>
      <c r="I373" s="298"/>
    </row>
    <row r="374">
      <c r="D374" s="298"/>
      <c r="E374" s="298"/>
      <c r="F374" s="298"/>
      <c r="G374" s="298"/>
      <c r="H374" s="298"/>
      <c r="I374" s="298"/>
    </row>
    <row r="375">
      <c r="D375" s="298"/>
      <c r="E375" s="298"/>
      <c r="F375" s="298"/>
      <c r="G375" s="298"/>
      <c r="H375" s="298"/>
      <c r="I375" s="298"/>
    </row>
    <row r="376">
      <c r="D376" s="298"/>
      <c r="E376" s="298"/>
      <c r="F376" s="298"/>
      <c r="G376" s="298"/>
      <c r="H376" s="298"/>
      <c r="I376" s="298"/>
    </row>
    <row r="377">
      <c r="D377" s="298"/>
      <c r="E377" s="298"/>
      <c r="F377" s="298"/>
      <c r="G377" s="298"/>
      <c r="H377" s="298"/>
      <c r="I377" s="298"/>
    </row>
    <row r="378">
      <c r="D378" s="298"/>
      <c r="E378" s="298"/>
      <c r="F378" s="298"/>
      <c r="G378" s="298"/>
      <c r="H378" s="298"/>
      <c r="I378" s="298"/>
    </row>
    <row r="379">
      <c r="D379" s="298"/>
      <c r="E379" s="298"/>
      <c r="F379" s="298"/>
      <c r="G379" s="298"/>
      <c r="H379" s="298"/>
      <c r="I379" s="298"/>
    </row>
    <row r="380">
      <c r="D380" s="298"/>
      <c r="E380" s="298"/>
      <c r="F380" s="298"/>
      <c r="G380" s="298"/>
      <c r="H380" s="298"/>
      <c r="I380" s="298"/>
    </row>
    <row r="381">
      <c r="D381" s="298"/>
      <c r="E381" s="298"/>
      <c r="F381" s="298"/>
      <c r="G381" s="298"/>
      <c r="H381" s="298"/>
      <c r="I381" s="298"/>
    </row>
    <row r="382">
      <c r="D382" s="298"/>
      <c r="E382" s="298"/>
      <c r="F382" s="298"/>
      <c r="G382" s="298"/>
      <c r="H382" s="298"/>
      <c r="I382" s="298"/>
    </row>
    <row r="383">
      <c r="D383" s="298"/>
      <c r="E383" s="298"/>
      <c r="F383" s="298"/>
      <c r="G383" s="298"/>
      <c r="H383" s="298"/>
      <c r="I383" s="298"/>
    </row>
    <row r="384">
      <c r="D384" s="298"/>
      <c r="E384" s="298"/>
      <c r="F384" s="298"/>
      <c r="G384" s="298"/>
      <c r="H384" s="298"/>
      <c r="I384" s="298"/>
    </row>
    <row r="385">
      <c r="D385" s="298"/>
      <c r="E385" s="298"/>
      <c r="F385" s="298"/>
      <c r="G385" s="298"/>
      <c r="H385" s="298"/>
      <c r="I385" s="298"/>
    </row>
    <row r="386">
      <c r="D386" s="298"/>
      <c r="E386" s="298"/>
      <c r="F386" s="298"/>
      <c r="G386" s="298"/>
      <c r="H386" s="298"/>
      <c r="I386" s="298"/>
    </row>
    <row r="387">
      <c r="D387" s="298"/>
      <c r="E387" s="298"/>
      <c r="F387" s="298"/>
      <c r="G387" s="298"/>
      <c r="H387" s="298"/>
      <c r="I387" s="298"/>
    </row>
    <row r="388">
      <c r="D388" s="298"/>
      <c r="E388" s="298"/>
      <c r="F388" s="298"/>
      <c r="G388" s="298"/>
      <c r="H388" s="298"/>
      <c r="I388" s="298"/>
    </row>
    <row r="389">
      <c r="D389" s="298"/>
      <c r="E389" s="298"/>
      <c r="F389" s="298"/>
      <c r="G389" s="298"/>
      <c r="H389" s="298"/>
      <c r="I389" s="298"/>
    </row>
    <row r="390">
      <c r="D390" s="298"/>
      <c r="E390" s="298"/>
      <c r="F390" s="298"/>
      <c r="G390" s="298"/>
      <c r="H390" s="298"/>
      <c r="I390" s="298"/>
    </row>
    <row r="391">
      <c r="D391" s="298"/>
      <c r="E391" s="298"/>
      <c r="F391" s="298"/>
      <c r="G391" s="298"/>
      <c r="H391" s="298"/>
      <c r="I391" s="298"/>
    </row>
    <row r="392">
      <c r="D392" s="298"/>
      <c r="E392" s="298"/>
      <c r="F392" s="298"/>
      <c r="G392" s="298"/>
      <c r="H392" s="298"/>
      <c r="I392" s="298"/>
    </row>
    <row r="393">
      <c r="D393" s="298"/>
      <c r="E393" s="298"/>
      <c r="F393" s="298"/>
      <c r="G393" s="298"/>
      <c r="H393" s="298"/>
      <c r="I393" s="298"/>
    </row>
    <row r="394">
      <c r="D394" s="298"/>
      <c r="E394" s="298"/>
      <c r="F394" s="298"/>
      <c r="G394" s="298"/>
      <c r="H394" s="298"/>
      <c r="I394" s="298"/>
    </row>
    <row r="395">
      <c r="D395" s="298"/>
      <c r="E395" s="298"/>
      <c r="F395" s="298"/>
      <c r="G395" s="298"/>
      <c r="H395" s="298"/>
      <c r="I395" s="298"/>
    </row>
    <row r="396">
      <c r="D396" s="298"/>
      <c r="E396" s="298"/>
      <c r="F396" s="298"/>
      <c r="G396" s="298"/>
      <c r="H396" s="298"/>
      <c r="I396" s="298"/>
    </row>
    <row r="397">
      <c r="D397" s="298"/>
      <c r="E397" s="298"/>
      <c r="F397" s="298"/>
      <c r="G397" s="298"/>
      <c r="H397" s="298"/>
      <c r="I397" s="298"/>
    </row>
    <row r="398">
      <c r="D398" s="298"/>
      <c r="E398" s="298"/>
      <c r="F398" s="298"/>
      <c r="G398" s="298"/>
      <c r="H398" s="298"/>
      <c r="I398" s="298"/>
    </row>
    <row r="399">
      <c r="D399" s="298"/>
      <c r="E399" s="298"/>
      <c r="F399" s="298"/>
      <c r="G399" s="298"/>
      <c r="H399" s="298"/>
      <c r="I399" s="298"/>
    </row>
    <row r="400">
      <c r="D400" s="298"/>
      <c r="E400" s="298"/>
      <c r="F400" s="298"/>
      <c r="G400" s="298"/>
      <c r="H400" s="298"/>
      <c r="I400" s="298"/>
    </row>
    <row r="401">
      <c r="D401" s="298"/>
      <c r="E401" s="298"/>
      <c r="F401" s="298"/>
      <c r="G401" s="298"/>
      <c r="H401" s="298"/>
      <c r="I401" s="298"/>
    </row>
    <row r="402">
      <c r="D402" s="298"/>
      <c r="E402" s="298"/>
      <c r="F402" s="298"/>
      <c r="G402" s="298"/>
      <c r="H402" s="298"/>
      <c r="I402" s="298"/>
    </row>
    <row r="403">
      <c r="D403" s="298"/>
      <c r="E403" s="298"/>
      <c r="F403" s="298"/>
      <c r="G403" s="298"/>
      <c r="H403" s="298"/>
      <c r="I403" s="298"/>
    </row>
    <row r="404">
      <c r="D404" s="298"/>
      <c r="E404" s="298"/>
      <c r="F404" s="298"/>
      <c r="G404" s="298"/>
      <c r="H404" s="298"/>
      <c r="I404" s="298"/>
    </row>
    <row r="405">
      <c r="D405" s="298"/>
      <c r="E405" s="298"/>
      <c r="F405" s="298"/>
      <c r="G405" s="298"/>
      <c r="H405" s="298"/>
      <c r="I405" s="298"/>
    </row>
    <row r="406">
      <c r="D406" s="298"/>
      <c r="E406" s="298"/>
      <c r="F406" s="298"/>
      <c r="G406" s="298"/>
      <c r="H406" s="298"/>
      <c r="I406" s="298"/>
    </row>
    <row r="407">
      <c r="D407" s="298"/>
      <c r="E407" s="298"/>
      <c r="F407" s="298"/>
      <c r="G407" s="298"/>
      <c r="H407" s="298"/>
      <c r="I407" s="298"/>
    </row>
    <row r="408">
      <c r="D408" s="298"/>
      <c r="E408" s="298"/>
      <c r="F408" s="298"/>
      <c r="G408" s="298"/>
      <c r="H408" s="298"/>
      <c r="I408" s="298"/>
    </row>
    <row r="409">
      <c r="D409" s="298"/>
      <c r="E409" s="298"/>
      <c r="F409" s="298"/>
      <c r="G409" s="298"/>
      <c r="H409" s="298"/>
      <c r="I409" s="298"/>
    </row>
    <row r="410">
      <c r="D410" s="298"/>
      <c r="E410" s="298"/>
      <c r="F410" s="298"/>
      <c r="G410" s="298"/>
      <c r="H410" s="298"/>
      <c r="I410" s="298"/>
    </row>
    <row r="411">
      <c r="D411" s="298"/>
      <c r="E411" s="298"/>
      <c r="F411" s="298"/>
      <c r="G411" s="298"/>
      <c r="H411" s="298"/>
      <c r="I411" s="298"/>
    </row>
    <row r="412">
      <c r="D412" s="298"/>
      <c r="E412" s="298"/>
      <c r="F412" s="298"/>
      <c r="G412" s="298"/>
      <c r="H412" s="298"/>
      <c r="I412" s="298"/>
    </row>
    <row r="413">
      <c r="D413" s="298"/>
      <c r="E413" s="298"/>
      <c r="F413" s="298"/>
      <c r="G413" s="298"/>
      <c r="H413" s="298"/>
      <c r="I413" s="298"/>
    </row>
    <row r="414">
      <c r="D414" s="298"/>
      <c r="E414" s="298"/>
      <c r="F414" s="298"/>
      <c r="G414" s="298"/>
      <c r="H414" s="298"/>
      <c r="I414" s="298"/>
    </row>
    <row r="415">
      <c r="D415" s="298"/>
      <c r="E415" s="298"/>
      <c r="F415" s="298"/>
      <c r="G415" s="298"/>
      <c r="H415" s="298"/>
      <c r="I415" s="298"/>
    </row>
    <row r="416">
      <c r="D416" s="298"/>
      <c r="E416" s="298"/>
      <c r="F416" s="298"/>
      <c r="G416" s="298"/>
      <c r="H416" s="298"/>
      <c r="I416" s="298"/>
    </row>
    <row r="417">
      <c r="D417" s="298"/>
      <c r="E417" s="298"/>
      <c r="F417" s="298"/>
      <c r="G417" s="298"/>
      <c r="H417" s="298"/>
      <c r="I417" s="298"/>
    </row>
    <row r="418">
      <c r="D418" s="298"/>
      <c r="E418" s="298"/>
      <c r="F418" s="298"/>
      <c r="G418" s="298"/>
      <c r="H418" s="298"/>
      <c r="I418" s="298"/>
    </row>
    <row r="419">
      <c r="D419" s="298"/>
      <c r="E419" s="298"/>
      <c r="F419" s="298"/>
      <c r="G419" s="298"/>
      <c r="H419" s="298"/>
      <c r="I419" s="298"/>
    </row>
    <row r="420">
      <c r="D420" s="298"/>
      <c r="E420" s="298"/>
      <c r="F420" s="298"/>
      <c r="G420" s="298"/>
      <c r="H420" s="298"/>
      <c r="I420" s="298"/>
    </row>
    <row r="421">
      <c r="D421" s="298"/>
      <c r="E421" s="298"/>
      <c r="F421" s="298"/>
      <c r="G421" s="298"/>
      <c r="H421" s="298"/>
      <c r="I421" s="298"/>
    </row>
    <row r="422">
      <c r="D422" s="298"/>
      <c r="E422" s="298"/>
      <c r="F422" s="298"/>
      <c r="G422" s="298"/>
      <c r="H422" s="298"/>
      <c r="I422" s="298"/>
    </row>
    <row r="423">
      <c r="D423" s="298"/>
      <c r="E423" s="298"/>
      <c r="F423" s="298"/>
      <c r="G423" s="298"/>
      <c r="H423" s="298"/>
      <c r="I423" s="298"/>
    </row>
    <row r="424">
      <c r="D424" s="298"/>
      <c r="E424" s="298"/>
      <c r="F424" s="298"/>
      <c r="G424" s="298"/>
      <c r="H424" s="298"/>
      <c r="I424" s="298"/>
    </row>
    <row r="425">
      <c r="D425" s="298"/>
      <c r="E425" s="298"/>
      <c r="F425" s="298"/>
      <c r="G425" s="298"/>
      <c r="H425" s="298"/>
      <c r="I425" s="298"/>
    </row>
    <row r="426">
      <c r="D426" s="298"/>
      <c r="E426" s="298"/>
      <c r="F426" s="298"/>
      <c r="G426" s="298"/>
      <c r="H426" s="298"/>
      <c r="I426" s="298"/>
    </row>
    <row r="427">
      <c r="D427" s="298"/>
      <c r="E427" s="298"/>
      <c r="F427" s="298"/>
      <c r="G427" s="298"/>
      <c r="H427" s="298"/>
      <c r="I427" s="298"/>
    </row>
    <row r="428">
      <c r="D428" s="298"/>
      <c r="E428" s="298"/>
      <c r="F428" s="298"/>
      <c r="G428" s="298"/>
      <c r="H428" s="298"/>
      <c r="I428" s="298"/>
    </row>
    <row r="429">
      <c r="D429" s="298"/>
      <c r="E429" s="298"/>
      <c r="F429" s="298"/>
      <c r="G429" s="298"/>
      <c r="H429" s="298"/>
      <c r="I429" s="298"/>
    </row>
    <row r="430">
      <c r="D430" s="298"/>
      <c r="E430" s="298"/>
      <c r="F430" s="298"/>
      <c r="G430" s="298"/>
      <c r="H430" s="298"/>
      <c r="I430" s="298"/>
    </row>
    <row r="431">
      <c r="D431" s="298"/>
      <c r="E431" s="298"/>
      <c r="F431" s="298"/>
      <c r="G431" s="298"/>
      <c r="H431" s="298"/>
      <c r="I431" s="298"/>
    </row>
    <row r="432">
      <c r="D432" s="298"/>
      <c r="E432" s="298"/>
      <c r="F432" s="298"/>
      <c r="G432" s="298"/>
      <c r="H432" s="298"/>
      <c r="I432" s="298"/>
    </row>
    <row r="433">
      <c r="D433" s="298"/>
      <c r="E433" s="298"/>
      <c r="F433" s="298"/>
      <c r="G433" s="298"/>
      <c r="H433" s="298"/>
      <c r="I433" s="298"/>
    </row>
    <row r="434">
      <c r="D434" s="298"/>
      <c r="E434" s="298"/>
      <c r="F434" s="298"/>
      <c r="G434" s="298"/>
      <c r="H434" s="298"/>
      <c r="I434" s="298"/>
    </row>
    <row r="435">
      <c r="D435" s="298"/>
      <c r="E435" s="298"/>
      <c r="F435" s="298"/>
      <c r="G435" s="298"/>
      <c r="H435" s="298"/>
      <c r="I435" s="298"/>
    </row>
    <row r="436">
      <c r="D436" s="298"/>
      <c r="E436" s="298"/>
      <c r="F436" s="298"/>
      <c r="G436" s="298"/>
      <c r="H436" s="298"/>
      <c r="I436" s="298"/>
    </row>
    <row r="437">
      <c r="D437" s="298"/>
      <c r="E437" s="298"/>
      <c r="F437" s="298"/>
      <c r="G437" s="298"/>
      <c r="H437" s="298"/>
      <c r="I437" s="298"/>
    </row>
    <row r="438">
      <c r="D438" s="298"/>
      <c r="E438" s="298"/>
      <c r="F438" s="298"/>
      <c r="G438" s="298"/>
      <c r="H438" s="298"/>
      <c r="I438" s="298"/>
    </row>
    <row r="439">
      <c r="D439" s="298"/>
      <c r="E439" s="298"/>
      <c r="F439" s="298"/>
      <c r="G439" s="298"/>
      <c r="H439" s="298"/>
      <c r="I439" s="298"/>
    </row>
    <row r="440">
      <c r="D440" s="298"/>
      <c r="E440" s="298"/>
      <c r="F440" s="298"/>
      <c r="G440" s="298"/>
      <c r="H440" s="298"/>
      <c r="I440" s="298"/>
    </row>
    <row r="441">
      <c r="D441" s="298"/>
      <c r="E441" s="298"/>
      <c r="F441" s="298"/>
      <c r="G441" s="298"/>
      <c r="H441" s="298"/>
      <c r="I441" s="298"/>
    </row>
    <row r="442">
      <c r="D442" s="298"/>
      <c r="E442" s="298"/>
      <c r="F442" s="298"/>
      <c r="G442" s="298"/>
      <c r="H442" s="298"/>
      <c r="I442" s="298"/>
    </row>
    <row r="443">
      <c r="D443" s="298"/>
      <c r="E443" s="298"/>
      <c r="F443" s="298"/>
      <c r="G443" s="298"/>
      <c r="H443" s="298"/>
      <c r="I443" s="298"/>
    </row>
    <row r="444">
      <c r="D444" s="298"/>
      <c r="E444" s="298"/>
      <c r="F444" s="298"/>
      <c r="G444" s="298"/>
      <c r="H444" s="298"/>
      <c r="I444" s="298"/>
    </row>
    <row r="445">
      <c r="D445" s="298"/>
      <c r="E445" s="298"/>
      <c r="F445" s="298"/>
      <c r="G445" s="298"/>
      <c r="H445" s="298"/>
      <c r="I445" s="298"/>
    </row>
    <row r="446">
      <c r="D446" s="298"/>
      <c r="E446" s="298"/>
      <c r="F446" s="298"/>
      <c r="G446" s="298"/>
      <c r="H446" s="298"/>
      <c r="I446" s="298"/>
    </row>
    <row r="447">
      <c r="D447" s="298"/>
      <c r="E447" s="298"/>
      <c r="F447" s="298"/>
      <c r="G447" s="298"/>
      <c r="H447" s="298"/>
      <c r="I447" s="298"/>
    </row>
    <row r="448">
      <c r="D448" s="298"/>
      <c r="E448" s="298"/>
      <c r="F448" s="298"/>
      <c r="G448" s="298"/>
      <c r="H448" s="298"/>
      <c r="I448" s="298"/>
    </row>
    <row r="449">
      <c r="D449" s="298"/>
      <c r="E449" s="298"/>
      <c r="F449" s="298"/>
      <c r="G449" s="298"/>
      <c r="H449" s="298"/>
      <c r="I449" s="298"/>
    </row>
    <row r="450">
      <c r="D450" s="298"/>
      <c r="E450" s="298"/>
      <c r="F450" s="298"/>
      <c r="G450" s="298"/>
      <c r="H450" s="298"/>
      <c r="I450" s="298"/>
    </row>
    <row r="451">
      <c r="D451" s="298"/>
      <c r="E451" s="298"/>
      <c r="F451" s="298"/>
      <c r="G451" s="298"/>
      <c r="H451" s="298"/>
      <c r="I451" s="298"/>
    </row>
    <row r="452">
      <c r="D452" s="298"/>
      <c r="E452" s="298"/>
      <c r="F452" s="298"/>
      <c r="G452" s="298"/>
      <c r="H452" s="298"/>
      <c r="I452" s="298"/>
    </row>
    <row r="453">
      <c r="D453" s="298"/>
      <c r="E453" s="298"/>
      <c r="F453" s="298"/>
      <c r="G453" s="298"/>
      <c r="H453" s="298"/>
      <c r="I453" s="298"/>
    </row>
    <row r="454">
      <c r="D454" s="298"/>
      <c r="E454" s="298"/>
      <c r="F454" s="298"/>
      <c r="G454" s="298"/>
      <c r="H454" s="298"/>
      <c r="I454" s="298"/>
    </row>
    <row r="455">
      <c r="D455" s="298"/>
      <c r="E455" s="298"/>
      <c r="F455" s="298"/>
      <c r="G455" s="298"/>
      <c r="H455" s="298"/>
      <c r="I455" s="298"/>
    </row>
    <row r="456">
      <c r="D456" s="298"/>
      <c r="E456" s="298"/>
      <c r="F456" s="298"/>
      <c r="G456" s="298"/>
      <c r="H456" s="298"/>
      <c r="I456" s="298"/>
    </row>
    <row r="457">
      <c r="D457" s="298"/>
      <c r="E457" s="298"/>
      <c r="F457" s="298"/>
      <c r="G457" s="298"/>
      <c r="H457" s="298"/>
      <c r="I457" s="298"/>
    </row>
    <row r="458">
      <c r="D458" s="298"/>
      <c r="E458" s="298"/>
      <c r="F458" s="298"/>
      <c r="G458" s="298"/>
      <c r="H458" s="298"/>
      <c r="I458" s="298"/>
    </row>
    <row r="459">
      <c r="D459" s="298"/>
      <c r="E459" s="298"/>
      <c r="F459" s="298"/>
      <c r="G459" s="298"/>
      <c r="H459" s="298"/>
      <c r="I459" s="298"/>
    </row>
    <row r="460">
      <c r="D460" s="298"/>
      <c r="E460" s="298"/>
      <c r="F460" s="298"/>
      <c r="G460" s="298"/>
      <c r="H460" s="298"/>
      <c r="I460" s="298"/>
    </row>
    <row r="461">
      <c r="D461" s="298"/>
      <c r="E461" s="298"/>
      <c r="F461" s="298"/>
      <c r="G461" s="298"/>
      <c r="H461" s="298"/>
      <c r="I461" s="298"/>
    </row>
    <row r="462">
      <c r="D462" s="298"/>
      <c r="E462" s="298"/>
      <c r="F462" s="298"/>
      <c r="G462" s="298"/>
      <c r="H462" s="298"/>
      <c r="I462" s="298"/>
    </row>
    <row r="463">
      <c r="D463" s="298"/>
      <c r="E463" s="298"/>
      <c r="F463" s="298"/>
      <c r="G463" s="298"/>
      <c r="H463" s="298"/>
      <c r="I463" s="298"/>
    </row>
    <row r="464">
      <c r="D464" s="298"/>
      <c r="E464" s="298"/>
      <c r="F464" s="298"/>
      <c r="G464" s="298"/>
      <c r="H464" s="298"/>
      <c r="I464" s="298"/>
    </row>
    <row r="465">
      <c r="D465" s="298"/>
      <c r="E465" s="298"/>
      <c r="F465" s="298"/>
      <c r="G465" s="298"/>
      <c r="H465" s="298"/>
      <c r="I465" s="298"/>
    </row>
    <row r="466">
      <c r="D466" s="298"/>
      <c r="E466" s="298"/>
      <c r="F466" s="298"/>
      <c r="G466" s="298"/>
      <c r="H466" s="298"/>
      <c r="I466" s="298"/>
    </row>
    <row r="467">
      <c r="D467" s="298"/>
      <c r="E467" s="298"/>
      <c r="F467" s="298"/>
      <c r="G467" s="298"/>
      <c r="H467" s="298"/>
      <c r="I467" s="298"/>
    </row>
    <row r="468">
      <c r="D468" s="298"/>
      <c r="E468" s="298"/>
      <c r="F468" s="298"/>
      <c r="G468" s="298"/>
      <c r="H468" s="298"/>
      <c r="I468" s="298"/>
    </row>
    <row r="469">
      <c r="D469" s="298"/>
      <c r="E469" s="298"/>
      <c r="F469" s="298"/>
      <c r="G469" s="298"/>
      <c r="H469" s="298"/>
      <c r="I469" s="298"/>
    </row>
    <row r="470">
      <c r="D470" s="298"/>
      <c r="E470" s="298"/>
      <c r="F470" s="298"/>
      <c r="G470" s="298"/>
      <c r="H470" s="298"/>
      <c r="I470" s="298"/>
    </row>
    <row r="471">
      <c r="D471" s="298"/>
      <c r="E471" s="298"/>
      <c r="F471" s="298"/>
      <c r="G471" s="298"/>
      <c r="H471" s="298"/>
      <c r="I471" s="298"/>
    </row>
    <row r="472">
      <c r="D472" s="298"/>
      <c r="E472" s="298"/>
      <c r="F472" s="298"/>
      <c r="G472" s="298"/>
      <c r="H472" s="298"/>
      <c r="I472" s="298"/>
    </row>
    <row r="473">
      <c r="D473" s="298"/>
      <c r="E473" s="298"/>
      <c r="F473" s="298"/>
      <c r="G473" s="298"/>
      <c r="H473" s="298"/>
      <c r="I473" s="298"/>
    </row>
    <row r="474">
      <c r="D474" s="298"/>
      <c r="E474" s="298"/>
      <c r="F474" s="298"/>
      <c r="G474" s="298"/>
      <c r="H474" s="298"/>
      <c r="I474" s="298"/>
    </row>
    <row r="475">
      <c r="D475" s="298"/>
      <c r="E475" s="298"/>
      <c r="F475" s="298"/>
      <c r="G475" s="298"/>
      <c r="H475" s="298"/>
      <c r="I475" s="298"/>
    </row>
    <row r="476">
      <c r="D476" s="298"/>
      <c r="E476" s="298"/>
      <c r="F476" s="298"/>
      <c r="G476" s="298"/>
      <c r="H476" s="298"/>
      <c r="I476" s="298"/>
    </row>
    <row r="477">
      <c r="D477" s="298"/>
      <c r="E477" s="298"/>
      <c r="F477" s="298"/>
      <c r="G477" s="298"/>
      <c r="H477" s="298"/>
      <c r="I477" s="298"/>
    </row>
    <row r="478">
      <c r="D478" s="298"/>
      <c r="E478" s="298"/>
      <c r="F478" s="298"/>
      <c r="G478" s="298"/>
      <c r="H478" s="298"/>
      <c r="I478" s="298"/>
    </row>
    <row r="479">
      <c r="D479" s="298"/>
      <c r="E479" s="298"/>
      <c r="F479" s="298"/>
      <c r="G479" s="298"/>
      <c r="H479" s="298"/>
      <c r="I479" s="298"/>
    </row>
    <row r="480">
      <c r="D480" s="298"/>
      <c r="E480" s="298"/>
      <c r="F480" s="298"/>
      <c r="G480" s="298"/>
      <c r="H480" s="298"/>
      <c r="I480" s="298"/>
    </row>
    <row r="481">
      <c r="D481" s="298"/>
      <c r="E481" s="298"/>
      <c r="F481" s="298"/>
      <c r="G481" s="298"/>
      <c r="H481" s="298"/>
      <c r="I481" s="298"/>
    </row>
    <row r="482">
      <c r="D482" s="298"/>
      <c r="E482" s="298"/>
      <c r="F482" s="298"/>
      <c r="G482" s="298"/>
      <c r="H482" s="298"/>
      <c r="I482" s="298"/>
    </row>
    <row r="483">
      <c r="D483" s="298"/>
      <c r="E483" s="298"/>
      <c r="F483" s="298"/>
      <c r="G483" s="298"/>
      <c r="H483" s="298"/>
      <c r="I483" s="298"/>
    </row>
    <row r="484">
      <c r="D484" s="298"/>
      <c r="E484" s="298"/>
      <c r="F484" s="298"/>
      <c r="G484" s="298"/>
      <c r="H484" s="298"/>
      <c r="I484" s="298"/>
    </row>
    <row r="485">
      <c r="D485" s="298"/>
      <c r="E485" s="298"/>
      <c r="F485" s="298"/>
      <c r="G485" s="298"/>
      <c r="H485" s="298"/>
      <c r="I485" s="298"/>
    </row>
    <row r="486">
      <c r="D486" s="298"/>
      <c r="E486" s="298"/>
      <c r="F486" s="298"/>
      <c r="G486" s="298"/>
      <c r="H486" s="298"/>
      <c r="I486" s="298"/>
    </row>
    <row r="487">
      <c r="D487" s="298"/>
      <c r="E487" s="298"/>
      <c r="F487" s="298"/>
      <c r="G487" s="298"/>
      <c r="H487" s="298"/>
      <c r="I487" s="298"/>
    </row>
    <row r="488">
      <c r="D488" s="298"/>
      <c r="E488" s="298"/>
      <c r="F488" s="298"/>
      <c r="G488" s="298"/>
      <c r="H488" s="298"/>
      <c r="I488" s="298"/>
    </row>
    <row r="489">
      <c r="D489" s="298"/>
      <c r="E489" s="298"/>
      <c r="F489" s="298"/>
      <c r="G489" s="298"/>
      <c r="H489" s="298"/>
      <c r="I489" s="298"/>
    </row>
    <row r="490">
      <c r="D490" s="298"/>
      <c r="E490" s="298"/>
      <c r="F490" s="298"/>
      <c r="G490" s="298"/>
      <c r="H490" s="298"/>
      <c r="I490" s="298"/>
    </row>
    <row r="491">
      <c r="D491" s="298"/>
      <c r="E491" s="298"/>
      <c r="F491" s="298"/>
      <c r="G491" s="298"/>
      <c r="H491" s="298"/>
      <c r="I491" s="298"/>
    </row>
    <row r="492">
      <c r="D492" s="298"/>
      <c r="E492" s="298"/>
      <c r="F492" s="298"/>
      <c r="G492" s="298"/>
      <c r="H492" s="298"/>
      <c r="I492" s="298"/>
    </row>
    <row r="493">
      <c r="D493" s="298"/>
      <c r="E493" s="298"/>
      <c r="F493" s="298"/>
      <c r="G493" s="298"/>
      <c r="H493" s="298"/>
      <c r="I493" s="298"/>
    </row>
    <row r="494">
      <c r="D494" s="298"/>
      <c r="E494" s="298"/>
      <c r="F494" s="298"/>
      <c r="G494" s="298"/>
      <c r="H494" s="298"/>
      <c r="I494" s="298"/>
    </row>
    <row r="495">
      <c r="D495" s="298"/>
      <c r="E495" s="298"/>
      <c r="F495" s="298"/>
      <c r="G495" s="298"/>
      <c r="H495" s="298"/>
      <c r="I495" s="298"/>
    </row>
    <row r="496">
      <c r="D496" s="298"/>
      <c r="E496" s="298"/>
      <c r="F496" s="298"/>
      <c r="G496" s="298"/>
      <c r="H496" s="298"/>
      <c r="I496" s="298"/>
    </row>
    <row r="497">
      <c r="D497" s="298"/>
      <c r="E497" s="298"/>
      <c r="F497" s="298"/>
      <c r="G497" s="298"/>
      <c r="H497" s="298"/>
      <c r="I497" s="298"/>
    </row>
    <row r="498">
      <c r="D498" s="298"/>
      <c r="E498" s="298"/>
      <c r="F498" s="298"/>
      <c r="G498" s="298"/>
      <c r="H498" s="298"/>
      <c r="I498" s="298"/>
    </row>
    <row r="499">
      <c r="D499" s="298"/>
      <c r="E499" s="298"/>
      <c r="F499" s="298"/>
      <c r="G499" s="298"/>
      <c r="H499" s="298"/>
      <c r="I499" s="298"/>
    </row>
    <row r="500">
      <c r="D500" s="298"/>
      <c r="E500" s="298"/>
      <c r="F500" s="298"/>
      <c r="G500" s="298"/>
      <c r="H500" s="298"/>
      <c r="I500" s="298"/>
    </row>
    <row r="501">
      <c r="D501" s="298"/>
      <c r="E501" s="298"/>
      <c r="F501" s="298"/>
      <c r="G501" s="298"/>
      <c r="H501" s="298"/>
      <c r="I501" s="298"/>
    </row>
    <row r="502">
      <c r="D502" s="298"/>
      <c r="E502" s="298"/>
      <c r="F502" s="298"/>
      <c r="G502" s="298"/>
      <c r="H502" s="298"/>
      <c r="I502" s="298"/>
    </row>
    <row r="503">
      <c r="D503" s="298"/>
      <c r="E503" s="298"/>
      <c r="F503" s="298"/>
      <c r="G503" s="298"/>
      <c r="H503" s="298"/>
      <c r="I503" s="298"/>
    </row>
    <row r="504">
      <c r="D504" s="298"/>
      <c r="E504" s="298"/>
      <c r="F504" s="298"/>
      <c r="G504" s="298"/>
      <c r="H504" s="298"/>
      <c r="I504" s="298"/>
    </row>
    <row r="505">
      <c r="D505" s="298"/>
      <c r="E505" s="298"/>
      <c r="F505" s="298"/>
      <c r="G505" s="298"/>
      <c r="H505" s="298"/>
      <c r="I505" s="298"/>
    </row>
    <row r="506">
      <c r="D506" s="298"/>
      <c r="E506" s="298"/>
      <c r="F506" s="298"/>
      <c r="G506" s="298"/>
      <c r="H506" s="298"/>
      <c r="I506" s="298"/>
    </row>
    <row r="507">
      <c r="D507" s="298"/>
      <c r="E507" s="298"/>
      <c r="F507" s="298"/>
      <c r="G507" s="298"/>
      <c r="H507" s="298"/>
      <c r="I507" s="298"/>
    </row>
    <row r="508">
      <c r="D508" s="298"/>
      <c r="E508" s="298"/>
      <c r="F508" s="298"/>
      <c r="G508" s="298"/>
      <c r="H508" s="298"/>
      <c r="I508" s="298"/>
    </row>
    <row r="509">
      <c r="D509" s="298"/>
      <c r="E509" s="298"/>
      <c r="F509" s="298"/>
      <c r="G509" s="298"/>
      <c r="H509" s="298"/>
      <c r="I509" s="298"/>
    </row>
    <row r="510">
      <c r="D510" s="298"/>
      <c r="E510" s="298"/>
      <c r="F510" s="298"/>
      <c r="G510" s="298"/>
      <c r="H510" s="298"/>
      <c r="I510" s="298"/>
    </row>
    <row r="511">
      <c r="D511" s="298"/>
      <c r="E511" s="298"/>
      <c r="F511" s="298"/>
      <c r="G511" s="298"/>
      <c r="H511" s="298"/>
      <c r="I511" s="298"/>
    </row>
    <row r="512">
      <c r="D512" s="298"/>
      <c r="E512" s="298"/>
      <c r="F512" s="298"/>
      <c r="G512" s="298"/>
      <c r="H512" s="298"/>
      <c r="I512" s="298"/>
    </row>
    <row r="513">
      <c r="D513" s="298"/>
      <c r="E513" s="298"/>
      <c r="F513" s="298"/>
      <c r="G513" s="298"/>
      <c r="H513" s="298"/>
      <c r="I513" s="298"/>
    </row>
    <row r="514">
      <c r="D514" s="298"/>
      <c r="E514" s="298"/>
      <c r="F514" s="298"/>
      <c r="G514" s="298"/>
      <c r="H514" s="298"/>
      <c r="I514" s="298"/>
    </row>
    <row r="515">
      <c r="D515" s="298"/>
      <c r="E515" s="298"/>
      <c r="F515" s="298"/>
      <c r="G515" s="298"/>
      <c r="H515" s="298"/>
      <c r="I515" s="298"/>
    </row>
    <row r="516">
      <c r="D516" s="298"/>
      <c r="E516" s="298"/>
      <c r="F516" s="298"/>
      <c r="G516" s="298"/>
      <c r="H516" s="298"/>
      <c r="I516" s="298"/>
    </row>
    <row r="517">
      <c r="D517" s="298"/>
      <c r="E517" s="298"/>
      <c r="F517" s="298"/>
      <c r="G517" s="298"/>
      <c r="H517" s="298"/>
      <c r="I517" s="298"/>
    </row>
    <row r="518">
      <c r="D518" s="298"/>
      <c r="E518" s="298"/>
      <c r="F518" s="298"/>
      <c r="G518" s="298"/>
      <c r="H518" s="298"/>
      <c r="I518" s="298"/>
    </row>
    <row r="519">
      <c r="D519" s="298"/>
      <c r="E519" s="298"/>
      <c r="F519" s="298"/>
      <c r="G519" s="298"/>
      <c r="H519" s="298"/>
      <c r="I519" s="298"/>
    </row>
    <row r="520">
      <c r="D520" s="298"/>
      <c r="E520" s="298"/>
      <c r="F520" s="298"/>
      <c r="G520" s="298"/>
      <c r="H520" s="298"/>
      <c r="I520" s="298"/>
    </row>
    <row r="521">
      <c r="D521" s="298"/>
      <c r="E521" s="298"/>
      <c r="F521" s="298"/>
      <c r="G521" s="298"/>
      <c r="H521" s="298"/>
      <c r="I521" s="298"/>
    </row>
    <row r="522">
      <c r="D522" s="298"/>
      <c r="E522" s="298"/>
      <c r="F522" s="298"/>
      <c r="G522" s="298"/>
      <c r="H522" s="298"/>
      <c r="I522" s="298"/>
    </row>
    <row r="523">
      <c r="D523" s="298"/>
      <c r="E523" s="298"/>
      <c r="F523" s="298"/>
      <c r="G523" s="298"/>
      <c r="H523" s="298"/>
      <c r="I523" s="298"/>
    </row>
    <row r="524">
      <c r="D524" s="298"/>
      <c r="E524" s="298"/>
      <c r="F524" s="298"/>
      <c r="G524" s="298"/>
      <c r="H524" s="298"/>
      <c r="I524" s="298"/>
    </row>
    <row r="525">
      <c r="D525" s="298"/>
      <c r="E525" s="298"/>
      <c r="F525" s="298"/>
      <c r="G525" s="298"/>
      <c r="H525" s="298"/>
      <c r="I525" s="298"/>
    </row>
    <row r="526">
      <c r="D526" s="298"/>
      <c r="E526" s="298"/>
      <c r="F526" s="298"/>
      <c r="G526" s="298"/>
      <c r="H526" s="298"/>
      <c r="I526" s="298"/>
    </row>
    <row r="527">
      <c r="D527" s="298"/>
      <c r="E527" s="298"/>
      <c r="F527" s="298"/>
      <c r="G527" s="298"/>
      <c r="H527" s="298"/>
      <c r="I527" s="298"/>
    </row>
    <row r="528">
      <c r="D528" s="298"/>
      <c r="E528" s="298"/>
      <c r="F528" s="298"/>
      <c r="G528" s="298"/>
      <c r="H528" s="298"/>
      <c r="I528" s="298"/>
    </row>
    <row r="529">
      <c r="D529" s="298"/>
      <c r="E529" s="298"/>
      <c r="F529" s="298"/>
      <c r="G529" s="298"/>
      <c r="H529" s="298"/>
      <c r="I529" s="298"/>
    </row>
    <row r="530">
      <c r="D530" s="298"/>
      <c r="E530" s="298"/>
      <c r="F530" s="298"/>
      <c r="G530" s="298"/>
      <c r="H530" s="298"/>
      <c r="I530" s="298"/>
    </row>
    <row r="531">
      <c r="D531" s="298"/>
      <c r="E531" s="298"/>
      <c r="F531" s="298"/>
      <c r="G531" s="298"/>
      <c r="H531" s="298"/>
      <c r="I531" s="298"/>
    </row>
    <row r="532">
      <c r="D532" s="298"/>
      <c r="E532" s="298"/>
      <c r="F532" s="298"/>
      <c r="G532" s="298"/>
      <c r="H532" s="298"/>
      <c r="I532" s="298"/>
    </row>
    <row r="533">
      <c r="D533" s="298"/>
      <c r="E533" s="298"/>
      <c r="F533" s="298"/>
      <c r="G533" s="298"/>
      <c r="H533" s="298"/>
      <c r="I533" s="298"/>
    </row>
    <row r="534">
      <c r="D534" s="298"/>
      <c r="E534" s="298"/>
      <c r="F534" s="298"/>
      <c r="G534" s="298"/>
      <c r="H534" s="298"/>
      <c r="I534" s="298"/>
    </row>
    <row r="535">
      <c r="D535" s="298"/>
      <c r="E535" s="298"/>
      <c r="F535" s="298"/>
      <c r="G535" s="298"/>
      <c r="H535" s="298"/>
      <c r="I535" s="298"/>
    </row>
    <row r="536">
      <c r="D536" s="298"/>
      <c r="E536" s="298"/>
      <c r="F536" s="298"/>
      <c r="G536" s="298"/>
      <c r="H536" s="298"/>
      <c r="I536" s="298"/>
    </row>
    <row r="537">
      <c r="D537" s="298"/>
      <c r="E537" s="298"/>
      <c r="F537" s="298"/>
      <c r="G537" s="298"/>
      <c r="H537" s="298"/>
      <c r="I537" s="298"/>
    </row>
    <row r="538">
      <c r="D538" s="298"/>
      <c r="E538" s="298"/>
      <c r="F538" s="298"/>
      <c r="G538" s="298"/>
      <c r="H538" s="298"/>
      <c r="I538" s="298"/>
    </row>
    <row r="539">
      <c r="D539" s="298"/>
      <c r="E539" s="298"/>
      <c r="F539" s="298"/>
      <c r="G539" s="298"/>
      <c r="H539" s="298"/>
      <c r="I539" s="298"/>
    </row>
    <row r="540">
      <c r="D540" s="298"/>
      <c r="E540" s="298"/>
      <c r="F540" s="298"/>
      <c r="G540" s="298"/>
      <c r="H540" s="298"/>
      <c r="I540" s="298"/>
    </row>
    <row r="541">
      <c r="D541" s="298"/>
      <c r="E541" s="298"/>
      <c r="F541" s="298"/>
      <c r="G541" s="298"/>
      <c r="H541" s="298"/>
      <c r="I541" s="298"/>
    </row>
    <row r="542">
      <c r="D542" s="298"/>
      <c r="E542" s="298"/>
      <c r="F542" s="298"/>
      <c r="G542" s="298"/>
      <c r="H542" s="298"/>
      <c r="I542" s="298"/>
    </row>
    <row r="543">
      <c r="D543" s="298"/>
      <c r="E543" s="298"/>
      <c r="F543" s="298"/>
      <c r="G543" s="298"/>
      <c r="H543" s="298"/>
      <c r="I543" s="298"/>
    </row>
    <row r="544">
      <c r="D544" s="298"/>
      <c r="E544" s="298"/>
      <c r="F544" s="298"/>
      <c r="G544" s="298"/>
      <c r="H544" s="298"/>
      <c r="I544" s="298"/>
    </row>
    <row r="545">
      <c r="D545" s="298"/>
      <c r="E545" s="298"/>
      <c r="F545" s="298"/>
      <c r="G545" s="298"/>
      <c r="H545" s="298"/>
      <c r="I545" s="298"/>
    </row>
    <row r="546">
      <c r="D546" s="298"/>
      <c r="E546" s="298"/>
      <c r="F546" s="298"/>
      <c r="G546" s="298"/>
      <c r="H546" s="298"/>
      <c r="I546" s="298"/>
    </row>
    <row r="547">
      <c r="D547" s="298"/>
      <c r="E547" s="298"/>
      <c r="F547" s="298"/>
      <c r="G547" s="298"/>
      <c r="H547" s="298"/>
      <c r="I547" s="298"/>
    </row>
    <row r="548">
      <c r="D548" s="298"/>
      <c r="E548" s="298"/>
      <c r="F548" s="298"/>
      <c r="G548" s="298"/>
      <c r="H548" s="298"/>
      <c r="I548" s="298"/>
    </row>
    <row r="549">
      <c r="D549" s="298"/>
      <c r="E549" s="298"/>
      <c r="F549" s="298"/>
      <c r="G549" s="298"/>
      <c r="H549" s="298"/>
      <c r="I549" s="298"/>
    </row>
    <row r="550">
      <c r="D550" s="298"/>
      <c r="E550" s="298"/>
      <c r="F550" s="298"/>
      <c r="G550" s="298"/>
      <c r="H550" s="298"/>
      <c r="I550" s="298"/>
    </row>
    <row r="551">
      <c r="D551" s="298"/>
      <c r="E551" s="298"/>
      <c r="F551" s="298"/>
      <c r="G551" s="298"/>
      <c r="H551" s="298"/>
      <c r="I551" s="298"/>
    </row>
    <row r="552">
      <c r="D552" s="298"/>
      <c r="E552" s="298"/>
      <c r="F552" s="298"/>
      <c r="G552" s="298"/>
      <c r="H552" s="298"/>
      <c r="I552" s="298"/>
    </row>
    <row r="553">
      <c r="D553" s="298"/>
      <c r="E553" s="298"/>
      <c r="F553" s="298"/>
      <c r="G553" s="298"/>
      <c r="H553" s="298"/>
      <c r="I553" s="298"/>
    </row>
    <row r="554">
      <c r="D554" s="298"/>
      <c r="E554" s="298"/>
      <c r="F554" s="298"/>
      <c r="G554" s="298"/>
      <c r="H554" s="298"/>
      <c r="I554" s="298"/>
    </row>
    <row r="555">
      <c r="D555" s="298"/>
      <c r="E555" s="298"/>
      <c r="F555" s="298"/>
      <c r="G555" s="298"/>
      <c r="H555" s="298"/>
      <c r="I555" s="298"/>
    </row>
    <row r="556">
      <c r="D556" s="298"/>
      <c r="E556" s="298"/>
      <c r="F556" s="298"/>
      <c r="G556" s="298"/>
      <c r="H556" s="298"/>
      <c r="I556" s="298"/>
    </row>
    <row r="557">
      <c r="D557" s="298"/>
      <c r="E557" s="298"/>
      <c r="F557" s="298"/>
      <c r="G557" s="298"/>
      <c r="H557" s="298"/>
      <c r="I557" s="298"/>
    </row>
    <row r="558">
      <c r="D558" s="298"/>
      <c r="E558" s="298"/>
      <c r="F558" s="298"/>
      <c r="G558" s="298"/>
      <c r="H558" s="298"/>
      <c r="I558" s="298"/>
    </row>
    <row r="559">
      <c r="D559" s="298"/>
      <c r="E559" s="298"/>
      <c r="F559" s="298"/>
      <c r="G559" s="298"/>
      <c r="H559" s="298"/>
      <c r="I559" s="298"/>
    </row>
    <row r="560">
      <c r="D560" s="298"/>
      <c r="E560" s="298"/>
      <c r="F560" s="298"/>
      <c r="G560" s="298"/>
      <c r="H560" s="298"/>
      <c r="I560" s="298"/>
    </row>
    <row r="561">
      <c r="D561" s="298"/>
      <c r="E561" s="298"/>
      <c r="F561" s="298"/>
      <c r="G561" s="298"/>
      <c r="H561" s="298"/>
      <c r="I561" s="298"/>
    </row>
    <row r="562">
      <c r="D562" s="298"/>
      <c r="E562" s="298"/>
      <c r="F562" s="298"/>
      <c r="G562" s="298"/>
      <c r="H562" s="298"/>
      <c r="I562" s="298"/>
    </row>
    <row r="563">
      <c r="D563" s="298"/>
      <c r="E563" s="298"/>
      <c r="F563" s="298"/>
      <c r="G563" s="298"/>
      <c r="H563" s="298"/>
      <c r="I563" s="298"/>
    </row>
    <row r="564">
      <c r="D564" s="298"/>
      <c r="E564" s="298"/>
      <c r="F564" s="298"/>
      <c r="G564" s="298"/>
      <c r="H564" s="298"/>
      <c r="I564" s="298"/>
    </row>
    <row r="565">
      <c r="D565" s="298"/>
      <c r="E565" s="298"/>
      <c r="F565" s="298"/>
      <c r="G565" s="298"/>
      <c r="H565" s="298"/>
      <c r="I565" s="298"/>
    </row>
    <row r="566">
      <c r="D566" s="298"/>
      <c r="E566" s="298"/>
      <c r="F566" s="298"/>
      <c r="G566" s="298"/>
      <c r="H566" s="298"/>
      <c r="I566" s="298"/>
    </row>
    <row r="567">
      <c r="D567" s="298"/>
      <c r="E567" s="298"/>
      <c r="F567" s="298"/>
      <c r="G567" s="298"/>
      <c r="H567" s="298"/>
      <c r="I567" s="298"/>
    </row>
    <row r="568">
      <c r="D568" s="298"/>
      <c r="E568" s="298"/>
      <c r="F568" s="298"/>
      <c r="G568" s="298"/>
      <c r="H568" s="298"/>
      <c r="I568" s="298"/>
    </row>
    <row r="569">
      <c r="D569" s="298"/>
      <c r="E569" s="298"/>
      <c r="F569" s="298"/>
      <c r="G569" s="298"/>
      <c r="H569" s="298"/>
      <c r="I569" s="298"/>
    </row>
    <row r="570">
      <c r="D570" s="298"/>
      <c r="E570" s="298"/>
      <c r="F570" s="298"/>
      <c r="G570" s="298"/>
      <c r="H570" s="298"/>
      <c r="I570" s="298"/>
    </row>
    <row r="571">
      <c r="D571" s="298"/>
      <c r="E571" s="298"/>
      <c r="F571" s="298"/>
      <c r="G571" s="298"/>
      <c r="H571" s="298"/>
      <c r="I571" s="298"/>
    </row>
    <row r="572">
      <c r="D572" s="298"/>
      <c r="E572" s="298"/>
      <c r="F572" s="298"/>
      <c r="G572" s="298"/>
      <c r="H572" s="298"/>
      <c r="I572" s="298"/>
    </row>
    <row r="573">
      <c r="D573" s="298"/>
      <c r="E573" s="298"/>
      <c r="F573" s="298"/>
      <c r="G573" s="298"/>
      <c r="H573" s="298"/>
      <c r="I573" s="298"/>
    </row>
    <row r="574">
      <c r="D574" s="298"/>
      <c r="E574" s="298"/>
      <c r="F574" s="298"/>
      <c r="G574" s="298"/>
      <c r="H574" s="298"/>
      <c r="I574" s="298"/>
    </row>
    <row r="575">
      <c r="D575" s="298"/>
      <c r="E575" s="298"/>
      <c r="F575" s="298"/>
      <c r="G575" s="298"/>
      <c r="H575" s="298"/>
      <c r="I575" s="298"/>
    </row>
    <row r="576">
      <c r="D576" s="298"/>
      <c r="E576" s="298"/>
      <c r="F576" s="298"/>
      <c r="G576" s="298"/>
      <c r="H576" s="298"/>
      <c r="I576" s="298"/>
    </row>
    <row r="577">
      <c r="D577" s="298"/>
      <c r="E577" s="298"/>
      <c r="F577" s="298"/>
      <c r="G577" s="298"/>
      <c r="H577" s="298"/>
      <c r="I577" s="298"/>
    </row>
    <row r="578">
      <c r="D578" s="298"/>
      <c r="E578" s="298"/>
      <c r="F578" s="298"/>
      <c r="G578" s="298"/>
      <c r="H578" s="298"/>
      <c r="I578" s="298"/>
    </row>
    <row r="579">
      <c r="D579" s="298"/>
      <c r="E579" s="298"/>
      <c r="F579" s="298"/>
      <c r="G579" s="298"/>
      <c r="H579" s="298"/>
      <c r="I579" s="298"/>
    </row>
    <row r="580">
      <c r="D580" s="298"/>
      <c r="E580" s="298"/>
      <c r="F580" s="298"/>
      <c r="G580" s="298"/>
      <c r="H580" s="298"/>
      <c r="I580" s="298"/>
    </row>
    <row r="581">
      <c r="D581" s="298"/>
      <c r="E581" s="298"/>
      <c r="F581" s="298"/>
      <c r="G581" s="298"/>
      <c r="H581" s="298"/>
      <c r="I581" s="298"/>
    </row>
    <row r="582">
      <c r="D582" s="298"/>
      <c r="E582" s="298"/>
      <c r="F582" s="298"/>
      <c r="G582" s="298"/>
      <c r="H582" s="298"/>
      <c r="I582" s="298"/>
    </row>
    <row r="583">
      <c r="D583" s="298"/>
      <c r="E583" s="298"/>
      <c r="F583" s="298"/>
      <c r="G583" s="298"/>
      <c r="H583" s="298"/>
      <c r="I583" s="298"/>
    </row>
    <row r="584">
      <c r="D584" s="298"/>
      <c r="E584" s="298"/>
      <c r="F584" s="298"/>
      <c r="G584" s="298"/>
      <c r="H584" s="298"/>
      <c r="I584" s="298"/>
    </row>
    <row r="585">
      <c r="D585" s="298"/>
      <c r="E585" s="298"/>
      <c r="F585" s="298"/>
      <c r="G585" s="298"/>
      <c r="H585" s="298"/>
      <c r="I585" s="298"/>
    </row>
    <row r="586">
      <c r="D586" s="298"/>
      <c r="E586" s="298"/>
      <c r="F586" s="298"/>
      <c r="G586" s="298"/>
      <c r="H586" s="298"/>
      <c r="I586" s="298"/>
    </row>
    <row r="587">
      <c r="D587" s="298"/>
      <c r="E587" s="298"/>
      <c r="F587" s="298"/>
      <c r="G587" s="298"/>
      <c r="H587" s="298"/>
      <c r="I587" s="298"/>
    </row>
    <row r="588">
      <c r="D588" s="298"/>
      <c r="E588" s="298"/>
      <c r="F588" s="298"/>
      <c r="G588" s="298"/>
      <c r="H588" s="298"/>
      <c r="I588" s="298"/>
    </row>
    <row r="589">
      <c r="D589" s="298"/>
      <c r="E589" s="298"/>
      <c r="F589" s="298"/>
      <c r="G589" s="298"/>
      <c r="H589" s="298"/>
      <c r="I589" s="298"/>
    </row>
    <row r="590">
      <c r="D590" s="298"/>
      <c r="E590" s="298"/>
      <c r="F590" s="298"/>
      <c r="G590" s="298"/>
      <c r="H590" s="298"/>
      <c r="I590" s="298"/>
    </row>
    <row r="591">
      <c r="D591" s="298"/>
      <c r="E591" s="298"/>
      <c r="F591" s="298"/>
      <c r="G591" s="298"/>
      <c r="H591" s="298"/>
      <c r="I591" s="298"/>
    </row>
    <row r="592">
      <c r="D592" s="298"/>
      <c r="E592" s="298"/>
      <c r="F592" s="298"/>
      <c r="G592" s="298"/>
      <c r="H592" s="298"/>
      <c r="I592" s="298"/>
    </row>
    <row r="593">
      <c r="D593" s="298"/>
      <c r="E593" s="298"/>
      <c r="F593" s="298"/>
      <c r="G593" s="298"/>
      <c r="H593" s="298"/>
      <c r="I593" s="298"/>
    </row>
    <row r="594">
      <c r="D594" s="298"/>
      <c r="E594" s="298"/>
      <c r="F594" s="298"/>
      <c r="G594" s="298"/>
      <c r="H594" s="298"/>
      <c r="I594" s="298"/>
    </row>
    <row r="595">
      <c r="D595" s="298"/>
      <c r="E595" s="298"/>
      <c r="F595" s="298"/>
      <c r="G595" s="298"/>
      <c r="H595" s="298"/>
      <c r="I595" s="298"/>
    </row>
    <row r="596">
      <c r="D596" s="298"/>
      <c r="E596" s="298"/>
      <c r="F596" s="298"/>
      <c r="G596" s="298"/>
      <c r="H596" s="298"/>
      <c r="I596" s="298"/>
    </row>
    <row r="597">
      <c r="D597" s="298"/>
      <c r="E597" s="298"/>
      <c r="F597" s="298"/>
      <c r="G597" s="298"/>
      <c r="H597" s="298"/>
      <c r="I597" s="298"/>
    </row>
    <row r="598">
      <c r="D598" s="298"/>
      <c r="E598" s="298"/>
      <c r="F598" s="298"/>
      <c r="G598" s="298"/>
      <c r="H598" s="298"/>
      <c r="I598" s="298"/>
    </row>
    <row r="599">
      <c r="D599" s="298"/>
      <c r="E599" s="298"/>
      <c r="F599" s="298"/>
      <c r="G599" s="298"/>
      <c r="H599" s="298"/>
      <c r="I599" s="298"/>
    </row>
    <row r="600">
      <c r="D600" s="298"/>
      <c r="E600" s="298"/>
      <c r="F600" s="298"/>
      <c r="G600" s="298"/>
      <c r="H600" s="298"/>
      <c r="I600" s="298"/>
    </row>
    <row r="601">
      <c r="D601" s="298"/>
      <c r="E601" s="298"/>
      <c r="F601" s="298"/>
      <c r="G601" s="298"/>
      <c r="H601" s="298"/>
      <c r="I601" s="298"/>
    </row>
    <row r="602">
      <c r="D602" s="298"/>
      <c r="E602" s="298"/>
      <c r="F602" s="298"/>
      <c r="G602" s="298"/>
      <c r="H602" s="298"/>
      <c r="I602" s="298"/>
    </row>
    <row r="603">
      <c r="D603" s="298"/>
      <c r="E603" s="298"/>
      <c r="F603" s="298"/>
      <c r="G603" s="298"/>
      <c r="H603" s="298"/>
      <c r="I603" s="298"/>
    </row>
    <row r="604">
      <c r="D604" s="298"/>
      <c r="E604" s="298"/>
      <c r="F604" s="298"/>
      <c r="G604" s="298"/>
      <c r="H604" s="298"/>
      <c r="I604" s="298"/>
    </row>
    <row r="605">
      <c r="D605" s="298"/>
      <c r="E605" s="298"/>
      <c r="F605" s="298"/>
      <c r="G605" s="298"/>
      <c r="H605" s="298"/>
      <c r="I605" s="298"/>
    </row>
    <row r="606">
      <c r="D606" s="298"/>
      <c r="E606" s="298"/>
      <c r="F606" s="298"/>
      <c r="G606" s="298"/>
      <c r="H606" s="298"/>
      <c r="I606" s="298"/>
    </row>
    <row r="607">
      <c r="D607" s="298"/>
      <c r="E607" s="298"/>
      <c r="F607" s="298"/>
      <c r="G607" s="298"/>
      <c r="H607" s="298"/>
      <c r="I607" s="298"/>
    </row>
    <row r="608">
      <c r="D608" s="298"/>
      <c r="E608" s="298"/>
      <c r="F608" s="298"/>
      <c r="G608" s="298"/>
      <c r="H608" s="298"/>
      <c r="I608" s="298"/>
    </row>
    <row r="609">
      <c r="D609" s="298"/>
      <c r="E609" s="298"/>
      <c r="F609" s="298"/>
      <c r="G609" s="298"/>
      <c r="H609" s="298"/>
      <c r="I609" s="298"/>
    </row>
    <row r="610">
      <c r="D610" s="298"/>
      <c r="E610" s="298"/>
      <c r="F610" s="298"/>
      <c r="G610" s="298"/>
      <c r="H610" s="298"/>
      <c r="I610" s="298"/>
    </row>
    <row r="611">
      <c r="D611" s="298"/>
      <c r="E611" s="298"/>
      <c r="F611" s="298"/>
      <c r="G611" s="298"/>
      <c r="H611" s="298"/>
      <c r="I611" s="298"/>
    </row>
    <row r="612">
      <c r="D612" s="298"/>
      <c r="E612" s="298"/>
      <c r="F612" s="298"/>
      <c r="G612" s="298"/>
      <c r="H612" s="298"/>
      <c r="I612" s="298"/>
    </row>
    <row r="613">
      <c r="D613" s="298"/>
      <c r="E613" s="298"/>
      <c r="F613" s="298"/>
      <c r="G613" s="298"/>
      <c r="H613" s="298"/>
      <c r="I613" s="298"/>
    </row>
    <row r="614">
      <c r="D614" s="298"/>
      <c r="E614" s="298"/>
      <c r="F614" s="298"/>
      <c r="G614" s="298"/>
      <c r="H614" s="298"/>
      <c r="I614" s="298"/>
    </row>
    <row r="615">
      <c r="D615" s="298"/>
      <c r="E615" s="298"/>
      <c r="F615" s="298"/>
      <c r="G615" s="298"/>
      <c r="H615" s="298"/>
      <c r="I615" s="298"/>
    </row>
    <row r="616">
      <c r="D616" s="298"/>
      <c r="E616" s="298"/>
      <c r="F616" s="298"/>
      <c r="G616" s="298"/>
      <c r="H616" s="298"/>
      <c r="I616" s="298"/>
    </row>
    <row r="617">
      <c r="D617" s="298"/>
      <c r="E617" s="298"/>
      <c r="F617" s="298"/>
      <c r="G617" s="298"/>
      <c r="H617" s="298"/>
      <c r="I617" s="298"/>
    </row>
    <row r="618">
      <c r="D618" s="298"/>
      <c r="E618" s="298"/>
      <c r="F618" s="298"/>
      <c r="G618" s="298"/>
      <c r="H618" s="298"/>
      <c r="I618" s="298"/>
    </row>
    <row r="619">
      <c r="D619" s="298"/>
      <c r="E619" s="298"/>
      <c r="F619" s="298"/>
      <c r="G619" s="298"/>
      <c r="H619" s="298"/>
      <c r="I619" s="298"/>
    </row>
    <row r="620">
      <c r="D620" s="298"/>
      <c r="E620" s="298"/>
      <c r="F620" s="298"/>
      <c r="G620" s="298"/>
      <c r="H620" s="298"/>
      <c r="I620" s="298"/>
    </row>
    <row r="621">
      <c r="D621" s="298"/>
      <c r="E621" s="298"/>
      <c r="F621" s="298"/>
      <c r="G621" s="298"/>
      <c r="H621" s="298"/>
      <c r="I621" s="298"/>
    </row>
    <row r="622">
      <c r="D622" s="298"/>
      <c r="E622" s="298"/>
      <c r="F622" s="298"/>
      <c r="G622" s="298"/>
      <c r="H622" s="298"/>
      <c r="I622" s="298"/>
    </row>
    <row r="623">
      <c r="D623" s="298"/>
      <c r="E623" s="298"/>
      <c r="F623" s="298"/>
      <c r="G623" s="298"/>
      <c r="H623" s="298"/>
      <c r="I623" s="298"/>
    </row>
    <row r="624">
      <c r="D624" s="298"/>
      <c r="E624" s="298"/>
      <c r="F624" s="298"/>
      <c r="G624" s="298"/>
      <c r="H624" s="298"/>
      <c r="I624" s="298"/>
    </row>
    <row r="625">
      <c r="D625" s="298"/>
      <c r="E625" s="298"/>
      <c r="F625" s="298"/>
      <c r="G625" s="298"/>
      <c r="H625" s="298"/>
      <c r="I625" s="298"/>
    </row>
    <row r="626">
      <c r="D626" s="298"/>
      <c r="E626" s="298"/>
      <c r="F626" s="298"/>
      <c r="G626" s="298"/>
      <c r="H626" s="298"/>
      <c r="I626" s="298"/>
    </row>
    <row r="627">
      <c r="D627" s="298"/>
      <c r="E627" s="298"/>
      <c r="F627" s="298"/>
      <c r="G627" s="298"/>
      <c r="H627" s="298"/>
      <c r="I627" s="298"/>
    </row>
    <row r="628">
      <c r="D628" s="298"/>
      <c r="E628" s="298"/>
      <c r="F628" s="298"/>
      <c r="G628" s="298"/>
      <c r="H628" s="298"/>
      <c r="I628" s="298"/>
    </row>
    <row r="629">
      <c r="D629" s="298"/>
      <c r="E629" s="298"/>
      <c r="F629" s="298"/>
      <c r="G629" s="298"/>
      <c r="H629" s="298"/>
      <c r="I629" s="298"/>
    </row>
    <row r="630">
      <c r="D630" s="298"/>
      <c r="E630" s="298"/>
      <c r="F630" s="298"/>
      <c r="G630" s="298"/>
      <c r="H630" s="298"/>
      <c r="I630" s="298"/>
    </row>
    <row r="631">
      <c r="D631" s="298"/>
      <c r="E631" s="298"/>
      <c r="F631" s="298"/>
      <c r="G631" s="298"/>
      <c r="H631" s="298"/>
      <c r="I631" s="298"/>
    </row>
    <row r="632">
      <c r="D632" s="298"/>
      <c r="E632" s="298"/>
      <c r="F632" s="298"/>
      <c r="G632" s="298"/>
      <c r="H632" s="298"/>
      <c r="I632" s="298"/>
    </row>
    <row r="633">
      <c r="D633" s="298"/>
      <c r="E633" s="298"/>
      <c r="F633" s="298"/>
      <c r="G633" s="298"/>
      <c r="H633" s="298"/>
      <c r="I633" s="298"/>
    </row>
    <row r="634">
      <c r="D634" s="298"/>
      <c r="E634" s="298"/>
      <c r="F634" s="298"/>
      <c r="G634" s="298"/>
      <c r="H634" s="298"/>
      <c r="I634" s="298"/>
    </row>
    <row r="635">
      <c r="D635" s="298"/>
      <c r="E635" s="298"/>
      <c r="F635" s="298"/>
      <c r="G635" s="298"/>
      <c r="H635" s="298"/>
      <c r="I635" s="298"/>
    </row>
    <row r="636">
      <c r="D636" s="298"/>
      <c r="E636" s="298"/>
      <c r="F636" s="298"/>
      <c r="G636" s="298"/>
      <c r="H636" s="298"/>
      <c r="I636" s="298"/>
    </row>
    <row r="637">
      <c r="D637" s="298"/>
      <c r="E637" s="298"/>
      <c r="F637" s="298"/>
      <c r="G637" s="298"/>
      <c r="H637" s="298"/>
      <c r="I637" s="298"/>
    </row>
    <row r="638">
      <c r="D638" s="298"/>
      <c r="E638" s="298"/>
      <c r="F638" s="298"/>
      <c r="G638" s="298"/>
      <c r="H638" s="298"/>
      <c r="I638" s="298"/>
    </row>
    <row r="639">
      <c r="D639" s="298"/>
      <c r="E639" s="298"/>
      <c r="F639" s="298"/>
      <c r="G639" s="298"/>
      <c r="H639" s="298"/>
      <c r="I639" s="298"/>
    </row>
    <row r="640">
      <c r="D640" s="298"/>
      <c r="E640" s="298"/>
      <c r="F640" s="298"/>
      <c r="G640" s="298"/>
      <c r="H640" s="298"/>
      <c r="I640" s="298"/>
    </row>
    <row r="641">
      <c r="D641" s="298"/>
      <c r="E641" s="298"/>
      <c r="F641" s="298"/>
      <c r="G641" s="298"/>
      <c r="H641" s="298"/>
      <c r="I641" s="298"/>
    </row>
    <row r="642">
      <c r="D642" s="298"/>
      <c r="E642" s="298"/>
      <c r="F642" s="298"/>
      <c r="G642" s="298"/>
      <c r="H642" s="298"/>
      <c r="I642" s="298"/>
    </row>
    <row r="643">
      <c r="D643" s="298"/>
      <c r="E643" s="298"/>
      <c r="F643" s="298"/>
      <c r="G643" s="298"/>
      <c r="H643" s="298"/>
      <c r="I643" s="298"/>
    </row>
    <row r="644">
      <c r="D644" s="298"/>
      <c r="E644" s="298"/>
      <c r="F644" s="298"/>
      <c r="G644" s="298"/>
      <c r="H644" s="298"/>
      <c r="I644" s="298"/>
    </row>
    <row r="645">
      <c r="D645" s="298"/>
      <c r="E645" s="298"/>
      <c r="F645" s="298"/>
      <c r="G645" s="298"/>
      <c r="H645" s="298"/>
      <c r="I645" s="298"/>
    </row>
    <row r="646">
      <c r="D646" s="298"/>
      <c r="E646" s="298"/>
      <c r="F646" s="298"/>
      <c r="G646" s="298"/>
      <c r="H646" s="298"/>
      <c r="I646" s="298"/>
    </row>
    <row r="647">
      <c r="D647" s="298"/>
      <c r="E647" s="298"/>
      <c r="F647" s="298"/>
      <c r="G647" s="298"/>
      <c r="H647" s="298"/>
      <c r="I647" s="298"/>
    </row>
    <row r="648">
      <c r="D648" s="298"/>
      <c r="E648" s="298"/>
      <c r="F648" s="298"/>
      <c r="G648" s="298"/>
      <c r="H648" s="298"/>
      <c r="I648" s="298"/>
    </row>
    <row r="649">
      <c r="D649" s="298"/>
      <c r="E649" s="298"/>
      <c r="F649" s="298"/>
      <c r="G649" s="298"/>
      <c r="H649" s="298"/>
      <c r="I649" s="298"/>
    </row>
    <row r="650">
      <c r="D650" s="298"/>
      <c r="E650" s="298"/>
      <c r="F650" s="298"/>
      <c r="G650" s="298"/>
      <c r="H650" s="298"/>
      <c r="I650" s="298"/>
    </row>
    <row r="651">
      <c r="D651" s="298"/>
      <c r="E651" s="298"/>
      <c r="F651" s="298"/>
      <c r="G651" s="298"/>
      <c r="H651" s="298"/>
      <c r="I651" s="298"/>
    </row>
    <row r="652">
      <c r="D652" s="298"/>
      <c r="E652" s="298"/>
      <c r="F652" s="298"/>
      <c r="G652" s="298"/>
      <c r="H652" s="298"/>
      <c r="I652" s="298"/>
    </row>
    <row r="653">
      <c r="D653" s="298"/>
      <c r="E653" s="298"/>
      <c r="F653" s="298"/>
      <c r="G653" s="298"/>
      <c r="H653" s="298"/>
      <c r="I653" s="298"/>
    </row>
    <row r="654">
      <c r="D654" s="298"/>
      <c r="E654" s="298"/>
      <c r="F654" s="298"/>
      <c r="G654" s="298"/>
      <c r="H654" s="298"/>
      <c r="I654" s="298"/>
    </row>
    <row r="655">
      <c r="D655" s="298"/>
      <c r="E655" s="298"/>
      <c r="F655" s="298"/>
      <c r="G655" s="298"/>
      <c r="H655" s="298"/>
      <c r="I655" s="298"/>
    </row>
    <row r="656">
      <c r="D656" s="298"/>
      <c r="E656" s="298"/>
      <c r="F656" s="298"/>
      <c r="G656" s="298"/>
      <c r="H656" s="298"/>
      <c r="I656" s="298"/>
    </row>
    <row r="657">
      <c r="D657" s="298"/>
      <c r="E657" s="298"/>
      <c r="F657" s="298"/>
      <c r="G657" s="298"/>
      <c r="H657" s="298"/>
      <c r="I657" s="298"/>
    </row>
    <row r="658">
      <c r="D658" s="298"/>
      <c r="E658" s="298"/>
      <c r="F658" s="298"/>
      <c r="G658" s="298"/>
      <c r="H658" s="298"/>
      <c r="I658" s="298"/>
    </row>
    <row r="659">
      <c r="D659" s="298"/>
      <c r="E659" s="298"/>
      <c r="F659" s="298"/>
      <c r="G659" s="298"/>
      <c r="H659" s="298"/>
      <c r="I659" s="298"/>
    </row>
    <row r="660">
      <c r="D660" s="298"/>
      <c r="E660" s="298"/>
      <c r="F660" s="298"/>
      <c r="G660" s="298"/>
      <c r="H660" s="298"/>
      <c r="I660" s="298"/>
    </row>
    <row r="661">
      <c r="D661" s="298"/>
      <c r="E661" s="298"/>
      <c r="F661" s="298"/>
      <c r="G661" s="298"/>
      <c r="H661" s="298"/>
      <c r="I661" s="298"/>
    </row>
    <row r="662">
      <c r="D662" s="298"/>
      <c r="E662" s="298"/>
      <c r="F662" s="298"/>
      <c r="G662" s="298"/>
      <c r="H662" s="298"/>
      <c r="I662" s="298"/>
    </row>
    <row r="663">
      <c r="D663" s="298"/>
      <c r="E663" s="298"/>
      <c r="F663" s="298"/>
      <c r="G663" s="298"/>
      <c r="H663" s="298"/>
      <c r="I663" s="298"/>
    </row>
    <row r="664">
      <c r="D664" s="298"/>
      <c r="E664" s="298"/>
      <c r="F664" s="298"/>
      <c r="G664" s="298"/>
      <c r="H664" s="298"/>
      <c r="I664" s="298"/>
    </row>
    <row r="665">
      <c r="D665" s="298"/>
      <c r="E665" s="298"/>
      <c r="F665" s="298"/>
      <c r="G665" s="298"/>
      <c r="H665" s="298"/>
      <c r="I665" s="298"/>
    </row>
    <row r="666">
      <c r="D666" s="298"/>
      <c r="E666" s="298"/>
      <c r="F666" s="298"/>
      <c r="G666" s="298"/>
      <c r="H666" s="298"/>
      <c r="I666" s="298"/>
    </row>
    <row r="667">
      <c r="D667" s="298"/>
      <c r="E667" s="298"/>
      <c r="F667" s="298"/>
      <c r="G667" s="298"/>
      <c r="H667" s="298"/>
      <c r="I667" s="298"/>
    </row>
    <row r="668">
      <c r="D668" s="298"/>
      <c r="E668" s="298"/>
      <c r="F668" s="298"/>
      <c r="G668" s="298"/>
      <c r="H668" s="298"/>
      <c r="I668" s="298"/>
    </row>
    <row r="669">
      <c r="D669" s="298"/>
      <c r="E669" s="298"/>
      <c r="F669" s="298"/>
      <c r="G669" s="298"/>
      <c r="H669" s="298"/>
      <c r="I669" s="298"/>
    </row>
    <row r="670">
      <c r="D670" s="298"/>
      <c r="E670" s="298"/>
      <c r="F670" s="298"/>
      <c r="G670" s="298"/>
      <c r="H670" s="298"/>
      <c r="I670" s="298"/>
    </row>
    <row r="671">
      <c r="D671" s="298"/>
      <c r="E671" s="298"/>
      <c r="F671" s="298"/>
      <c r="G671" s="298"/>
      <c r="H671" s="298"/>
      <c r="I671" s="298"/>
    </row>
    <row r="672">
      <c r="D672" s="298"/>
      <c r="E672" s="298"/>
      <c r="F672" s="298"/>
      <c r="G672" s="298"/>
      <c r="H672" s="298"/>
      <c r="I672" s="298"/>
    </row>
    <row r="673">
      <c r="D673" s="298"/>
      <c r="E673" s="298"/>
      <c r="F673" s="298"/>
      <c r="G673" s="298"/>
      <c r="H673" s="298"/>
      <c r="I673" s="298"/>
    </row>
    <row r="674">
      <c r="D674" s="298"/>
      <c r="E674" s="298"/>
      <c r="F674" s="298"/>
      <c r="G674" s="298"/>
      <c r="H674" s="298"/>
      <c r="I674" s="298"/>
    </row>
    <row r="675">
      <c r="D675" s="298"/>
      <c r="E675" s="298"/>
      <c r="F675" s="298"/>
      <c r="G675" s="298"/>
      <c r="H675" s="298"/>
      <c r="I675" s="298"/>
    </row>
    <row r="676">
      <c r="D676" s="298"/>
      <c r="E676" s="298"/>
      <c r="F676" s="298"/>
      <c r="G676" s="298"/>
      <c r="H676" s="298"/>
      <c r="I676" s="298"/>
    </row>
    <row r="677">
      <c r="D677" s="298"/>
      <c r="E677" s="298"/>
      <c r="F677" s="298"/>
      <c r="G677" s="298"/>
      <c r="H677" s="298"/>
      <c r="I677" s="298"/>
    </row>
    <row r="678">
      <c r="D678" s="298"/>
      <c r="E678" s="298"/>
      <c r="F678" s="298"/>
      <c r="G678" s="298"/>
      <c r="H678" s="298"/>
      <c r="I678" s="298"/>
    </row>
    <row r="679">
      <c r="D679" s="298"/>
      <c r="E679" s="298"/>
      <c r="F679" s="298"/>
      <c r="G679" s="298"/>
      <c r="H679" s="298"/>
      <c r="I679" s="298"/>
    </row>
    <row r="680">
      <c r="D680" s="298"/>
      <c r="E680" s="298"/>
      <c r="F680" s="298"/>
      <c r="G680" s="298"/>
      <c r="H680" s="298"/>
      <c r="I680" s="298"/>
    </row>
    <row r="681">
      <c r="D681" s="298"/>
      <c r="E681" s="298"/>
      <c r="F681" s="298"/>
      <c r="G681" s="298"/>
      <c r="H681" s="298"/>
      <c r="I681" s="298"/>
    </row>
    <row r="682">
      <c r="D682" s="298"/>
      <c r="E682" s="298"/>
      <c r="F682" s="298"/>
      <c r="G682" s="298"/>
      <c r="H682" s="298"/>
      <c r="I682" s="298"/>
    </row>
    <row r="683">
      <c r="D683" s="298"/>
      <c r="E683" s="298"/>
      <c r="F683" s="298"/>
      <c r="G683" s="298"/>
      <c r="H683" s="298"/>
      <c r="I683" s="298"/>
    </row>
    <row r="684">
      <c r="D684" s="298"/>
      <c r="E684" s="298"/>
      <c r="F684" s="298"/>
      <c r="G684" s="298"/>
      <c r="H684" s="298"/>
      <c r="I684" s="298"/>
    </row>
    <row r="685">
      <c r="D685" s="298"/>
      <c r="E685" s="298"/>
      <c r="F685" s="298"/>
      <c r="G685" s="298"/>
      <c r="H685" s="298"/>
      <c r="I685" s="298"/>
    </row>
    <row r="686">
      <c r="D686" s="298"/>
      <c r="E686" s="298"/>
      <c r="F686" s="298"/>
      <c r="G686" s="298"/>
      <c r="H686" s="298"/>
      <c r="I686" s="298"/>
    </row>
    <row r="687">
      <c r="D687" s="298"/>
      <c r="E687" s="298"/>
      <c r="F687" s="298"/>
      <c r="G687" s="298"/>
      <c r="H687" s="298"/>
      <c r="I687" s="298"/>
    </row>
    <row r="688">
      <c r="D688" s="298"/>
      <c r="E688" s="298"/>
      <c r="F688" s="298"/>
      <c r="G688" s="298"/>
      <c r="H688" s="298"/>
      <c r="I688" s="298"/>
    </row>
    <row r="689">
      <c r="D689" s="298"/>
      <c r="E689" s="298"/>
      <c r="F689" s="298"/>
      <c r="G689" s="298"/>
      <c r="H689" s="298"/>
      <c r="I689" s="298"/>
    </row>
    <row r="690">
      <c r="D690" s="298"/>
      <c r="E690" s="298"/>
      <c r="F690" s="298"/>
      <c r="G690" s="298"/>
      <c r="H690" s="298"/>
      <c r="I690" s="298"/>
    </row>
    <row r="691">
      <c r="D691" s="298"/>
      <c r="E691" s="298"/>
      <c r="F691" s="298"/>
      <c r="G691" s="298"/>
      <c r="H691" s="298"/>
      <c r="I691" s="298"/>
    </row>
    <row r="692">
      <c r="D692" s="298"/>
      <c r="E692" s="298"/>
      <c r="F692" s="298"/>
      <c r="G692" s="298"/>
      <c r="H692" s="298"/>
      <c r="I692" s="298"/>
    </row>
    <row r="693">
      <c r="D693" s="298"/>
      <c r="E693" s="298"/>
      <c r="F693" s="298"/>
      <c r="G693" s="298"/>
      <c r="H693" s="298"/>
      <c r="I693" s="298"/>
    </row>
    <row r="694">
      <c r="D694" s="298"/>
      <c r="E694" s="298"/>
      <c r="F694" s="298"/>
      <c r="G694" s="298"/>
      <c r="H694" s="298"/>
      <c r="I694" s="298"/>
    </row>
    <row r="695">
      <c r="D695" s="298"/>
      <c r="E695" s="298"/>
      <c r="F695" s="298"/>
      <c r="G695" s="298"/>
      <c r="H695" s="298"/>
      <c r="I695" s="298"/>
    </row>
    <row r="696">
      <c r="D696" s="298"/>
      <c r="E696" s="298"/>
      <c r="F696" s="298"/>
      <c r="G696" s="298"/>
      <c r="H696" s="298"/>
      <c r="I696" s="298"/>
    </row>
    <row r="697">
      <c r="D697" s="298"/>
      <c r="E697" s="298"/>
      <c r="F697" s="298"/>
      <c r="G697" s="298"/>
      <c r="H697" s="298"/>
      <c r="I697" s="298"/>
    </row>
    <row r="698">
      <c r="D698" s="298"/>
      <c r="E698" s="298"/>
      <c r="F698" s="298"/>
      <c r="G698" s="298"/>
      <c r="H698" s="298"/>
      <c r="I698" s="298"/>
    </row>
    <row r="699">
      <c r="D699" s="298"/>
      <c r="E699" s="298"/>
      <c r="F699" s="298"/>
      <c r="G699" s="298"/>
      <c r="H699" s="298"/>
      <c r="I699" s="298"/>
    </row>
    <row r="700">
      <c r="D700" s="298"/>
      <c r="E700" s="298"/>
      <c r="F700" s="298"/>
      <c r="G700" s="298"/>
      <c r="H700" s="298"/>
      <c r="I700" s="298"/>
    </row>
    <row r="701">
      <c r="D701" s="298"/>
      <c r="E701" s="298"/>
      <c r="F701" s="298"/>
      <c r="G701" s="298"/>
      <c r="H701" s="298"/>
      <c r="I701" s="298"/>
    </row>
    <row r="702">
      <c r="D702" s="298"/>
      <c r="E702" s="298"/>
      <c r="F702" s="298"/>
      <c r="G702" s="298"/>
      <c r="H702" s="298"/>
      <c r="I702" s="298"/>
    </row>
    <row r="703">
      <c r="D703" s="298"/>
      <c r="E703" s="298"/>
      <c r="F703" s="298"/>
      <c r="G703" s="298"/>
      <c r="H703" s="298"/>
      <c r="I703" s="298"/>
    </row>
    <row r="704">
      <c r="D704" s="298"/>
      <c r="E704" s="298"/>
      <c r="F704" s="298"/>
      <c r="G704" s="298"/>
      <c r="H704" s="298"/>
      <c r="I704" s="298"/>
    </row>
    <row r="705">
      <c r="D705" s="298"/>
      <c r="E705" s="298"/>
      <c r="F705" s="298"/>
      <c r="G705" s="298"/>
      <c r="H705" s="298"/>
      <c r="I705" s="298"/>
    </row>
    <row r="706">
      <c r="D706" s="298"/>
      <c r="E706" s="298"/>
      <c r="F706" s="298"/>
      <c r="G706" s="298"/>
      <c r="H706" s="298"/>
      <c r="I706" s="298"/>
    </row>
    <row r="707">
      <c r="D707" s="298"/>
      <c r="E707" s="298"/>
      <c r="F707" s="298"/>
      <c r="G707" s="298"/>
      <c r="H707" s="298"/>
      <c r="I707" s="298"/>
    </row>
    <row r="708">
      <c r="D708" s="298"/>
      <c r="E708" s="298"/>
      <c r="F708" s="298"/>
      <c r="G708" s="298"/>
      <c r="H708" s="298"/>
      <c r="I708" s="298"/>
    </row>
    <row r="709">
      <c r="D709" s="298"/>
      <c r="E709" s="298"/>
      <c r="F709" s="298"/>
      <c r="G709" s="298"/>
      <c r="H709" s="298"/>
      <c r="I709" s="298"/>
    </row>
    <row r="710">
      <c r="D710" s="298"/>
      <c r="E710" s="298"/>
      <c r="F710" s="298"/>
      <c r="G710" s="298"/>
      <c r="H710" s="298"/>
      <c r="I710" s="298"/>
    </row>
    <row r="711">
      <c r="D711" s="298"/>
      <c r="E711" s="298"/>
      <c r="F711" s="298"/>
      <c r="G711" s="298"/>
      <c r="H711" s="298"/>
      <c r="I711" s="298"/>
    </row>
    <row r="712">
      <c r="D712" s="298"/>
      <c r="E712" s="298"/>
      <c r="F712" s="298"/>
      <c r="G712" s="298"/>
      <c r="H712" s="298"/>
      <c r="I712" s="298"/>
    </row>
    <row r="713">
      <c r="D713" s="298"/>
      <c r="E713" s="298"/>
      <c r="F713" s="298"/>
      <c r="G713" s="298"/>
      <c r="H713" s="298"/>
      <c r="I713" s="298"/>
    </row>
    <row r="714">
      <c r="D714" s="298"/>
      <c r="E714" s="298"/>
      <c r="F714" s="298"/>
      <c r="G714" s="298"/>
      <c r="H714" s="298"/>
      <c r="I714" s="298"/>
    </row>
    <row r="715">
      <c r="D715" s="298"/>
      <c r="E715" s="298"/>
      <c r="F715" s="298"/>
      <c r="G715" s="298"/>
      <c r="H715" s="298"/>
      <c r="I715" s="298"/>
    </row>
    <row r="716">
      <c r="D716" s="298"/>
      <c r="E716" s="298"/>
      <c r="F716" s="298"/>
      <c r="G716" s="298"/>
      <c r="H716" s="298"/>
      <c r="I716" s="298"/>
    </row>
    <row r="717">
      <c r="D717" s="298"/>
      <c r="E717" s="298"/>
      <c r="F717" s="298"/>
      <c r="G717" s="298"/>
      <c r="H717" s="298"/>
      <c r="I717" s="298"/>
    </row>
    <row r="718">
      <c r="D718" s="298"/>
      <c r="E718" s="298"/>
      <c r="F718" s="298"/>
      <c r="G718" s="298"/>
      <c r="H718" s="298"/>
      <c r="I718" s="298"/>
    </row>
    <row r="719">
      <c r="D719" s="298"/>
      <c r="E719" s="298"/>
      <c r="F719" s="298"/>
      <c r="G719" s="298"/>
      <c r="H719" s="298"/>
      <c r="I719" s="298"/>
    </row>
    <row r="720">
      <c r="D720" s="298"/>
      <c r="E720" s="298"/>
      <c r="F720" s="298"/>
      <c r="G720" s="298"/>
      <c r="H720" s="298"/>
      <c r="I720" s="298"/>
    </row>
    <row r="721">
      <c r="D721" s="298"/>
      <c r="E721" s="298"/>
      <c r="F721" s="298"/>
      <c r="G721" s="298"/>
      <c r="H721" s="298"/>
      <c r="I721" s="298"/>
    </row>
    <row r="722">
      <c r="D722" s="298"/>
      <c r="E722" s="298"/>
      <c r="F722" s="298"/>
      <c r="G722" s="298"/>
      <c r="H722" s="298"/>
      <c r="I722" s="298"/>
    </row>
    <row r="723">
      <c r="D723" s="298"/>
      <c r="E723" s="298"/>
      <c r="F723" s="298"/>
      <c r="G723" s="298"/>
      <c r="H723" s="298"/>
      <c r="I723" s="298"/>
    </row>
    <row r="724">
      <c r="D724" s="298"/>
      <c r="E724" s="298"/>
      <c r="F724" s="298"/>
      <c r="G724" s="298"/>
      <c r="H724" s="298"/>
      <c r="I724" s="298"/>
    </row>
    <row r="725">
      <c r="D725" s="298"/>
      <c r="E725" s="298"/>
      <c r="F725" s="298"/>
      <c r="G725" s="298"/>
      <c r="H725" s="298"/>
      <c r="I725" s="298"/>
    </row>
    <row r="726">
      <c r="D726" s="298"/>
      <c r="E726" s="298"/>
      <c r="F726" s="298"/>
      <c r="G726" s="298"/>
      <c r="H726" s="298"/>
      <c r="I726" s="298"/>
    </row>
    <row r="727">
      <c r="D727" s="298"/>
      <c r="E727" s="298"/>
      <c r="F727" s="298"/>
      <c r="G727" s="298"/>
      <c r="H727" s="298"/>
      <c r="I727" s="298"/>
    </row>
    <row r="728">
      <c r="D728" s="298"/>
      <c r="E728" s="298"/>
      <c r="F728" s="298"/>
      <c r="G728" s="298"/>
      <c r="H728" s="298"/>
      <c r="I728" s="298"/>
    </row>
    <row r="729">
      <c r="D729" s="298"/>
      <c r="E729" s="298"/>
      <c r="F729" s="298"/>
      <c r="G729" s="298"/>
      <c r="H729" s="298"/>
      <c r="I729" s="298"/>
    </row>
    <row r="730">
      <c r="D730" s="298"/>
      <c r="E730" s="298"/>
      <c r="F730" s="298"/>
      <c r="G730" s="298"/>
      <c r="H730" s="298"/>
      <c r="I730" s="298"/>
    </row>
    <row r="731">
      <c r="D731" s="298"/>
      <c r="E731" s="298"/>
      <c r="F731" s="298"/>
      <c r="G731" s="298"/>
      <c r="H731" s="298"/>
      <c r="I731" s="298"/>
    </row>
    <row r="732">
      <c r="D732" s="298"/>
      <c r="E732" s="298"/>
      <c r="F732" s="298"/>
      <c r="G732" s="298"/>
      <c r="H732" s="298"/>
      <c r="I732" s="298"/>
    </row>
    <row r="733">
      <c r="D733" s="298"/>
      <c r="E733" s="298"/>
      <c r="F733" s="298"/>
      <c r="G733" s="298"/>
      <c r="H733" s="298"/>
      <c r="I733" s="298"/>
    </row>
    <row r="734">
      <c r="D734" s="298"/>
      <c r="E734" s="298"/>
      <c r="F734" s="298"/>
      <c r="G734" s="298"/>
      <c r="H734" s="298"/>
      <c r="I734" s="298"/>
    </row>
    <row r="735">
      <c r="D735" s="298"/>
      <c r="E735" s="298"/>
      <c r="F735" s="298"/>
      <c r="G735" s="298"/>
      <c r="H735" s="298"/>
      <c r="I735" s="298"/>
    </row>
    <row r="736">
      <c r="D736" s="298"/>
      <c r="E736" s="298"/>
      <c r="F736" s="298"/>
      <c r="G736" s="298"/>
      <c r="H736" s="298"/>
      <c r="I736" s="298"/>
    </row>
    <row r="737">
      <c r="D737" s="298"/>
      <c r="E737" s="298"/>
      <c r="F737" s="298"/>
      <c r="G737" s="298"/>
      <c r="H737" s="298"/>
      <c r="I737" s="298"/>
    </row>
    <row r="738">
      <c r="D738" s="298"/>
      <c r="E738" s="298"/>
      <c r="F738" s="298"/>
      <c r="G738" s="298"/>
      <c r="H738" s="298"/>
      <c r="I738" s="298"/>
    </row>
    <row r="739">
      <c r="D739" s="298"/>
      <c r="E739" s="298"/>
      <c r="F739" s="298"/>
      <c r="G739" s="298"/>
      <c r="H739" s="298"/>
      <c r="I739" s="298"/>
    </row>
    <row r="740">
      <c r="D740" s="298"/>
      <c r="E740" s="298"/>
      <c r="F740" s="298"/>
      <c r="G740" s="298"/>
      <c r="H740" s="298"/>
      <c r="I740" s="298"/>
    </row>
    <row r="741">
      <c r="D741" s="298"/>
      <c r="E741" s="298"/>
      <c r="F741" s="298"/>
      <c r="G741" s="298"/>
      <c r="H741" s="298"/>
      <c r="I741" s="298"/>
    </row>
    <row r="742">
      <c r="D742" s="298"/>
      <c r="E742" s="298"/>
      <c r="F742" s="298"/>
      <c r="G742" s="298"/>
      <c r="H742" s="298"/>
      <c r="I742" s="298"/>
    </row>
    <row r="743">
      <c r="D743" s="298"/>
      <c r="E743" s="298"/>
      <c r="F743" s="298"/>
      <c r="G743" s="298"/>
      <c r="H743" s="298"/>
      <c r="I743" s="298"/>
    </row>
    <row r="744">
      <c r="D744" s="298"/>
      <c r="E744" s="298"/>
      <c r="F744" s="298"/>
      <c r="G744" s="298"/>
      <c r="H744" s="298"/>
      <c r="I744" s="298"/>
    </row>
    <row r="745">
      <c r="D745" s="298"/>
      <c r="E745" s="298"/>
      <c r="F745" s="298"/>
      <c r="G745" s="298"/>
      <c r="H745" s="298"/>
      <c r="I745" s="298"/>
    </row>
    <row r="746">
      <c r="D746" s="298"/>
      <c r="E746" s="298"/>
      <c r="F746" s="298"/>
      <c r="G746" s="298"/>
      <c r="H746" s="298"/>
      <c r="I746" s="298"/>
    </row>
    <row r="747">
      <c r="D747" s="298"/>
      <c r="E747" s="298"/>
      <c r="F747" s="298"/>
      <c r="G747" s="298"/>
      <c r="H747" s="298"/>
      <c r="I747" s="298"/>
    </row>
    <row r="748">
      <c r="D748" s="298"/>
      <c r="E748" s="298"/>
      <c r="F748" s="298"/>
      <c r="G748" s="298"/>
      <c r="H748" s="298"/>
      <c r="I748" s="298"/>
    </row>
    <row r="749">
      <c r="D749" s="298"/>
      <c r="E749" s="298"/>
      <c r="F749" s="298"/>
      <c r="G749" s="298"/>
      <c r="H749" s="298"/>
      <c r="I749" s="298"/>
    </row>
    <row r="750">
      <c r="D750" s="298"/>
      <c r="E750" s="298"/>
      <c r="F750" s="298"/>
      <c r="G750" s="298"/>
      <c r="H750" s="298"/>
      <c r="I750" s="298"/>
    </row>
    <row r="751">
      <c r="D751" s="298"/>
      <c r="E751" s="298"/>
      <c r="F751" s="298"/>
      <c r="G751" s="298"/>
      <c r="H751" s="298"/>
      <c r="I751" s="298"/>
    </row>
    <row r="752">
      <c r="D752" s="298"/>
      <c r="E752" s="298"/>
      <c r="F752" s="298"/>
      <c r="G752" s="298"/>
      <c r="H752" s="298"/>
      <c r="I752" s="298"/>
    </row>
    <row r="753">
      <c r="D753" s="298"/>
      <c r="E753" s="298"/>
      <c r="F753" s="298"/>
      <c r="G753" s="298"/>
      <c r="H753" s="298"/>
      <c r="I753" s="298"/>
    </row>
    <row r="754">
      <c r="D754" s="298"/>
      <c r="E754" s="298"/>
      <c r="F754" s="298"/>
      <c r="G754" s="298"/>
      <c r="H754" s="298"/>
      <c r="I754" s="298"/>
    </row>
    <row r="755">
      <c r="D755" s="298"/>
      <c r="E755" s="298"/>
      <c r="F755" s="298"/>
      <c r="G755" s="298"/>
      <c r="H755" s="298"/>
      <c r="I755" s="298"/>
    </row>
    <row r="756">
      <c r="D756" s="298"/>
      <c r="E756" s="298"/>
      <c r="F756" s="298"/>
      <c r="G756" s="298"/>
      <c r="H756" s="298"/>
      <c r="I756" s="298"/>
    </row>
    <row r="757">
      <c r="D757" s="298"/>
      <c r="E757" s="298"/>
      <c r="F757" s="298"/>
      <c r="G757" s="298"/>
      <c r="H757" s="298"/>
      <c r="I757" s="298"/>
    </row>
    <row r="758">
      <c r="D758" s="298"/>
      <c r="E758" s="298"/>
      <c r="F758" s="298"/>
      <c r="G758" s="298"/>
      <c r="H758" s="298"/>
      <c r="I758" s="298"/>
    </row>
    <row r="759">
      <c r="D759" s="298"/>
      <c r="E759" s="298"/>
      <c r="F759" s="298"/>
      <c r="G759" s="298"/>
      <c r="H759" s="298"/>
      <c r="I759" s="298"/>
    </row>
    <row r="760">
      <c r="D760" s="298"/>
      <c r="E760" s="298"/>
      <c r="F760" s="298"/>
      <c r="G760" s="298"/>
      <c r="H760" s="298"/>
      <c r="I760" s="298"/>
    </row>
    <row r="761">
      <c r="D761" s="298"/>
      <c r="E761" s="298"/>
      <c r="F761" s="298"/>
      <c r="G761" s="298"/>
      <c r="H761" s="298"/>
      <c r="I761" s="298"/>
    </row>
    <row r="762">
      <c r="D762" s="298"/>
      <c r="E762" s="298"/>
      <c r="F762" s="298"/>
      <c r="G762" s="298"/>
      <c r="H762" s="298"/>
      <c r="I762" s="298"/>
    </row>
    <row r="763">
      <c r="D763" s="298"/>
      <c r="E763" s="298"/>
      <c r="F763" s="298"/>
      <c r="G763" s="298"/>
      <c r="H763" s="298"/>
      <c r="I763" s="298"/>
    </row>
    <row r="764">
      <c r="D764" s="298"/>
      <c r="E764" s="298"/>
      <c r="F764" s="298"/>
      <c r="G764" s="298"/>
      <c r="H764" s="298"/>
      <c r="I764" s="298"/>
    </row>
    <row r="765">
      <c r="D765" s="298"/>
      <c r="E765" s="298"/>
      <c r="F765" s="298"/>
      <c r="G765" s="298"/>
      <c r="H765" s="298"/>
      <c r="I765" s="298"/>
    </row>
    <row r="766">
      <c r="D766" s="298"/>
      <c r="E766" s="298"/>
      <c r="F766" s="298"/>
      <c r="G766" s="298"/>
      <c r="H766" s="298"/>
      <c r="I766" s="298"/>
    </row>
    <row r="767">
      <c r="D767" s="298"/>
      <c r="E767" s="298"/>
      <c r="F767" s="298"/>
      <c r="G767" s="298"/>
      <c r="H767" s="298"/>
      <c r="I767" s="298"/>
    </row>
    <row r="768">
      <c r="D768" s="298"/>
      <c r="E768" s="298"/>
      <c r="F768" s="298"/>
      <c r="G768" s="298"/>
      <c r="H768" s="298"/>
      <c r="I768" s="298"/>
    </row>
    <row r="769">
      <c r="D769" s="298"/>
      <c r="E769" s="298"/>
      <c r="F769" s="298"/>
      <c r="G769" s="298"/>
      <c r="H769" s="298"/>
      <c r="I769" s="298"/>
    </row>
  </sheetData>
  <mergeCells count="302">
    <mergeCell ref="D44:H44"/>
    <mergeCell ref="G45:H45"/>
    <mergeCell ref="G46:H46"/>
    <mergeCell ref="G47:H47"/>
    <mergeCell ref="G48:H48"/>
    <mergeCell ref="E49:H49"/>
    <mergeCell ref="E50:H50"/>
    <mergeCell ref="E51:F51"/>
    <mergeCell ref="E52:F52"/>
    <mergeCell ref="E53:F53"/>
    <mergeCell ref="D54:H54"/>
    <mergeCell ref="G55:H55"/>
    <mergeCell ref="G56:H56"/>
    <mergeCell ref="G57:H57"/>
    <mergeCell ref="C2:I2"/>
    <mergeCell ref="D3:H3"/>
    <mergeCell ref="D4:H4"/>
    <mergeCell ref="G5:H5"/>
    <mergeCell ref="G6:H6"/>
    <mergeCell ref="G7:H7"/>
    <mergeCell ref="G8:H8"/>
    <mergeCell ref="E9:H9"/>
    <mergeCell ref="E10:H10"/>
    <mergeCell ref="E11:F11"/>
    <mergeCell ref="E12:F12"/>
    <mergeCell ref="E13:F13"/>
    <mergeCell ref="D14:H14"/>
    <mergeCell ref="G15:H15"/>
    <mergeCell ref="G16:H16"/>
    <mergeCell ref="G17:H17"/>
    <mergeCell ref="G18:H18"/>
    <mergeCell ref="E19:H19"/>
    <mergeCell ref="E20:H20"/>
    <mergeCell ref="E21:F21"/>
    <mergeCell ref="E22:F22"/>
    <mergeCell ref="E23:F23"/>
    <mergeCell ref="D24:H24"/>
    <mergeCell ref="G25:H25"/>
    <mergeCell ref="G26:H26"/>
    <mergeCell ref="G27:H27"/>
    <mergeCell ref="G28:H28"/>
    <mergeCell ref="E29:H29"/>
    <mergeCell ref="E30:H30"/>
    <mergeCell ref="E31:F31"/>
    <mergeCell ref="E32:F32"/>
    <mergeCell ref="E33:F33"/>
    <mergeCell ref="D34:H34"/>
    <mergeCell ref="G35:H35"/>
    <mergeCell ref="G36:H36"/>
    <mergeCell ref="G37:H37"/>
    <mergeCell ref="G38:H38"/>
    <mergeCell ref="E39:H39"/>
    <mergeCell ref="E40:H40"/>
    <mergeCell ref="E41:F41"/>
    <mergeCell ref="E42:F42"/>
    <mergeCell ref="E43:F43"/>
    <mergeCell ref="G58:H58"/>
    <mergeCell ref="E59:H59"/>
    <mergeCell ref="E60:H60"/>
    <mergeCell ref="E61:F61"/>
    <mergeCell ref="E62:F62"/>
    <mergeCell ref="E63:F63"/>
    <mergeCell ref="D64:H64"/>
    <mergeCell ref="G65:H65"/>
    <mergeCell ref="G66:H66"/>
    <mergeCell ref="G67:H67"/>
    <mergeCell ref="G68:H68"/>
    <mergeCell ref="E69:H69"/>
    <mergeCell ref="E70:H70"/>
    <mergeCell ref="E71:F71"/>
    <mergeCell ref="E72:F72"/>
    <mergeCell ref="E73:F73"/>
    <mergeCell ref="D74:H74"/>
    <mergeCell ref="G75:H75"/>
    <mergeCell ref="G76:H76"/>
    <mergeCell ref="G77:H77"/>
    <mergeCell ref="G78:H78"/>
    <mergeCell ref="E79:H79"/>
    <mergeCell ref="E80:H80"/>
    <mergeCell ref="E81:F81"/>
    <mergeCell ref="E82:F82"/>
    <mergeCell ref="E83:F83"/>
    <mergeCell ref="D84:H84"/>
    <mergeCell ref="G85:H85"/>
    <mergeCell ref="G86:H86"/>
    <mergeCell ref="G87:H87"/>
    <mergeCell ref="G88:H88"/>
    <mergeCell ref="E89:H89"/>
    <mergeCell ref="E90:H90"/>
    <mergeCell ref="E91:F91"/>
    <mergeCell ref="E92:F92"/>
    <mergeCell ref="E93:F93"/>
    <mergeCell ref="D94:H94"/>
    <mergeCell ref="G95:H95"/>
    <mergeCell ref="G96:H96"/>
    <mergeCell ref="G97:H97"/>
    <mergeCell ref="G98:H98"/>
    <mergeCell ref="E99:H99"/>
    <mergeCell ref="E100:H100"/>
    <mergeCell ref="E101:F101"/>
    <mergeCell ref="E102:F102"/>
    <mergeCell ref="E103:F103"/>
    <mergeCell ref="D104:H104"/>
    <mergeCell ref="G105:H105"/>
    <mergeCell ref="G106:H106"/>
    <mergeCell ref="G107:H107"/>
    <mergeCell ref="G108:H108"/>
    <mergeCell ref="E109:H109"/>
    <mergeCell ref="E110:H110"/>
    <mergeCell ref="E111:F111"/>
    <mergeCell ref="E112:F112"/>
    <mergeCell ref="E113:F113"/>
    <mergeCell ref="D114:H114"/>
    <mergeCell ref="G115:H115"/>
    <mergeCell ref="G116:H116"/>
    <mergeCell ref="G117:H117"/>
    <mergeCell ref="G118:H118"/>
    <mergeCell ref="E119:H119"/>
    <mergeCell ref="E120:H120"/>
    <mergeCell ref="E121:F121"/>
    <mergeCell ref="E122:F122"/>
    <mergeCell ref="E123:F123"/>
    <mergeCell ref="D124:H124"/>
    <mergeCell ref="G125:H125"/>
    <mergeCell ref="G126:H126"/>
    <mergeCell ref="G127:H127"/>
    <mergeCell ref="G128:H128"/>
    <mergeCell ref="E129:H129"/>
    <mergeCell ref="E130:H130"/>
    <mergeCell ref="E131:F131"/>
    <mergeCell ref="E132:F132"/>
    <mergeCell ref="E133:F133"/>
    <mergeCell ref="D134:H134"/>
    <mergeCell ref="G135:H135"/>
    <mergeCell ref="G136:H136"/>
    <mergeCell ref="G137:H137"/>
    <mergeCell ref="G138:H138"/>
    <mergeCell ref="E139:H139"/>
    <mergeCell ref="E140:H140"/>
    <mergeCell ref="E141:F141"/>
    <mergeCell ref="E142:F142"/>
    <mergeCell ref="E143:F143"/>
    <mergeCell ref="D144:H144"/>
    <mergeCell ref="G145:H145"/>
    <mergeCell ref="G146:H146"/>
    <mergeCell ref="G147:H147"/>
    <mergeCell ref="G148:H148"/>
    <mergeCell ref="E149:H149"/>
    <mergeCell ref="E150:H150"/>
    <mergeCell ref="E151:F151"/>
    <mergeCell ref="E152:F152"/>
    <mergeCell ref="E153:F153"/>
    <mergeCell ref="D154:H154"/>
    <mergeCell ref="G155:H155"/>
    <mergeCell ref="G156:H156"/>
    <mergeCell ref="G157:H157"/>
    <mergeCell ref="G158:H158"/>
    <mergeCell ref="E159:H159"/>
    <mergeCell ref="E160:H160"/>
    <mergeCell ref="E161:F161"/>
    <mergeCell ref="E162:F162"/>
    <mergeCell ref="E163:F163"/>
    <mergeCell ref="D164:H164"/>
    <mergeCell ref="G165:H165"/>
    <mergeCell ref="G166:H166"/>
    <mergeCell ref="G167:H167"/>
    <mergeCell ref="G168:H168"/>
    <mergeCell ref="E169:H169"/>
    <mergeCell ref="E170:H170"/>
    <mergeCell ref="E171:F171"/>
    <mergeCell ref="E172:F172"/>
    <mergeCell ref="E173:F173"/>
    <mergeCell ref="D174:H174"/>
    <mergeCell ref="G175:H175"/>
    <mergeCell ref="G176:H176"/>
    <mergeCell ref="G177:H177"/>
    <mergeCell ref="G178:H178"/>
    <mergeCell ref="E179:H179"/>
    <mergeCell ref="E180:H180"/>
    <mergeCell ref="E181:F181"/>
    <mergeCell ref="E182:F182"/>
    <mergeCell ref="E183:F183"/>
    <mergeCell ref="D184:H184"/>
    <mergeCell ref="G185:H185"/>
    <mergeCell ref="G186:H186"/>
    <mergeCell ref="G187:H187"/>
    <mergeCell ref="G188:H188"/>
    <mergeCell ref="E189:H189"/>
    <mergeCell ref="E190:H190"/>
    <mergeCell ref="E191:F191"/>
    <mergeCell ref="E192:F192"/>
    <mergeCell ref="E193:F193"/>
    <mergeCell ref="D194:H194"/>
    <mergeCell ref="G195:H195"/>
    <mergeCell ref="G196:H196"/>
    <mergeCell ref="G197:H197"/>
    <mergeCell ref="G198:H198"/>
    <mergeCell ref="E199:H199"/>
    <mergeCell ref="E200:H200"/>
    <mergeCell ref="E201:F201"/>
    <mergeCell ref="E202:F202"/>
    <mergeCell ref="E203:F203"/>
    <mergeCell ref="D204:H204"/>
    <mergeCell ref="G205:H205"/>
    <mergeCell ref="G206:H206"/>
    <mergeCell ref="G207:H207"/>
    <mergeCell ref="G208:H208"/>
    <mergeCell ref="E209:H209"/>
    <mergeCell ref="E210:H210"/>
    <mergeCell ref="E211:F211"/>
    <mergeCell ref="D254:H254"/>
    <mergeCell ref="G255:H255"/>
    <mergeCell ref="G256:H256"/>
    <mergeCell ref="G257:H257"/>
    <mergeCell ref="G258:H258"/>
    <mergeCell ref="E259:H259"/>
    <mergeCell ref="E260:H260"/>
    <mergeCell ref="E261:F261"/>
    <mergeCell ref="E262:F262"/>
    <mergeCell ref="E263:F263"/>
    <mergeCell ref="D264:H264"/>
    <mergeCell ref="G265:H265"/>
    <mergeCell ref="G266:H266"/>
    <mergeCell ref="G267:H267"/>
    <mergeCell ref="G275:H275"/>
    <mergeCell ref="G276:H276"/>
    <mergeCell ref="G277:H277"/>
    <mergeCell ref="G278:H278"/>
    <mergeCell ref="E279:H279"/>
    <mergeCell ref="E280:H280"/>
    <mergeCell ref="E281:F281"/>
    <mergeCell ref="E282:F282"/>
    <mergeCell ref="E283:F283"/>
    <mergeCell ref="D284:H284"/>
    <mergeCell ref="G285:H285"/>
    <mergeCell ref="G286:H286"/>
    <mergeCell ref="G287:H287"/>
    <mergeCell ref="G288:H288"/>
    <mergeCell ref="G296:H296"/>
    <mergeCell ref="G297:H297"/>
    <mergeCell ref="G298:H298"/>
    <mergeCell ref="E299:H299"/>
    <mergeCell ref="E300:H300"/>
    <mergeCell ref="E301:F301"/>
    <mergeCell ref="E302:F302"/>
    <mergeCell ref="E303:F303"/>
    <mergeCell ref="E289:H289"/>
    <mergeCell ref="E290:H290"/>
    <mergeCell ref="E291:F291"/>
    <mergeCell ref="E292:F292"/>
    <mergeCell ref="E293:F293"/>
    <mergeCell ref="D294:H294"/>
    <mergeCell ref="G295:H295"/>
    <mergeCell ref="E212:F212"/>
    <mergeCell ref="E213:F213"/>
    <mergeCell ref="D214:H214"/>
    <mergeCell ref="G215:H215"/>
    <mergeCell ref="G216:H216"/>
    <mergeCell ref="G217:H217"/>
    <mergeCell ref="G218:H218"/>
    <mergeCell ref="E219:H219"/>
    <mergeCell ref="E220:H220"/>
    <mergeCell ref="E221:F221"/>
    <mergeCell ref="E222:F222"/>
    <mergeCell ref="E223:F223"/>
    <mergeCell ref="D224:H224"/>
    <mergeCell ref="G225:H225"/>
    <mergeCell ref="G226:H226"/>
    <mergeCell ref="G227:H227"/>
    <mergeCell ref="G228:H228"/>
    <mergeCell ref="E229:H229"/>
    <mergeCell ref="E230:H230"/>
    <mergeCell ref="E231:F231"/>
    <mergeCell ref="E232:F232"/>
    <mergeCell ref="E233:F233"/>
    <mergeCell ref="D234:H234"/>
    <mergeCell ref="G235:H235"/>
    <mergeCell ref="G236:H236"/>
    <mergeCell ref="G237:H237"/>
    <mergeCell ref="G238:H238"/>
    <mergeCell ref="E239:H239"/>
    <mergeCell ref="E240:H240"/>
    <mergeCell ref="E241:F241"/>
    <mergeCell ref="E242:F242"/>
    <mergeCell ref="E243:F243"/>
    <mergeCell ref="D244:H244"/>
    <mergeCell ref="G245:H245"/>
    <mergeCell ref="G246:H246"/>
    <mergeCell ref="G247:H247"/>
    <mergeCell ref="G248:H248"/>
    <mergeCell ref="E249:H249"/>
    <mergeCell ref="E250:H250"/>
    <mergeCell ref="E251:F251"/>
    <mergeCell ref="E252:F252"/>
    <mergeCell ref="E253:F253"/>
    <mergeCell ref="G268:H268"/>
    <mergeCell ref="E269:H269"/>
    <mergeCell ref="E270:H270"/>
    <mergeCell ref="E271:F271"/>
    <mergeCell ref="E272:F272"/>
    <mergeCell ref="E273:F273"/>
    <mergeCell ref="D274:H274"/>
  </mergeCells>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4" priority="1" operator="equal">
      <formula>"A"</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5" priority="2" operator="equal">
      <formula>"B"</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6" priority="3" operator="equal">
      <formula>"C1"</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7" priority="4" operator="equal">
      <formula>"C2"</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8" priority="5" operator="equal">
      <formula>"D"</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9" priority="6" operator="equal">
      <formula>"R"</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10" priority="7" operator="equal">
      <formula>"N"</formula>
    </cfRule>
  </conditionalFormatting>
  <printOptions gridLines="1" horizontalCentered="1"/>
  <pageMargins bottom="0.75" footer="0.0" header="0.0" left="0.7" right="0.7" top="0.75"/>
  <pageSetup fitToHeight="0" paperSize="9" cellComments="atEnd" orientation="portrait" pageOrder="overThenDown"/>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hidden="1" min="1" max="1" width="4.25"/>
    <col customWidth="1" hidden="1" min="2" max="2" width="7.13"/>
    <col customWidth="1" min="3" max="3" width="1.75"/>
    <col customWidth="1" min="4" max="8" width="6.38"/>
    <col customWidth="1" min="9" max="9" width="0.38"/>
  </cols>
  <sheetData>
    <row r="1" ht="25.5" hidden="1" customHeight="1"/>
    <row r="2" ht="6.0" customHeight="1">
      <c r="B2" s="238"/>
      <c r="C2" s="238"/>
    </row>
    <row r="3" ht="48.0" customHeight="1">
      <c r="D3" s="301" t="s">
        <v>118</v>
      </c>
    </row>
    <row r="4" ht="20.25" customHeight="1">
      <c r="D4" s="241">
        <f>NOW()</f>
        <v>46265.50961</v>
      </c>
    </row>
    <row r="5" ht="27.0" customHeight="1">
      <c r="A5" s="36" t="s">
        <v>95</v>
      </c>
      <c r="B5" s="36">
        <v>1.0</v>
      </c>
      <c r="D5" s="242" t="s">
        <v>11</v>
      </c>
      <c r="E5" s="243" t="s">
        <v>12</v>
      </c>
      <c r="F5" s="243" t="s">
        <v>13</v>
      </c>
      <c r="G5" s="244" t="s">
        <v>80</v>
      </c>
      <c r="H5" s="245"/>
    </row>
    <row r="6" ht="27.0" customHeight="1">
      <c r="A6" s="36"/>
      <c r="B6" s="36" t="s">
        <v>116</v>
      </c>
      <c r="D6" s="247">
        <f t="array" ref="D6">IFERROR(INDEX('計測入力シート（ここのみ編集可）'!$BN$17:$BN$116,MATCH(A5&amp;B5,'計測入力シート（ここのみ編集可）'!$BO$17:$BO$116,0)),"")</f>
        <v>1</v>
      </c>
      <c r="E6" s="248">
        <f t="array" ref="E6">IFERROR(INDEX('計測入力シート（ここのみ編集可）'!$BP$17:$BP$116,MATCH(A5&amp;B5,'計測入力シート（ここのみ編集可）'!$BO$17:$BO$116,0)),"")</f>
        <v>3</v>
      </c>
      <c r="F6" s="249" t="str">
        <f t="array" ref="F6">IFERROR(INDEX('計測入力シート（ここのみ編集可）'!$BR$17:$BR$116,MATCH(A5&amp;B5,'計測入力シート（ここのみ編集可）'!$BO$17:$BO$116,0)),"")</f>
        <v>-</v>
      </c>
      <c r="G6" s="250">
        <f t="array" ref="G6">IFERROR(INDEX('計測入力シート（ここのみ編集可）'!$BL$17:$BL$116,MATCH(A5&amp;B5,'計測入力シート（ここのみ編集可）'!$BO$17:$BO$116,0)),"")</f>
        <v>34</v>
      </c>
      <c r="H6" s="251"/>
    </row>
    <row r="7" ht="27.0" customHeight="1">
      <c r="D7" s="252" t="s">
        <v>18</v>
      </c>
      <c r="E7" s="253">
        <f t="array" ref="E7">IFERROR(INDEX('計測入力シート（ここのみ編集可）'!$C$17:$C$116,MATCH(A5&amp;B5,'計測入力シート（ここのみ編集可）'!$BO$17:$BO$116,0)),"")</f>
        <v>16</v>
      </c>
      <c r="F7" s="254" t="s">
        <v>4</v>
      </c>
      <c r="G7" s="255" t="str">
        <f t="array" ref="G7">IFERROR(INDEX('計測入力シート（ここのみ編集可）'!$D$17:$D$116,MATCH(A5&amp;B5,'計測入力シート（ここのみ編集可）'!$BO$17:$BO$116,0)),"")</f>
        <v>ホッシー</v>
      </c>
      <c r="H7" s="256"/>
    </row>
    <row r="8" ht="27.0" customHeight="1">
      <c r="D8" s="257" t="s">
        <v>3</v>
      </c>
      <c r="E8" s="258" t="str">
        <f t="array" ref="E8">IFERROR(INDEX('計測入力シート（ここのみ編集可）'!$B$17:$B$116,MATCH(A5&amp;B5,'計測入力シート（ここのみ編集可）'!$BO$17:$BO$116,0)),"")</f>
        <v>R</v>
      </c>
      <c r="F8" s="259" t="s">
        <v>5</v>
      </c>
      <c r="G8" s="260" t="str">
        <f t="array" ref="G8">IFERROR(INDEX('計測入力シート（ここのみ編集可）'!$E$17:$E$116,MATCH(A5&amp;B5,'計測入力シート（ここのみ編集可）'!$BO$17:$BO$116,0)),"")</f>
        <v>Ninja250</v>
      </c>
      <c r="H8" s="261"/>
    </row>
    <row r="9" ht="24.75" customHeight="1">
      <c r="D9" s="262" t="s">
        <v>58</v>
      </c>
      <c r="E9" s="263" t="str">
        <f t="array" ref="E9">IFERROR(INDEX(#REF!,MATCH(A5&amp;B5,'計測入力シート（ここのみ編集可）'!$BO$17:$BO$116,0)),"")</f>
        <v/>
      </c>
      <c r="H9" s="35"/>
    </row>
    <row r="10" ht="52.5" customHeight="1">
      <c r="D10" s="264" t="s">
        <v>68</v>
      </c>
      <c r="E10" s="265" t="str">
        <f t="array" ref="E10">IFERROR(INDEX(#REF!,MATCH(A5&amp;B5,'計測入力シート（ここのみ編集可）'!$BO$17:$BO$116,0)),"")</f>
        <v/>
      </c>
      <c r="F10" s="2"/>
      <c r="G10" s="2"/>
      <c r="H10" s="3"/>
    </row>
    <row r="11" ht="20.25" customHeight="1">
      <c r="D11" s="266" t="s">
        <v>70</v>
      </c>
      <c r="E11" s="267" t="str">
        <f t="array" ref="E11">IFERROR(INDEX('計測入力シート（ここのみ編集可）'!$AW$17:$AW$116,MATCH(A5&amp;B5,'計測入力シート（ここのみ編集可）'!$BO$17:$BO$116,0)),"")</f>
        <v>2:00:341</v>
      </c>
      <c r="F11" s="268"/>
      <c r="G11" s="269" t="s">
        <v>110</v>
      </c>
      <c r="H11" s="270">
        <f t="array" ref="H11">IFERROR(INDEX('計測入力シート（ここのみ編集可）'!$AY$17:$AY$116,MATCH(A5&amp;B5,'計測入力シート（ここのみ編集可）'!$BO$17:$BO$116,0)),"")</f>
        <v>1</v>
      </c>
    </row>
    <row r="12" ht="20.25" customHeight="1">
      <c r="D12" s="271" t="s">
        <v>73</v>
      </c>
      <c r="E12" s="272" t="str">
        <f t="array" ref="E12">IFERROR(INDEX('計測入力シート（ここのみ編集可）'!$AZ$17:$AZ$116,MATCH(A5&amp;B5,'計測入力シート（ここのみ編集可）'!$BO$17:$BO$116,0)),"")</f>
        <v>1:57:711</v>
      </c>
      <c r="F12" s="179"/>
      <c r="G12" s="273" t="s">
        <v>111</v>
      </c>
      <c r="H12" s="274" t="str">
        <f t="array" ref="H12">IFERROR(INDEX('計測入力シート（ここのみ編集可）'!$BB$17:$BB$116,MATCH(A5&amp;B5,'計測入力シート（ここのみ編集可）'!$BO$17:$BO$116,0)),"")</f>
        <v>-</v>
      </c>
    </row>
    <row r="13" ht="20.25" customHeight="1">
      <c r="D13" s="275" t="s">
        <v>112</v>
      </c>
      <c r="E13" s="276" t="str">
        <f t="array" ref="E13">IFERROR(INDEX('計測入力シート（ここのみ編集可）'!$BC$17:$BC$116,MATCH(A5&amp;B5,'計測入力シート（ここのみ編集可）'!$BO$17:$BO$116,0)),"")</f>
        <v>1:57:711</v>
      </c>
      <c r="F13" s="277"/>
      <c r="G13" s="278" t="s">
        <v>9</v>
      </c>
      <c r="H13" s="279">
        <f t="array" ref="H13">IFERROR(INDEX('計測入力シート（ここのみ編集可）'!$BD$17:$BD$116,MATCH(A5&amp;B5,'計測入力シート（ここのみ編集可）'!$BO$17:$BO$116,0)),"")</f>
        <v>1.20598119</v>
      </c>
    </row>
    <row r="14" ht="20.25" customHeight="1">
      <c r="D14" s="280"/>
    </row>
    <row r="15" ht="27.0" customHeight="1">
      <c r="A15" s="105" t="str">
        <f>A5</f>
        <v>R</v>
      </c>
      <c r="B15" s="105">
        <f>B5+1</f>
        <v>2</v>
      </c>
      <c r="D15" s="242" t="s">
        <v>11</v>
      </c>
      <c r="E15" s="243" t="s">
        <v>12</v>
      </c>
      <c r="F15" s="243" t="s">
        <v>13</v>
      </c>
      <c r="G15" s="244" t="s">
        <v>80</v>
      </c>
      <c r="H15" s="245"/>
    </row>
    <row r="16" ht="27.0" customHeight="1">
      <c r="A16" s="36"/>
      <c r="B16" s="36"/>
      <c r="D16" s="247">
        <f t="array" ref="D16">IFERROR(INDEX('計測入力シート（ここのみ編集可）'!$BN$17:$BN$116,MATCH(A15&amp;B15,'計測入力シート（ここのみ編集可）'!$BO$17:$BO$116,0)),"")</f>
        <v>2</v>
      </c>
      <c r="E16" s="248" t="str">
        <f t="array" ref="E16">IFERROR(INDEX('計測入力シート（ここのみ編集可）'!$BP$17:$BP$116,MATCH(A15&amp;B15,'計測入力シート（ここのみ編集可）'!$BO$17:$BO$116,0)),"")</f>
        <v>-</v>
      </c>
      <c r="F16" s="249" t="str">
        <f t="array" ref="F16">IFERROR(INDEX('計測入力シート（ここのみ編集可）'!$BR$17:$BR$116,MATCH(A15&amp;B15,'計測入力シート（ここのみ編集可）'!$BO$17:$BO$116,0)),"")</f>
        <v>-</v>
      </c>
      <c r="G16" s="250">
        <f t="array" ref="G16">IFERROR(INDEX('計測入力シート（ここのみ編集可）'!$BL$17:$BL$116,MATCH(A15&amp;B15,'計測入力シート（ここのみ編集可）'!$BO$17:$BO$116,0)),"")</f>
        <v>37</v>
      </c>
      <c r="H16" s="251"/>
    </row>
    <row r="17" ht="27.0" customHeight="1">
      <c r="D17" s="252" t="s">
        <v>18</v>
      </c>
      <c r="E17" s="253">
        <f t="array" ref="E17">IFERROR(INDEX('計測入力シート（ここのみ編集可）'!$C$17:$C$116,MATCH(A15&amp;B15,'計測入力シート（ここのみ編集可）'!$BO$17:$BO$116,0)),"")</f>
        <v>15</v>
      </c>
      <c r="F17" s="254" t="s">
        <v>4</v>
      </c>
      <c r="G17" s="255" t="str">
        <f t="array" ref="G17">IFERROR(INDEX('計測入力シート（ここのみ編集可）'!$D$17:$D$116,MATCH(A15&amp;B15,'計測入力シート（ここのみ編集可）'!$BO$17:$BO$116,0)),"")</f>
        <v>nagai7111</v>
      </c>
      <c r="H17" s="256"/>
    </row>
    <row r="18" ht="27.0" customHeight="1">
      <c r="D18" s="257" t="s">
        <v>3</v>
      </c>
      <c r="E18" s="258" t="str">
        <f t="array" ref="E18">IFERROR(INDEX('計測入力シート（ここのみ編集可）'!$B$17:$B$116,MATCH(A15&amp;B15,'計測入力シート（ここのみ編集可）'!$BO$17:$BO$116,0)),"")</f>
        <v>R</v>
      </c>
      <c r="F18" s="259" t="s">
        <v>5</v>
      </c>
      <c r="G18" s="260" t="str">
        <f t="array" ref="G18">IFERROR(INDEX('計測入力シート（ここのみ編集可）'!$E$17:$E$116,MATCH(A15&amp;B15,'計測入力シート（ここのみ編集可）'!$BO$17:$BO$116,0)),"")</f>
        <v>VTR</v>
      </c>
      <c r="H18" s="261"/>
    </row>
    <row r="19" ht="24.75" customHeight="1">
      <c r="D19" s="262" t="s">
        <v>58</v>
      </c>
      <c r="E19" s="263" t="str">
        <f t="array" ref="E19">IFERROR(INDEX(#REF!,MATCH(A15&amp;B15,'計測入力シート（ここのみ編集可）'!$BO$17:$BO$116,0)),"")</f>
        <v/>
      </c>
      <c r="H19" s="35"/>
    </row>
    <row r="20" ht="52.5" customHeight="1">
      <c r="D20" s="264" t="s">
        <v>68</v>
      </c>
      <c r="E20" s="265" t="str">
        <f t="array" ref="E20">IFERROR(INDEX(#REF!,MATCH(A15&amp;B15,'計測入力シート（ここのみ編集可）'!$BO$17:$BO$116,0)),"")</f>
        <v/>
      </c>
      <c r="F20" s="2"/>
      <c r="G20" s="2"/>
      <c r="H20" s="3"/>
    </row>
    <row r="21" ht="20.25" customHeight="1">
      <c r="D21" s="266" t="s">
        <v>70</v>
      </c>
      <c r="E21" s="267" t="str">
        <f t="array" ref="E21">IFERROR(INDEX('計測入力シート（ここのみ編集可）'!$AW$17:$AW$116,MATCH(A15&amp;B15,'計測入力シート（ここのみ編集可）'!$BO$17:$BO$116,0)),"")</f>
        <v>2:00:606</v>
      </c>
      <c r="F21" s="268"/>
      <c r="G21" s="269" t="s">
        <v>110</v>
      </c>
      <c r="H21" s="270" t="str">
        <f t="array" ref="H21">IFERROR(INDEX('計測入力シート（ここのみ編集可）'!$AY$17:$AY$116,MATCH(A15&amp;B15,'計測入力シート（ここのみ編集可）'!$BO$17:$BO$116,0)),"")</f>
        <v>-</v>
      </c>
    </row>
    <row r="22" ht="20.25" customHeight="1">
      <c r="D22" s="271" t="s">
        <v>73</v>
      </c>
      <c r="E22" s="272" t="str">
        <f t="array" ref="E22">IFERROR(INDEX('計測入力シート（ここのみ編集可）'!$AZ$17:$AZ$116,MATCH(A15&amp;B15,'計測入力シート（ここのみ編集可）'!$BO$17:$BO$116,0)),"")</f>
        <v>1:58:070</v>
      </c>
      <c r="F22" s="179"/>
      <c r="G22" s="273" t="s">
        <v>111</v>
      </c>
      <c r="H22" s="274" t="str">
        <f t="array" ref="H22">IFERROR(INDEX('計測入力シート（ここのみ編集可）'!$BB$17:$BB$116,MATCH(A15&amp;B15,'計測入力シート（ここのみ編集可）'!$BO$17:$BO$116,0)),"")</f>
        <v>-</v>
      </c>
    </row>
    <row r="23" ht="20.25" customHeight="1">
      <c r="D23" s="275" t="s">
        <v>112</v>
      </c>
      <c r="E23" s="276" t="str">
        <f t="array" ref="E23">IFERROR(INDEX('計測入力シート（ここのみ編集可）'!$BC$17:$BC$116,MATCH(A15&amp;B15,'計測入力シート（ここのみ編集可）'!$BO$17:$BO$116,0)),"")</f>
        <v>1:58:070</v>
      </c>
      <c r="F23" s="277"/>
      <c r="G23" s="278" t="s">
        <v>9</v>
      </c>
      <c r="H23" s="279">
        <f t="array" ref="H23">IFERROR(INDEX('計測入力シート（ここのみ編集可）'!$BD$17:$BD$116,MATCH(A15&amp;B15,'計測入力シート（ここのみ編集可）'!$BO$17:$BO$116,0)),"")</f>
        <v>1.209659242</v>
      </c>
    </row>
    <row r="24" ht="20.25" customHeight="1">
      <c r="D24" s="280"/>
    </row>
    <row r="25" ht="27.0" customHeight="1">
      <c r="A25" s="105" t="str">
        <f>A15</f>
        <v>R</v>
      </c>
      <c r="B25" s="105">
        <f>B15+1</f>
        <v>3</v>
      </c>
      <c r="D25" s="242" t="s">
        <v>11</v>
      </c>
      <c r="E25" s="243" t="s">
        <v>12</v>
      </c>
      <c r="F25" s="243" t="s">
        <v>13</v>
      </c>
      <c r="G25" s="244" t="s">
        <v>80</v>
      </c>
      <c r="H25" s="245"/>
    </row>
    <row r="26" ht="27.0" customHeight="1">
      <c r="A26" s="36"/>
      <c r="B26" s="36"/>
      <c r="D26" s="247">
        <f t="array" ref="D26">IFERROR(INDEX('計測入力シート（ここのみ編集可）'!$BN$17:$BN$116,MATCH(A25&amp;B25,'計測入力シート（ここのみ編集可）'!$BO$17:$BO$116,0)),"")</f>
        <v>3</v>
      </c>
      <c r="E26" s="248" t="str">
        <f t="array" ref="E26">IFERROR(INDEX('計測入力シート（ここのみ編集可）'!$BP$17:$BP$116,MATCH(A25&amp;B25,'計測入力シート（ここのみ編集可）'!$BO$17:$BO$116,0)),"")</f>
        <v>-</v>
      </c>
      <c r="F26" s="249">
        <f t="array" ref="F26">IFERROR(INDEX('計測入力シート（ここのみ編集可）'!$BR$17:$BR$116,MATCH(A25&amp;B25,'計測入力シート（ここのみ編集可）'!$BO$17:$BO$116,0)),"")</f>
        <v>3</v>
      </c>
      <c r="G26" s="250">
        <f t="array" ref="G26">IFERROR(INDEX('計測入力シート（ここのみ編集可）'!$BL$17:$BL$116,MATCH(A25&amp;B25,'計測入力シート（ここのみ編集可）'!$BO$17:$BO$116,0)),"")</f>
        <v>44</v>
      </c>
      <c r="H26" s="251"/>
    </row>
    <row r="27" ht="27.0" customHeight="1">
      <c r="D27" s="252" t="s">
        <v>18</v>
      </c>
      <c r="E27" s="253">
        <f t="array" ref="E27">IFERROR(INDEX('計測入力シート（ここのみ編集可）'!$C$17:$C$116,MATCH(A25&amp;B25,'計測入力シート（ここのみ編集可）'!$BO$17:$BO$116,0)),"")</f>
        <v>14</v>
      </c>
      <c r="F27" s="254" t="s">
        <v>4</v>
      </c>
      <c r="G27" s="255" t="str">
        <f t="array" ref="G27">IFERROR(INDEX('計測入力シート（ここのみ編集可）'!$D$17:$D$116,MATCH(A25&amp;B25,'計測入力シート（ここのみ編集可）'!$BO$17:$BO$116,0)),"")</f>
        <v>にんじゃ</v>
      </c>
      <c r="H27" s="256"/>
    </row>
    <row r="28" ht="27.0" customHeight="1">
      <c r="D28" s="257" t="s">
        <v>3</v>
      </c>
      <c r="E28" s="258" t="str">
        <f t="array" ref="E28">IFERROR(INDEX('計測入力シート（ここのみ編集可）'!$B$17:$B$116,MATCH(A25&amp;B25,'計測入力シート（ここのみ編集可）'!$BO$17:$BO$116,0)),"")</f>
        <v>R</v>
      </c>
      <c r="F28" s="259" t="s">
        <v>5</v>
      </c>
      <c r="G28" s="260" t="str">
        <f t="array" ref="G28">IFERROR(INDEX('計測入力シート（ここのみ編集可）'!$E$17:$E$116,MATCH(A25&amp;B25,'計測入力シート（ここのみ編集可）'!$BO$17:$BO$116,0)),"")</f>
        <v>GROM</v>
      </c>
      <c r="H28" s="261"/>
    </row>
    <row r="29" ht="24.75" customHeight="1">
      <c r="D29" s="262" t="s">
        <v>58</v>
      </c>
      <c r="E29" s="263" t="str">
        <f t="array" ref="E29">IFERROR(INDEX(#REF!,MATCH(A25&amp;B25,'計測入力シート（ここのみ編集可）'!$BO$17:$BO$116,0)),"")</f>
        <v/>
      </c>
      <c r="H29" s="35"/>
    </row>
    <row r="30" ht="52.5" customHeight="1">
      <c r="D30" s="264" t="s">
        <v>68</v>
      </c>
      <c r="E30" s="265" t="str">
        <f t="array" ref="E30">IFERROR(INDEX(#REF!,MATCH(A25&amp;B25,'計測入力シート（ここのみ編集可）'!$BO$17:$BO$116,0)),"")</f>
        <v/>
      </c>
      <c r="F30" s="2"/>
      <c r="G30" s="2"/>
      <c r="H30" s="3"/>
    </row>
    <row r="31" ht="20.25" customHeight="1">
      <c r="D31" s="266" t="s">
        <v>70</v>
      </c>
      <c r="E31" s="267" t="str">
        <f t="array" ref="E31">IFERROR(INDEX('計測入力シート（ここのみ編集可）'!$AW$17:$AW$116,MATCH(A25&amp;B25,'計測入力シート（ここのみ編集可）'!$BO$17:$BO$116,0)),"")</f>
        <v>2:06:466</v>
      </c>
      <c r="F31" s="268"/>
      <c r="G31" s="269" t="s">
        <v>110</v>
      </c>
      <c r="H31" s="270" t="str">
        <f t="array" ref="H31">IFERROR(INDEX('計測入力シート（ここのみ編集可）'!$AY$17:$AY$116,MATCH(A25&amp;B25,'計測入力シート（ここのみ編集可）'!$BO$17:$BO$116,0)),"")</f>
        <v>-</v>
      </c>
    </row>
    <row r="32" ht="20.25" customHeight="1">
      <c r="D32" s="271" t="s">
        <v>73</v>
      </c>
      <c r="E32" s="272" t="str">
        <f t="array" ref="E32">IFERROR(INDEX('計測入力シート（ここのみ編集可）'!$AZ$17:$AZ$116,MATCH(A25&amp;B25,'計測入力シート（ここのみ編集可）'!$BO$17:$BO$116,0)),"")</f>
        <v>2:05:058</v>
      </c>
      <c r="F32" s="179"/>
      <c r="G32" s="273" t="s">
        <v>111</v>
      </c>
      <c r="H32" s="274" t="str">
        <f t="array" ref="H32">IFERROR(INDEX('計測入力シート（ここのみ編集可）'!$BB$17:$BB$116,MATCH(A25&amp;B25,'計測入力シート（ここのみ編集可）'!$BO$17:$BO$116,0)),"")</f>
        <v>-</v>
      </c>
    </row>
    <row r="33" ht="20.25" customHeight="1">
      <c r="D33" s="275" t="s">
        <v>112</v>
      </c>
      <c r="E33" s="276" t="str">
        <f t="array" ref="E33">IFERROR(INDEX('計測入力シート（ここのみ編集可）'!$BC$17:$BC$116,MATCH(A25&amp;B25,'計測入力シート（ここのみ編集可）'!$BO$17:$BO$116,0)),"")</f>
        <v>2:05:058</v>
      </c>
      <c r="F33" s="277"/>
      <c r="G33" s="278" t="s">
        <v>9</v>
      </c>
      <c r="H33" s="279">
        <f t="array" ref="H33">IFERROR(INDEX('計測入力シート（ここのみ編集可）'!$BD$17:$BD$116,MATCH(A25&amp;B25,'計測入力シート（ここのみ編集可）'!$BO$17:$BO$116,0)),"")</f>
        <v>1.281253202</v>
      </c>
    </row>
    <row r="34" ht="20.25" customHeight="1">
      <c r="D34" s="280"/>
    </row>
    <row r="35" ht="27.0" customHeight="1">
      <c r="A35" s="105" t="str">
        <f>A25</f>
        <v>R</v>
      </c>
      <c r="B35" s="105">
        <f>B25+1</f>
        <v>4</v>
      </c>
      <c r="D35" s="242" t="s">
        <v>11</v>
      </c>
      <c r="E35" s="243" t="s">
        <v>12</v>
      </c>
      <c r="F35" s="243" t="s">
        <v>13</v>
      </c>
      <c r="G35" s="244" t="s">
        <v>80</v>
      </c>
      <c r="H35" s="245"/>
    </row>
    <row r="36" ht="27.0" customHeight="1">
      <c r="A36" s="36"/>
      <c r="B36" s="36"/>
      <c r="D36" s="247" t="str">
        <f t="array" ref="D36">IFERROR(INDEX('計測入力シート（ここのみ編集可）'!$BN$17:$BN$116,MATCH(A35&amp;B35,'計測入力シート（ここのみ編集可）'!$BO$17:$BO$116,0)),"")</f>
        <v/>
      </c>
      <c r="E36" s="248" t="str">
        <f t="array" ref="E36">IFERROR(INDEX('計測入力シート（ここのみ編集可）'!$BP$17:$BP$116,MATCH(A35&amp;B35,'計測入力シート（ここのみ編集可）'!$BO$17:$BO$116,0)),"")</f>
        <v/>
      </c>
      <c r="F36" s="249" t="str">
        <f t="array" ref="F36">IFERROR(INDEX('計測入力シート（ここのみ編集可）'!$BR$17:$BR$116,MATCH(A35&amp;B35,'計測入力シート（ここのみ編集可）'!$BO$17:$BO$116,0)),"")</f>
        <v/>
      </c>
      <c r="G36" s="250" t="str">
        <f t="array" ref="G36">IFERROR(INDEX('計測入力シート（ここのみ編集可）'!$BL$17:$BL$116,MATCH(A35&amp;B35,'計測入力シート（ここのみ編集可）'!$BO$17:$BO$116,0)),"")</f>
        <v/>
      </c>
      <c r="H36" s="251"/>
    </row>
    <row r="37" ht="27.0" customHeight="1">
      <c r="D37" s="252" t="s">
        <v>18</v>
      </c>
      <c r="E37" s="253" t="str">
        <f t="array" ref="E37">IFERROR(INDEX('計測入力シート（ここのみ編集可）'!$C$17:$C$116,MATCH(A35&amp;B35,'計測入力シート（ここのみ編集可）'!$BO$17:$BO$116,0)),"")</f>
        <v/>
      </c>
      <c r="F37" s="254" t="s">
        <v>4</v>
      </c>
      <c r="G37" s="255" t="str">
        <f t="array" ref="G37">IFERROR(INDEX('計測入力シート（ここのみ編集可）'!$D$17:$D$116,MATCH(A35&amp;B35,'計測入力シート（ここのみ編集可）'!$BO$17:$BO$116,0)),"")</f>
        <v/>
      </c>
      <c r="H37" s="256"/>
    </row>
    <row r="38" ht="27.0" customHeight="1">
      <c r="D38" s="257" t="s">
        <v>3</v>
      </c>
      <c r="E38" s="258" t="str">
        <f t="array" ref="E38">IFERROR(INDEX('計測入力シート（ここのみ編集可）'!$B$17:$B$116,MATCH(A35&amp;B35,'計測入力シート（ここのみ編集可）'!$BO$17:$BO$116,0)),"")</f>
        <v/>
      </c>
      <c r="F38" s="259" t="s">
        <v>5</v>
      </c>
      <c r="G38" s="260" t="str">
        <f t="array" ref="G38">IFERROR(INDEX('計測入力シート（ここのみ編集可）'!$E$17:$E$116,MATCH(A35&amp;B35,'計測入力シート（ここのみ編集可）'!$BO$17:$BO$116,0)),"")</f>
        <v/>
      </c>
      <c r="H38" s="261"/>
    </row>
    <row r="39" ht="24.75" customHeight="1">
      <c r="D39" s="262" t="s">
        <v>58</v>
      </c>
      <c r="E39" s="263" t="str">
        <f t="array" ref="E39">IFERROR(INDEX(#REF!,MATCH(A35&amp;B35,'計測入力シート（ここのみ編集可）'!$BO$17:$BO$116,0)),"")</f>
        <v/>
      </c>
      <c r="H39" s="35"/>
    </row>
    <row r="40" ht="52.5" customHeight="1">
      <c r="D40" s="264" t="s">
        <v>68</v>
      </c>
      <c r="E40" s="265" t="str">
        <f t="array" ref="E40">IFERROR(INDEX(#REF!,MATCH(A35&amp;B35,'計測入力シート（ここのみ編集可）'!$BO$17:$BO$116,0)),"")</f>
        <v/>
      </c>
      <c r="F40" s="2"/>
      <c r="G40" s="2"/>
      <c r="H40" s="3"/>
    </row>
    <row r="41" ht="20.25" customHeight="1">
      <c r="D41" s="266" t="s">
        <v>70</v>
      </c>
      <c r="E41" s="267" t="str">
        <f t="array" ref="E41">IFERROR(INDEX('計測入力シート（ここのみ編集可）'!$AW$17:$AW$116,MATCH(A35&amp;B35,'計測入力シート（ここのみ編集可）'!$BO$17:$BO$116,0)),"")</f>
        <v/>
      </c>
      <c r="F41" s="268"/>
      <c r="G41" s="269" t="s">
        <v>110</v>
      </c>
      <c r="H41" s="270" t="str">
        <f t="array" ref="H41">IFERROR(INDEX('計測入力シート（ここのみ編集可）'!$AY$17:$AY$116,MATCH(A35&amp;B35,'計測入力シート（ここのみ編集可）'!$BO$17:$BO$116,0)),"")</f>
        <v/>
      </c>
    </row>
    <row r="42" ht="20.25" customHeight="1">
      <c r="D42" s="271" t="s">
        <v>73</v>
      </c>
      <c r="E42" s="272" t="str">
        <f t="array" ref="E42">IFERROR(INDEX('計測入力シート（ここのみ編集可）'!$AZ$17:$AZ$116,MATCH(A35&amp;B35,'計測入力シート（ここのみ編集可）'!$BO$17:$BO$116,0)),"")</f>
        <v/>
      </c>
      <c r="F42" s="179"/>
      <c r="G42" s="273" t="s">
        <v>111</v>
      </c>
      <c r="H42" s="274" t="str">
        <f t="array" ref="H42">IFERROR(INDEX('計測入力シート（ここのみ編集可）'!$BB$17:$BB$116,MATCH(A35&amp;B35,'計測入力シート（ここのみ編集可）'!$BO$17:$BO$116,0)),"")</f>
        <v/>
      </c>
    </row>
    <row r="43" ht="20.25" customHeight="1">
      <c r="D43" s="275" t="s">
        <v>112</v>
      </c>
      <c r="E43" s="276" t="str">
        <f t="array" ref="E43">IFERROR(INDEX('計測入力シート（ここのみ編集可）'!$BC$17:$BC$116,MATCH(A35&amp;B35,'計測入力シート（ここのみ編集可）'!$BO$17:$BO$116,0)),"")</f>
        <v/>
      </c>
      <c r="F43" s="277"/>
      <c r="G43" s="278" t="s">
        <v>9</v>
      </c>
      <c r="H43" s="279" t="str">
        <f t="array" ref="H43">IFERROR(INDEX('計測入力シート（ここのみ編集可）'!$BD$17:$BD$116,MATCH(A35&amp;B35,'計測入力シート（ここのみ編集可）'!$BO$17:$BO$116,0)),"")</f>
        <v/>
      </c>
    </row>
    <row r="44" ht="20.25" customHeight="1">
      <c r="D44" s="280"/>
    </row>
    <row r="45" ht="27.0" customHeight="1">
      <c r="A45" s="105" t="str">
        <f>A35</f>
        <v>R</v>
      </c>
      <c r="B45" s="105">
        <f>B35+1</f>
        <v>5</v>
      </c>
      <c r="D45" s="242" t="s">
        <v>11</v>
      </c>
      <c r="E45" s="243" t="s">
        <v>12</v>
      </c>
      <c r="F45" s="243" t="s">
        <v>13</v>
      </c>
      <c r="G45" s="244" t="s">
        <v>80</v>
      </c>
      <c r="H45" s="245"/>
    </row>
    <row r="46" ht="27.0" customHeight="1">
      <c r="A46" s="36"/>
      <c r="B46" s="36"/>
      <c r="D46" s="247" t="str">
        <f t="array" ref="D46">IFERROR(INDEX('計測入力シート（ここのみ編集可）'!$BN$17:$BN$116,MATCH(A45&amp;B45,'計測入力シート（ここのみ編集可）'!$BO$17:$BO$116,0)),"")</f>
        <v/>
      </c>
      <c r="E46" s="248" t="str">
        <f t="array" ref="E46">IFERROR(INDEX('計測入力シート（ここのみ編集可）'!$BP$17:$BP$116,MATCH(A45&amp;B45,'計測入力シート（ここのみ編集可）'!$BO$17:$BO$116,0)),"")</f>
        <v/>
      </c>
      <c r="F46" s="249" t="str">
        <f t="array" ref="F46">IFERROR(INDEX('計測入力シート（ここのみ編集可）'!$BR$17:$BR$116,MATCH(A45&amp;B45,'計測入力シート（ここのみ編集可）'!$BO$17:$BO$116,0)),"")</f>
        <v/>
      </c>
      <c r="G46" s="250" t="str">
        <f t="array" ref="G46">IFERROR(INDEX('計測入力シート（ここのみ編集可）'!$BL$17:$BL$116,MATCH(A45&amp;B45,'計測入力シート（ここのみ編集可）'!$BO$17:$BO$116,0)),"")</f>
        <v/>
      </c>
      <c r="H46" s="251"/>
    </row>
    <row r="47" ht="27.0" customHeight="1">
      <c r="D47" s="252" t="s">
        <v>18</v>
      </c>
      <c r="E47" s="253" t="str">
        <f t="array" ref="E47">IFERROR(INDEX('計測入力シート（ここのみ編集可）'!$C$17:$C$116,MATCH(A45&amp;B45,'計測入力シート（ここのみ編集可）'!$BO$17:$BO$116,0)),"")</f>
        <v/>
      </c>
      <c r="F47" s="254" t="s">
        <v>4</v>
      </c>
      <c r="G47" s="255" t="str">
        <f t="array" ref="G47">IFERROR(INDEX('計測入力シート（ここのみ編集可）'!$D$17:$D$116,MATCH(A45&amp;B45,'計測入力シート（ここのみ編集可）'!$BO$17:$BO$116,0)),"")</f>
        <v/>
      </c>
      <c r="H47" s="256"/>
    </row>
    <row r="48" ht="27.0" customHeight="1">
      <c r="D48" s="257" t="s">
        <v>3</v>
      </c>
      <c r="E48" s="258" t="str">
        <f t="array" ref="E48">IFERROR(INDEX('計測入力シート（ここのみ編集可）'!$B$17:$B$116,MATCH(A45&amp;B45,'計測入力シート（ここのみ編集可）'!$BO$17:$BO$116,0)),"")</f>
        <v/>
      </c>
      <c r="F48" s="259" t="s">
        <v>5</v>
      </c>
      <c r="G48" s="260" t="str">
        <f t="array" ref="G48">IFERROR(INDEX('計測入力シート（ここのみ編集可）'!$E$17:$E$116,MATCH(A45&amp;B45,'計測入力シート（ここのみ編集可）'!$BO$17:$BO$116,0)),"")</f>
        <v/>
      </c>
      <c r="H48" s="261"/>
    </row>
    <row r="49" ht="24.75" customHeight="1">
      <c r="D49" s="262" t="s">
        <v>58</v>
      </c>
      <c r="E49" s="263" t="str">
        <f t="array" ref="E49">IFERROR(INDEX(#REF!,MATCH(A45&amp;B45,'計測入力シート（ここのみ編集可）'!$BO$17:$BO$116,0)),"")</f>
        <v/>
      </c>
      <c r="H49" s="35"/>
    </row>
    <row r="50" ht="52.5" customHeight="1">
      <c r="D50" s="264" t="s">
        <v>68</v>
      </c>
      <c r="E50" s="265" t="str">
        <f t="array" ref="E50">IFERROR(INDEX(#REF!,MATCH(A45&amp;B45,'計測入力シート（ここのみ編集可）'!$BO$17:$BO$116,0)),"")</f>
        <v/>
      </c>
      <c r="F50" s="2"/>
      <c r="G50" s="2"/>
      <c r="H50" s="3"/>
    </row>
    <row r="51" ht="20.25" customHeight="1">
      <c r="D51" s="266" t="s">
        <v>70</v>
      </c>
      <c r="E51" s="267" t="str">
        <f t="array" ref="E51">IFERROR(INDEX('計測入力シート（ここのみ編集可）'!$AW$17:$AW$116,MATCH(A45&amp;B45,'計測入力シート（ここのみ編集可）'!$BO$17:$BO$116,0)),"")</f>
        <v/>
      </c>
      <c r="F51" s="268"/>
      <c r="G51" s="269" t="s">
        <v>110</v>
      </c>
      <c r="H51" s="270" t="str">
        <f t="array" ref="H51">IFERROR(INDEX('計測入力シート（ここのみ編集可）'!$AY$17:$AY$116,MATCH(A45&amp;B45,'計測入力シート（ここのみ編集可）'!$BO$17:$BO$116,0)),"")</f>
        <v/>
      </c>
    </row>
    <row r="52" ht="20.25" customHeight="1">
      <c r="D52" s="271" t="s">
        <v>73</v>
      </c>
      <c r="E52" s="272" t="str">
        <f t="array" ref="E52">IFERROR(INDEX('計測入力シート（ここのみ編集可）'!$AZ$17:$AZ$116,MATCH(A45&amp;B45,'計測入力シート（ここのみ編集可）'!$BO$17:$BO$116,0)),"")</f>
        <v/>
      </c>
      <c r="F52" s="179"/>
      <c r="G52" s="273" t="s">
        <v>111</v>
      </c>
      <c r="H52" s="274" t="str">
        <f t="array" ref="H52">IFERROR(INDEX('計測入力シート（ここのみ編集可）'!$BB$17:$BB$116,MATCH(A45&amp;B45,'計測入力シート（ここのみ編集可）'!$BO$17:$BO$116,0)),"")</f>
        <v/>
      </c>
    </row>
    <row r="53" ht="20.25" customHeight="1">
      <c r="D53" s="275" t="s">
        <v>112</v>
      </c>
      <c r="E53" s="276" t="str">
        <f t="array" ref="E53">IFERROR(INDEX('計測入力シート（ここのみ編集可）'!$BC$17:$BC$116,MATCH(A45&amp;B45,'計測入力シート（ここのみ編集可）'!$BO$17:$BO$116,0)),"")</f>
        <v/>
      </c>
      <c r="F53" s="277"/>
      <c r="G53" s="278" t="s">
        <v>9</v>
      </c>
      <c r="H53" s="279" t="str">
        <f t="array" ref="H53">IFERROR(INDEX('計測入力シート（ここのみ編集可）'!$BD$17:$BD$116,MATCH(A45&amp;B45,'計測入力シート（ここのみ編集可）'!$BO$17:$BO$116,0)),"")</f>
        <v/>
      </c>
    </row>
    <row r="54" ht="20.25" customHeight="1">
      <c r="D54" s="280"/>
    </row>
    <row r="55" ht="27.0" customHeight="1">
      <c r="A55" s="105" t="str">
        <f>A45</f>
        <v>R</v>
      </c>
      <c r="B55" s="105">
        <f>B45+1</f>
        <v>6</v>
      </c>
      <c r="D55" s="242" t="s">
        <v>11</v>
      </c>
      <c r="E55" s="243" t="s">
        <v>12</v>
      </c>
      <c r="F55" s="243" t="s">
        <v>13</v>
      </c>
      <c r="G55" s="244" t="s">
        <v>80</v>
      </c>
      <c r="H55" s="245"/>
    </row>
    <row r="56" ht="27.0" customHeight="1">
      <c r="A56" s="36"/>
      <c r="B56" s="36"/>
      <c r="D56" s="247" t="str">
        <f t="array" ref="D56">IFERROR(INDEX('計測入力シート（ここのみ編集可）'!$BN$17:$BN$116,MATCH(A55&amp;B55,'計測入力シート（ここのみ編集可）'!$BO$17:$BO$116,0)),"")</f>
        <v/>
      </c>
      <c r="E56" s="248" t="str">
        <f t="array" ref="E56">IFERROR(INDEX('計測入力シート（ここのみ編集可）'!$BP$17:$BP$116,MATCH(A55&amp;B55,'計測入力シート（ここのみ編集可）'!$BO$17:$BO$116,0)),"")</f>
        <v/>
      </c>
      <c r="F56" s="249" t="str">
        <f t="array" ref="F56">IFERROR(INDEX('計測入力シート（ここのみ編集可）'!$BR$17:$BR$116,MATCH(A55&amp;B55,'計測入力シート（ここのみ編集可）'!$BO$17:$BO$116,0)),"")</f>
        <v/>
      </c>
      <c r="G56" s="250" t="str">
        <f t="array" ref="G56">IFERROR(INDEX('計測入力シート（ここのみ編集可）'!$BL$17:$BL$116,MATCH(A55&amp;B55,'計測入力シート（ここのみ編集可）'!$BO$17:$BO$116,0)),"")</f>
        <v/>
      </c>
      <c r="H56" s="251"/>
    </row>
    <row r="57" ht="27.0" customHeight="1">
      <c r="D57" s="252" t="s">
        <v>18</v>
      </c>
      <c r="E57" s="253" t="str">
        <f t="array" ref="E57">IFERROR(INDEX('計測入力シート（ここのみ編集可）'!$C$17:$C$116,MATCH(A55&amp;B55,'計測入力シート（ここのみ編集可）'!$BO$17:$BO$116,0)),"")</f>
        <v/>
      </c>
      <c r="F57" s="254" t="s">
        <v>4</v>
      </c>
      <c r="G57" s="255" t="str">
        <f t="array" ref="G57">IFERROR(INDEX('計測入力シート（ここのみ編集可）'!$D$17:$D$116,MATCH(A55&amp;B55,'計測入力シート（ここのみ編集可）'!$BO$17:$BO$116,0)),"")</f>
        <v/>
      </c>
      <c r="H57" s="256"/>
    </row>
    <row r="58" ht="27.0" customHeight="1">
      <c r="D58" s="257" t="s">
        <v>3</v>
      </c>
      <c r="E58" s="258" t="str">
        <f t="array" ref="E58">IFERROR(INDEX('計測入力シート（ここのみ編集可）'!$B$17:$B$116,MATCH(A55&amp;B55,'計測入力シート（ここのみ編集可）'!$BO$17:$BO$116,0)),"")</f>
        <v/>
      </c>
      <c r="F58" s="259" t="s">
        <v>5</v>
      </c>
      <c r="G58" s="260" t="str">
        <f t="array" ref="G58">IFERROR(INDEX('計測入力シート（ここのみ編集可）'!$E$17:$E$116,MATCH(A55&amp;B55,'計測入力シート（ここのみ編集可）'!$BO$17:$BO$116,0)),"")</f>
        <v/>
      </c>
      <c r="H58" s="261"/>
    </row>
    <row r="59" ht="24.75" customHeight="1">
      <c r="D59" s="262" t="s">
        <v>58</v>
      </c>
      <c r="E59" s="263" t="str">
        <f t="array" ref="E59">IFERROR(INDEX(#REF!,MATCH(A55&amp;B55,'計測入力シート（ここのみ編集可）'!$BO$17:$BO$116,0)),"")</f>
        <v/>
      </c>
      <c r="H59" s="35"/>
    </row>
    <row r="60" ht="52.5" customHeight="1">
      <c r="D60" s="264" t="s">
        <v>68</v>
      </c>
      <c r="E60" s="265" t="str">
        <f t="array" ref="E60">IFERROR(INDEX(#REF!,MATCH(A55&amp;B55,'計測入力シート（ここのみ編集可）'!$BO$17:$BO$116,0)),"")</f>
        <v/>
      </c>
      <c r="F60" s="2"/>
      <c r="G60" s="2"/>
      <c r="H60" s="3"/>
    </row>
    <row r="61" ht="20.25" customHeight="1">
      <c r="D61" s="266" t="s">
        <v>70</v>
      </c>
      <c r="E61" s="267" t="str">
        <f t="array" ref="E61">IFERROR(INDEX('計測入力シート（ここのみ編集可）'!$AW$17:$AW$116,MATCH(A55&amp;B55,'計測入力シート（ここのみ編集可）'!$BO$17:$BO$116,0)),"")</f>
        <v/>
      </c>
      <c r="F61" s="268"/>
      <c r="G61" s="269" t="s">
        <v>110</v>
      </c>
      <c r="H61" s="270" t="str">
        <f t="array" ref="H61">IFERROR(INDEX('計測入力シート（ここのみ編集可）'!$AY$17:$AY$116,MATCH(A55&amp;B55,'計測入力シート（ここのみ編集可）'!$BO$17:$BO$116,0)),"")</f>
        <v/>
      </c>
    </row>
    <row r="62" ht="20.25" customHeight="1">
      <c r="D62" s="271" t="s">
        <v>73</v>
      </c>
      <c r="E62" s="272" t="str">
        <f t="array" ref="E62">IFERROR(INDEX('計測入力シート（ここのみ編集可）'!$AZ$17:$AZ$116,MATCH(A55&amp;B55,'計測入力シート（ここのみ編集可）'!$BO$17:$BO$116,0)),"")</f>
        <v/>
      </c>
      <c r="F62" s="179"/>
      <c r="G62" s="273" t="s">
        <v>111</v>
      </c>
      <c r="H62" s="274" t="str">
        <f t="array" ref="H62">IFERROR(INDEX('計測入力シート（ここのみ編集可）'!$BB$17:$BB$116,MATCH(A55&amp;B55,'計測入力シート（ここのみ編集可）'!$BO$17:$BO$116,0)),"")</f>
        <v/>
      </c>
    </row>
    <row r="63" ht="20.25" customHeight="1">
      <c r="D63" s="275" t="s">
        <v>112</v>
      </c>
      <c r="E63" s="276" t="str">
        <f t="array" ref="E63">IFERROR(INDEX('計測入力シート（ここのみ編集可）'!$BC$17:$BC$116,MATCH(A55&amp;B55,'計測入力シート（ここのみ編集可）'!$BO$17:$BO$116,0)),"")</f>
        <v/>
      </c>
      <c r="F63" s="277"/>
      <c r="G63" s="278" t="s">
        <v>9</v>
      </c>
      <c r="H63" s="279" t="str">
        <f t="array" ref="H63">IFERROR(INDEX('計測入力シート（ここのみ編集可）'!$BD$17:$BD$116,MATCH(A55&amp;B55,'計測入力シート（ここのみ編集可）'!$BO$17:$BO$116,0)),"")</f>
        <v/>
      </c>
    </row>
    <row r="64" ht="20.25" customHeight="1">
      <c r="D64" s="280"/>
    </row>
    <row r="65" ht="27.0" customHeight="1">
      <c r="A65" s="105" t="str">
        <f>A55</f>
        <v>R</v>
      </c>
      <c r="B65" s="105">
        <f>B55+1</f>
        <v>7</v>
      </c>
      <c r="D65" s="242" t="s">
        <v>11</v>
      </c>
      <c r="E65" s="243" t="s">
        <v>12</v>
      </c>
      <c r="F65" s="243" t="s">
        <v>13</v>
      </c>
      <c r="G65" s="244" t="s">
        <v>80</v>
      </c>
      <c r="H65" s="245"/>
    </row>
    <row r="66" ht="27.0" customHeight="1">
      <c r="A66" s="36"/>
      <c r="B66" s="36"/>
      <c r="D66" s="247" t="str">
        <f t="array" ref="D66">IFERROR(INDEX('計測入力シート（ここのみ編集可）'!$BN$17:$BN$116,MATCH(A65&amp;B65,'計測入力シート（ここのみ編集可）'!$BO$17:$BO$116,0)),"")</f>
        <v/>
      </c>
      <c r="E66" s="248" t="str">
        <f t="array" ref="E66">IFERROR(INDEX('計測入力シート（ここのみ編集可）'!$BP$17:$BP$116,MATCH(A65&amp;B65,'計測入力シート（ここのみ編集可）'!$BO$17:$BO$116,0)),"")</f>
        <v/>
      </c>
      <c r="F66" s="249" t="str">
        <f t="array" ref="F66">IFERROR(INDEX('計測入力シート（ここのみ編集可）'!$BR$17:$BR$116,MATCH(A65&amp;B65,'計測入力シート（ここのみ編集可）'!$BO$17:$BO$116,0)),"")</f>
        <v/>
      </c>
      <c r="G66" s="250" t="str">
        <f t="array" ref="G66">IFERROR(INDEX('計測入力シート（ここのみ編集可）'!$BL$17:$BL$116,MATCH(A65&amp;B65,'計測入力シート（ここのみ編集可）'!$BO$17:$BO$116,0)),"")</f>
        <v/>
      </c>
      <c r="H66" s="251"/>
    </row>
    <row r="67" ht="27.0" customHeight="1">
      <c r="D67" s="252" t="s">
        <v>18</v>
      </c>
      <c r="E67" s="253" t="str">
        <f t="array" ref="E67">IFERROR(INDEX('計測入力シート（ここのみ編集可）'!$C$17:$C$116,MATCH(A65&amp;B65,'計測入力シート（ここのみ編集可）'!$BO$17:$BO$116,0)),"")</f>
        <v/>
      </c>
      <c r="F67" s="254" t="s">
        <v>4</v>
      </c>
      <c r="G67" s="255" t="str">
        <f t="array" ref="G67">IFERROR(INDEX('計測入力シート（ここのみ編集可）'!$D$17:$D$116,MATCH(A65&amp;B65,'計測入力シート（ここのみ編集可）'!$BO$17:$BO$116,0)),"")</f>
        <v/>
      </c>
      <c r="H67" s="256"/>
    </row>
    <row r="68" ht="27.0" customHeight="1">
      <c r="D68" s="257" t="s">
        <v>3</v>
      </c>
      <c r="E68" s="258" t="str">
        <f t="array" ref="E68">IFERROR(INDEX('計測入力シート（ここのみ編集可）'!$B$17:$B$116,MATCH(A65&amp;B65,'計測入力シート（ここのみ編集可）'!$BO$17:$BO$116,0)),"")</f>
        <v/>
      </c>
      <c r="F68" s="259" t="s">
        <v>5</v>
      </c>
      <c r="G68" s="260" t="str">
        <f t="array" ref="G68">IFERROR(INDEX('計測入力シート（ここのみ編集可）'!$E$17:$E$116,MATCH(A65&amp;B65,'計測入力シート（ここのみ編集可）'!$BO$17:$BO$116,0)),"")</f>
        <v/>
      </c>
      <c r="H68" s="261"/>
    </row>
    <row r="69" ht="24.75" customHeight="1">
      <c r="D69" s="262" t="s">
        <v>58</v>
      </c>
      <c r="E69" s="263" t="str">
        <f t="array" ref="E69">IFERROR(INDEX(#REF!,MATCH(A65&amp;B65,'計測入力シート（ここのみ編集可）'!$BO$17:$BO$116,0)),"")</f>
        <v/>
      </c>
      <c r="H69" s="35"/>
    </row>
    <row r="70" ht="52.5" customHeight="1">
      <c r="D70" s="264" t="s">
        <v>68</v>
      </c>
      <c r="E70" s="265" t="str">
        <f t="array" ref="E70">IFERROR(INDEX(#REF!,MATCH(A65&amp;B65,'計測入力シート（ここのみ編集可）'!$BO$17:$BO$116,0)),"")</f>
        <v/>
      </c>
      <c r="F70" s="2"/>
      <c r="G70" s="2"/>
      <c r="H70" s="3"/>
    </row>
    <row r="71" ht="20.25" customHeight="1">
      <c r="D71" s="266" t="s">
        <v>70</v>
      </c>
      <c r="E71" s="267" t="str">
        <f t="array" ref="E71">IFERROR(INDEX('計測入力シート（ここのみ編集可）'!$AW$17:$AW$116,MATCH(A65&amp;B65,'計測入力シート（ここのみ編集可）'!$BO$17:$BO$116,0)),"")</f>
        <v/>
      </c>
      <c r="F71" s="268"/>
      <c r="G71" s="269" t="s">
        <v>110</v>
      </c>
      <c r="H71" s="270" t="str">
        <f t="array" ref="H71">IFERROR(INDEX('計測入力シート（ここのみ編集可）'!$AY$17:$AY$116,MATCH(A65&amp;B65,'計測入力シート（ここのみ編集可）'!$BO$17:$BO$116,0)),"")</f>
        <v/>
      </c>
    </row>
    <row r="72" ht="20.25" customHeight="1">
      <c r="D72" s="271" t="s">
        <v>73</v>
      </c>
      <c r="E72" s="272" t="str">
        <f t="array" ref="E72">IFERROR(INDEX('計測入力シート（ここのみ編集可）'!$AZ$17:$AZ$116,MATCH(A65&amp;B65,'計測入力シート（ここのみ編集可）'!$BO$17:$BO$116,0)),"")</f>
        <v/>
      </c>
      <c r="F72" s="179"/>
      <c r="G72" s="273" t="s">
        <v>111</v>
      </c>
      <c r="H72" s="274" t="str">
        <f t="array" ref="H72">IFERROR(INDEX('計測入力シート（ここのみ編集可）'!$BB$17:$BB$116,MATCH(A65&amp;B65,'計測入力シート（ここのみ編集可）'!$BO$17:$BO$116,0)),"")</f>
        <v/>
      </c>
    </row>
    <row r="73" ht="20.25" customHeight="1">
      <c r="D73" s="275" t="s">
        <v>112</v>
      </c>
      <c r="E73" s="276" t="str">
        <f t="array" ref="E73">IFERROR(INDEX('計測入力シート（ここのみ編集可）'!$BC$17:$BC$116,MATCH(A65&amp;B65,'計測入力シート（ここのみ編集可）'!$BO$17:$BO$116,0)),"")</f>
        <v/>
      </c>
      <c r="F73" s="277"/>
      <c r="G73" s="278" t="s">
        <v>9</v>
      </c>
      <c r="H73" s="279" t="str">
        <f t="array" ref="H73">IFERROR(INDEX('計測入力シート（ここのみ編集可）'!$BD$17:$BD$116,MATCH(A65&amp;B65,'計測入力シート（ここのみ編集可）'!$BO$17:$BO$116,0)),"")</f>
        <v/>
      </c>
    </row>
    <row r="74" ht="20.25" customHeight="1">
      <c r="D74" s="280"/>
    </row>
    <row r="75" ht="27.0" customHeight="1">
      <c r="A75" s="105" t="str">
        <f>A65</f>
        <v>R</v>
      </c>
      <c r="B75" s="105">
        <f>B65+1</f>
        <v>8</v>
      </c>
      <c r="D75" s="242" t="s">
        <v>11</v>
      </c>
      <c r="E75" s="243" t="s">
        <v>12</v>
      </c>
      <c r="F75" s="243" t="s">
        <v>13</v>
      </c>
      <c r="G75" s="244" t="s">
        <v>80</v>
      </c>
      <c r="H75" s="245"/>
    </row>
    <row r="76" ht="27.0" customHeight="1">
      <c r="A76" s="36"/>
      <c r="B76" s="36"/>
      <c r="D76" s="247" t="str">
        <f t="array" ref="D76">IFERROR(INDEX('計測入力シート（ここのみ編集可）'!$BN$17:$BN$116,MATCH(A75&amp;B75,'計測入力シート（ここのみ編集可）'!$BO$17:$BO$116,0)),"")</f>
        <v/>
      </c>
      <c r="E76" s="248" t="str">
        <f t="array" ref="E76">IFERROR(INDEX('計測入力シート（ここのみ編集可）'!$BP$17:$BP$116,MATCH(A75&amp;B75,'計測入力シート（ここのみ編集可）'!$BO$17:$BO$116,0)),"")</f>
        <v/>
      </c>
      <c r="F76" s="249" t="str">
        <f t="array" ref="F76">IFERROR(INDEX('計測入力シート（ここのみ編集可）'!$BR$17:$BR$116,MATCH(A75&amp;B75,'計測入力シート（ここのみ編集可）'!$BO$17:$BO$116,0)),"")</f>
        <v/>
      </c>
      <c r="G76" s="250" t="str">
        <f t="array" ref="G76">IFERROR(INDEX('計測入力シート（ここのみ編集可）'!$BL$17:$BL$116,MATCH(A75&amp;B75,'計測入力シート（ここのみ編集可）'!$BO$17:$BO$116,0)),"")</f>
        <v/>
      </c>
      <c r="H76" s="251"/>
    </row>
    <row r="77" ht="27.0" customHeight="1">
      <c r="D77" s="252" t="s">
        <v>18</v>
      </c>
      <c r="E77" s="253" t="str">
        <f t="array" ref="E77">IFERROR(INDEX('計測入力シート（ここのみ編集可）'!$C$17:$C$116,MATCH(A75&amp;B75,'計測入力シート（ここのみ編集可）'!$BO$17:$BO$116,0)),"")</f>
        <v/>
      </c>
      <c r="F77" s="254" t="s">
        <v>4</v>
      </c>
      <c r="G77" s="255" t="str">
        <f t="array" ref="G77">IFERROR(INDEX('計測入力シート（ここのみ編集可）'!$D$17:$D$116,MATCH(A75&amp;B75,'計測入力シート（ここのみ編集可）'!$BO$17:$BO$116,0)),"")</f>
        <v/>
      </c>
      <c r="H77" s="256"/>
    </row>
    <row r="78" ht="27.0" customHeight="1">
      <c r="D78" s="257" t="s">
        <v>3</v>
      </c>
      <c r="E78" s="258" t="str">
        <f t="array" ref="E78">IFERROR(INDEX('計測入力シート（ここのみ編集可）'!$B$17:$B$116,MATCH(A75&amp;B75,'計測入力シート（ここのみ編集可）'!$BO$17:$BO$116,0)),"")</f>
        <v/>
      </c>
      <c r="F78" s="259" t="s">
        <v>5</v>
      </c>
      <c r="G78" s="260" t="str">
        <f t="array" ref="G78">IFERROR(INDEX('計測入力シート（ここのみ編集可）'!$E$17:$E$116,MATCH(A75&amp;B75,'計測入力シート（ここのみ編集可）'!$BO$17:$BO$116,0)),"")</f>
        <v/>
      </c>
      <c r="H78" s="261"/>
    </row>
    <row r="79" ht="24.75" customHeight="1">
      <c r="D79" s="262" t="s">
        <v>58</v>
      </c>
      <c r="E79" s="263" t="str">
        <f t="array" ref="E79">IFERROR(INDEX(#REF!,MATCH(A75&amp;B75,'計測入力シート（ここのみ編集可）'!$BO$17:$BO$116,0)),"")</f>
        <v/>
      </c>
      <c r="H79" s="35"/>
    </row>
    <row r="80" ht="52.5" customHeight="1">
      <c r="D80" s="264" t="s">
        <v>68</v>
      </c>
      <c r="E80" s="265" t="str">
        <f t="array" ref="E80">IFERROR(INDEX(#REF!,MATCH(A75&amp;B75,'計測入力シート（ここのみ編集可）'!$BO$17:$BO$116,0)),"")</f>
        <v/>
      </c>
      <c r="F80" s="2"/>
      <c r="G80" s="2"/>
      <c r="H80" s="3"/>
    </row>
    <row r="81" ht="20.25" customHeight="1">
      <c r="D81" s="266" t="s">
        <v>70</v>
      </c>
      <c r="E81" s="267" t="str">
        <f t="array" ref="E81">IFERROR(INDEX('計測入力シート（ここのみ編集可）'!$AW$17:$AW$116,MATCH(A75&amp;B75,'計測入力シート（ここのみ編集可）'!$BO$17:$BO$116,0)),"")</f>
        <v/>
      </c>
      <c r="F81" s="268"/>
      <c r="G81" s="269" t="s">
        <v>110</v>
      </c>
      <c r="H81" s="270" t="str">
        <f t="array" ref="H81">IFERROR(INDEX('計測入力シート（ここのみ編集可）'!$AY$17:$AY$116,MATCH(A75&amp;B75,'計測入力シート（ここのみ編集可）'!$BO$17:$BO$116,0)),"")</f>
        <v/>
      </c>
    </row>
    <row r="82" ht="20.25" customHeight="1">
      <c r="D82" s="271" t="s">
        <v>73</v>
      </c>
      <c r="E82" s="272" t="str">
        <f t="array" ref="E82">IFERROR(INDEX('計測入力シート（ここのみ編集可）'!$AZ$17:$AZ$116,MATCH(A75&amp;B75,'計測入力シート（ここのみ編集可）'!$BO$17:$BO$116,0)),"")</f>
        <v/>
      </c>
      <c r="F82" s="179"/>
      <c r="G82" s="273" t="s">
        <v>111</v>
      </c>
      <c r="H82" s="274" t="str">
        <f t="array" ref="H82">IFERROR(INDEX('計測入力シート（ここのみ編集可）'!$BB$17:$BB$116,MATCH(A75&amp;B75,'計測入力シート（ここのみ編集可）'!$BO$17:$BO$116,0)),"")</f>
        <v/>
      </c>
    </row>
    <row r="83" ht="20.25" customHeight="1">
      <c r="D83" s="275" t="s">
        <v>112</v>
      </c>
      <c r="E83" s="276" t="str">
        <f t="array" ref="E83">IFERROR(INDEX('計測入力シート（ここのみ編集可）'!$BC$17:$BC$116,MATCH(A75&amp;B75,'計測入力シート（ここのみ編集可）'!$BO$17:$BO$116,0)),"")</f>
        <v/>
      </c>
      <c r="F83" s="277"/>
      <c r="G83" s="278" t="s">
        <v>9</v>
      </c>
      <c r="H83" s="279" t="str">
        <f t="array" ref="H83">IFERROR(INDEX('計測入力シート（ここのみ編集可）'!$BD$17:$BD$116,MATCH(A75&amp;B75,'計測入力シート（ここのみ編集可）'!$BO$17:$BO$116,0)),"")</f>
        <v/>
      </c>
    </row>
    <row r="84" ht="20.25" customHeight="1">
      <c r="D84" s="280"/>
    </row>
    <row r="85" ht="27.0" customHeight="1">
      <c r="A85" s="105" t="str">
        <f>A75</f>
        <v>R</v>
      </c>
      <c r="B85" s="105">
        <f>B75+1</f>
        <v>9</v>
      </c>
      <c r="D85" s="242" t="s">
        <v>11</v>
      </c>
      <c r="E85" s="243" t="s">
        <v>12</v>
      </c>
      <c r="F85" s="243" t="s">
        <v>13</v>
      </c>
      <c r="G85" s="244" t="s">
        <v>80</v>
      </c>
      <c r="H85" s="245"/>
    </row>
    <row r="86" ht="27.0" customHeight="1">
      <c r="A86" s="36"/>
      <c r="B86" s="36"/>
      <c r="D86" s="247" t="str">
        <f t="array" ref="D86">IFERROR(INDEX('計測入力シート（ここのみ編集可）'!$BN$17:$BN$116,MATCH(A85&amp;B85,'計測入力シート（ここのみ編集可）'!$BO$17:$BO$116,0)),"")</f>
        <v/>
      </c>
      <c r="E86" s="248" t="str">
        <f t="array" ref="E86">IFERROR(INDEX('計測入力シート（ここのみ編集可）'!$BP$17:$BP$116,MATCH(A85&amp;B85,'計測入力シート（ここのみ編集可）'!$BO$17:$BO$116,0)),"")</f>
        <v/>
      </c>
      <c r="F86" s="249" t="str">
        <f t="array" ref="F86">IFERROR(INDEX('計測入力シート（ここのみ編集可）'!$BR$17:$BR$116,MATCH(A85&amp;B85,'計測入力シート（ここのみ編集可）'!$BO$17:$BO$116,0)),"")</f>
        <v/>
      </c>
      <c r="G86" s="250" t="str">
        <f t="array" ref="G86">IFERROR(INDEX('計測入力シート（ここのみ編集可）'!$BL$17:$BL$116,MATCH(A85&amp;B85,'計測入力シート（ここのみ編集可）'!$BO$17:$BO$116,0)),"")</f>
        <v/>
      </c>
      <c r="H86" s="251"/>
    </row>
    <row r="87" ht="27.0" customHeight="1">
      <c r="D87" s="252" t="s">
        <v>18</v>
      </c>
      <c r="E87" s="253" t="str">
        <f t="array" ref="E87">IFERROR(INDEX('計測入力シート（ここのみ編集可）'!$C$17:$C$116,MATCH(A85&amp;B85,'計測入力シート（ここのみ編集可）'!$BO$17:$BO$116,0)),"")</f>
        <v/>
      </c>
      <c r="F87" s="254" t="s">
        <v>4</v>
      </c>
      <c r="G87" s="255" t="str">
        <f t="array" ref="G87">IFERROR(INDEX('計測入力シート（ここのみ編集可）'!$D$17:$D$116,MATCH(A85&amp;B85,'計測入力シート（ここのみ編集可）'!$BO$17:$BO$116,0)),"")</f>
        <v/>
      </c>
      <c r="H87" s="256"/>
    </row>
    <row r="88" ht="27.0" customHeight="1">
      <c r="D88" s="257" t="s">
        <v>3</v>
      </c>
      <c r="E88" s="258" t="str">
        <f t="array" ref="E88">IFERROR(INDEX('計測入力シート（ここのみ編集可）'!$B$17:$B$116,MATCH(A85&amp;B85,'計測入力シート（ここのみ編集可）'!$BO$17:$BO$116,0)),"")</f>
        <v/>
      </c>
      <c r="F88" s="259" t="s">
        <v>5</v>
      </c>
      <c r="G88" s="260" t="str">
        <f t="array" ref="G88">IFERROR(INDEX('計測入力シート（ここのみ編集可）'!$E$17:$E$116,MATCH(A85&amp;B85,'計測入力シート（ここのみ編集可）'!$BO$17:$BO$116,0)),"")</f>
        <v/>
      </c>
      <c r="H88" s="261"/>
    </row>
    <row r="89" ht="24.75" customHeight="1">
      <c r="D89" s="262" t="s">
        <v>58</v>
      </c>
      <c r="E89" s="263" t="str">
        <f t="array" ref="E89">IFERROR(INDEX(#REF!,MATCH(A85&amp;B85,'計測入力シート（ここのみ編集可）'!$BO$17:$BO$116,0)),"")</f>
        <v/>
      </c>
      <c r="H89" s="35"/>
    </row>
    <row r="90" ht="52.5" customHeight="1">
      <c r="D90" s="264" t="s">
        <v>68</v>
      </c>
      <c r="E90" s="265" t="str">
        <f t="array" ref="E90">IFERROR(INDEX(#REF!,MATCH(A85&amp;B85,'計測入力シート（ここのみ編集可）'!$BO$17:$BO$116,0)),"")</f>
        <v/>
      </c>
      <c r="F90" s="2"/>
      <c r="G90" s="2"/>
      <c r="H90" s="3"/>
    </row>
    <row r="91" ht="20.25" customHeight="1">
      <c r="D91" s="266" t="s">
        <v>70</v>
      </c>
      <c r="E91" s="267" t="str">
        <f t="array" ref="E91">IFERROR(INDEX('計測入力シート（ここのみ編集可）'!$AW$17:$AW$116,MATCH(A85&amp;B85,'計測入力シート（ここのみ編集可）'!$BO$17:$BO$116,0)),"")</f>
        <v/>
      </c>
      <c r="F91" s="268"/>
      <c r="G91" s="269" t="s">
        <v>110</v>
      </c>
      <c r="H91" s="270" t="str">
        <f t="array" ref="H91">IFERROR(INDEX('計測入力シート（ここのみ編集可）'!$AY$17:$AY$116,MATCH(A85&amp;B85,'計測入力シート（ここのみ編集可）'!$BO$17:$BO$116,0)),"")</f>
        <v/>
      </c>
    </row>
    <row r="92" ht="20.25" customHeight="1">
      <c r="D92" s="271" t="s">
        <v>73</v>
      </c>
      <c r="E92" s="272" t="str">
        <f t="array" ref="E92">IFERROR(INDEX('計測入力シート（ここのみ編集可）'!$AZ$17:$AZ$116,MATCH(A85&amp;B85,'計測入力シート（ここのみ編集可）'!$BO$17:$BO$116,0)),"")</f>
        <v/>
      </c>
      <c r="F92" s="179"/>
      <c r="G92" s="273" t="s">
        <v>111</v>
      </c>
      <c r="H92" s="274" t="str">
        <f t="array" ref="H92">IFERROR(INDEX('計測入力シート（ここのみ編集可）'!$BB$17:$BB$116,MATCH(A85&amp;B85,'計測入力シート（ここのみ編集可）'!$BO$17:$BO$116,0)),"")</f>
        <v/>
      </c>
    </row>
    <row r="93" ht="20.25" customHeight="1">
      <c r="D93" s="275" t="s">
        <v>112</v>
      </c>
      <c r="E93" s="276" t="str">
        <f t="array" ref="E93">IFERROR(INDEX('計測入力シート（ここのみ編集可）'!$BC$17:$BC$116,MATCH(A85&amp;B85,'計測入力シート（ここのみ編集可）'!$BO$17:$BO$116,0)),"")</f>
        <v/>
      </c>
      <c r="F93" s="277"/>
      <c r="G93" s="278" t="s">
        <v>9</v>
      </c>
      <c r="H93" s="279" t="str">
        <f t="array" ref="H93">IFERROR(INDEX('計測入力シート（ここのみ編集可）'!$BD$17:$BD$116,MATCH(A85&amp;B85,'計測入力シート（ここのみ編集可）'!$BO$17:$BO$116,0)),"")</f>
        <v/>
      </c>
    </row>
    <row r="94" ht="20.25" customHeight="1">
      <c r="D94" s="280"/>
    </row>
    <row r="95" ht="27.0" customHeight="1">
      <c r="A95" s="105" t="str">
        <f>A85</f>
        <v>R</v>
      </c>
      <c r="B95" s="105">
        <f>B85+1</f>
        <v>10</v>
      </c>
      <c r="D95" s="242" t="s">
        <v>11</v>
      </c>
      <c r="E95" s="243" t="s">
        <v>12</v>
      </c>
      <c r="F95" s="243" t="s">
        <v>13</v>
      </c>
      <c r="G95" s="244" t="s">
        <v>80</v>
      </c>
      <c r="H95" s="245"/>
    </row>
    <row r="96" ht="27.0" customHeight="1">
      <c r="A96" s="36"/>
      <c r="B96" s="36"/>
      <c r="D96" s="247" t="str">
        <f t="array" ref="D96">IFERROR(INDEX('計測入力シート（ここのみ編集可）'!$BN$17:$BN$116,MATCH(A95&amp;B95,'計測入力シート（ここのみ編集可）'!$BO$17:$BO$116,0)),"")</f>
        <v/>
      </c>
      <c r="E96" s="248" t="str">
        <f t="array" ref="E96">IFERROR(INDEX('計測入力シート（ここのみ編集可）'!$BP$17:$BP$116,MATCH(A95&amp;B95,'計測入力シート（ここのみ編集可）'!$BO$17:$BO$116,0)),"")</f>
        <v/>
      </c>
      <c r="F96" s="249" t="str">
        <f t="array" ref="F96">IFERROR(INDEX('計測入力シート（ここのみ編集可）'!$BR$17:$BR$116,MATCH(A95&amp;B95,'計測入力シート（ここのみ編集可）'!$BO$17:$BO$116,0)),"")</f>
        <v/>
      </c>
      <c r="G96" s="250" t="str">
        <f t="array" ref="G96">IFERROR(INDEX('計測入力シート（ここのみ編集可）'!$BL$17:$BL$116,MATCH(A95&amp;B95,'計測入力シート（ここのみ編集可）'!$BO$17:$BO$116,0)),"")</f>
        <v/>
      </c>
      <c r="H96" s="251"/>
    </row>
    <row r="97" ht="27.0" customHeight="1">
      <c r="D97" s="252" t="s">
        <v>18</v>
      </c>
      <c r="E97" s="253" t="str">
        <f t="array" ref="E97">IFERROR(INDEX('計測入力シート（ここのみ編集可）'!$C$17:$C$116,MATCH(A95&amp;B95,'計測入力シート（ここのみ編集可）'!$BO$17:$BO$116,0)),"")</f>
        <v/>
      </c>
      <c r="F97" s="254" t="s">
        <v>4</v>
      </c>
      <c r="G97" s="255" t="str">
        <f t="array" ref="G97">IFERROR(INDEX('計測入力シート（ここのみ編集可）'!$D$17:$D$116,MATCH(A95&amp;B95,'計測入力シート（ここのみ編集可）'!$BO$17:$BO$116,0)),"")</f>
        <v/>
      </c>
      <c r="H97" s="256"/>
    </row>
    <row r="98" ht="27.0" customHeight="1">
      <c r="D98" s="257" t="s">
        <v>3</v>
      </c>
      <c r="E98" s="258" t="str">
        <f t="array" ref="E98">IFERROR(INDEX('計測入力シート（ここのみ編集可）'!$B$17:$B$116,MATCH(A95&amp;B95,'計測入力シート（ここのみ編集可）'!$BO$17:$BO$116,0)),"")</f>
        <v/>
      </c>
      <c r="F98" s="259" t="s">
        <v>5</v>
      </c>
      <c r="G98" s="260" t="str">
        <f t="array" ref="G98">IFERROR(INDEX('計測入力シート（ここのみ編集可）'!$E$17:$E$116,MATCH(A95&amp;B95,'計測入力シート（ここのみ編集可）'!$BO$17:$BO$116,0)),"")</f>
        <v/>
      </c>
      <c r="H98" s="261"/>
    </row>
    <row r="99" ht="24.75" customHeight="1">
      <c r="D99" s="262" t="s">
        <v>58</v>
      </c>
      <c r="E99" s="263" t="str">
        <f t="array" ref="E99">IFERROR(INDEX(#REF!,MATCH(A95&amp;B95,'計測入力シート（ここのみ編集可）'!$BO$17:$BO$116,0)),"")</f>
        <v/>
      </c>
      <c r="H99" s="35"/>
    </row>
    <row r="100" ht="52.5" customHeight="1">
      <c r="D100" s="264" t="s">
        <v>68</v>
      </c>
      <c r="E100" s="265" t="str">
        <f t="array" ref="E100">IFERROR(INDEX(#REF!,MATCH(A95&amp;B95,'計測入力シート（ここのみ編集可）'!$BO$17:$BO$116,0)),"")</f>
        <v/>
      </c>
      <c r="F100" s="2"/>
      <c r="G100" s="2"/>
      <c r="H100" s="3"/>
    </row>
    <row r="101" ht="20.25" customHeight="1">
      <c r="D101" s="266" t="s">
        <v>70</v>
      </c>
      <c r="E101" s="267" t="str">
        <f t="array" ref="E101">IFERROR(INDEX('計測入力シート（ここのみ編集可）'!$AW$17:$AW$116,MATCH(A95&amp;B95,'計測入力シート（ここのみ編集可）'!$BO$17:$BO$116,0)),"")</f>
        <v/>
      </c>
      <c r="F101" s="268"/>
      <c r="G101" s="269" t="s">
        <v>110</v>
      </c>
      <c r="H101" s="270" t="str">
        <f t="array" ref="H101">IFERROR(INDEX('計測入力シート（ここのみ編集可）'!$AY$17:$AY$116,MATCH(A95&amp;B95,'計測入力シート（ここのみ編集可）'!$BO$17:$BO$116,0)),"")</f>
        <v/>
      </c>
    </row>
    <row r="102" ht="20.25" customHeight="1">
      <c r="D102" s="271" t="s">
        <v>73</v>
      </c>
      <c r="E102" s="272" t="str">
        <f t="array" ref="E102">IFERROR(INDEX('計測入力シート（ここのみ編集可）'!$AZ$17:$AZ$116,MATCH(A95&amp;B95,'計測入力シート（ここのみ編集可）'!$BO$17:$BO$116,0)),"")</f>
        <v/>
      </c>
      <c r="F102" s="179"/>
      <c r="G102" s="273" t="s">
        <v>111</v>
      </c>
      <c r="H102" s="274" t="str">
        <f t="array" ref="H102">IFERROR(INDEX('計測入力シート（ここのみ編集可）'!$BB$17:$BB$116,MATCH(A95&amp;B95,'計測入力シート（ここのみ編集可）'!$BO$17:$BO$116,0)),"")</f>
        <v/>
      </c>
    </row>
    <row r="103" ht="20.25" customHeight="1">
      <c r="D103" s="275" t="s">
        <v>112</v>
      </c>
      <c r="E103" s="276" t="str">
        <f t="array" ref="E103">IFERROR(INDEX('計測入力シート（ここのみ編集可）'!$BC$17:$BC$116,MATCH(A95&amp;B95,'計測入力シート（ここのみ編集可）'!$BO$17:$BO$116,0)),"")</f>
        <v/>
      </c>
      <c r="F103" s="277"/>
      <c r="G103" s="278" t="s">
        <v>9</v>
      </c>
      <c r="H103" s="279" t="str">
        <f t="array" ref="H103">IFERROR(INDEX('計測入力シート（ここのみ編集可）'!$BD$17:$BD$116,MATCH(A95&amp;B95,'計測入力シート（ここのみ編集可）'!$BO$17:$BO$116,0)),"")</f>
        <v/>
      </c>
    </row>
    <row r="104" ht="20.25" customHeight="1">
      <c r="D104" s="280"/>
    </row>
    <row r="105" ht="27.0" customHeight="1">
      <c r="A105" s="105" t="str">
        <f>A95</f>
        <v>R</v>
      </c>
      <c r="B105" s="105">
        <f>B95+1</f>
        <v>11</v>
      </c>
      <c r="D105" s="242" t="s">
        <v>11</v>
      </c>
      <c r="E105" s="243" t="s">
        <v>12</v>
      </c>
      <c r="F105" s="243" t="s">
        <v>13</v>
      </c>
      <c r="G105" s="244" t="s">
        <v>80</v>
      </c>
      <c r="H105" s="245"/>
    </row>
    <row r="106" ht="27.0" customHeight="1">
      <c r="A106" s="36"/>
      <c r="B106" s="36"/>
      <c r="D106" s="247" t="str">
        <f t="array" ref="D106">IFERROR(INDEX('計測入力シート（ここのみ編集可）'!$BN$17:$BN$116,MATCH(A105&amp;B105,'計測入力シート（ここのみ編集可）'!$BO$17:$BO$116,0)),"")</f>
        <v/>
      </c>
      <c r="E106" s="248" t="str">
        <f t="array" ref="E106">IFERROR(INDEX('計測入力シート（ここのみ編集可）'!$BP$17:$BP$116,MATCH(A105&amp;B105,'計測入力シート（ここのみ編集可）'!$BO$17:$BO$116,0)),"")</f>
        <v/>
      </c>
      <c r="F106" s="249" t="str">
        <f t="array" ref="F106">IFERROR(INDEX('計測入力シート（ここのみ編集可）'!$BR$17:$BR$116,MATCH(A105&amp;B105,'計測入力シート（ここのみ編集可）'!$BO$17:$BO$116,0)),"")</f>
        <v/>
      </c>
      <c r="G106" s="250" t="str">
        <f t="array" ref="G106">IFERROR(INDEX('計測入力シート（ここのみ編集可）'!$BL$17:$BL$116,MATCH(A105&amp;B105,'計測入力シート（ここのみ編集可）'!$BO$17:$BO$116,0)),"")</f>
        <v/>
      </c>
      <c r="H106" s="251"/>
    </row>
    <row r="107" ht="27.0" customHeight="1">
      <c r="D107" s="252" t="s">
        <v>18</v>
      </c>
      <c r="E107" s="253" t="str">
        <f t="array" ref="E107">IFERROR(INDEX('計測入力シート（ここのみ編集可）'!$C$17:$C$116,MATCH(A105&amp;B105,'計測入力シート（ここのみ編集可）'!$BO$17:$BO$116,0)),"")</f>
        <v/>
      </c>
      <c r="F107" s="254" t="s">
        <v>4</v>
      </c>
      <c r="G107" s="255" t="str">
        <f t="array" ref="G107">IFERROR(INDEX('計測入力シート（ここのみ編集可）'!$D$17:$D$116,MATCH(A105&amp;B105,'計測入力シート（ここのみ編集可）'!$BO$17:$BO$116,0)),"")</f>
        <v/>
      </c>
      <c r="H107" s="256"/>
    </row>
    <row r="108" ht="27.0" customHeight="1">
      <c r="D108" s="257" t="s">
        <v>3</v>
      </c>
      <c r="E108" s="258" t="str">
        <f t="array" ref="E108">IFERROR(INDEX('計測入力シート（ここのみ編集可）'!$B$17:$B$116,MATCH(A105&amp;B105,'計測入力シート（ここのみ編集可）'!$BO$17:$BO$116,0)),"")</f>
        <v/>
      </c>
      <c r="F108" s="259" t="s">
        <v>5</v>
      </c>
      <c r="G108" s="260" t="str">
        <f t="array" ref="G108">IFERROR(INDEX('計測入力シート（ここのみ編集可）'!$E$17:$E$116,MATCH(A105&amp;B105,'計測入力シート（ここのみ編集可）'!$BO$17:$BO$116,0)),"")</f>
        <v/>
      </c>
      <c r="H108" s="261"/>
    </row>
    <row r="109" ht="24.75" customHeight="1">
      <c r="D109" s="262" t="s">
        <v>58</v>
      </c>
      <c r="E109" s="263" t="str">
        <f t="array" ref="E109">IFERROR(INDEX(#REF!,MATCH(A105&amp;B105,'計測入力シート（ここのみ編集可）'!$BO$17:$BO$116,0)),"")</f>
        <v/>
      </c>
      <c r="H109" s="35"/>
    </row>
    <row r="110" ht="52.5" customHeight="1">
      <c r="D110" s="264" t="s">
        <v>68</v>
      </c>
      <c r="E110" s="265" t="str">
        <f t="array" ref="E110">IFERROR(INDEX(#REF!,MATCH(A105&amp;B105,'計測入力シート（ここのみ編集可）'!$BO$17:$BO$116,0)),"")</f>
        <v/>
      </c>
      <c r="F110" s="2"/>
      <c r="G110" s="2"/>
      <c r="H110" s="3"/>
    </row>
    <row r="111" ht="20.25" customHeight="1">
      <c r="D111" s="266" t="s">
        <v>70</v>
      </c>
      <c r="E111" s="267" t="str">
        <f t="array" ref="E111">IFERROR(INDEX('計測入力シート（ここのみ編集可）'!$AW$17:$AW$116,MATCH(A105&amp;B105,'計測入力シート（ここのみ編集可）'!$BO$17:$BO$116,0)),"")</f>
        <v/>
      </c>
      <c r="F111" s="268"/>
      <c r="G111" s="269" t="s">
        <v>110</v>
      </c>
      <c r="H111" s="270" t="str">
        <f t="array" ref="H111">IFERROR(INDEX('計測入力シート（ここのみ編集可）'!$AY$17:$AY$116,MATCH(A105&amp;B105,'計測入力シート（ここのみ編集可）'!$BO$17:$BO$116,0)),"")</f>
        <v/>
      </c>
    </row>
    <row r="112" ht="20.25" customHeight="1">
      <c r="D112" s="271" t="s">
        <v>73</v>
      </c>
      <c r="E112" s="272" t="str">
        <f t="array" ref="E112">IFERROR(INDEX('計測入力シート（ここのみ編集可）'!$AZ$17:$AZ$116,MATCH(A105&amp;B105,'計測入力シート（ここのみ編集可）'!$BO$17:$BO$116,0)),"")</f>
        <v/>
      </c>
      <c r="F112" s="179"/>
      <c r="G112" s="273" t="s">
        <v>111</v>
      </c>
      <c r="H112" s="274" t="str">
        <f t="array" ref="H112">IFERROR(INDEX('計測入力シート（ここのみ編集可）'!$BB$17:$BB$116,MATCH(A105&amp;B105,'計測入力シート（ここのみ編集可）'!$BO$17:$BO$116,0)),"")</f>
        <v/>
      </c>
    </row>
    <row r="113" ht="20.25" customHeight="1">
      <c r="D113" s="275" t="s">
        <v>112</v>
      </c>
      <c r="E113" s="276" t="str">
        <f t="array" ref="E113">IFERROR(INDEX('計測入力シート（ここのみ編集可）'!$BC$17:$BC$116,MATCH(A105&amp;B105,'計測入力シート（ここのみ編集可）'!$BO$17:$BO$116,0)),"")</f>
        <v/>
      </c>
      <c r="F113" s="277"/>
      <c r="G113" s="278" t="s">
        <v>9</v>
      </c>
      <c r="H113" s="279" t="str">
        <f t="array" ref="H113">IFERROR(INDEX('計測入力シート（ここのみ編集可）'!$BD$17:$BD$116,MATCH(A105&amp;B105,'計測入力シート（ここのみ編集可）'!$BO$17:$BO$116,0)),"")</f>
        <v/>
      </c>
    </row>
    <row r="114" ht="20.25" customHeight="1">
      <c r="D114" s="280"/>
    </row>
    <row r="115" ht="27.0" customHeight="1">
      <c r="A115" s="105" t="str">
        <f>A105</f>
        <v>R</v>
      </c>
      <c r="B115" s="105">
        <f>B105+1</f>
        <v>12</v>
      </c>
      <c r="D115" s="242" t="s">
        <v>11</v>
      </c>
      <c r="E115" s="243" t="s">
        <v>12</v>
      </c>
      <c r="F115" s="243" t="s">
        <v>13</v>
      </c>
      <c r="G115" s="244" t="s">
        <v>80</v>
      </c>
      <c r="H115" s="245"/>
    </row>
    <row r="116" ht="27.0" customHeight="1">
      <c r="A116" s="36"/>
      <c r="B116" s="36"/>
      <c r="D116" s="247" t="str">
        <f t="array" ref="D116">IFERROR(INDEX('計測入力シート（ここのみ編集可）'!$BN$17:$BN$116,MATCH(A115&amp;B115,'計測入力シート（ここのみ編集可）'!$BO$17:$BO$116,0)),"")</f>
        <v/>
      </c>
      <c r="E116" s="248" t="str">
        <f t="array" ref="E116">IFERROR(INDEX('計測入力シート（ここのみ編集可）'!$BP$17:$BP$116,MATCH(A115&amp;B115,'計測入力シート（ここのみ編集可）'!$BO$17:$BO$116,0)),"")</f>
        <v/>
      </c>
      <c r="F116" s="249" t="str">
        <f t="array" ref="F116">IFERROR(INDEX('計測入力シート（ここのみ編集可）'!$BR$17:$BR$116,MATCH(A115&amp;B115,'計測入力シート（ここのみ編集可）'!$BO$17:$BO$116,0)),"")</f>
        <v/>
      </c>
      <c r="G116" s="250" t="str">
        <f t="array" ref="G116">IFERROR(INDEX('計測入力シート（ここのみ編集可）'!$BL$17:$BL$116,MATCH(A115&amp;B115,'計測入力シート（ここのみ編集可）'!$BO$17:$BO$116,0)),"")</f>
        <v/>
      </c>
      <c r="H116" s="251"/>
    </row>
    <row r="117" ht="27.0" customHeight="1">
      <c r="D117" s="252" t="s">
        <v>18</v>
      </c>
      <c r="E117" s="253" t="str">
        <f t="array" ref="E117">IFERROR(INDEX('計測入力シート（ここのみ編集可）'!$C$17:$C$116,MATCH(A115&amp;B115,'計測入力シート（ここのみ編集可）'!$BO$17:$BO$116,0)),"")</f>
        <v/>
      </c>
      <c r="F117" s="254" t="s">
        <v>4</v>
      </c>
      <c r="G117" s="255" t="str">
        <f t="array" ref="G117">IFERROR(INDEX('計測入力シート（ここのみ編集可）'!$D$17:$D$116,MATCH(A115&amp;B115,'計測入力シート（ここのみ編集可）'!$BO$17:$BO$116,0)),"")</f>
        <v/>
      </c>
      <c r="H117" s="256"/>
    </row>
    <row r="118" ht="27.0" customHeight="1">
      <c r="D118" s="257" t="s">
        <v>3</v>
      </c>
      <c r="E118" s="258" t="str">
        <f t="array" ref="E118">IFERROR(INDEX('計測入力シート（ここのみ編集可）'!$B$17:$B$116,MATCH(A115&amp;B115,'計測入力シート（ここのみ編集可）'!$BO$17:$BO$116,0)),"")</f>
        <v/>
      </c>
      <c r="F118" s="259" t="s">
        <v>5</v>
      </c>
      <c r="G118" s="260" t="str">
        <f t="array" ref="G118">IFERROR(INDEX('計測入力シート（ここのみ編集可）'!$E$17:$E$116,MATCH(A115&amp;B115,'計測入力シート（ここのみ編集可）'!$BO$17:$BO$116,0)),"")</f>
        <v/>
      </c>
      <c r="H118" s="261"/>
    </row>
    <row r="119" ht="24.75" customHeight="1">
      <c r="D119" s="262" t="s">
        <v>58</v>
      </c>
      <c r="E119" s="263" t="str">
        <f t="array" ref="E119">IFERROR(INDEX(#REF!,MATCH(A115&amp;B115,'計測入力シート（ここのみ編集可）'!$BO$17:$BO$116,0)),"")</f>
        <v/>
      </c>
      <c r="H119" s="35"/>
    </row>
    <row r="120" ht="52.5" customHeight="1">
      <c r="D120" s="264" t="s">
        <v>68</v>
      </c>
      <c r="E120" s="265" t="str">
        <f t="array" ref="E120">IFERROR(INDEX(#REF!,MATCH(A115&amp;B115,'計測入力シート（ここのみ編集可）'!$BO$17:$BO$116,0)),"")</f>
        <v/>
      </c>
      <c r="F120" s="2"/>
      <c r="G120" s="2"/>
      <c r="H120" s="3"/>
    </row>
    <row r="121" ht="20.25" customHeight="1">
      <c r="D121" s="266" t="s">
        <v>70</v>
      </c>
      <c r="E121" s="267" t="str">
        <f t="array" ref="E121">IFERROR(INDEX('計測入力シート（ここのみ編集可）'!$AW$17:$AW$116,MATCH(A115&amp;B115,'計測入力シート（ここのみ編集可）'!$BO$17:$BO$116,0)),"")</f>
        <v/>
      </c>
      <c r="F121" s="268"/>
      <c r="G121" s="269" t="s">
        <v>110</v>
      </c>
      <c r="H121" s="270" t="str">
        <f t="array" ref="H121">IFERROR(INDEX('計測入力シート（ここのみ編集可）'!$AY$17:$AY$116,MATCH(A115&amp;B115,'計測入力シート（ここのみ編集可）'!$BO$17:$BO$116,0)),"")</f>
        <v/>
      </c>
    </row>
    <row r="122" ht="20.25" customHeight="1">
      <c r="D122" s="271" t="s">
        <v>73</v>
      </c>
      <c r="E122" s="272" t="str">
        <f t="array" ref="E122">IFERROR(INDEX('計測入力シート（ここのみ編集可）'!$AZ$17:$AZ$116,MATCH(A115&amp;B115,'計測入力シート（ここのみ編集可）'!$BO$17:$BO$116,0)),"")</f>
        <v/>
      </c>
      <c r="F122" s="179"/>
      <c r="G122" s="273" t="s">
        <v>111</v>
      </c>
      <c r="H122" s="274" t="str">
        <f t="array" ref="H122">IFERROR(INDEX('計測入力シート（ここのみ編集可）'!$BB$17:$BB$116,MATCH(A115&amp;B115,'計測入力シート（ここのみ編集可）'!$BO$17:$BO$116,0)),"")</f>
        <v/>
      </c>
    </row>
    <row r="123" ht="20.25" customHeight="1">
      <c r="D123" s="275" t="s">
        <v>112</v>
      </c>
      <c r="E123" s="276" t="str">
        <f t="array" ref="E123">IFERROR(INDEX('計測入力シート（ここのみ編集可）'!$BC$17:$BC$116,MATCH(A115&amp;B115,'計測入力シート（ここのみ編集可）'!$BO$17:$BO$116,0)),"")</f>
        <v/>
      </c>
      <c r="F123" s="277"/>
      <c r="G123" s="278" t="s">
        <v>9</v>
      </c>
      <c r="H123" s="279" t="str">
        <f t="array" ref="H123">IFERROR(INDEX('計測入力シート（ここのみ編集可）'!$BD$17:$BD$116,MATCH(A115&amp;B115,'計測入力シート（ここのみ編集可）'!$BO$17:$BO$116,0)),"")</f>
        <v/>
      </c>
    </row>
    <row r="124" ht="20.25" customHeight="1">
      <c r="D124" s="280"/>
    </row>
    <row r="125" ht="27.0" customHeight="1">
      <c r="A125" s="105" t="str">
        <f>A115</f>
        <v>R</v>
      </c>
      <c r="B125" s="105">
        <f>B115+1</f>
        <v>13</v>
      </c>
      <c r="D125" s="242" t="s">
        <v>11</v>
      </c>
      <c r="E125" s="243" t="s">
        <v>12</v>
      </c>
      <c r="F125" s="243" t="s">
        <v>13</v>
      </c>
      <c r="G125" s="244" t="s">
        <v>80</v>
      </c>
      <c r="H125" s="245"/>
    </row>
    <row r="126" ht="27.0" customHeight="1">
      <c r="A126" s="36"/>
      <c r="B126" s="36"/>
      <c r="D126" s="247" t="str">
        <f t="array" ref="D126">IFERROR(INDEX('計測入力シート（ここのみ編集可）'!$BN$17:$BN$116,MATCH(A125&amp;B125,'計測入力シート（ここのみ編集可）'!$BO$17:$BO$116,0)),"")</f>
        <v/>
      </c>
      <c r="E126" s="248" t="str">
        <f t="array" ref="E126">IFERROR(INDEX('計測入力シート（ここのみ編集可）'!$BP$17:$BP$116,MATCH(A125&amp;B125,'計測入力シート（ここのみ編集可）'!$BO$17:$BO$116,0)),"")</f>
        <v/>
      </c>
      <c r="F126" s="249" t="str">
        <f t="array" ref="F126">IFERROR(INDEX('計測入力シート（ここのみ編集可）'!$BR$17:$BR$116,MATCH(A125&amp;B125,'計測入力シート（ここのみ編集可）'!$BO$17:$BO$116,0)),"")</f>
        <v/>
      </c>
      <c r="G126" s="250" t="str">
        <f t="array" ref="G126">IFERROR(INDEX('計測入力シート（ここのみ編集可）'!$BL$17:$BL$116,MATCH(A125&amp;B125,'計測入力シート（ここのみ編集可）'!$BO$17:$BO$116,0)),"")</f>
        <v/>
      </c>
      <c r="H126" s="251"/>
    </row>
    <row r="127" ht="27.0" customHeight="1">
      <c r="D127" s="252" t="s">
        <v>18</v>
      </c>
      <c r="E127" s="253" t="str">
        <f t="array" ref="E127">IFERROR(INDEX('計測入力シート（ここのみ編集可）'!$C$17:$C$116,MATCH(A125&amp;B125,'計測入力シート（ここのみ編集可）'!$BO$17:$BO$116,0)),"")</f>
        <v/>
      </c>
      <c r="F127" s="254" t="s">
        <v>4</v>
      </c>
      <c r="G127" s="255" t="str">
        <f t="array" ref="G127">IFERROR(INDEX('計測入力シート（ここのみ編集可）'!$D$17:$D$116,MATCH(A125&amp;B125,'計測入力シート（ここのみ編集可）'!$BO$17:$BO$116,0)),"")</f>
        <v/>
      </c>
      <c r="H127" s="256"/>
    </row>
    <row r="128" ht="27.0" customHeight="1">
      <c r="D128" s="257" t="s">
        <v>3</v>
      </c>
      <c r="E128" s="258" t="str">
        <f t="array" ref="E128">IFERROR(INDEX('計測入力シート（ここのみ編集可）'!$B$17:$B$116,MATCH(A125&amp;B125,'計測入力シート（ここのみ編集可）'!$BO$17:$BO$116,0)),"")</f>
        <v/>
      </c>
      <c r="F128" s="259" t="s">
        <v>5</v>
      </c>
      <c r="G128" s="260" t="str">
        <f t="array" ref="G128">IFERROR(INDEX('計測入力シート（ここのみ編集可）'!$E$17:$E$116,MATCH(A125&amp;B125,'計測入力シート（ここのみ編集可）'!$BO$17:$BO$116,0)),"")</f>
        <v/>
      </c>
      <c r="H128" s="261"/>
    </row>
    <row r="129" ht="24.75" customHeight="1">
      <c r="D129" s="262" t="s">
        <v>58</v>
      </c>
      <c r="E129" s="263" t="str">
        <f t="array" ref="E129">IFERROR(INDEX(#REF!,MATCH(A125&amp;B125,'計測入力シート（ここのみ編集可）'!$BO$17:$BO$116,0)),"")</f>
        <v/>
      </c>
      <c r="H129" s="35"/>
    </row>
    <row r="130" ht="52.5" customHeight="1">
      <c r="D130" s="264" t="s">
        <v>68</v>
      </c>
      <c r="E130" s="265" t="str">
        <f t="array" ref="E130">IFERROR(INDEX(#REF!,MATCH(A125&amp;B125,'計測入力シート（ここのみ編集可）'!$BO$17:$BO$116,0)),"")</f>
        <v/>
      </c>
      <c r="F130" s="2"/>
      <c r="G130" s="2"/>
      <c r="H130" s="3"/>
    </row>
    <row r="131" ht="20.25" customHeight="1">
      <c r="D131" s="266" t="s">
        <v>70</v>
      </c>
      <c r="E131" s="267" t="str">
        <f t="array" ref="E131">IFERROR(INDEX('計測入力シート（ここのみ編集可）'!$AW$17:$AW$116,MATCH(A125&amp;B125,'計測入力シート（ここのみ編集可）'!$BO$17:$BO$116,0)),"")</f>
        <v/>
      </c>
      <c r="F131" s="268"/>
      <c r="G131" s="269" t="s">
        <v>110</v>
      </c>
      <c r="H131" s="270" t="str">
        <f t="array" ref="H131">IFERROR(INDEX('計測入力シート（ここのみ編集可）'!$AY$17:$AY$116,MATCH(A125&amp;B125,'計測入力シート（ここのみ編集可）'!$BO$17:$BO$116,0)),"")</f>
        <v/>
      </c>
    </row>
    <row r="132" ht="20.25" customHeight="1">
      <c r="D132" s="271" t="s">
        <v>73</v>
      </c>
      <c r="E132" s="272" t="str">
        <f t="array" ref="E132">IFERROR(INDEX('計測入力シート（ここのみ編集可）'!$AZ$17:$AZ$116,MATCH(A125&amp;B125,'計測入力シート（ここのみ編集可）'!$BO$17:$BO$116,0)),"")</f>
        <v/>
      </c>
      <c r="F132" s="179"/>
      <c r="G132" s="273" t="s">
        <v>111</v>
      </c>
      <c r="H132" s="274" t="str">
        <f t="array" ref="H132">IFERROR(INDEX('計測入力シート（ここのみ編集可）'!$BB$17:$BB$116,MATCH(A125&amp;B125,'計測入力シート（ここのみ編集可）'!$BO$17:$BO$116,0)),"")</f>
        <v/>
      </c>
    </row>
    <row r="133" ht="20.25" customHeight="1">
      <c r="D133" s="275" t="s">
        <v>112</v>
      </c>
      <c r="E133" s="276" t="str">
        <f t="array" ref="E133">IFERROR(INDEX('計測入力シート（ここのみ編集可）'!$BC$17:$BC$116,MATCH(A125&amp;B125,'計測入力シート（ここのみ編集可）'!$BO$17:$BO$116,0)),"")</f>
        <v/>
      </c>
      <c r="F133" s="277"/>
      <c r="G133" s="278" t="s">
        <v>9</v>
      </c>
      <c r="H133" s="279" t="str">
        <f t="array" ref="H133">IFERROR(INDEX('計測入力シート（ここのみ編集可）'!$BD$17:$BD$116,MATCH(A125&amp;B125,'計測入力シート（ここのみ編集可）'!$BO$17:$BO$116,0)),"")</f>
        <v/>
      </c>
    </row>
    <row r="134" ht="20.25" customHeight="1">
      <c r="D134" s="280"/>
    </row>
    <row r="135" ht="27.0" customHeight="1">
      <c r="A135" s="105" t="str">
        <f>A125</f>
        <v>R</v>
      </c>
      <c r="B135" s="105">
        <f>B125+1</f>
        <v>14</v>
      </c>
      <c r="D135" s="242" t="s">
        <v>11</v>
      </c>
      <c r="E135" s="243" t="s">
        <v>12</v>
      </c>
      <c r="F135" s="243" t="s">
        <v>13</v>
      </c>
      <c r="G135" s="244" t="s">
        <v>80</v>
      </c>
      <c r="H135" s="245"/>
    </row>
    <row r="136" ht="27.0" customHeight="1">
      <c r="A136" s="36"/>
      <c r="B136" s="36"/>
      <c r="D136" s="247" t="str">
        <f t="array" ref="D136">IFERROR(INDEX('計測入力シート（ここのみ編集可）'!$BN$17:$BN$116,MATCH(A135&amp;B135,'計測入力シート（ここのみ編集可）'!$BO$17:$BO$116,0)),"")</f>
        <v/>
      </c>
      <c r="E136" s="248" t="str">
        <f t="array" ref="E136">IFERROR(INDEX('計測入力シート（ここのみ編集可）'!$BP$17:$BP$116,MATCH(A135&amp;B135,'計測入力シート（ここのみ編集可）'!$BO$17:$BO$116,0)),"")</f>
        <v/>
      </c>
      <c r="F136" s="249" t="str">
        <f t="array" ref="F136">IFERROR(INDEX('計測入力シート（ここのみ編集可）'!$BR$17:$BR$116,MATCH(A135&amp;B135,'計測入力シート（ここのみ編集可）'!$BO$17:$BO$116,0)),"")</f>
        <v/>
      </c>
      <c r="G136" s="250" t="str">
        <f t="array" ref="G136">IFERROR(INDEX('計測入力シート（ここのみ編集可）'!$BL$17:$BL$116,MATCH(A135&amp;B135,'計測入力シート（ここのみ編集可）'!$BO$17:$BO$116,0)),"")</f>
        <v/>
      </c>
      <c r="H136" s="251"/>
    </row>
    <row r="137" ht="27.0" customHeight="1">
      <c r="D137" s="252" t="s">
        <v>18</v>
      </c>
      <c r="E137" s="253" t="str">
        <f t="array" ref="E137">IFERROR(INDEX('計測入力シート（ここのみ編集可）'!$C$17:$C$116,MATCH(A135&amp;B135,'計測入力シート（ここのみ編集可）'!$BO$17:$BO$116,0)),"")</f>
        <v/>
      </c>
      <c r="F137" s="254" t="s">
        <v>4</v>
      </c>
      <c r="G137" s="255" t="str">
        <f t="array" ref="G137">IFERROR(INDEX('計測入力シート（ここのみ編集可）'!$D$17:$D$116,MATCH(A135&amp;B135,'計測入力シート（ここのみ編集可）'!$BO$17:$BO$116,0)),"")</f>
        <v/>
      </c>
      <c r="H137" s="256"/>
    </row>
    <row r="138" ht="27.0" customHeight="1">
      <c r="D138" s="257" t="s">
        <v>3</v>
      </c>
      <c r="E138" s="258" t="str">
        <f t="array" ref="E138">IFERROR(INDEX('計測入力シート（ここのみ編集可）'!$B$17:$B$116,MATCH(A135&amp;B135,'計測入力シート（ここのみ編集可）'!$BO$17:$BO$116,0)),"")</f>
        <v/>
      </c>
      <c r="F138" s="259" t="s">
        <v>5</v>
      </c>
      <c r="G138" s="260" t="str">
        <f t="array" ref="G138">IFERROR(INDEX('計測入力シート（ここのみ編集可）'!$E$17:$E$116,MATCH(A135&amp;B135,'計測入力シート（ここのみ編集可）'!$BO$17:$BO$116,0)),"")</f>
        <v/>
      </c>
      <c r="H138" s="261"/>
    </row>
    <row r="139" ht="24.75" customHeight="1">
      <c r="D139" s="262" t="s">
        <v>58</v>
      </c>
      <c r="E139" s="263" t="str">
        <f t="array" ref="E139">IFERROR(INDEX(#REF!,MATCH(A135&amp;B135,'計測入力シート（ここのみ編集可）'!$BO$17:$BO$116,0)),"")</f>
        <v/>
      </c>
      <c r="H139" s="35"/>
    </row>
    <row r="140" ht="52.5" customHeight="1">
      <c r="D140" s="264" t="s">
        <v>68</v>
      </c>
      <c r="E140" s="265" t="str">
        <f t="array" ref="E140">IFERROR(INDEX(#REF!,MATCH(A135&amp;B135,'計測入力シート（ここのみ編集可）'!$BO$17:$BO$116,0)),"")</f>
        <v/>
      </c>
      <c r="F140" s="2"/>
      <c r="G140" s="2"/>
      <c r="H140" s="3"/>
    </row>
    <row r="141" ht="20.25" customHeight="1">
      <c r="D141" s="266" t="s">
        <v>70</v>
      </c>
      <c r="E141" s="267" t="str">
        <f t="array" ref="E141">IFERROR(INDEX('計測入力シート（ここのみ編集可）'!$AW$17:$AW$116,MATCH(A135&amp;B135,'計測入力シート（ここのみ編集可）'!$BO$17:$BO$116,0)),"")</f>
        <v/>
      </c>
      <c r="F141" s="268"/>
      <c r="G141" s="269" t="s">
        <v>110</v>
      </c>
      <c r="H141" s="270" t="str">
        <f t="array" ref="H141">IFERROR(INDEX('計測入力シート（ここのみ編集可）'!$AY$17:$AY$116,MATCH(A135&amp;B135,'計測入力シート（ここのみ編集可）'!$BO$17:$BO$116,0)),"")</f>
        <v/>
      </c>
    </row>
    <row r="142" ht="20.25" customHeight="1">
      <c r="D142" s="271" t="s">
        <v>73</v>
      </c>
      <c r="E142" s="272" t="str">
        <f t="array" ref="E142">IFERROR(INDEX('計測入力シート（ここのみ編集可）'!$AZ$17:$AZ$116,MATCH(A135&amp;B135,'計測入力シート（ここのみ編集可）'!$BO$17:$BO$116,0)),"")</f>
        <v/>
      </c>
      <c r="F142" s="179"/>
      <c r="G142" s="273" t="s">
        <v>111</v>
      </c>
      <c r="H142" s="274" t="str">
        <f t="array" ref="H142">IFERROR(INDEX('計測入力シート（ここのみ編集可）'!$BB$17:$BB$116,MATCH(A135&amp;B135,'計測入力シート（ここのみ編集可）'!$BO$17:$BO$116,0)),"")</f>
        <v/>
      </c>
    </row>
    <row r="143" ht="20.25" customHeight="1">
      <c r="D143" s="275" t="s">
        <v>112</v>
      </c>
      <c r="E143" s="276" t="str">
        <f t="array" ref="E143">IFERROR(INDEX('計測入力シート（ここのみ編集可）'!$BC$17:$BC$116,MATCH(A135&amp;B135,'計測入力シート（ここのみ編集可）'!$BO$17:$BO$116,0)),"")</f>
        <v/>
      </c>
      <c r="F143" s="277"/>
      <c r="G143" s="278" t="s">
        <v>9</v>
      </c>
      <c r="H143" s="279" t="str">
        <f t="array" ref="H143">IFERROR(INDEX('計測入力シート（ここのみ編集可）'!$BD$17:$BD$116,MATCH(A135&amp;B135,'計測入力シート（ここのみ編集可）'!$BO$17:$BO$116,0)),"")</f>
        <v/>
      </c>
    </row>
    <row r="144" ht="20.25" customHeight="1">
      <c r="D144" s="280"/>
    </row>
    <row r="145" ht="27.0" customHeight="1">
      <c r="A145" s="105" t="str">
        <f>A135</f>
        <v>R</v>
      </c>
      <c r="B145" s="105">
        <f>B135+1</f>
        <v>15</v>
      </c>
      <c r="D145" s="242" t="s">
        <v>11</v>
      </c>
      <c r="E145" s="243" t="s">
        <v>12</v>
      </c>
      <c r="F145" s="243" t="s">
        <v>13</v>
      </c>
      <c r="G145" s="244" t="s">
        <v>80</v>
      </c>
      <c r="H145" s="245"/>
    </row>
    <row r="146" ht="27.0" customHeight="1">
      <c r="A146" s="36"/>
      <c r="B146" s="36"/>
      <c r="D146" s="247" t="str">
        <f t="array" ref="D146">IFERROR(INDEX('計測入力シート（ここのみ編集可）'!$BN$17:$BN$116,MATCH(A145&amp;B145,'計測入力シート（ここのみ編集可）'!$BO$17:$BO$116,0)),"")</f>
        <v/>
      </c>
      <c r="E146" s="248" t="str">
        <f t="array" ref="E146">IFERROR(INDEX('計測入力シート（ここのみ編集可）'!$BP$17:$BP$116,MATCH(A145&amp;B145,'計測入力シート（ここのみ編集可）'!$BO$17:$BO$116,0)),"")</f>
        <v/>
      </c>
      <c r="F146" s="249" t="str">
        <f t="array" ref="F146">IFERROR(INDEX('計測入力シート（ここのみ編集可）'!$BR$17:$BR$116,MATCH(A145&amp;B145,'計測入力シート（ここのみ編集可）'!$BO$17:$BO$116,0)),"")</f>
        <v/>
      </c>
      <c r="G146" s="250" t="str">
        <f t="array" ref="G146">IFERROR(INDEX('計測入力シート（ここのみ編集可）'!$BL$17:$BL$116,MATCH(A145&amp;B145,'計測入力シート（ここのみ編集可）'!$BO$17:$BO$116,0)),"")</f>
        <v/>
      </c>
      <c r="H146" s="251"/>
    </row>
    <row r="147" ht="27.0" customHeight="1">
      <c r="D147" s="252" t="s">
        <v>18</v>
      </c>
      <c r="E147" s="253" t="str">
        <f t="array" ref="E147">IFERROR(INDEX('計測入力シート（ここのみ編集可）'!$C$17:$C$116,MATCH(A145&amp;B145,'計測入力シート（ここのみ編集可）'!$BO$17:$BO$116,0)),"")</f>
        <v/>
      </c>
      <c r="F147" s="254" t="s">
        <v>4</v>
      </c>
      <c r="G147" s="255" t="str">
        <f t="array" ref="G147">IFERROR(INDEX('計測入力シート（ここのみ編集可）'!$D$17:$D$116,MATCH(A145&amp;B145,'計測入力シート（ここのみ編集可）'!$BO$17:$BO$116,0)),"")</f>
        <v/>
      </c>
      <c r="H147" s="256"/>
    </row>
    <row r="148" ht="27.0" customHeight="1">
      <c r="D148" s="257" t="s">
        <v>3</v>
      </c>
      <c r="E148" s="258" t="str">
        <f t="array" ref="E148">IFERROR(INDEX('計測入力シート（ここのみ編集可）'!$B$17:$B$116,MATCH(A145&amp;B145,'計測入力シート（ここのみ編集可）'!$BO$17:$BO$116,0)),"")</f>
        <v/>
      </c>
      <c r="F148" s="259" t="s">
        <v>5</v>
      </c>
      <c r="G148" s="260" t="str">
        <f t="array" ref="G148">IFERROR(INDEX('計測入力シート（ここのみ編集可）'!$E$17:$E$116,MATCH(A145&amp;B145,'計測入力シート（ここのみ編集可）'!$BO$17:$BO$116,0)),"")</f>
        <v/>
      </c>
      <c r="H148" s="261"/>
    </row>
    <row r="149" ht="24.75" customHeight="1">
      <c r="D149" s="262" t="s">
        <v>58</v>
      </c>
      <c r="E149" s="263" t="str">
        <f t="array" ref="E149">IFERROR(INDEX(#REF!,MATCH(A145&amp;B145,'計測入力シート（ここのみ編集可）'!$BO$17:$BO$116,0)),"")</f>
        <v/>
      </c>
      <c r="H149" s="35"/>
    </row>
    <row r="150" ht="52.5" customHeight="1">
      <c r="D150" s="264" t="s">
        <v>68</v>
      </c>
      <c r="E150" s="265" t="str">
        <f t="array" ref="E150">IFERROR(INDEX(#REF!,MATCH(A145&amp;B145,'計測入力シート（ここのみ編集可）'!$BO$17:$BO$116,0)),"")</f>
        <v/>
      </c>
      <c r="F150" s="2"/>
      <c r="G150" s="2"/>
      <c r="H150" s="3"/>
    </row>
    <row r="151" ht="20.25" customHeight="1">
      <c r="D151" s="266" t="s">
        <v>70</v>
      </c>
      <c r="E151" s="267" t="str">
        <f t="array" ref="E151">IFERROR(INDEX('計測入力シート（ここのみ編集可）'!$AW$17:$AW$116,MATCH(A145&amp;B145,'計測入力シート（ここのみ編集可）'!$BO$17:$BO$116,0)),"")</f>
        <v/>
      </c>
      <c r="F151" s="268"/>
      <c r="G151" s="269" t="s">
        <v>110</v>
      </c>
      <c r="H151" s="270" t="str">
        <f t="array" ref="H151">IFERROR(INDEX('計測入力シート（ここのみ編集可）'!$AY$17:$AY$116,MATCH(A145&amp;B145,'計測入力シート（ここのみ編集可）'!$BO$17:$BO$116,0)),"")</f>
        <v/>
      </c>
    </row>
    <row r="152" ht="20.25" customHeight="1">
      <c r="D152" s="271" t="s">
        <v>73</v>
      </c>
      <c r="E152" s="272" t="str">
        <f t="array" ref="E152">IFERROR(INDEX('計測入力シート（ここのみ編集可）'!$AZ$17:$AZ$116,MATCH(A145&amp;B145,'計測入力シート（ここのみ編集可）'!$BO$17:$BO$116,0)),"")</f>
        <v/>
      </c>
      <c r="F152" s="179"/>
      <c r="G152" s="273" t="s">
        <v>111</v>
      </c>
      <c r="H152" s="274" t="str">
        <f t="array" ref="H152">IFERROR(INDEX('計測入力シート（ここのみ編集可）'!$BB$17:$BB$116,MATCH(A145&amp;B145,'計測入力シート（ここのみ編集可）'!$BO$17:$BO$116,0)),"")</f>
        <v/>
      </c>
    </row>
    <row r="153" ht="20.25" customHeight="1">
      <c r="D153" s="275" t="s">
        <v>112</v>
      </c>
      <c r="E153" s="276" t="str">
        <f t="array" ref="E153">IFERROR(INDEX('計測入力シート（ここのみ編集可）'!$BC$17:$BC$116,MATCH(A145&amp;B145,'計測入力シート（ここのみ編集可）'!$BO$17:$BO$116,0)),"")</f>
        <v/>
      </c>
      <c r="F153" s="277"/>
      <c r="G153" s="278" t="s">
        <v>9</v>
      </c>
      <c r="H153" s="279" t="str">
        <f t="array" ref="H153">IFERROR(INDEX('計測入力シート（ここのみ編集可）'!$BD$17:$BD$116,MATCH(A145&amp;B145,'計測入力シート（ここのみ編集可）'!$BO$17:$BO$116,0)),"")</f>
        <v/>
      </c>
    </row>
    <row r="154" ht="20.25" customHeight="1">
      <c r="D154" s="280"/>
    </row>
    <row r="155" ht="27.0" customHeight="1">
      <c r="A155" s="105" t="str">
        <f>A145</f>
        <v>R</v>
      </c>
      <c r="B155" s="105">
        <f>B145+1</f>
        <v>16</v>
      </c>
      <c r="D155" s="242" t="s">
        <v>11</v>
      </c>
      <c r="E155" s="243" t="s">
        <v>12</v>
      </c>
      <c r="F155" s="243" t="s">
        <v>13</v>
      </c>
      <c r="G155" s="244" t="s">
        <v>80</v>
      </c>
      <c r="H155" s="245"/>
    </row>
    <row r="156" ht="27.0" customHeight="1">
      <c r="A156" s="36"/>
      <c r="B156" s="36"/>
      <c r="D156" s="247" t="str">
        <f t="array" ref="D156">IFERROR(INDEX('計測入力シート（ここのみ編集可）'!$BN$17:$BN$116,MATCH(A155&amp;B155,'計測入力シート（ここのみ編集可）'!$BO$17:$BO$116,0)),"")</f>
        <v/>
      </c>
      <c r="E156" s="248" t="str">
        <f t="array" ref="E156">IFERROR(INDEX('計測入力シート（ここのみ編集可）'!$BP$17:$BP$116,MATCH(A155&amp;B155,'計測入力シート（ここのみ編集可）'!$BO$17:$BO$116,0)),"")</f>
        <v/>
      </c>
      <c r="F156" s="249" t="str">
        <f t="array" ref="F156">IFERROR(INDEX('計測入力シート（ここのみ編集可）'!$BR$17:$BR$116,MATCH(A155&amp;B155,'計測入力シート（ここのみ編集可）'!$BO$17:$BO$116,0)),"")</f>
        <v/>
      </c>
      <c r="G156" s="250" t="str">
        <f t="array" ref="G156">IFERROR(INDEX('計測入力シート（ここのみ編集可）'!$BL$17:$BL$116,MATCH(A155&amp;B155,'計測入力シート（ここのみ編集可）'!$BO$17:$BO$116,0)),"")</f>
        <v/>
      </c>
      <c r="H156" s="251"/>
    </row>
    <row r="157" ht="27.0" customHeight="1">
      <c r="D157" s="252" t="s">
        <v>18</v>
      </c>
      <c r="E157" s="253" t="str">
        <f t="array" ref="E157">IFERROR(INDEX('計測入力シート（ここのみ編集可）'!$C$17:$C$116,MATCH(A155&amp;B155,'計測入力シート（ここのみ編集可）'!$BO$17:$BO$116,0)),"")</f>
        <v/>
      </c>
      <c r="F157" s="254" t="s">
        <v>4</v>
      </c>
      <c r="G157" s="255" t="str">
        <f t="array" ref="G157">IFERROR(INDEX('計測入力シート（ここのみ編集可）'!$D$17:$D$116,MATCH(A155&amp;B155,'計測入力シート（ここのみ編集可）'!$BO$17:$BO$116,0)),"")</f>
        <v/>
      </c>
      <c r="H157" s="256"/>
    </row>
    <row r="158" ht="27.0" customHeight="1">
      <c r="D158" s="257" t="s">
        <v>3</v>
      </c>
      <c r="E158" s="258" t="str">
        <f t="array" ref="E158">IFERROR(INDEX('計測入力シート（ここのみ編集可）'!$B$17:$B$116,MATCH(A155&amp;B155,'計測入力シート（ここのみ編集可）'!$BO$17:$BO$116,0)),"")</f>
        <v/>
      </c>
      <c r="F158" s="259" t="s">
        <v>5</v>
      </c>
      <c r="G158" s="260" t="str">
        <f t="array" ref="G158">IFERROR(INDEX('計測入力シート（ここのみ編集可）'!$E$17:$E$116,MATCH(A155&amp;B155,'計測入力シート（ここのみ編集可）'!$BO$17:$BO$116,0)),"")</f>
        <v/>
      </c>
      <c r="H158" s="261"/>
    </row>
    <row r="159" ht="24.75" customHeight="1">
      <c r="D159" s="262" t="s">
        <v>58</v>
      </c>
      <c r="E159" s="263" t="str">
        <f t="array" ref="E159">IFERROR(INDEX(#REF!,MATCH(A155&amp;B155,'計測入力シート（ここのみ編集可）'!$BO$17:$BO$116,0)),"")</f>
        <v/>
      </c>
      <c r="H159" s="35"/>
    </row>
    <row r="160" ht="52.5" customHeight="1">
      <c r="D160" s="264" t="s">
        <v>68</v>
      </c>
      <c r="E160" s="265" t="str">
        <f t="array" ref="E160">IFERROR(INDEX(#REF!,MATCH(A155&amp;B155,'計測入力シート（ここのみ編集可）'!$BO$17:$BO$116,0)),"")</f>
        <v/>
      </c>
      <c r="F160" s="2"/>
      <c r="G160" s="2"/>
      <c r="H160" s="3"/>
    </row>
    <row r="161" ht="20.25" customHeight="1">
      <c r="D161" s="266" t="s">
        <v>70</v>
      </c>
      <c r="E161" s="267" t="str">
        <f t="array" ref="E161">IFERROR(INDEX('計測入力シート（ここのみ編集可）'!$AW$17:$AW$116,MATCH(A155&amp;B155,'計測入力シート（ここのみ編集可）'!$BO$17:$BO$116,0)),"")</f>
        <v/>
      </c>
      <c r="F161" s="268"/>
      <c r="G161" s="269" t="s">
        <v>110</v>
      </c>
      <c r="H161" s="270" t="str">
        <f t="array" ref="H161">IFERROR(INDEX('計測入力シート（ここのみ編集可）'!$AY$17:$AY$116,MATCH(A155&amp;B155,'計測入力シート（ここのみ編集可）'!$BO$17:$BO$116,0)),"")</f>
        <v/>
      </c>
    </row>
    <row r="162" ht="20.25" customHeight="1">
      <c r="D162" s="271" t="s">
        <v>73</v>
      </c>
      <c r="E162" s="272" t="str">
        <f t="array" ref="E162">IFERROR(INDEX('計測入力シート（ここのみ編集可）'!$AZ$17:$AZ$116,MATCH(A155&amp;B155,'計測入力シート（ここのみ編集可）'!$BO$17:$BO$116,0)),"")</f>
        <v/>
      </c>
      <c r="F162" s="179"/>
      <c r="G162" s="273" t="s">
        <v>111</v>
      </c>
      <c r="H162" s="274" t="str">
        <f t="array" ref="H162">IFERROR(INDEX('計測入力シート（ここのみ編集可）'!$BB$17:$BB$116,MATCH(A155&amp;B155,'計測入力シート（ここのみ編集可）'!$BO$17:$BO$116,0)),"")</f>
        <v/>
      </c>
    </row>
    <row r="163" ht="20.25" customHeight="1">
      <c r="D163" s="275" t="s">
        <v>112</v>
      </c>
      <c r="E163" s="276" t="str">
        <f t="array" ref="E163">IFERROR(INDEX('計測入力シート（ここのみ編集可）'!$BC$17:$BC$116,MATCH(A155&amp;B155,'計測入力シート（ここのみ編集可）'!$BO$17:$BO$116,0)),"")</f>
        <v/>
      </c>
      <c r="F163" s="277"/>
      <c r="G163" s="278" t="s">
        <v>9</v>
      </c>
      <c r="H163" s="279" t="str">
        <f t="array" ref="H163">IFERROR(INDEX('計測入力シート（ここのみ編集可）'!$BD$17:$BD$116,MATCH(A155&amp;B155,'計測入力シート（ここのみ編集可）'!$BO$17:$BO$116,0)),"")</f>
        <v/>
      </c>
    </row>
    <row r="164" ht="20.25" customHeight="1">
      <c r="D164" s="280"/>
    </row>
    <row r="165" ht="27.0" customHeight="1">
      <c r="A165" s="105" t="str">
        <f>A155</f>
        <v>R</v>
      </c>
      <c r="B165" s="105">
        <f>B155+1</f>
        <v>17</v>
      </c>
      <c r="D165" s="242" t="s">
        <v>11</v>
      </c>
      <c r="E165" s="243" t="s">
        <v>12</v>
      </c>
      <c r="F165" s="243" t="s">
        <v>13</v>
      </c>
      <c r="G165" s="244" t="s">
        <v>80</v>
      </c>
      <c r="H165" s="245"/>
    </row>
    <row r="166" ht="27.0" customHeight="1">
      <c r="A166" s="36"/>
      <c r="B166" s="36"/>
      <c r="D166" s="247" t="str">
        <f t="array" ref="D166">IFERROR(INDEX('計測入力シート（ここのみ編集可）'!$BN$17:$BN$116,MATCH(A165&amp;B165,'計測入力シート（ここのみ編集可）'!$BO$17:$BO$116,0)),"")</f>
        <v/>
      </c>
      <c r="E166" s="248" t="str">
        <f t="array" ref="E166">IFERROR(INDEX('計測入力シート（ここのみ編集可）'!$BP$17:$BP$116,MATCH(A165&amp;B165,'計測入力シート（ここのみ編集可）'!$BO$17:$BO$116,0)),"")</f>
        <v/>
      </c>
      <c r="F166" s="249" t="str">
        <f t="array" ref="F166">IFERROR(INDEX('計測入力シート（ここのみ編集可）'!$BR$17:$BR$116,MATCH(A165&amp;B165,'計測入力シート（ここのみ編集可）'!$BO$17:$BO$116,0)),"")</f>
        <v/>
      </c>
      <c r="G166" s="250" t="str">
        <f t="array" ref="G166">IFERROR(INDEX('計測入力シート（ここのみ編集可）'!$BL$17:$BL$116,MATCH(A165&amp;B165,'計測入力シート（ここのみ編集可）'!$BO$17:$BO$116,0)),"")</f>
        <v/>
      </c>
      <c r="H166" s="251"/>
    </row>
    <row r="167" ht="27.0" customHeight="1">
      <c r="D167" s="252" t="s">
        <v>18</v>
      </c>
      <c r="E167" s="253" t="str">
        <f t="array" ref="E167">IFERROR(INDEX('計測入力シート（ここのみ編集可）'!$C$17:$C$116,MATCH(A165&amp;B165,'計測入力シート（ここのみ編集可）'!$BO$17:$BO$116,0)),"")</f>
        <v/>
      </c>
      <c r="F167" s="254" t="s">
        <v>4</v>
      </c>
      <c r="G167" s="255" t="str">
        <f t="array" ref="G167">IFERROR(INDEX('計測入力シート（ここのみ編集可）'!$D$17:$D$116,MATCH(A165&amp;B165,'計測入力シート（ここのみ編集可）'!$BO$17:$BO$116,0)),"")</f>
        <v/>
      </c>
      <c r="H167" s="256"/>
    </row>
    <row r="168" ht="27.0" customHeight="1">
      <c r="D168" s="257" t="s">
        <v>3</v>
      </c>
      <c r="E168" s="258" t="str">
        <f t="array" ref="E168">IFERROR(INDEX('計測入力シート（ここのみ編集可）'!$B$17:$B$116,MATCH(A165&amp;B165,'計測入力シート（ここのみ編集可）'!$BO$17:$BO$116,0)),"")</f>
        <v/>
      </c>
      <c r="F168" s="259" t="s">
        <v>5</v>
      </c>
      <c r="G168" s="260" t="str">
        <f t="array" ref="G168">IFERROR(INDEX('計測入力シート（ここのみ編集可）'!$E$17:$E$116,MATCH(A165&amp;B165,'計測入力シート（ここのみ編集可）'!$BO$17:$BO$116,0)),"")</f>
        <v/>
      </c>
      <c r="H168" s="261"/>
    </row>
    <row r="169" ht="24.75" customHeight="1">
      <c r="D169" s="262" t="s">
        <v>58</v>
      </c>
      <c r="E169" s="263" t="str">
        <f t="array" ref="E169">IFERROR(INDEX(#REF!,MATCH(A165&amp;B165,'計測入力シート（ここのみ編集可）'!$BO$17:$BO$116,0)),"")</f>
        <v/>
      </c>
      <c r="H169" s="35"/>
    </row>
    <row r="170" ht="52.5" customHeight="1">
      <c r="D170" s="264" t="s">
        <v>68</v>
      </c>
      <c r="E170" s="265" t="str">
        <f t="array" ref="E170">IFERROR(INDEX(#REF!,MATCH(A165&amp;B165,'計測入力シート（ここのみ編集可）'!$BO$17:$BO$116,0)),"")</f>
        <v/>
      </c>
      <c r="F170" s="2"/>
      <c r="G170" s="2"/>
      <c r="H170" s="3"/>
    </row>
    <row r="171" ht="20.25" customHeight="1">
      <c r="D171" s="266" t="s">
        <v>70</v>
      </c>
      <c r="E171" s="267" t="str">
        <f t="array" ref="E171">IFERROR(INDEX('計測入力シート（ここのみ編集可）'!$AW$17:$AW$116,MATCH(A165&amp;B165,'計測入力シート（ここのみ編集可）'!$BO$17:$BO$116,0)),"")</f>
        <v/>
      </c>
      <c r="F171" s="268"/>
      <c r="G171" s="269" t="s">
        <v>110</v>
      </c>
      <c r="H171" s="270" t="str">
        <f t="array" ref="H171">IFERROR(INDEX('計測入力シート（ここのみ編集可）'!$AY$17:$AY$116,MATCH(A165&amp;B165,'計測入力シート（ここのみ編集可）'!$BO$17:$BO$116,0)),"")</f>
        <v/>
      </c>
    </row>
    <row r="172" ht="20.25" customHeight="1">
      <c r="D172" s="271" t="s">
        <v>73</v>
      </c>
      <c r="E172" s="272" t="str">
        <f t="array" ref="E172">IFERROR(INDEX('計測入力シート（ここのみ編集可）'!$AZ$17:$AZ$116,MATCH(A165&amp;B165,'計測入力シート（ここのみ編集可）'!$BO$17:$BO$116,0)),"")</f>
        <v/>
      </c>
      <c r="F172" s="179"/>
      <c r="G172" s="273" t="s">
        <v>111</v>
      </c>
      <c r="H172" s="274" t="str">
        <f t="array" ref="H172">IFERROR(INDEX('計測入力シート（ここのみ編集可）'!$BB$17:$BB$116,MATCH(A165&amp;B165,'計測入力シート（ここのみ編集可）'!$BO$17:$BO$116,0)),"")</f>
        <v/>
      </c>
    </row>
    <row r="173" ht="20.25" customHeight="1">
      <c r="D173" s="275" t="s">
        <v>112</v>
      </c>
      <c r="E173" s="276" t="str">
        <f t="array" ref="E173">IFERROR(INDEX('計測入力シート（ここのみ編集可）'!$BC$17:$BC$116,MATCH(A165&amp;B165,'計測入力シート（ここのみ編集可）'!$BO$17:$BO$116,0)),"")</f>
        <v/>
      </c>
      <c r="F173" s="277"/>
      <c r="G173" s="278" t="s">
        <v>9</v>
      </c>
      <c r="H173" s="279" t="str">
        <f t="array" ref="H173">IFERROR(INDEX('計測入力シート（ここのみ編集可）'!$BD$17:$BD$116,MATCH(A165&amp;B165,'計測入力シート（ここのみ編集可）'!$BO$17:$BO$116,0)),"")</f>
        <v/>
      </c>
    </row>
    <row r="174" ht="20.25" customHeight="1">
      <c r="D174" s="280"/>
    </row>
    <row r="175" ht="27.0" customHeight="1">
      <c r="A175" s="105" t="str">
        <f>A165</f>
        <v>R</v>
      </c>
      <c r="B175" s="105">
        <f>B165+1</f>
        <v>18</v>
      </c>
      <c r="D175" s="242" t="s">
        <v>11</v>
      </c>
      <c r="E175" s="243" t="s">
        <v>12</v>
      </c>
      <c r="F175" s="243" t="s">
        <v>13</v>
      </c>
      <c r="G175" s="244" t="s">
        <v>80</v>
      </c>
      <c r="H175" s="245"/>
    </row>
    <row r="176" ht="27.0" customHeight="1">
      <c r="A176" s="36"/>
      <c r="B176" s="36"/>
      <c r="D176" s="247" t="str">
        <f t="array" ref="D176">IFERROR(INDEX('計測入力シート（ここのみ編集可）'!$BN$17:$BN$116,MATCH(A175&amp;B175,'計測入力シート（ここのみ編集可）'!$BO$17:$BO$116,0)),"")</f>
        <v/>
      </c>
      <c r="E176" s="248" t="str">
        <f t="array" ref="E176">IFERROR(INDEX('計測入力シート（ここのみ編集可）'!$BP$17:$BP$116,MATCH(A175&amp;B175,'計測入力シート（ここのみ編集可）'!$BO$17:$BO$116,0)),"")</f>
        <v/>
      </c>
      <c r="F176" s="249" t="str">
        <f t="array" ref="F176">IFERROR(INDEX('計測入力シート（ここのみ編集可）'!$BR$17:$BR$116,MATCH(A175&amp;B175,'計測入力シート（ここのみ編集可）'!$BO$17:$BO$116,0)),"")</f>
        <v/>
      </c>
      <c r="G176" s="250" t="str">
        <f t="array" ref="G176">IFERROR(INDEX('計測入力シート（ここのみ編集可）'!$BL$17:$BL$116,MATCH(A175&amp;B175,'計測入力シート（ここのみ編集可）'!$BO$17:$BO$116,0)),"")</f>
        <v/>
      </c>
      <c r="H176" s="251"/>
    </row>
    <row r="177" ht="27.0" customHeight="1">
      <c r="D177" s="252" t="s">
        <v>18</v>
      </c>
      <c r="E177" s="253" t="str">
        <f t="array" ref="E177">IFERROR(INDEX('計測入力シート（ここのみ編集可）'!$C$17:$C$116,MATCH(A175&amp;B175,'計測入力シート（ここのみ編集可）'!$BO$17:$BO$116,0)),"")</f>
        <v/>
      </c>
      <c r="F177" s="254" t="s">
        <v>4</v>
      </c>
      <c r="G177" s="255" t="str">
        <f t="array" ref="G177">IFERROR(INDEX('計測入力シート（ここのみ編集可）'!$D$17:$D$116,MATCH(A175&amp;B175,'計測入力シート（ここのみ編集可）'!$BO$17:$BO$116,0)),"")</f>
        <v/>
      </c>
      <c r="H177" s="256"/>
    </row>
    <row r="178" ht="27.0" customHeight="1">
      <c r="D178" s="257" t="s">
        <v>3</v>
      </c>
      <c r="E178" s="258" t="str">
        <f t="array" ref="E178">IFERROR(INDEX('計測入力シート（ここのみ編集可）'!$B$17:$B$116,MATCH(A175&amp;B175,'計測入力シート（ここのみ編集可）'!$BO$17:$BO$116,0)),"")</f>
        <v/>
      </c>
      <c r="F178" s="259" t="s">
        <v>5</v>
      </c>
      <c r="G178" s="260" t="str">
        <f t="array" ref="G178">IFERROR(INDEX('計測入力シート（ここのみ編集可）'!$E$17:$E$116,MATCH(A175&amp;B175,'計測入力シート（ここのみ編集可）'!$BO$17:$BO$116,0)),"")</f>
        <v/>
      </c>
      <c r="H178" s="261"/>
    </row>
    <row r="179" ht="24.75" customHeight="1">
      <c r="D179" s="262" t="s">
        <v>58</v>
      </c>
      <c r="E179" s="263" t="str">
        <f t="array" ref="E179">IFERROR(INDEX(#REF!,MATCH(A175&amp;B175,'計測入力シート（ここのみ編集可）'!$BO$17:$BO$116,0)),"")</f>
        <v/>
      </c>
      <c r="H179" s="35"/>
    </row>
    <row r="180" ht="52.5" customHeight="1">
      <c r="D180" s="264" t="s">
        <v>68</v>
      </c>
      <c r="E180" s="265" t="str">
        <f t="array" ref="E180">IFERROR(INDEX(#REF!,MATCH(A175&amp;B175,'計測入力シート（ここのみ編集可）'!$BO$17:$BO$116,0)),"")</f>
        <v/>
      </c>
      <c r="F180" s="2"/>
      <c r="G180" s="2"/>
      <c r="H180" s="3"/>
    </row>
    <row r="181" ht="20.25" customHeight="1">
      <c r="D181" s="266" t="s">
        <v>70</v>
      </c>
      <c r="E181" s="267" t="str">
        <f t="array" ref="E181">IFERROR(INDEX('計測入力シート（ここのみ編集可）'!$AW$17:$AW$116,MATCH(A175&amp;B175,'計測入力シート（ここのみ編集可）'!$BO$17:$BO$116,0)),"")</f>
        <v/>
      </c>
      <c r="F181" s="268"/>
      <c r="G181" s="269" t="s">
        <v>110</v>
      </c>
      <c r="H181" s="270" t="str">
        <f t="array" ref="H181">IFERROR(INDEX('計測入力シート（ここのみ編集可）'!$AY$17:$AY$116,MATCH(A175&amp;B175,'計測入力シート（ここのみ編集可）'!$BO$17:$BO$116,0)),"")</f>
        <v/>
      </c>
    </row>
    <row r="182" ht="20.25" customHeight="1">
      <c r="D182" s="271" t="s">
        <v>73</v>
      </c>
      <c r="E182" s="272" t="str">
        <f t="array" ref="E182">IFERROR(INDEX('計測入力シート（ここのみ編集可）'!$AZ$17:$AZ$116,MATCH(A175&amp;B175,'計測入力シート（ここのみ編集可）'!$BO$17:$BO$116,0)),"")</f>
        <v/>
      </c>
      <c r="F182" s="179"/>
      <c r="G182" s="273" t="s">
        <v>111</v>
      </c>
      <c r="H182" s="274" t="str">
        <f t="array" ref="H182">IFERROR(INDEX('計測入力シート（ここのみ編集可）'!$BB$17:$BB$116,MATCH(A175&amp;B175,'計測入力シート（ここのみ編集可）'!$BO$17:$BO$116,0)),"")</f>
        <v/>
      </c>
    </row>
    <row r="183" ht="20.25" customHeight="1">
      <c r="D183" s="275" t="s">
        <v>112</v>
      </c>
      <c r="E183" s="276" t="str">
        <f t="array" ref="E183">IFERROR(INDEX('計測入力シート（ここのみ編集可）'!$BC$17:$BC$116,MATCH(A175&amp;B175,'計測入力シート（ここのみ編集可）'!$BO$17:$BO$116,0)),"")</f>
        <v/>
      </c>
      <c r="F183" s="277"/>
      <c r="G183" s="278" t="s">
        <v>9</v>
      </c>
      <c r="H183" s="279" t="str">
        <f t="array" ref="H183">IFERROR(INDEX('計測入力シート（ここのみ編集可）'!$BD$17:$BD$116,MATCH(A175&amp;B175,'計測入力シート（ここのみ編集可）'!$BO$17:$BO$116,0)),"")</f>
        <v/>
      </c>
    </row>
    <row r="184" ht="20.25" customHeight="1">
      <c r="D184" s="280"/>
    </row>
    <row r="185" ht="27.0" customHeight="1">
      <c r="A185" s="105" t="str">
        <f>A175</f>
        <v>R</v>
      </c>
      <c r="B185" s="105">
        <f>B175+1</f>
        <v>19</v>
      </c>
      <c r="D185" s="242" t="s">
        <v>11</v>
      </c>
      <c r="E185" s="243" t="s">
        <v>12</v>
      </c>
      <c r="F185" s="243" t="s">
        <v>13</v>
      </c>
      <c r="G185" s="244" t="s">
        <v>80</v>
      </c>
      <c r="H185" s="245"/>
    </row>
    <row r="186" ht="27.0" customHeight="1">
      <c r="A186" s="36"/>
      <c r="B186" s="36"/>
      <c r="D186" s="247" t="str">
        <f t="array" ref="D186">IFERROR(INDEX('計測入力シート（ここのみ編集可）'!$BN$17:$BN$116,MATCH(A185&amp;B185,'計測入力シート（ここのみ編集可）'!$BO$17:$BO$116,0)),"")</f>
        <v/>
      </c>
      <c r="E186" s="248" t="str">
        <f t="array" ref="E186">IFERROR(INDEX('計測入力シート（ここのみ編集可）'!$BP$17:$BP$116,MATCH(A185&amp;B185,'計測入力シート（ここのみ編集可）'!$BO$17:$BO$116,0)),"")</f>
        <v/>
      </c>
      <c r="F186" s="249" t="str">
        <f t="array" ref="F186">IFERROR(INDEX('計測入力シート（ここのみ編集可）'!$BR$17:$BR$116,MATCH(A185&amp;B185,'計測入力シート（ここのみ編集可）'!$BO$17:$BO$116,0)),"")</f>
        <v/>
      </c>
      <c r="G186" s="250" t="str">
        <f t="array" ref="G186">IFERROR(INDEX('計測入力シート（ここのみ編集可）'!$BL$17:$BL$116,MATCH(A185&amp;B185,'計測入力シート（ここのみ編集可）'!$BO$17:$BO$116,0)),"")</f>
        <v/>
      </c>
      <c r="H186" s="251"/>
    </row>
    <row r="187" ht="27.0" customHeight="1">
      <c r="D187" s="252" t="s">
        <v>18</v>
      </c>
      <c r="E187" s="253" t="str">
        <f t="array" ref="E187">IFERROR(INDEX('計測入力シート（ここのみ編集可）'!$C$17:$C$116,MATCH(A185&amp;B185,'計測入力シート（ここのみ編集可）'!$BO$17:$BO$116,0)),"")</f>
        <v/>
      </c>
      <c r="F187" s="254" t="s">
        <v>4</v>
      </c>
      <c r="G187" s="255" t="str">
        <f t="array" ref="G187">IFERROR(INDEX('計測入力シート（ここのみ編集可）'!$D$17:$D$116,MATCH(A185&amp;B185,'計測入力シート（ここのみ編集可）'!$BO$17:$BO$116,0)),"")</f>
        <v/>
      </c>
      <c r="H187" s="256"/>
    </row>
    <row r="188" ht="27.0" customHeight="1">
      <c r="D188" s="257" t="s">
        <v>3</v>
      </c>
      <c r="E188" s="258" t="str">
        <f t="array" ref="E188">IFERROR(INDEX('計測入力シート（ここのみ編集可）'!$B$17:$B$116,MATCH(A185&amp;B185,'計測入力シート（ここのみ編集可）'!$BO$17:$BO$116,0)),"")</f>
        <v/>
      </c>
      <c r="F188" s="259" t="s">
        <v>5</v>
      </c>
      <c r="G188" s="260" t="str">
        <f t="array" ref="G188">IFERROR(INDEX('計測入力シート（ここのみ編集可）'!$E$17:$E$116,MATCH(A185&amp;B185,'計測入力シート（ここのみ編集可）'!$BO$17:$BO$116,0)),"")</f>
        <v/>
      </c>
      <c r="H188" s="261"/>
    </row>
    <row r="189" ht="24.75" customHeight="1">
      <c r="D189" s="262" t="s">
        <v>58</v>
      </c>
      <c r="E189" s="263" t="str">
        <f t="array" ref="E189">IFERROR(INDEX(#REF!,MATCH(A185&amp;B185,'計測入力シート（ここのみ編集可）'!$BO$17:$BO$116,0)),"")</f>
        <v/>
      </c>
      <c r="H189" s="35"/>
    </row>
    <row r="190" ht="52.5" customHeight="1">
      <c r="D190" s="264" t="s">
        <v>68</v>
      </c>
      <c r="E190" s="265" t="str">
        <f t="array" ref="E190">IFERROR(INDEX(#REF!,MATCH(A185&amp;B185,'計測入力シート（ここのみ編集可）'!$BO$17:$BO$116,0)),"")</f>
        <v/>
      </c>
      <c r="F190" s="2"/>
      <c r="G190" s="2"/>
      <c r="H190" s="3"/>
    </row>
    <row r="191" ht="20.25" customHeight="1">
      <c r="D191" s="266" t="s">
        <v>70</v>
      </c>
      <c r="E191" s="267" t="str">
        <f t="array" ref="E191">IFERROR(INDEX('計測入力シート（ここのみ編集可）'!$AW$17:$AW$116,MATCH(A185&amp;B185,'計測入力シート（ここのみ編集可）'!$BO$17:$BO$116,0)),"")</f>
        <v/>
      </c>
      <c r="F191" s="268"/>
      <c r="G191" s="269" t="s">
        <v>110</v>
      </c>
      <c r="H191" s="270" t="str">
        <f t="array" ref="H191">IFERROR(INDEX('計測入力シート（ここのみ編集可）'!$AY$17:$AY$116,MATCH(A185&amp;B185,'計測入力シート（ここのみ編集可）'!$BO$17:$BO$116,0)),"")</f>
        <v/>
      </c>
    </row>
    <row r="192" ht="20.25" customHeight="1">
      <c r="D192" s="271" t="s">
        <v>73</v>
      </c>
      <c r="E192" s="272" t="str">
        <f t="array" ref="E192">IFERROR(INDEX('計測入力シート（ここのみ編集可）'!$AZ$17:$AZ$116,MATCH(A185&amp;B185,'計測入力シート（ここのみ編集可）'!$BO$17:$BO$116,0)),"")</f>
        <v/>
      </c>
      <c r="F192" s="179"/>
      <c r="G192" s="273" t="s">
        <v>111</v>
      </c>
      <c r="H192" s="274" t="str">
        <f t="array" ref="H192">IFERROR(INDEX('計測入力シート（ここのみ編集可）'!$BB$17:$BB$116,MATCH(A185&amp;B185,'計測入力シート（ここのみ編集可）'!$BO$17:$BO$116,0)),"")</f>
        <v/>
      </c>
    </row>
    <row r="193" ht="20.25" customHeight="1">
      <c r="D193" s="275" t="s">
        <v>112</v>
      </c>
      <c r="E193" s="276" t="str">
        <f t="array" ref="E193">IFERROR(INDEX('計測入力シート（ここのみ編集可）'!$BC$17:$BC$116,MATCH(A185&amp;B185,'計測入力シート（ここのみ編集可）'!$BO$17:$BO$116,0)),"")</f>
        <v/>
      </c>
      <c r="F193" s="277"/>
      <c r="G193" s="278" t="s">
        <v>9</v>
      </c>
      <c r="H193" s="279" t="str">
        <f t="array" ref="H193">IFERROR(INDEX('計測入力シート（ここのみ編集可）'!$BD$17:$BD$116,MATCH(A185&amp;B185,'計測入力シート（ここのみ編集可）'!$BO$17:$BO$116,0)),"")</f>
        <v/>
      </c>
    </row>
    <row r="194" ht="20.25" customHeight="1">
      <c r="D194" s="280"/>
    </row>
    <row r="195" ht="27.0" customHeight="1">
      <c r="A195" s="105" t="str">
        <f>A185</f>
        <v>R</v>
      </c>
      <c r="B195" s="105">
        <f>B185+1</f>
        <v>20</v>
      </c>
      <c r="D195" s="242" t="s">
        <v>11</v>
      </c>
      <c r="E195" s="243" t="s">
        <v>12</v>
      </c>
      <c r="F195" s="243" t="s">
        <v>13</v>
      </c>
      <c r="G195" s="244" t="s">
        <v>80</v>
      </c>
      <c r="H195" s="245"/>
    </row>
    <row r="196" ht="27.0" customHeight="1">
      <c r="A196" s="36"/>
      <c r="B196" s="36"/>
      <c r="D196" s="247" t="str">
        <f t="array" ref="D196">IFERROR(INDEX('計測入力シート（ここのみ編集可）'!$BN$17:$BN$116,MATCH(A195&amp;B195,'計測入力シート（ここのみ編集可）'!$BO$17:$BO$116,0)),"")</f>
        <v/>
      </c>
      <c r="E196" s="248" t="str">
        <f t="array" ref="E196">IFERROR(INDEX('計測入力シート（ここのみ編集可）'!$BP$17:$BP$116,MATCH(A195&amp;B195,'計測入力シート（ここのみ編集可）'!$BO$17:$BO$116,0)),"")</f>
        <v/>
      </c>
      <c r="F196" s="249" t="str">
        <f t="array" ref="F196">IFERROR(INDEX('計測入力シート（ここのみ編集可）'!$BR$17:$BR$116,MATCH(A195&amp;B195,'計測入力シート（ここのみ編集可）'!$BO$17:$BO$116,0)),"")</f>
        <v/>
      </c>
      <c r="G196" s="250" t="str">
        <f t="array" ref="G196">IFERROR(INDEX('計測入力シート（ここのみ編集可）'!$BL$17:$BL$116,MATCH(A195&amp;B195,'計測入力シート（ここのみ編集可）'!$BO$17:$BO$116,0)),"")</f>
        <v/>
      </c>
      <c r="H196" s="251"/>
    </row>
    <row r="197" ht="27.0" customHeight="1">
      <c r="D197" s="252" t="s">
        <v>18</v>
      </c>
      <c r="E197" s="253" t="str">
        <f t="array" ref="E197">IFERROR(INDEX('計測入力シート（ここのみ編集可）'!$C$17:$C$116,MATCH(A195&amp;B195,'計測入力シート（ここのみ編集可）'!$BO$17:$BO$116,0)),"")</f>
        <v/>
      </c>
      <c r="F197" s="254" t="s">
        <v>4</v>
      </c>
      <c r="G197" s="255" t="str">
        <f t="array" ref="G197">IFERROR(INDEX('計測入力シート（ここのみ編集可）'!$D$17:$D$116,MATCH(A195&amp;B195,'計測入力シート（ここのみ編集可）'!$BO$17:$BO$116,0)),"")</f>
        <v/>
      </c>
      <c r="H197" s="256"/>
    </row>
    <row r="198" ht="27.0" customHeight="1">
      <c r="D198" s="257" t="s">
        <v>3</v>
      </c>
      <c r="E198" s="258" t="str">
        <f t="array" ref="E198">IFERROR(INDEX('計測入力シート（ここのみ編集可）'!$B$17:$B$116,MATCH(A195&amp;B195,'計測入力シート（ここのみ編集可）'!$BO$17:$BO$116,0)),"")</f>
        <v/>
      </c>
      <c r="F198" s="259" t="s">
        <v>5</v>
      </c>
      <c r="G198" s="260" t="str">
        <f t="array" ref="G198">IFERROR(INDEX('計測入力シート（ここのみ編集可）'!$E$17:$E$116,MATCH(A195&amp;B195,'計測入力シート（ここのみ編集可）'!$BO$17:$BO$116,0)),"")</f>
        <v/>
      </c>
      <c r="H198" s="261"/>
    </row>
    <row r="199" ht="24.75" customHeight="1">
      <c r="D199" s="262" t="s">
        <v>58</v>
      </c>
      <c r="E199" s="263" t="str">
        <f t="array" ref="E199">IFERROR(INDEX(#REF!,MATCH(A195&amp;B195,'計測入力シート（ここのみ編集可）'!$BO$17:$BO$116,0)),"")</f>
        <v/>
      </c>
      <c r="H199" s="35"/>
    </row>
    <row r="200" ht="52.5" customHeight="1">
      <c r="D200" s="264" t="s">
        <v>68</v>
      </c>
      <c r="E200" s="265" t="str">
        <f t="array" ref="E200">IFERROR(INDEX(#REF!,MATCH(A195&amp;B195,'計測入力シート（ここのみ編集可）'!$BO$17:$BO$116,0)),"")</f>
        <v/>
      </c>
      <c r="F200" s="2"/>
      <c r="G200" s="2"/>
      <c r="H200" s="3"/>
    </row>
    <row r="201" ht="20.25" customHeight="1">
      <c r="D201" s="266" t="s">
        <v>70</v>
      </c>
      <c r="E201" s="267" t="str">
        <f t="array" ref="E201">IFERROR(INDEX('計測入力シート（ここのみ編集可）'!$AW$17:$AW$116,MATCH(A195&amp;B195,'計測入力シート（ここのみ編集可）'!$BO$17:$BO$116,0)),"")</f>
        <v/>
      </c>
      <c r="F201" s="268"/>
      <c r="G201" s="269" t="s">
        <v>110</v>
      </c>
      <c r="H201" s="270" t="str">
        <f t="array" ref="H201">IFERROR(INDEX('計測入力シート（ここのみ編集可）'!$AY$17:$AY$116,MATCH(A195&amp;B195,'計測入力シート（ここのみ編集可）'!$BO$17:$BO$116,0)),"")</f>
        <v/>
      </c>
    </row>
    <row r="202" ht="20.25" customHeight="1">
      <c r="D202" s="271" t="s">
        <v>73</v>
      </c>
      <c r="E202" s="272" t="str">
        <f t="array" ref="E202">IFERROR(INDEX('計測入力シート（ここのみ編集可）'!$AZ$17:$AZ$116,MATCH(A195&amp;B195,'計測入力シート（ここのみ編集可）'!$BO$17:$BO$116,0)),"")</f>
        <v/>
      </c>
      <c r="F202" s="179"/>
      <c r="G202" s="273" t="s">
        <v>111</v>
      </c>
      <c r="H202" s="274" t="str">
        <f t="array" ref="H202">IFERROR(INDEX('計測入力シート（ここのみ編集可）'!$BB$17:$BB$116,MATCH(A195&amp;B195,'計測入力シート（ここのみ編集可）'!$BO$17:$BO$116,0)),"")</f>
        <v/>
      </c>
    </row>
    <row r="203" ht="20.25" customHeight="1">
      <c r="D203" s="275" t="s">
        <v>112</v>
      </c>
      <c r="E203" s="276" t="str">
        <f t="array" ref="E203">IFERROR(INDEX('計測入力シート（ここのみ編集可）'!$BC$17:$BC$116,MATCH(A195&amp;B195,'計測入力シート（ここのみ編集可）'!$BO$17:$BO$116,0)),"")</f>
        <v/>
      </c>
      <c r="F203" s="277"/>
      <c r="G203" s="278" t="s">
        <v>9</v>
      </c>
      <c r="H203" s="279" t="str">
        <f t="array" ref="H203">IFERROR(INDEX('計測入力シート（ここのみ編集可）'!$BD$17:$BD$116,MATCH(A195&amp;B195,'計測入力シート（ここのみ編集可）'!$BO$17:$BO$116,0)),"")</f>
        <v/>
      </c>
    </row>
    <row r="204" ht="20.25" customHeight="1">
      <c r="D204" s="280"/>
    </row>
    <row r="205" ht="27.0" customHeight="1">
      <c r="A205" s="105" t="str">
        <f>A195</f>
        <v>R</v>
      </c>
      <c r="B205" s="105">
        <f>B195+1</f>
        <v>21</v>
      </c>
      <c r="D205" s="242" t="s">
        <v>11</v>
      </c>
      <c r="E205" s="243" t="s">
        <v>12</v>
      </c>
      <c r="F205" s="243" t="s">
        <v>13</v>
      </c>
      <c r="G205" s="244" t="s">
        <v>80</v>
      </c>
      <c r="H205" s="245"/>
    </row>
    <row r="206" ht="27.0" customHeight="1">
      <c r="A206" s="36"/>
      <c r="B206" s="36"/>
      <c r="D206" s="247" t="str">
        <f t="array" ref="D206">IFERROR(INDEX('計測入力シート（ここのみ編集可）'!$BN$17:$BN$116,MATCH(A205&amp;B205,'計測入力シート（ここのみ編集可）'!$BO$17:$BO$116,0)),"")</f>
        <v/>
      </c>
      <c r="E206" s="248" t="str">
        <f t="array" ref="E206">IFERROR(INDEX('計測入力シート（ここのみ編集可）'!$BP$17:$BP$116,MATCH(A205&amp;B205,'計測入力シート（ここのみ編集可）'!$BO$17:$BO$116,0)),"")</f>
        <v/>
      </c>
      <c r="F206" s="249" t="str">
        <f t="array" ref="F206">IFERROR(INDEX('計測入力シート（ここのみ編集可）'!$BR$17:$BR$116,MATCH(A205&amp;B205,'計測入力シート（ここのみ編集可）'!$BO$17:$BO$116,0)),"")</f>
        <v/>
      </c>
      <c r="G206" s="250" t="str">
        <f t="array" ref="G206">IFERROR(INDEX('計測入力シート（ここのみ編集可）'!$BL$17:$BL$116,MATCH(A205&amp;B205,'計測入力シート（ここのみ編集可）'!$BO$17:$BO$116,0)),"")</f>
        <v/>
      </c>
      <c r="H206" s="251"/>
    </row>
    <row r="207" ht="27.0" customHeight="1">
      <c r="D207" s="252" t="s">
        <v>18</v>
      </c>
      <c r="E207" s="253" t="str">
        <f t="array" ref="E207">IFERROR(INDEX('計測入力シート（ここのみ編集可）'!$C$17:$C$116,MATCH(A205&amp;B205,'計測入力シート（ここのみ編集可）'!$BO$17:$BO$116,0)),"")</f>
        <v/>
      </c>
      <c r="F207" s="254" t="s">
        <v>4</v>
      </c>
      <c r="G207" s="255" t="str">
        <f t="array" ref="G207">IFERROR(INDEX('計測入力シート（ここのみ編集可）'!$D$17:$D$116,MATCH(A205&amp;B205,'計測入力シート（ここのみ編集可）'!$BO$17:$BO$116,0)),"")</f>
        <v/>
      </c>
      <c r="H207" s="256"/>
    </row>
    <row r="208" ht="27.0" customHeight="1">
      <c r="D208" s="257" t="s">
        <v>3</v>
      </c>
      <c r="E208" s="258" t="str">
        <f t="array" ref="E208">IFERROR(INDEX('計測入力シート（ここのみ編集可）'!$B$17:$B$116,MATCH(A205&amp;B205,'計測入力シート（ここのみ編集可）'!$BO$17:$BO$116,0)),"")</f>
        <v/>
      </c>
      <c r="F208" s="259" t="s">
        <v>5</v>
      </c>
      <c r="G208" s="260" t="str">
        <f t="array" ref="G208">IFERROR(INDEX('計測入力シート（ここのみ編集可）'!$E$17:$E$116,MATCH(A205&amp;B205,'計測入力シート（ここのみ編集可）'!$BO$17:$BO$116,0)),"")</f>
        <v/>
      </c>
      <c r="H208" s="261"/>
    </row>
    <row r="209" ht="24.75" customHeight="1">
      <c r="D209" s="262" t="s">
        <v>58</v>
      </c>
      <c r="E209" s="263" t="str">
        <f t="array" ref="E209">IFERROR(INDEX(#REF!,MATCH(A205&amp;B205,'計測入力シート（ここのみ編集可）'!$BO$17:$BO$116,0)),"")</f>
        <v/>
      </c>
      <c r="H209" s="35"/>
    </row>
    <row r="210" ht="52.5" customHeight="1">
      <c r="D210" s="264" t="s">
        <v>68</v>
      </c>
      <c r="E210" s="265" t="str">
        <f t="array" ref="E210">IFERROR(INDEX(#REF!,MATCH(A205&amp;B205,'計測入力シート（ここのみ編集可）'!$BO$17:$BO$116,0)),"")</f>
        <v/>
      </c>
      <c r="F210" s="2"/>
      <c r="G210" s="2"/>
      <c r="H210" s="3"/>
    </row>
    <row r="211" ht="20.25" customHeight="1">
      <c r="D211" s="266" t="s">
        <v>70</v>
      </c>
      <c r="E211" s="267" t="str">
        <f t="array" ref="E211">IFERROR(INDEX('計測入力シート（ここのみ編集可）'!$AW$17:$AW$116,MATCH(A205&amp;B205,'計測入力シート（ここのみ編集可）'!$BO$17:$BO$116,0)),"")</f>
        <v/>
      </c>
      <c r="F211" s="268"/>
      <c r="G211" s="269" t="s">
        <v>110</v>
      </c>
      <c r="H211" s="270" t="str">
        <f t="array" ref="H211">IFERROR(INDEX('計測入力シート（ここのみ編集可）'!$AY$17:$AY$116,MATCH(A205&amp;B205,'計測入力シート（ここのみ編集可）'!$BO$17:$BO$116,0)),"")</f>
        <v/>
      </c>
    </row>
    <row r="212" ht="20.25" customHeight="1">
      <c r="D212" s="271" t="s">
        <v>73</v>
      </c>
      <c r="E212" s="272" t="str">
        <f t="array" ref="E212">IFERROR(INDEX('計測入力シート（ここのみ編集可）'!$AZ$17:$AZ$116,MATCH(A205&amp;B205,'計測入力シート（ここのみ編集可）'!$BO$17:$BO$116,0)),"")</f>
        <v/>
      </c>
      <c r="F212" s="179"/>
      <c r="G212" s="273" t="s">
        <v>111</v>
      </c>
      <c r="H212" s="274" t="str">
        <f t="array" ref="H212">IFERROR(INDEX('計測入力シート（ここのみ編集可）'!$BB$17:$BB$116,MATCH(A205&amp;B205,'計測入力シート（ここのみ編集可）'!$BO$17:$BO$116,0)),"")</f>
        <v/>
      </c>
    </row>
    <row r="213" ht="20.25" customHeight="1">
      <c r="D213" s="275" t="s">
        <v>112</v>
      </c>
      <c r="E213" s="276" t="str">
        <f t="array" ref="E213">IFERROR(INDEX('計測入力シート（ここのみ編集可）'!$BC$17:$BC$116,MATCH(A205&amp;B205,'計測入力シート（ここのみ編集可）'!$BO$17:$BO$116,0)),"")</f>
        <v/>
      </c>
      <c r="F213" s="277"/>
      <c r="G213" s="278" t="s">
        <v>9</v>
      </c>
      <c r="H213" s="279" t="str">
        <f t="array" ref="H213">IFERROR(INDEX('計測入力シート（ここのみ編集可）'!$BD$17:$BD$116,MATCH(A205&amp;B205,'計測入力シート（ここのみ編集可）'!$BO$17:$BO$116,0)),"")</f>
        <v/>
      </c>
    </row>
    <row r="214" ht="20.25" customHeight="1">
      <c r="D214" s="280"/>
    </row>
    <row r="215" ht="27.0" customHeight="1">
      <c r="A215" s="105" t="str">
        <f>A205</f>
        <v>R</v>
      </c>
      <c r="B215" s="105">
        <f>B205+1</f>
        <v>22</v>
      </c>
      <c r="D215" s="242" t="s">
        <v>11</v>
      </c>
      <c r="E215" s="243" t="s">
        <v>12</v>
      </c>
      <c r="F215" s="243" t="s">
        <v>13</v>
      </c>
      <c r="G215" s="244" t="s">
        <v>80</v>
      </c>
      <c r="H215" s="245"/>
    </row>
    <row r="216" ht="27.0" customHeight="1">
      <c r="A216" s="36"/>
      <c r="B216" s="36"/>
      <c r="D216" s="247" t="str">
        <f t="array" ref="D216">IFERROR(INDEX('計測入力シート（ここのみ編集可）'!$BN$17:$BN$116,MATCH(A215&amp;B215,'計測入力シート（ここのみ編集可）'!$BO$17:$BO$116,0)),"")</f>
        <v/>
      </c>
      <c r="E216" s="248" t="str">
        <f t="array" ref="E216">IFERROR(INDEX('計測入力シート（ここのみ編集可）'!$BP$17:$BP$116,MATCH(A215&amp;B215,'計測入力シート（ここのみ編集可）'!$BO$17:$BO$116,0)),"")</f>
        <v/>
      </c>
      <c r="F216" s="249" t="str">
        <f t="array" ref="F216">IFERROR(INDEX('計測入力シート（ここのみ編集可）'!$BR$17:$BR$116,MATCH(A215&amp;B215,'計測入力シート（ここのみ編集可）'!$BO$17:$BO$116,0)),"")</f>
        <v/>
      </c>
      <c r="G216" s="250" t="str">
        <f t="array" ref="G216">IFERROR(INDEX('計測入力シート（ここのみ編集可）'!$BL$17:$BL$116,MATCH(A215&amp;B215,'計測入力シート（ここのみ編集可）'!$BO$17:$BO$116,0)),"")</f>
        <v/>
      </c>
      <c r="H216" s="251"/>
    </row>
    <row r="217" ht="27.0" customHeight="1">
      <c r="D217" s="252" t="s">
        <v>18</v>
      </c>
      <c r="E217" s="253" t="str">
        <f t="array" ref="E217">IFERROR(INDEX('計測入力シート（ここのみ編集可）'!$C$17:$C$116,MATCH(A215&amp;B215,'計測入力シート（ここのみ編集可）'!$BO$17:$BO$116,0)),"")</f>
        <v/>
      </c>
      <c r="F217" s="254" t="s">
        <v>4</v>
      </c>
      <c r="G217" s="255" t="str">
        <f t="array" ref="G217">IFERROR(INDEX('計測入力シート（ここのみ編集可）'!$D$17:$D$116,MATCH(A215&amp;B215,'計測入力シート（ここのみ編集可）'!$BO$17:$BO$116,0)),"")</f>
        <v/>
      </c>
      <c r="H217" s="256"/>
    </row>
    <row r="218" ht="27.0" customHeight="1">
      <c r="D218" s="257" t="s">
        <v>3</v>
      </c>
      <c r="E218" s="258" t="str">
        <f t="array" ref="E218">IFERROR(INDEX('計測入力シート（ここのみ編集可）'!$B$17:$B$116,MATCH(A215&amp;B215,'計測入力シート（ここのみ編集可）'!$BO$17:$BO$116,0)),"")</f>
        <v/>
      </c>
      <c r="F218" s="259" t="s">
        <v>5</v>
      </c>
      <c r="G218" s="260" t="str">
        <f t="array" ref="G218">IFERROR(INDEX('計測入力シート（ここのみ編集可）'!$E$17:$E$116,MATCH(A215&amp;B215,'計測入力シート（ここのみ編集可）'!$BO$17:$BO$116,0)),"")</f>
        <v/>
      </c>
      <c r="H218" s="261"/>
    </row>
    <row r="219" ht="24.75" customHeight="1">
      <c r="D219" s="262" t="s">
        <v>58</v>
      </c>
      <c r="E219" s="263" t="str">
        <f t="array" ref="E219">IFERROR(INDEX(#REF!,MATCH(A215&amp;B215,'計測入力シート（ここのみ編集可）'!$BO$17:$BO$116,0)),"")</f>
        <v/>
      </c>
      <c r="H219" s="35"/>
    </row>
    <row r="220" ht="52.5" customHeight="1">
      <c r="D220" s="264" t="s">
        <v>68</v>
      </c>
      <c r="E220" s="265" t="str">
        <f t="array" ref="E220">IFERROR(INDEX(#REF!,MATCH(A215&amp;B215,'計測入力シート（ここのみ編集可）'!$BO$17:$BO$116,0)),"")</f>
        <v/>
      </c>
      <c r="F220" s="2"/>
      <c r="G220" s="2"/>
      <c r="H220" s="3"/>
    </row>
    <row r="221" ht="20.25" customHeight="1">
      <c r="D221" s="266" t="s">
        <v>70</v>
      </c>
      <c r="E221" s="267" t="str">
        <f t="array" ref="E221">IFERROR(INDEX('計測入力シート（ここのみ編集可）'!$AW$17:$AW$116,MATCH(A215&amp;B215,'計測入力シート（ここのみ編集可）'!$BO$17:$BO$116,0)),"")</f>
        <v/>
      </c>
      <c r="F221" s="268"/>
      <c r="G221" s="269" t="s">
        <v>110</v>
      </c>
      <c r="H221" s="270" t="str">
        <f t="array" ref="H221">IFERROR(INDEX('計測入力シート（ここのみ編集可）'!$AY$17:$AY$116,MATCH(A215&amp;B215,'計測入力シート（ここのみ編集可）'!$BO$17:$BO$116,0)),"")</f>
        <v/>
      </c>
    </row>
    <row r="222" ht="20.25" customHeight="1">
      <c r="D222" s="271" t="s">
        <v>73</v>
      </c>
      <c r="E222" s="272" t="str">
        <f t="array" ref="E222">IFERROR(INDEX('計測入力シート（ここのみ編集可）'!$AZ$17:$AZ$116,MATCH(A215&amp;B215,'計測入力シート（ここのみ編集可）'!$BO$17:$BO$116,0)),"")</f>
        <v/>
      </c>
      <c r="F222" s="179"/>
      <c r="G222" s="273" t="s">
        <v>111</v>
      </c>
      <c r="H222" s="274" t="str">
        <f t="array" ref="H222">IFERROR(INDEX('計測入力シート（ここのみ編集可）'!$BB$17:$BB$116,MATCH(A215&amp;B215,'計測入力シート（ここのみ編集可）'!$BO$17:$BO$116,0)),"")</f>
        <v/>
      </c>
    </row>
    <row r="223" ht="20.25" customHeight="1">
      <c r="D223" s="275" t="s">
        <v>112</v>
      </c>
      <c r="E223" s="276" t="str">
        <f t="array" ref="E223">IFERROR(INDEX('計測入力シート（ここのみ編集可）'!$BC$17:$BC$116,MATCH(A215&amp;B215,'計測入力シート（ここのみ編集可）'!$BO$17:$BO$116,0)),"")</f>
        <v/>
      </c>
      <c r="F223" s="277"/>
      <c r="G223" s="278" t="s">
        <v>9</v>
      </c>
      <c r="H223" s="279" t="str">
        <f t="array" ref="H223">IFERROR(INDEX('計測入力シート（ここのみ編集可）'!$BD$17:$BD$116,MATCH(A215&amp;B215,'計測入力シート（ここのみ編集可）'!$BO$17:$BO$116,0)),"")</f>
        <v/>
      </c>
    </row>
    <row r="224" ht="20.25" customHeight="1">
      <c r="D224" s="280"/>
    </row>
    <row r="225" ht="27.0" customHeight="1">
      <c r="A225" s="105" t="str">
        <f>A215</f>
        <v>R</v>
      </c>
      <c r="B225" s="105">
        <f>B215+1</f>
        <v>23</v>
      </c>
      <c r="D225" s="242" t="s">
        <v>11</v>
      </c>
      <c r="E225" s="243" t="s">
        <v>12</v>
      </c>
      <c r="F225" s="243" t="s">
        <v>13</v>
      </c>
      <c r="G225" s="244" t="s">
        <v>80</v>
      </c>
      <c r="H225" s="245"/>
    </row>
    <row r="226" ht="27.0" customHeight="1">
      <c r="A226" s="36"/>
      <c r="B226" s="36"/>
      <c r="D226" s="247" t="str">
        <f t="array" ref="D226">IFERROR(INDEX('計測入力シート（ここのみ編集可）'!$BN$17:$BN$116,MATCH(A225&amp;B225,'計測入力シート（ここのみ編集可）'!$BO$17:$BO$116,0)),"")</f>
        <v/>
      </c>
      <c r="E226" s="248" t="str">
        <f t="array" ref="E226">IFERROR(INDEX('計測入力シート（ここのみ編集可）'!$BP$17:$BP$116,MATCH(A225&amp;B225,'計測入力シート（ここのみ編集可）'!$BO$17:$BO$116,0)),"")</f>
        <v/>
      </c>
      <c r="F226" s="249" t="str">
        <f t="array" ref="F226">IFERROR(INDEX('計測入力シート（ここのみ編集可）'!$BR$17:$BR$116,MATCH(A225&amp;B225,'計測入力シート（ここのみ編集可）'!$BO$17:$BO$116,0)),"")</f>
        <v/>
      </c>
      <c r="G226" s="250" t="str">
        <f t="array" ref="G226">IFERROR(INDEX('計測入力シート（ここのみ編集可）'!$BL$17:$BL$116,MATCH(A225&amp;B225,'計測入力シート（ここのみ編集可）'!$BO$17:$BO$116,0)),"")</f>
        <v/>
      </c>
      <c r="H226" s="251"/>
    </row>
    <row r="227" ht="27.0" customHeight="1">
      <c r="D227" s="252" t="s">
        <v>18</v>
      </c>
      <c r="E227" s="253" t="str">
        <f t="array" ref="E227">IFERROR(INDEX('計測入力シート（ここのみ編集可）'!$C$17:$C$116,MATCH(A225&amp;B225,'計測入力シート（ここのみ編集可）'!$BO$17:$BO$116,0)),"")</f>
        <v/>
      </c>
      <c r="F227" s="254" t="s">
        <v>4</v>
      </c>
      <c r="G227" s="255" t="str">
        <f t="array" ref="G227">IFERROR(INDEX('計測入力シート（ここのみ編集可）'!$D$17:$D$116,MATCH(A225&amp;B225,'計測入力シート（ここのみ編集可）'!$BO$17:$BO$116,0)),"")</f>
        <v/>
      </c>
      <c r="H227" s="256"/>
    </row>
    <row r="228" ht="27.0" customHeight="1">
      <c r="D228" s="257" t="s">
        <v>3</v>
      </c>
      <c r="E228" s="258" t="str">
        <f t="array" ref="E228">IFERROR(INDEX('計測入力シート（ここのみ編集可）'!$B$17:$B$116,MATCH(A225&amp;B225,'計測入力シート（ここのみ編集可）'!$BO$17:$BO$116,0)),"")</f>
        <v/>
      </c>
      <c r="F228" s="259" t="s">
        <v>5</v>
      </c>
      <c r="G228" s="260" t="str">
        <f t="array" ref="G228">IFERROR(INDEX('計測入力シート（ここのみ編集可）'!$E$17:$E$116,MATCH(A225&amp;B225,'計測入力シート（ここのみ編集可）'!$BO$17:$BO$116,0)),"")</f>
        <v/>
      </c>
      <c r="H228" s="261"/>
    </row>
    <row r="229" ht="24.75" customHeight="1">
      <c r="D229" s="262" t="s">
        <v>58</v>
      </c>
      <c r="E229" s="263" t="str">
        <f t="array" ref="E229">IFERROR(INDEX(#REF!,MATCH(A225&amp;B225,'計測入力シート（ここのみ編集可）'!$BO$17:$BO$116,0)),"")</f>
        <v/>
      </c>
      <c r="H229" s="35"/>
    </row>
    <row r="230" ht="52.5" customHeight="1">
      <c r="D230" s="264" t="s">
        <v>68</v>
      </c>
      <c r="E230" s="265" t="str">
        <f t="array" ref="E230">IFERROR(INDEX(#REF!,MATCH(A225&amp;B225,'計測入力シート（ここのみ編集可）'!$BO$17:$BO$116,0)),"")</f>
        <v/>
      </c>
      <c r="F230" s="2"/>
      <c r="G230" s="2"/>
      <c r="H230" s="3"/>
    </row>
    <row r="231" ht="20.25" customHeight="1">
      <c r="D231" s="266" t="s">
        <v>70</v>
      </c>
      <c r="E231" s="267" t="str">
        <f t="array" ref="E231">IFERROR(INDEX('計測入力シート（ここのみ編集可）'!$AW$17:$AW$116,MATCH(A225&amp;B225,'計測入力シート（ここのみ編集可）'!$BO$17:$BO$116,0)),"")</f>
        <v/>
      </c>
      <c r="F231" s="268"/>
      <c r="G231" s="269" t="s">
        <v>110</v>
      </c>
      <c r="H231" s="270" t="str">
        <f t="array" ref="H231">IFERROR(INDEX('計測入力シート（ここのみ編集可）'!$AY$17:$AY$116,MATCH(A225&amp;B225,'計測入力シート（ここのみ編集可）'!$BO$17:$BO$116,0)),"")</f>
        <v/>
      </c>
    </row>
    <row r="232" ht="20.25" customHeight="1">
      <c r="D232" s="271" t="s">
        <v>73</v>
      </c>
      <c r="E232" s="272" t="str">
        <f t="array" ref="E232">IFERROR(INDEX('計測入力シート（ここのみ編集可）'!$AZ$17:$AZ$116,MATCH(A225&amp;B225,'計測入力シート（ここのみ編集可）'!$BO$17:$BO$116,0)),"")</f>
        <v/>
      </c>
      <c r="F232" s="179"/>
      <c r="G232" s="273" t="s">
        <v>111</v>
      </c>
      <c r="H232" s="274" t="str">
        <f t="array" ref="H232">IFERROR(INDEX('計測入力シート（ここのみ編集可）'!$BB$17:$BB$116,MATCH(A225&amp;B225,'計測入力シート（ここのみ編集可）'!$BO$17:$BO$116,0)),"")</f>
        <v/>
      </c>
    </row>
    <row r="233" ht="20.25" customHeight="1">
      <c r="D233" s="275" t="s">
        <v>112</v>
      </c>
      <c r="E233" s="276" t="str">
        <f t="array" ref="E233">IFERROR(INDEX('計測入力シート（ここのみ編集可）'!$BC$17:$BC$116,MATCH(A225&amp;B225,'計測入力シート（ここのみ編集可）'!$BO$17:$BO$116,0)),"")</f>
        <v/>
      </c>
      <c r="F233" s="277"/>
      <c r="G233" s="278" t="s">
        <v>9</v>
      </c>
      <c r="H233" s="279" t="str">
        <f t="array" ref="H233">IFERROR(INDEX('計測入力シート（ここのみ編集可）'!$BD$17:$BD$116,MATCH(A225&amp;B225,'計測入力シート（ここのみ編集可）'!$BO$17:$BO$116,0)),"")</f>
        <v/>
      </c>
    </row>
    <row r="234" ht="20.25" customHeight="1">
      <c r="D234" s="280"/>
    </row>
    <row r="235" ht="27.0" customHeight="1">
      <c r="A235" s="105" t="str">
        <f>A225</f>
        <v>R</v>
      </c>
      <c r="B235" s="105">
        <f>B225+1</f>
        <v>24</v>
      </c>
      <c r="D235" s="242" t="s">
        <v>11</v>
      </c>
      <c r="E235" s="243" t="s">
        <v>12</v>
      </c>
      <c r="F235" s="243" t="s">
        <v>13</v>
      </c>
      <c r="G235" s="244" t="s">
        <v>80</v>
      </c>
      <c r="H235" s="245"/>
    </row>
    <row r="236" ht="27.0" customHeight="1">
      <c r="A236" s="36"/>
      <c r="B236" s="36"/>
      <c r="D236" s="247" t="str">
        <f t="array" ref="D236">IFERROR(INDEX('計測入力シート（ここのみ編集可）'!$BN$17:$BN$116,MATCH(A235&amp;B235,'計測入力シート（ここのみ編集可）'!$BO$17:$BO$116,0)),"")</f>
        <v/>
      </c>
      <c r="E236" s="248" t="str">
        <f t="array" ref="E236">IFERROR(INDEX('計測入力シート（ここのみ編集可）'!$BP$17:$BP$116,MATCH(A235&amp;B235,'計測入力シート（ここのみ編集可）'!$BO$17:$BO$116,0)),"")</f>
        <v/>
      </c>
      <c r="F236" s="249" t="str">
        <f t="array" ref="F236">IFERROR(INDEX('計測入力シート（ここのみ編集可）'!$BR$17:$BR$116,MATCH(A235&amp;B235,'計測入力シート（ここのみ編集可）'!$BO$17:$BO$116,0)),"")</f>
        <v/>
      </c>
      <c r="G236" s="250" t="str">
        <f t="array" ref="G236">IFERROR(INDEX('計測入力シート（ここのみ編集可）'!$BL$17:$BL$116,MATCH(A235&amp;B235,'計測入力シート（ここのみ編集可）'!$BO$17:$BO$116,0)),"")</f>
        <v/>
      </c>
      <c r="H236" s="251"/>
    </row>
    <row r="237" ht="27.0" customHeight="1">
      <c r="D237" s="252" t="s">
        <v>18</v>
      </c>
      <c r="E237" s="253" t="str">
        <f t="array" ref="E237">IFERROR(INDEX('計測入力シート（ここのみ編集可）'!$C$17:$C$116,MATCH(A235&amp;B235,'計測入力シート（ここのみ編集可）'!$BO$17:$BO$116,0)),"")</f>
        <v/>
      </c>
      <c r="F237" s="254" t="s">
        <v>4</v>
      </c>
      <c r="G237" s="255" t="str">
        <f t="array" ref="G237">IFERROR(INDEX('計測入力シート（ここのみ編集可）'!$D$17:$D$116,MATCH(A235&amp;B235,'計測入力シート（ここのみ編集可）'!$BO$17:$BO$116,0)),"")</f>
        <v/>
      </c>
      <c r="H237" s="256"/>
    </row>
    <row r="238" ht="27.0" customHeight="1">
      <c r="D238" s="257" t="s">
        <v>3</v>
      </c>
      <c r="E238" s="258" t="str">
        <f t="array" ref="E238">IFERROR(INDEX('計測入力シート（ここのみ編集可）'!$B$17:$B$116,MATCH(A235&amp;B235,'計測入力シート（ここのみ編集可）'!$BO$17:$BO$116,0)),"")</f>
        <v/>
      </c>
      <c r="F238" s="259" t="s">
        <v>5</v>
      </c>
      <c r="G238" s="260" t="str">
        <f t="array" ref="G238">IFERROR(INDEX('計測入力シート（ここのみ編集可）'!$E$17:$E$116,MATCH(A235&amp;B235,'計測入力シート（ここのみ編集可）'!$BO$17:$BO$116,0)),"")</f>
        <v/>
      </c>
      <c r="H238" s="261"/>
    </row>
    <row r="239" ht="24.75" customHeight="1">
      <c r="D239" s="262" t="s">
        <v>58</v>
      </c>
      <c r="E239" s="263" t="str">
        <f t="array" ref="E239">IFERROR(INDEX(#REF!,MATCH(A235&amp;B235,'計測入力シート（ここのみ編集可）'!$BO$17:$BO$116,0)),"")</f>
        <v/>
      </c>
      <c r="H239" s="35"/>
    </row>
    <row r="240" ht="52.5" customHeight="1">
      <c r="D240" s="264" t="s">
        <v>68</v>
      </c>
      <c r="E240" s="265" t="str">
        <f t="array" ref="E240">IFERROR(INDEX(#REF!,MATCH(A235&amp;B235,'計測入力シート（ここのみ編集可）'!$BO$17:$BO$116,0)),"")</f>
        <v/>
      </c>
      <c r="F240" s="2"/>
      <c r="G240" s="2"/>
      <c r="H240" s="3"/>
    </row>
    <row r="241" ht="20.25" customHeight="1">
      <c r="D241" s="266" t="s">
        <v>70</v>
      </c>
      <c r="E241" s="267" t="str">
        <f t="array" ref="E241">IFERROR(INDEX('計測入力シート（ここのみ編集可）'!$AW$17:$AW$116,MATCH(A235&amp;B235,'計測入力シート（ここのみ編集可）'!$BO$17:$BO$116,0)),"")</f>
        <v/>
      </c>
      <c r="F241" s="268"/>
      <c r="G241" s="269" t="s">
        <v>110</v>
      </c>
      <c r="H241" s="270" t="str">
        <f t="array" ref="H241">IFERROR(INDEX('計測入力シート（ここのみ編集可）'!$AY$17:$AY$116,MATCH(A235&amp;B235,'計測入力シート（ここのみ編集可）'!$BO$17:$BO$116,0)),"")</f>
        <v/>
      </c>
    </row>
    <row r="242" ht="20.25" customHeight="1">
      <c r="D242" s="271" t="s">
        <v>73</v>
      </c>
      <c r="E242" s="272" t="str">
        <f t="array" ref="E242">IFERROR(INDEX('計測入力シート（ここのみ編集可）'!$AZ$17:$AZ$116,MATCH(A235&amp;B235,'計測入力シート（ここのみ編集可）'!$BO$17:$BO$116,0)),"")</f>
        <v/>
      </c>
      <c r="F242" s="179"/>
      <c r="G242" s="273" t="s">
        <v>111</v>
      </c>
      <c r="H242" s="274" t="str">
        <f t="array" ref="H242">IFERROR(INDEX('計測入力シート（ここのみ編集可）'!$BB$17:$BB$116,MATCH(A235&amp;B235,'計測入力シート（ここのみ編集可）'!$BO$17:$BO$116,0)),"")</f>
        <v/>
      </c>
    </row>
    <row r="243" ht="20.25" customHeight="1">
      <c r="D243" s="275" t="s">
        <v>112</v>
      </c>
      <c r="E243" s="276" t="str">
        <f t="array" ref="E243">IFERROR(INDEX('計測入力シート（ここのみ編集可）'!$BC$17:$BC$116,MATCH(A235&amp;B235,'計測入力シート（ここのみ編集可）'!$BO$17:$BO$116,0)),"")</f>
        <v/>
      </c>
      <c r="F243" s="277"/>
      <c r="G243" s="278" t="s">
        <v>9</v>
      </c>
      <c r="H243" s="279" t="str">
        <f t="array" ref="H243">IFERROR(INDEX('計測入力シート（ここのみ編集可）'!$BD$17:$BD$116,MATCH(A235&amp;B235,'計測入力シート（ここのみ編集可）'!$BO$17:$BO$116,0)),"")</f>
        <v/>
      </c>
    </row>
    <row r="244" ht="20.25" customHeight="1">
      <c r="D244" s="280"/>
    </row>
    <row r="245" ht="27.0" customHeight="1">
      <c r="A245" s="105" t="str">
        <f>A235</f>
        <v>R</v>
      </c>
      <c r="B245" s="105">
        <f>B235+1</f>
        <v>25</v>
      </c>
      <c r="D245" s="242" t="s">
        <v>11</v>
      </c>
      <c r="E245" s="243" t="s">
        <v>12</v>
      </c>
      <c r="F245" s="243" t="s">
        <v>13</v>
      </c>
      <c r="G245" s="244" t="s">
        <v>80</v>
      </c>
      <c r="H245" s="245"/>
    </row>
    <row r="246" ht="27.0" customHeight="1">
      <c r="A246" s="36"/>
      <c r="B246" s="36"/>
      <c r="D246" s="247" t="str">
        <f t="array" ref="D246">IFERROR(INDEX('計測入力シート（ここのみ編集可）'!$BN$17:$BN$116,MATCH(A245&amp;B245,'計測入力シート（ここのみ編集可）'!$BO$17:$BO$116,0)),"")</f>
        <v/>
      </c>
      <c r="E246" s="248" t="str">
        <f t="array" ref="E246">IFERROR(INDEX('計測入力シート（ここのみ編集可）'!$BP$17:$BP$116,MATCH(A245&amp;B245,'計測入力シート（ここのみ編集可）'!$BO$17:$BO$116,0)),"")</f>
        <v/>
      </c>
      <c r="F246" s="249" t="str">
        <f t="array" ref="F246">IFERROR(INDEX('計測入力シート（ここのみ編集可）'!$BR$17:$BR$116,MATCH(A245&amp;B245,'計測入力シート（ここのみ編集可）'!$BO$17:$BO$116,0)),"")</f>
        <v/>
      </c>
      <c r="G246" s="250" t="str">
        <f t="array" ref="G246">IFERROR(INDEX('計測入力シート（ここのみ編集可）'!$BL$17:$BL$116,MATCH(A245&amp;B245,'計測入力シート（ここのみ編集可）'!$BO$17:$BO$116,0)),"")</f>
        <v/>
      </c>
      <c r="H246" s="251"/>
    </row>
    <row r="247" ht="27.0" customHeight="1">
      <c r="D247" s="252" t="s">
        <v>18</v>
      </c>
      <c r="E247" s="253" t="str">
        <f t="array" ref="E247">IFERROR(INDEX('計測入力シート（ここのみ編集可）'!$C$17:$C$116,MATCH(A245&amp;B245,'計測入力シート（ここのみ編集可）'!$BO$17:$BO$116,0)),"")</f>
        <v/>
      </c>
      <c r="F247" s="254" t="s">
        <v>4</v>
      </c>
      <c r="G247" s="255" t="str">
        <f t="array" ref="G247">IFERROR(INDEX('計測入力シート（ここのみ編集可）'!$D$17:$D$116,MATCH(A245&amp;B245,'計測入力シート（ここのみ編集可）'!$BO$17:$BO$116,0)),"")</f>
        <v/>
      </c>
      <c r="H247" s="256"/>
    </row>
    <row r="248" ht="27.0" customHeight="1">
      <c r="D248" s="257" t="s">
        <v>3</v>
      </c>
      <c r="E248" s="258" t="str">
        <f t="array" ref="E248">IFERROR(INDEX('計測入力シート（ここのみ編集可）'!$B$17:$B$116,MATCH(A245&amp;B245,'計測入力シート（ここのみ編集可）'!$BO$17:$BO$116,0)),"")</f>
        <v/>
      </c>
      <c r="F248" s="259" t="s">
        <v>5</v>
      </c>
      <c r="G248" s="260" t="str">
        <f t="array" ref="G248">IFERROR(INDEX('計測入力シート（ここのみ編集可）'!$E$17:$E$116,MATCH(A245&amp;B245,'計測入力シート（ここのみ編集可）'!$BO$17:$BO$116,0)),"")</f>
        <v/>
      </c>
      <c r="H248" s="261"/>
    </row>
    <row r="249" ht="24.75" customHeight="1">
      <c r="D249" s="262" t="s">
        <v>58</v>
      </c>
      <c r="E249" s="263" t="str">
        <f t="array" ref="E249">IFERROR(INDEX(#REF!,MATCH(A245&amp;B245,'計測入力シート（ここのみ編集可）'!$BO$17:$BO$116,0)),"")</f>
        <v/>
      </c>
      <c r="H249" s="35"/>
    </row>
    <row r="250" ht="52.5" customHeight="1">
      <c r="D250" s="264" t="s">
        <v>68</v>
      </c>
      <c r="E250" s="265" t="str">
        <f t="array" ref="E250">IFERROR(INDEX(#REF!,MATCH(A245&amp;B245,'計測入力シート（ここのみ編集可）'!$BO$17:$BO$116,0)),"")</f>
        <v/>
      </c>
      <c r="F250" s="2"/>
      <c r="G250" s="2"/>
      <c r="H250" s="3"/>
    </row>
    <row r="251" ht="20.25" customHeight="1">
      <c r="D251" s="266" t="s">
        <v>70</v>
      </c>
      <c r="E251" s="267" t="str">
        <f t="array" ref="E251">IFERROR(INDEX('計測入力シート（ここのみ編集可）'!$AW$17:$AW$116,MATCH(A245&amp;B245,'計測入力シート（ここのみ編集可）'!$BO$17:$BO$116,0)),"")</f>
        <v/>
      </c>
      <c r="F251" s="268"/>
      <c r="G251" s="269" t="s">
        <v>110</v>
      </c>
      <c r="H251" s="270" t="str">
        <f t="array" ref="H251">IFERROR(INDEX('計測入力シート（ここのみ編集可）'!$AY$17:$AY$116,MATCH(A245&amp;B245,'計測入力シート（ここのみ編集可）'!$BO$17:$BO$116,0)),"")</f>
        <v/>
      </c>
    </row>
    <row r="252" ht="20.25" customHeight="1">
      <c r="D252" s="271" t="s">
        <v>73</v>
      </c>
      <c r="E252" s="272" t="str">
        <f t="array" ref="E252">IFERROR(INDEX('計測入力シート（ここのみ編集可）'!$AZ$17:$AZ$116,MATCH(A245&amp;B245,'計測入力シート（ここのみ編集可）'!$BO$17:$BO$116,0)),"")</f>
        <v/>
      </c>
      <c r="F252" s="179"/>
      <c r="G252" s="273" t="s">
        <v>111</v>
      </c>
      <c r="H252" s="274" t="str">
        <f t="array" ref="H252">IFERROR(INDEX('計測入力シート（ここのみ編集可）'!$BB$17:$BB$116,MATCH(A245&amp;B245,'計測入力シート（ここのみ編集可）'!$BO$17:$BO$116,0)),"")</f>
        <v/>
      </c>
    </row>
    <row r="253" ht="20.25" customHeight="1">
      <c r="D253" s="275" t="s">
        <v>112</v>
      </c>
      <c r="E253" s="276" t="str">
        <f t="array" ref="E253">IFERROR(INDEX('計測入力シート（ここのみ編集可）'!$BC$17:$BC$116,MATCH(A245&amp;B245,'計測入力シート（ここのみ編集可）'!$BO$17:$BO$116,0)),"")</f>
        <v/>
      </c>
      <c r="F253" s="277"/>
      <c r="G253" s="278" t="s">
        <v>9</v>
      </c>
      <c r="H253" s="279" t="str">
        <f t="array" ref="H253">IFERROR(INDEX('計測入力シート（ここのみ編集可）'!$BD$17:$BD$116,MATCH(A245&amp;B245,'計測入力シート（ここのみ編集可）'!$BO$17:$BO$116,0)),"")</f>
        <v/>
      </c>
    </row>
    <row r="254" ht="20.25" customHeight="1">
      <c r="D254" s="280"/>
    </row>
    <row r="255" ht="27.0" customHeight="1">
      <c r="A255" s="105" t="str">
        <f>A245</f>
        <v>R</v>
      </c>
      <c r="B255" s="105">
        <f>B245+1</f>
        <v>26</v>
      </c>
      <c r="D255" s="242" t="s">
        <v>11</v>
      </c>
      <c r="E255" s="243" t="s">
        <v>12</v>
      </c>
      <c r="F255" s="243" t="s">
        <v>13</v>
      </c>
      <c r="G255" s="244" t="s">
        <v>80</v>
      </c>
      <c r="H255" s="245"/>
    </row>
    <row r="256" ht="27.0" customHeight="1">
      <c r="A256" s="36"/>
      <c r="B256" s="36"/>
      <c r="D256" s="247" t="str">
        <f t="array" ref="D256">IFERROR(INDEX('計測入力シート（ここのみ編集可）'!$BN$17:$BN$116,MATCH(A255&amp;B255,'計測入力シート（ここのみ編集可）'!$BO$17:$BO$116,0)),"")</f>
        <v/>
      </c>
      <c r="E256" s="248" t="str">
        <f t="array" ref="E256">IFERROR(INDEX('計測入力シート（ここのみ編集可）'!$BP$17:$BP$116,MATCH(A255&amp;B255,'計測入力シート（ここのみ編集可）'!$BO$17:$BO$116,0)),"")</f>
        <v/>
      </c>
      <c r="F256" s="249" t="str">
        <f t="array" ref="F256">IFERROR(INDEX('計測入力シート（ここのみ編集可）'!$BR$17:$BR$116,MATCH(A255&amp;B255,'計測入力シート（ここのみ編集可）'!$BO$17:$BO$116,0)),"")</f>
        <v/>
      </c>
      <c r="G256" s="250" t="str">
        <f t="array" ref="G256">IFERROR(INDEX('計測入力シート（ここのみ編集可）'!$BL$17:$BL$116,MATCH(A255&amp;B255,'計測入力シート（ここのみ編集可）'!$BO$17:$BO$116,0)),"")</f>
        <v/>
      </c>
      <c r="H256" s="251"/>
    </row>
    <row r="257" ht="27.0" customHeight="1">
      <c r="D257" s="252" t="s">
        <v>18</v>
      </c>
      <c r="E257" s="253" t="str">
        <f t="array" ref="E257">IFERROR(INDEX('計測入力シート（ここのみ編集可）'!$C$17:$C$116,MATCH(A255&amp;B255,'計測入力シート（ここのみ編集可）'!$BO$17:$BO$116,0)),"")</f>
        <v/>
      </c>
      <c r="F257" s="254" t="s">
        <v>4</v>
      </c>
      <c r="G257" s="255" t="str">
        <f t="array" ref="G257">IFERROR(INDEX('計測入力シート（ここのみ編集可）'!$D$17:$D$116,MATCH(A255&amp;B255,'計測入力シート（ここのみ編集可）'!$BO$17:$BO$116,0)),"")</f>
        <v/>
      </c>
      <c r="H257" s="256"/>
    </row>
    <row r="258" ht="27.0" customHeight="1">
      <c r="D258" s="257" t="s">
        <v>3</v>
      </c>
      <c r="E258" s="258" t="str">
        <f t="array" ref="E258">IFERROR(INDEX('計測入力シート（ここのみ編集可）'!$B$17:$B$116,MATCH(A255&amp;B255,'計測入力シート（ここのみ編集可）'!$BO$17:$BO$116,0)),"")</f>
        <v/>
      </c>
      <c r="F258" s="259" t="s">
        <v>5</v>
      </c>
      <c r="G258" s="260" t="str">
        <f t="array" ref="G258">IFERROR(INDEX('計測入力シート（ここのみ編集可）'!$E$17:$E$116,MATCH(A255&amp;B255,'計測入力シート（ここのみ編集可）'!$BO$17:$BO$116,0)),"")</f>
        <v/>
      </c>
      <c r="H258" s="261"/>
    </row>
    <row r="259" ht="24.75" customHeight="1">
      <c r="D259" s="262" t="s">
        <v>58</v>
      </c>
      <c r="E259" s="263" t="str">
        <f t="array" ref="E259">IFERROR(INDEX(#REF!,MATCH(A255&amp;B255,'計測入力シート（ここのみ編集可）'!$BO$17:$BO$116,0)),"")</f>
        <v/>
      </c>
      <c r="H259" s="35"/>
    </row>
    <row r="260" ht="52.5" customHeight="1">
      <c r="D260" s="264" t="s">
        <v>68</v>
      </c>
      <c r="E260" s="265" t="str">
        <f t="array" ref="E260">IFERROR(INDEX(#REF!,MATCH(A255&amp;B255,'計測入力シート（ここのみ編集可）'!$BO$17:$BO$116,0)),"")</f>
        <v/>
      </c>
      <c r="F260" s="2"/>
      <c r="G260" s="2"/>
      <c r="H260" s="3"/>
    </row>
    <row r="261" ht="20.25" customHeight="1">
      <c r="D261" s="266" t="s">
        <v>70</v>
      </c>
      <c r="E261" s="267" t="str">
        <f t="array" ref="E261">IFERROR(INDEX('計測入力シート（ここのみ編集可）'!$AW$17:$AW$116,MATCH(A255&amp;B255,'計測入力シート（ここのみ編集可）'!$BO$17:$BO$116,0)),"")</f>
        <v/>
      </c>
      <c r="F261" s="268"/>
      <c r="G261" s="269" t="s">
        <v>110</v>
      </c>
      <c r="H261" s="270" t="str">
        <f t="array" ref="H261">IFERROR(INDEX('計測入力シート（ここのみ編集可）'!$AY$17:$AY$116,MATCH(A255&amp;B255,'計測入力シート（ここのみ編集可）'!$BO$17:$BO$116,0)),"")</f>
        <v/>
      </c>
    </row>
    <row r="262" ht="20.25" customHeight="1">
      <c r="D262" s="271" t="s">
        <v>73</v>
      </c>
      <c r="E262" s="272" t="str">
        <f t="array" ref="E262">IFERROR(INDEX('計測入力シート（ここのみ編集可）'!$AZ$17:$AZ$116,MATCH(A255&amp;B255,'計測入力シート（ここのみ編集可）'!$BO$17:$BO$116,0)),"")</f>
        <v/>
      </c>
      <c r="F262" s="179"/>
      <c r="G262" s="273" t="s">
        <v>111</v>
      </c>
      <c r="H262" s="274" t="str">
        <f t="array" ref="H262">IFERROR(INDEX('計測入力シート（ここのみ編集可）'!$BB$17:$BB$116,MATCH(A255&amp;B255,'計測入力シート（ここのみ編集可）'!$BO$17:$BO$116,0)),"")</f>
        <v/>
      </c>
    </row>
    <row r="263" ht="20.25" customHeight="1">
      <c r="D263" s="275" t="s">
        <v>112</v>
      </c>
      <c r="E263" s="276" t="str">
        <f t="array" ref="E263">IFERROR(INDEX('計測入力シート（ここのみ編集可）'!$BC$17:$BC$116,MATCH(A255&amp;B255,'計測入力シート（ここのみ編集可）'!$BO$17:$BO$116,0)),"")</f>
        <v/>
      </c>
      <c r="F263" s="277"/>
      <c r="G263" s="278" t="s">
        <v>9</v>
      </c>
      <c r="H263" s="279" t="str">
        <f t="array" ref="H263">IFERROR(INDEX('計測入力シート（ここのみ編集可）'!$BD$17:$BD$116,MATCH(A255&amp;B255,'計測入力シート（ここのみ編集可）'!$BO$17:$BO$116,0)),"")</f>
        <v/>
      </c>
    </row>
    <row r="264" ht="20.25" customHeight="1">
      <c r="D264" s="280"/>
    </row>
    <row r="265" ht="27.0" customHeight="1">
      <c r="A265" s="105" t="str">
        <f>A255</f>
        <v>R</v>
      </c>
      <c r="B265" s="105">
        <f>B255+1</f>
        <v>27</v>
      </c>
      <c r="D265" s="242" t="s">
        <v>11</v>
      </c>
      <c r="E265" s="243" t="s">
        <v>12</v>
      </c>
      <c r="F265" s="243" t="s">
        <v>13</v>
      </c>
      <c r="G265" s="244" t="s">
        <v>80</v>
      </c>
      <c r="H265" s="245"/>
    </row>
    <row r="266" ht="27.0" customHeight="1">
      <c r="A266" s="36"/>
      <c r="B266" s="36"/>
      <c r="D266" s="247" t="str">
        <f t="array" ref="D266">IFERROR(INDEX('計測入力シート（ここのみ編集可）'!$BN$17:$BN$116,MATCH(A265&amp;B265,'計測入力シート（ここのみ編集可）'!$BO$17:$BO$116,0)),"")</f>
        <v/>
      </c>
      <c r="E266" s="248" t="str">
        <f t="array" ref="E266">IFERROR(INDEX('計測入力シート（ここのみ編集可）'!$BP$17:$BP$116,MATCH(A265&amp;B265,'計測入力シート（ここのみ編集可）'!$BO$17:$BO$116,0)),"")</f>
        <v/>
      </c>
      <c r="F266" s="249" t="str">
        <f t="array" ref="F266">IFERROR(INDEX('計測入力シート（ここのみ編集可）'!$BR$17:$BR$116,MATCH(A265&amp;B265,'計測入力シート（ここのみ編集可）'!$BO$17:$BO$116,0)),"")</f>
        <v/>
      </c>
      <c r="G266" s="250" t="str">
        <f t="array" ref="G266">IFERROR(INDEX('計測入力シート（ここのみ編集可）'!$BL$17:$BL$116,MATCH(A265&amp;B265,'計測入力シート（ここのみ編集可）'!$BO$17:$BO$116,0)),"")</f>
        <v/>
      </c>
      <c r="H266" s="251"/>
    </row>
    <row r="267" ht="27.0" customHeight="1">
      <c r="D267" s="252" t="s">
        <v>18</v>
      </c>
      <c r="E267" s="253" t="str">
        <f t="array" ref="E267">IFERROR(INDEX('計測入力シート（ここのみ編集可）'!$C$17:$C$116,MATCH(A265&amp;B265,'計測入力シート（ここのみ編集可）'!$BO$17:$BO$116,0)),"")</f>
        <v/>
      </c>
      <c r="F267" s="254" t="s">
        <v>4</v>
      </c>
      <c r="G267" s="255" t="str">
        <f t="array" ref="G267">IFERROR(INDEX('計測入力シート（ここのみ編集可）'!$D$17:$D$116,MATCH(A265&amp;B265,'計測入力シート（ここのみ編集可）'!$BO$17:$BO$116,0)),"")</f>
        <v/>
      </c>
      <c r="H267" s="256"/>
    </row>
    <row r="268" ht="27.0" customHeight="1">
      <c r="D268" s="257" t="s">
        <v>3</v>
      </c>
      <c r="E268" s="258" t="str">
        <f t="array" ref="E268">IFERROR(INDEX('計測入力シート（ここのみ編集可）'!$B$17:$B$116,MATCH(A265&amp;B265,'計測入力シート（ここのみ編集可）'!$BO$17:$BO$116,0)),"")</f>
        <v/>
      </c>
      <c r="F268" s="259" t="s">
        <v>5</v>
      </c>
      <c r="G268" s="260" t="str">
        <f t="array" ref="G268">IFERROR(INDEX('計測入力シート（ここのみ編集可）'!$E$17:$E$116,MATCH(A265&amp;B265,'計測入力シート（ここのみ編集可）'!$BO$17:$BO$116,0)),"")</f>
        <v/>
      </c>
      <c r="H268" s="261"/>
    </row>
    <row r="269" ht="24.75" customHeight="1">
      <c r="D269" s="262" t="s">
        <v>58</v>
      </c>
      <c r="E269" s="263" t="str">
        <f t="array" ref="E269">IFERROR(INDEX(#REF!,MATCH(A265&amp;B265,'計測入力シート（ここのみ編集可）'!$BO$17:$BO$116,0)),"")</f>
        <v/>
      </c>
      <c r="H269" s="35"/>
    </row>
    <row r="270" ht="52.5" customHeight="1">
      <c r="D270" s="264" t="s">
        <v>68</v>
      </c>
      <c r="E270" s="265" t="str">
        <f t="array" ref="E270">IFERROR(INDEX(#REF!,MATCH(A265&amp;B265,'計測入力シート（ここのみ編集可）'!$BO$17:$BO$116,0)),"")</f>
        <v/>
      </c>
      <c r="F270" s="2"/>
      <c r="G270" s="2"/>
      <c r="H270" s="3"/>
    </row>
    <row r="271" ht="20.25" customHeight="1">
      <c r="D271" s="266" t="s">
        <v>70</v>
      </c>
      <c r="E271" s="267" t="str">
        <f t="array" ref="E271">IFERROR(INDEX('計測入力シート（ここのみ編集可）'!$AW$17:$AW$116,MATCH(A265&amp;B265,'計測入力シート（ここのみ編集可）'!$BO$17:$BO$116,0)),"")</f>
        <v/>
      </c>
      <c r="F271" s="268"/>
      <c r="G271" s="269" t="s">
        <v>110</v>
      </c>
      <c r="H271" s="270" t="str">
        <f t="array" ref="H271">IFERROR(INDEX('計測入力シート（ここのみ編集可）'!$AY$17:$AY$116,MATCH(A265&amp;B265,'計測入力シート（ここのみ編集可）'!$BO$17:$BO$116,0)),"")</f>
        <v/>
      </c>
    </row>
    <row r="272" ht="20.25" customHeight="1">
      <c r="D272" s="271" t="s">
        <v>73</v>
      </c>
      <c r="E272" s="272" t="str">
        <f t="array" ref="E272">IFERROR(INDEX('計測入力シート（ここのみ編集可）'!$AZ$17:$AZ$116,MATCH(A265&amp;B265,'計測入力シート（ここのみ編集可）'!$BO$17:$BO$116,0)),"")</f>
        <v/>
      </c>
      <c r="F272" s="179"/>
      <c r="G272" s="273" t="s">
        <v>111</v>
      </c>
      <c r="H272" s="274" t="str">
        <f t="array" ref="H272">IFERROR(INDEX('計測入力シート（ここのみ編集可）'!$BB$17:$BB$116,MATCH(A265&amp;B265,'計測入力シート（ここのみ編集可）'!$BO$17:$BO$116,0)),"")</f>
        <v/>
      </c>
    </row>
    <row r="273" ht="20.25" customHeight="1">
      <c r="D273" s="275" t="s">
        <v>112</v>
      </c>
      <c r="E273" s="276" t="str">
        <f t="array" ref="E273">IFERROR(INDEX('計測入力シート（ここのみ編集可）'!$BC$17:$BC$116,MATCH(A265&amp;B265,'計測入力シート（ここのみ編集可）'!$BO$17:$BO$116,0)),"")</f>
        <v/>
      </c>
      <c r="F273" s="277"/>
      <c r="G273" s="278" t="s">
        <v>9</v>
      </c>
      <c r="H273" s="279" t="str">
        <f t="array" ref="H273">IFERROR(INDEX('計測入力シート（ここのみ編集可）'!$BD$17:$BD$116,MATCH(A265&amp;B265,'計測入力シート（ここのみ編集可）'!$BO$17:$BO$116,0)),"")</f>
        <v/>
      </c>
    </row>
    <row r="274" ht="20.25" customHeight="1">
      <c r="D274" s="280"/>
    </row>
    <row r="275" ht="27.0" customHeight="1">
      <c r="A275" s="105" t="str">
        <f>A265</f>
        <v>R</v>
      </c>
      <c r="B275" s="105">
        <f>B265+1</f>
        <v>28</v>
      </c>
      <c r="D275" s="242" t="s">
        <v>11</v>
      </c>
      <c r="E275" s="243" t="s">
        <v>12</v>
      </c>
      <c r="F275" s="243" t="s">
        <v>13</v>
      </c>
      <c r="G275" s="244" t="s">
        <v>80</v>
      </c>
      <c r="H275" s="245"/>
    </row>
    <row r="276" ht="27.0" customHeight="1">
      <c r="A276" s="36"/>
      <c r="B276" s="36"/>
      <c r="D276" s="247" t="str">
        <f t="array" ref="D276">IFERROR(INDEX('計測入力シート（ここのみ編集可）'!$BN$17:$BN$116,MATCH(A275&amp;B275,'計測入力シート（ここのみ編集可）'!$BO$17:$BO$116,0)),"")</f>
        <v/>
      </c>
      <c r="E276" s="248" t="str">
        <f t="array" ref="E276">IFERROR(INDEX('計測入力シート（ここのみ編集可）'!$BP$17:$BP$116,MATCH(A275&amp;B275,'計測入力シート（ここのみ編集可）'!$BO$17:$BO$116,0)),"")</f>
        <v/>
      </c>
      <c r="F276" s="249" t="str">
        <f t="array" ref="F276">IFERROR(INDEX('計測入力シート（ここのみ編集可）'!$BR$17:$BR$116,MATCH(A275&amp;B275,'計測入力シート（ここのみ編集可）'!$BO$17:$BO$116,0)),"")</f>
        <v/>
      </c>
      <c r="G276" s="250" t="str">
        <f t="array" ref="G276">IFERROR(INDEX('計測入力シート（ここのみ編集可）'!$BL$17:$BL$116,MATCH(A275&amp;B275,'計測入力シート（ここのみ編集可）'!$BO$17:$BO$116,0)),"")</f>
        <v/>
      </c>
      <c r="H276" s="251"/>
    </row>
    <row r="277" ht="27.0" customHeight="1">
      <c r="D277" s="252" t="s">
        <v>18</v>
      </c>
      <c r="E277" s="253" t="str">
        <f t="array" ref="E277">IFERROR(INDEX('計測入力シート（ここのみ編集可）'!$C$17:$C$116,MATCH(A275&amp;B275,'計測入力シート（ここのみ編集可）'!$BO$17:$BO$116,0)),"")</f>
        <v/>
      </c>
      <c r="F277" s="254" t="s">
        <v>4</v>
      </c>
      <c r="G277" s="255" t="str">
        <f t="array" ref="G277">IFERROR(INDEX('計測入力シート（ここのみ編集可）'!$D$17:$D$116,MATCH(A275&amp;B275,'計測入力シート（ここのみ編集可）'!$BO$17:$BO$116,0)),"")</f>
        <v/>
      </c>
      <c r="H277" s="256"/>
    </row>
    <row r="278" ht="27.0" customHeight="1">
      <c r="D278" s="257" t="s">
        <v>3</v>
      </c>
      <c r="E278" s="258" t="str">
        <f t="array" ref="E278">IFERROR(INDEX('計測入力シート（ここのみ編集可）'!$B$17:$B$116,MATCH(A275&amp;B275,'計測入力シート（ここのみ編集可）'!$BO$17:$BO$116,0)),"")</f>
        <v/>
      </c>
      <c r="F278" s="259" t="s">
        <v>5</v>
      </c>
      <c r="G278" s="260" t="str">
        <f t="array" ref="G278">IFERROR(INDEX('計測入力シート（ここのみ編集可）'!$E$17:$E$116,MATCH(A275&amp;B275,'計測入力シート（ここのみ編集可）'!$BO$17:$BO$116,0)),"")</f>
        <v/>
      </c>
      <c r="H278" s="261"/>
    </row>
    <row r="279" ht="24.75" customHeight="1">
      <c r="D279" s="262" t="s">
        <v>58</v>
      </c>
      <c r="E279" s="263" t="str">
        <f t="array" ref="E279">IFERROR(INDEX(#REF!,MATCH(A275&amp;B275,'計測入力シート（ここのみ編集可）'!$BO$17:$BO$116,0)),"")</f>
        <v/>
      </c>
      <c r="H279" s="35"/>
    </row>
    <row r="280" ht="52.5" customHeight="1">
      <c r="D280" s="264" t="s">
        <v>68</v>
      </c>
      <c r="E280" s="265" t="str">
        <f t="array" ref="E280">IFERROR(INDEX(#REF!,MATCH(A275&amp;B275,'計測入力シート（ここのみ編集可）'!$BO$17:$BO$116,0)),"")</f>
        <v/>
      </c>
      <c r="F280" s="2"/>
      <c r="G280" s="2"/>
      <c r="H280" s="3"/>
    </row>
    <row r="281" ht="20.25" customHeight="1">
      <c r="D281" s="266" t="s">
        <v>70</v>
      </c>
      <c r="E281" s="267" t="str">
        <f t="array" ref="E281">IFERROR(INDEX('計測入力シート（ここのみ編集可）'!$AW$17:$AW$116,MATCH(A275&amp;B275,'計測入力シート（ここのみ編集可）'!$BO$17:$BO$116,0)),"")</f>
        <v/>
      </c>
      <c r="F281" s="268"/>
      <c r="G281" s="269" t="s">
        <v>110</v>
      </c>
      <c r="H281" s="270" t="str">
        <f t="array" ref="H281">IFERROR(INDEX('計測入力シート（ここのみ編集可）'!$AY$17:$AY$116,MATCH(A275&amp;B275,'計測入力シート（ここのみ編集可）'!$BO$17:$BO$116,0)),"")</f>
        <v/>
      </c>
    </row>
    <row r="282" ht="20.25" customHeight="1">
      <c r="D282" s="271" t="s">
        <v>73</v>
      </c>
      <c r="E282" s="272" t="str">
        <f t="array" ref="E282">IFERROR(INDEX('計測入力シート（ここのみ編集可）'!$AZ$17:$AZ$116,MATCH(A275&amp;B275,'計測入力シート（ここのみ編集可）'!$BO$17:$BO$116,0)),"")</f>
        <v/>
      </c>
      <c r="F282" s="179"/>
      <c r="G282" s="273" t="s">
        <v>111</v>
      </c>
      <c r="H282" s="274" t="str">
        <f t="array" ref="H282">IFERROR(INDEX('計測入力シート（ここのみ編集可）'!$BB$17:$BB$116,MATCH(A275&amp;B275,'計測入力シート（ここのみ編集可）'!$BO$17:$BO$116,0)),"")</f>
        <v/>
      </c>
    </row>
    <row r="283" ht="20.25" customHeight="1">
      <c r="D283" s="275" t="s">
        <v>112</v>
      </c>
      <c r="E283" s="276" t="str">
        <f t="array" ref="E283">IFERROR(INDEX('計測入力シート（ここのみ編集可）'!$BC$17:$BC$116,MATCH(A275&amp;B275,'計測入力シート（ここのみ編集可）'!$BO$17:$BO$116,0)),"")</f>
        <v/>
      </c>
      <c r="F283" s="277"/>
      <c r="G283" s="278" t="s">
        <v>9</v>
      </c>
      <c r="H283" s="279" t="str">
        <f t="array" ref="H283">IFERROR(INDEX('計測入力シート（ここのみ編集可）'!$BD$17:$BD$116,MATCH(A275&amp;B275,'計測入力シート（ここのみ編集可）'!$BO$17:$BO$116,0)),"")</f>
        <v/>
      </c>
    </row>
    <row r="284" ht="20.25" customHeight="1">
      <c r="D284" s="280"/>
    </row>
    <row r="285" ht="27.0" customHeight="1">
      <c r="A285" s="105" t="str">
        <f>A275</f>
        <v>R</v>
      </c>
      <c r="B285" s="105">
        <f>B275+1</f>
        <v>29</v>
      </c>
      <c r="D285" s="242" t="s">
        <v>11</v>
      </c>
      <c r="E285" s="243" t="s">
        <v>12</v>
      </c>
      <c r="F285" s="243" t="s">
        <v>13</v>
      </c>
      <c r="G285" s="244" t="s">
        <v>80</v>
      </c>
      <c r="H285" s="245"/>
    </row>
    <row r="286" ht="27.0" customHeight="1">
      <c r="A286" s="36"/>
      <c r="B286" s="36"/>
      <c r="D286" s="247" t="str">
        <f t="array" ref="D286">IFERROR(INDEX('計測入力シート（ここのみ編集可）'!$BN$17:$BN$116,MATCH(A285&amp;B285,'計測入力シート（ここのみ編集可）'!$BO$17:$BO$116,0)),"")</f>
        <v/>
      </c>
      <c r="E286" s="248" t="str">
        <f t="array" ref="E286">IFERROR(INDEX('計測入力シート（ここのみ編集可）'!$BP$17:$BP$116,MATCH(A285&amp;B285,'計測入力シート（ここのみ編集可）'!$BO$17:$BO$116,0)),"")</f>
        <v/>
      </c>
      <c r="F286" s="249" t="str">
        <f t="array" ref="F286">IFERROR(INDEX('計測入力シート（ここのみ編集可）'!$BR$17:$BR$116,MATCH(A285&amp;B285,'計測入力シート（ここのみ編集可）'!$BO$17:$BO$116,0)),"")</f>
        <v/>
      </c>
      <c r="G286" s="250" t="str">
        <f t="array" ref="G286">IFERROR(INDEX('計測入力シート（ここのみ編集可）'!$BL$17:$BL$116,MATCH(A285&amp;B285,'計測入力シート（ここのみ編集可）'!$BO$17:$BO$116,0)),"")</f>
        <v/>
      </c>
      <c r="H286" s="251"/>
    </row>
    <row r="287" ht="27.0" customHeight="1">
      <c r="D287" s="252" t="s">
        <v>18</v>
      </c>
      <c r="E287" s="253" t="str">
        <f t="array" ref="E287">IFERROR(INDEX('計測入力シート（ここのみ編集可）'!$C$17:$C$116,MATCH(A285&amp;B285,'計測入力シート（ここのみ編集可）'!$BO$17:$BO$116,0)),"")</f>
        <v/>
      </c>
      <c r="F287" s="254" t="s">
        <v>4</v>
      </c>
      <c r="G287" s="255" t="str">
        <f t="array" ref="G287">IFERROR(INDEX('計測入力シート（ここのみ編集可）'!$D$17:$D$116,MATCH(A285&amp;B285,'計測入力シート（ここのみ編集可）'!$BO$17:$BO$116,0)),"")</f>
        <v/>
      </c>
      <c r="H287" s="256"/>
    </row>
    <row r="288" ht="27.0" customHeight="1">
      <c r="D288" s="257" t="s">
        <v>3</v>
      </c>
      <c r="E288" s="258" t="str">
        <f t="array" ref="E288">IFERROR(INDEX('計測入力シート（ここのみ編集可）'!$B$17:$B$116,MATCH(A285&amp;B285,'計測入力シート（ここのみ編集可）'!$BO$17:$BO$116,0)),"")</f>
        <v/>
      </c>
      <c r="F288" s="259" t="s">
        <v>5</v>
      </c>
      <c r="G288" s="260" t="str">
        <f t="array" ref="G288">IFERROR(INDEX('計測入力シート（ここのみ編集可）'!$E$17:$E$116,MATCH(A285&amp;B285,'計測入力シート（ここのみ編集可）'!$BO$17:$BO$116,0)),"")</f>
        <v/>
      </c>
      <c r="H288" s="261"/>
    </row>
    <row r="289" ht="24.75" customHeight="1">
      <c r="D289" s="262" t="s">
        <v>58</v>
      </c>
      <c r="E289" s="263" t="str">
        <f t="array" ref="E289">IFERROR(INDEX(#REF!,MATCH(A285&amp;B285,'計測入力シート（ここのみ編集可）'!$BO$17:$BO$116,0)),"")</f>
        <v/>
      </c>
      <c r="H289" s="35"/>
    </row>
    <row r="290" ht="52.5" customHeight="1">
      <c r="D290" s="264" t="s">
        <v>68</v>
      </c>
      <c r="E290" s="265" t="str">
        <f t="array" ref="E290">IFERROR(INDEX(#REF!,MATCH(A285&amp;B285,'計測入力シート（ここのみ編集可）'!$BO$17:$BO$116,0)),"")</f>
        <v/>
      </c>
      <c r="F290" s="2"/>
      <c r="G290" s="2"/>
      <c r="H290" s="3"/>
    </row>
    <row r="291" ht="20.25" customHeight="1">
      <c r="D291" s="266" t="s">
        <v>70</v>
      </c>
      <c r="E291" s="267" t="str">
        <f t="array" ref="E291">IFERROR(INDEX('計測入力シート（ここのみ編集可）'!$AW$17:$AW$116,MATCH(A285&amp;B285,'計測入力シート（ここのみ編集可）'!$BO$17:$BO$116,0)),"")</f>
        <v/>
      </c>
      <c r="F291" s="268"/>
      <c r="G291" s="269" t="s">
        <v>110</v>
      </c>
      <c r="H291" s="270" t="str">
        <f t="array" ref="H291">IFERROR(INDEX('計測入力シート（ここのみ編集可）'!$AY$17:$AY$116,MATCH(A285&amp;B285,'計測入力シート（ここのみ編集可）'!$BO$17:$BO$116,0)),"")</f>
        <v/>
      </c>
    </row>
    <row r="292" ht="20.25" customHeight="1">
      <c r="D292" s="271" t="s">
        <v>73</v>
      </c>
      <c r="E292" s="272" t="str">
        <f t="array" ref="E292">IFERROR(INDEX('計測入力シート（ここのみ編集可）'!$AZ$17:$AZ$116,MATCH(A285&amp;B285,'計測入力シート（ここのみ編集可）'!$BO$17:$BO$116,0)),"")</f>
        <v/>
      </c>
      <c r="F292" s="179"/>
      <c r="G292" s="273" t="s">
        <v>111</v>
      </c>
      <c r="H292" s="274" t="str">
        <f t="array" ref="H292">IFERROR(INDEX('計測入力シート（ここのみ編集可）'!$BB$17:$BB$116,MATCH(A285&amp;B285,'計測入力シート（ここのみ編集可）'!$BO$17:$BO$116,0)),"")</f>
        <v/>
      </c>
    </row>
    <row r="293" ht="20.25" customHeight="1">
      <c r="D293" s="275" t="s">
        <v>112</v>
      </c>
      <c r="E293" s="276" t="str">
        <f t="array" ref="E293">IFERROR(INDEX('計測入力シート（ここのみ編集可）'!$BC$17:$BC$116,MATCH(A285&amp;B285,'計測入力シート（ここのみ編集可）'!$BO$17:$BO$116,0)),"")</f>
        <v/>
      </c>
      <c r="F293" s="277"/>
      <c r="G293" s="278" t="s">
        <v>9</v>
      </c>
      <c r="H293" s="279" t="str">
        <f t="array" ref="H293">IFERROR(INDEX('計測入力シート（ここのみ編集可）'!$BD$17:$BD$116,MATCH(A285&amp;B285,'計測入力シート（ここのみ編集可）'!$BO$17:$BO$116,0)),"")</f>
        <v/>
      </c>
    </row>
    <row r="294" ht="20.25" customHeight="1">
      <c r="D294" s="280"/>
    </row>
    <row r="295" ht="27.0" customHeight="1">
      <c r="A295" s="105" t="str">
        <f>A285</f>
        <v>R</v>
      </c>
      <c r="B295" s="105">
        <f>B285+1</f>
        <v>30</v>
      </c>
      <c r="D295" s="242" t="s">
        <v>11</v>
      </c>
      <c r="E295" s="243" t="s">
        <v>12</v>
      </c>
      <c r="F295" s="243" t="s">
        <v>13</v>
      </c>
      <c r="G295" s="244" t="s">
        <v>80</v>
      </c>
      <c r="H295" s="245"/>
    </row>
    <row r="296" ht="27.0" customHeight="1">
      <c r="A296" s="36"/>
      <c r="B296" s="36"/>
      <c r="D296" s="247" t="str">
        <f t="array" ref="D296">IFERROR(INDEX('計測入力シート（ここのみ編集可）'!$BN$17:$BN$116,MATCH(A295&amp;B295,'計測入力シート（ここのみ編集可）'!$BO$17:$BO$116,0)),"")</f>
        <v/>
      </c>
      <c r="E296" s="248" t="str">
        <f t="array" ref="E296">IFERROR(INDEX('計測入力シート（ここのみ編集可）'!$BP$17:$BP$116,MATCH(A295&amp;B295,'計測入力シート（ここのみ編集可）'!$BO$17:$BO$116,0)),"")</f>
        <v/>
      </c>
      <c r="F296" s="249" t="str">
        <f t="array" ref="F296">IFERROR(INDEX('計測入力シート（ここのみ編集可）'!$BR$17:$BR$116,MATCH(A295&amp;B295,'計測入力シート（ここのみ編集可）'!$BO$17:$BO$116,0)),"")</f>
        <v/>
      </c>
      <c r="G296" s="250" t="str">
        <f t="array" ref="G296">IFERROR(INDEX('計測入力シート（ここのみ編集可）'!$BL$17:$BL$116,MATCH(A295&amp;B295,'計測入力シート（ここのみ編集可）'!$BO$17:$BO$116,0)),"")</f>
        <v/>
      </c>
      <c r="H296" s="251"/>
    </row>
    <row r="297" ht="27.0" customHeight="1">
      <c r="D297" s="252" t="s">
        <v>18</v>
      </c>
      <c r="E297" s="253" t="str">
        <f t="array" ref="E297">IFERROR(INDEX('計測入力シート（ここのみ編集可）'!$C$17:$C$116,MATCH(A295&amp;B295,'計測入力シート（ここのみ編集可）'!$BO$17:$BO$116,0)),"")</f>
        <v/>
      </c>
      <c r="F297" s="254" t="s">
        <v>4</v>
      </c>
      <c r="G297" s="255" t="str">
        <f t="array" ref="G297">IFERROR(INDEX('計測入力シート（ここのみ編集可）'!$D$17:$D$116,MATCH(A295&amp;B295,'計測入力シート（ここのみ編集可）'!$BO$17:$BO$116,0)),"")</f>
        <v/>
      </c>
      <c r="H297" s="256"/>
    </row>
    <row r="298" ht="27.0" customHeight="1">
      <c r="D298" s="257" t="s">
        <v>3</v>
      </c>
      <c r="E298" s="258" t="str">
        <f t="array" ref="E298">IFERROR(INDEX('計測入力シート（ここのみ編集可）'!$B$17:$B$116,MATCH(A295&amp;B295,'計測入力シート（ここのみ編集可）'!$BO$17:$BO$116,0)),"")</f>
        <v/>
      </c>
      <c r="F298" s="259" t="s">
        <v>5</v>
      </c>
      <c r="G298" s="260" t="str">
        <f t="array" ref="G298">IFERROR(INDEX('計測入力シート（ここのみ編集可）'!$E$17:$E$116,MATCH(A295&amp;B295,'計測入力シート（ここのみ編集可）'!$BO$17:$BO$116,0)),"")</f>
        <v/>
      </c>
      <c r="H298" s="261"/>
    </row>
    <row r="299" ht="24.75" customHeight="1">
      <c r="D299" s="262" t="s">
        <v>58</v>
      </c>
      <c r="E299" s="263" t="str">
        <f t="array" ref="E299">IFERROR(INDEX(#REF!,MATCH(A295&amp;B295,'計測入力シート（ここのみ編集可）'!$BO$17:$BO$116,0)),"")</f>
        <v/>
      </c>
      <c r="H299" s="35"/>
    </row>
    <row r="300" ht="52.5" customHeight="1">
      <c r="D300" s="264" t="s">
        <v>68</v>
      </c>
      <c r="E300" s="265" t="str">
        <f t="array" ref="E300">IFERROR(INDEX(#REF!,MATCH(A295&amp;B295,'計測入力シート（ここのみ編集可）'!$BO$17:$BO$116,0)),"")</f>
        <v/>
      </c>
      <c r="F300" s="2"/>
      <c r="G300" s="2"/>
      <c r="H300" s="3"/>
    </row>
    <row r="301" ht="20.25" customHeight="1">
      <c r="D301" s="266" t="s">
        <v>70</v>
      </c>
      <c r="E301" s="267" t="str">
        <f t="array" ref="E301">IFERROR(INDEX('計測入力シート（ここのみ編集可）'!$AW$17:$AW$116,MATCH(A295&amp;B295,'計測入力シート（ここのみ編集可）'!$BO$17:$BO$116,0)),"")</f>
        <v/>
      </c>
      <c r="F301" s="268"/>
      <c r="G301" s="269" t="s">
        <v>110</v>
      </c>
      <c r="H301" s="270" t="str">
        <f t="array" ref="H301">IFERROR(INDEX('計測入力シート（ここのみ編集可）'!$AY$17:$AY$116,MATCH(A295&amp;B295,'計測入力シート（ここのみ編集可）'!$BO$17:$BO$116,0)),"")</f>
        <v/>
      </c>
    </row>
    <row r="302" ht="20.25" customHeight="1">
      <c r="D302" s="271" t="s">
        <v>73</v>
      </c>
      <c r="E302" s="272" t="str">
        <f t="array" ref="E302">IFERROR(INDEX('計測入力シート（ここのみ編集可）'!$AZ$17:$AZ$116,MATCH(A295&amp;B295,'計測入力シート（ここのみ編集可）'!$BO$17:$BO$116,0)),"")</f>
        <v/>
      </c>
      <c r="F302" s="179"/>
      <c r="G302" s="273" t="s">
        <v>111</v>
      </c>
      <c r="H302" s="274" t="str">
        <f t="array" ref="H302">IFERROR(INDEX('計測入力シート（ここのみ編集可）'!$BB$17:$BB$116,MATCH(A295&amp;B295,'計測入力シート（ここのみ編集可）'!$BO$17:$BO$116,0)),"")</f>
        <v/>
      </c>
    </row>
    <row r="303" ht="20.25" customHeight="1">
      <c r="D303" s="275" t="s">
        <v>112</v>
      </c>
      <c r="E303" s="276" t="str">
        <f t="array" ref="E303">IFERROR(INDEX('計測入力シート（ここのみ編集可）'!$BC$17:$BC$116,MATCH(A295&amp;B295,'計測入力シート（ここのみ編集可）'!$BO$17:$BO$116,0)),"")</f>
        <v/>
      </c>
      <c r="F303" s="277"/>
      <c r="G303" s="278" t="s">
        <v>9</v>
      </c>
      <c r="H303" s="279" t="str">
        <f t="array" ref="H303">IFERROR(INDEX('計測入力シート（ここのみ編集可）'!$BD$17:$BD$116,MATCH(A295&amp;B295,'計測入力シート（ここのみ編集可）'!$BO$17:$BO$116,0)),"")</f>
        <v/>
      </c>
    </row>
    <row r="304">
      <c r="D304" s="298"/>
      <c r="E304" s="298"/>
      <c r="F304" s="298"/>
      <c r="G304" s="298"/>
      <c r="H304" s="298"/>
    </row>
    <row r="305">
      <c r="D305" s="298"/>
      <c r="E305" s="298"/>
      <c r="F305" s="298"/>
      <c r="G305" s="298"/>
      <c r="H305" s="298"/>
    </row>
    <row r="306">
      <c r="D306" s="298"/>
      <c r="E306" s="298"/>
      <c r="F306" s="298"/>
      <c r="G306" s="298"/>
      <c r="H306" s="298"/>
    </row>
    <row r="307">
      <c r="D307" s="298"/>
      <c r="E307" s="298"/>
      <c r="F307" s="298"/>
      <c r="G307" s="298"/>
      <c r="H307" s="298"/>
    </row>
    <row r="308">
      <c r="D308" s="298"/>
      <c r="E308" s="298"/>
      <c r="F308" s="298"/>
      <c r="G308" s="298"/>
      <c r="H308" s="298"/>
    </row>
    <row r="309">
      <c r="D309" s="298"/>
      <c r="E309" s="298"/>
      <c r="F309" s="298"/>
      <c r="G309" s="298"/>
      <c r="H309" s="298"/>
    </row>
    <row r="310">
      <c r="D310" s="298"/>
      <c r="E310" s="298"/>
      <c r="F310" s="298"/>
      <c r="G310" s="298"/>
      <c r="H310" s="298"/>
    </row>
    <row r="311">
      <c r="D311" s="298"/>
      <c r="E311" s="298"/>
      <c r="F311" s="298"/>
      <c r="G311" s="298"/>
      <c r="H311" s="298"/>
    </row>
    <row r="312">
      <c r="D312" s="298"/>
      <c r="E312" s="298"/>
      <c r="F312" s="298"/>
      <c r="G312" s="298"/>
      <c r="H312" s="298"/>
    </row>
    <row r="313">
      <c r="D313" s="298"/>
      <c r="E313" s="298"/>
      <c r="F313" s="298"/>
      <c r="G313" s="298"/>
      <c r="H313" s="298"/>
    </row>
    <row r="314">
      <c r="D314" s="298"/>
      <c r="E314" s="298"/>
      <c r="F314" s="298"/>
      <c r="G314" s="298"/>
      <c r="H314" s="298"/>
    </row>
    <row r="315">
      <c r="D315" s="298"/>
      <c r="E315" s="298"/>
      <c r="F315" s="298"/>
      <c r="G315" s="298"/>
      <c r="H315" s="298"/>
    </row>
    <row r="316">
      <c r="D316" s="298"/>
      <c r="E316" s="298"/>
      <c r="F316" s="298"/>
      <c r="G316" s="298"/>
      <c r="H316" s="298"/>
    </row>
    <row r="317">
      <c r="D317" s="298"/>
      <c r="E317" s="298"/>
      <c r="F317" s="298"/>
      <c r="G317" s="298"/>
      <c r="H317" s="298"/>
    </row>
    <row r="318">
      <c r="D318" s="298"/>
      <c r="E318" s="298"/>
      <c r="F318" s="298"/>
      <c r="G318" s="298"/>
      <c r="H318" s="298"/>
    </row>
    <row r="319">
      <c r="D319" s="298"/>
      <c r="E319" s="298"/>
      <c r="F319" s="298"/>
      <c r="G319" s="298"/>
      <c r="H319" s="298"/>
    </row>
    <row r="320">
      <c r="D320" s="298"/>
      <c r="E320" s="298"/>
      <c r="F320" s="298"/>
      <c r="G320" s="298"/>
      <c r="H320" s="298"/>
    </row>
    <row r="321">
      <c r="D321" s="298"/>
      <c r="E321" s="298"/>
      <c r="F321" s="298"/>
      <c r="G321" s="298"/>
      <c r="H321" s="298"/>
      <c r="I321" s="298"/>
    </row>
    <row r="322">
      <c r="D322" s="298"/>
      <c r="E322" s="298"/>
      <c r="F322" s="298"/>
      <c r="G322" s="298"/>
      <c r="H322" s="298"/>
      <c r="I322" s="298"/>
    </row>
    <row r="323">
      <c r="D323" s="298"/>
      <c r="E323" s="298"/>
      <c r="F323" s="298"/>
      <c r="G323" s="298"/>
      <c r="H323" s="298"/>
      <c r="I323" s="298"/>
    </row>
    <row r="324">
      <c r="D324" s="298"/>
      <c r="E324" s="298"/>
      <c r="F324" s="298"/>
      <c r="G324" s="298"/>
      <c r="H324" s="298"/>
      <c r="I324" s="298"/>
    </row>
    <row r="325">
      <c r="D325" s="298"/>
      <c r="E325" s="298"/>
      <c r="F325" s="298"/>
      <c r="G325" s="298"/>
      <c r="H325" s="298"/>
      <c r="I325" s="298"/>
    </row>
    <row r="326">
      <c r="D326" s="298"/>
      <c r="E326" s="298"/>
      <c r="F326" s="298"/>
      <c r="G326" s="298"/>
      <c r="H326" s="298"/>
      <c r="I326" s="298"/>
    </row>
    <row r="327">
      <c r="D327" s="298"/>
      <c r="E327" s="298"/>
      <c r="F327" s="298"/>
      <c r="G327" s="298"/>
      <c r="H327" s="298"/>
      <c r="I327" s="298"/>
    </row>
    <row r="328">
      <c r="D328" s="298"/>
      <c r="E328" s="298"/>
      <c r="F328" s="298"/>
      <c r="G328" s="298"/>
      <c r="H328" s="298"/>
      <c r="I328" s="298"/>
    </row>
    <row r="329">
      <c r="D329" s="298"/>
      <c r="E329" s="298"/>
      <c r="F329" s="298"/>
      <c r="G329" s="298"/>
      <c r="H329" s="298"/>
      <c r="I329" s="298"/>
    </row>
    <row r="330">
      <c r="D330" s="298"/>
      <c r="E330" s="298"/>
      <c r="F330" s="298"/>
      <c r="G330" s="298"/>
      <c r="H330" s="298"/>
      <c r="I330" s="298"/>
    </row>
    <row r="331">
      <c r="D331" s="298"/>
      <c r="E331" s="298"/>
      <c r="F331" s="298"/>
      <c r="G331" s="298"/>
      <c r="H331" s="298"/>
      <c r="I331" s="298"/>
    </row>
    <row r="332">
      <c r="D332" s="298"/>
      <c r="E332" s="298"/>
      <c r="F332" s="298"/>
      <c r="G332" s="298"/>
      <c r="H332" s="298"/>
      <c r="I332" s="298"/>
    </row>
    <row r="333">
      <c r="D333" s="298"/>
      <c r="E333" s="298"/>
      <c r="F333" s="298"/>
      <c r="G333" s="298"/>
      <c r="H333" s="298"/>
      <c r="I333" s="298"/>
    </row>
    <row r="334">
      <c r="D334" s="298"/>
      <c r="E334" s="298"/>
      <c r="F334" s="298"/>
      <c r="G334" s="298"/>
      <c r="H334" s="298"/>
      <c r="I334" s="298"/>
    </row>
    <row r="335">
      <c r="D335" s="298"/>
      <c r="E335" s="298"/>
      <c r="F335" s="298"/>
      <c r="G335" s="298"/>
      <c r="H335" s="298"/>
      <c r="I335" s="298"/>
    </row>
    <row r="336">
      <c r="D336" s="298"/>
      <c r="E336" s="298"/>
      <c r="F336" s="298"/>
      <c r="G336" s="298"/>
      <c r="H336" s="298"/>
      <c r="I336" s="298"/>
    </row>
    <row r="337">
      <c r="D337" s="298"/>
      <c r="E337" s="298"/>
      <c r="F337" s="298"/>
      <c r="G337" s="298"/>
      <c r="H337" s="298"/>
      <c r="I337" s="298"/>
    </row>
    <row r="338">
      <c r="D338" s="298"/>
      <c r="E338" s="298"/>
      <c r="F338" s="298"/>
      <c r="G338" s="298"/>
      <c r="H338" s="298"/>
      <c r="I338" s="298"/>
    </row>
    <row r="339">
      <c r="D339" s="298"/>
      <c r="E339" s="298"/>
      <c r="F339" s="298"/>
      <c r="G339" s="298"/>
      <c r="H339" s="298"/>
      <c r="I339" s="298"/>
    </row>
    <row r="340">
      <c r="D340" s="298"/>
      <c r="E340" s="298"/>
      <c r="F340" s="298"/>
      <c r="G340" s="298"/>
      <c r="H340" s="298"/>
      <c r="I340" s="298"/>
    </row>
    <row r="341">
      <c r="D341" s="298"/>
      <c r="E341" s="298"/>
      <c r="F341" s="298"/>
      <c r="G341" s="298"/>
      <c r="H341" s="298"/>
      <c r="I341" s="298"/>
    </row>
    <row r="342">
      <c r="D342" s="298"/>
      <c r="E342" s="298"/>
      <c r="F342" s="298"/>
      <c r="G342" s="298"/>
      <c r="H342" s="298"/>
      <c r="I342" s="298"/>
    </row>
    <row r="343">
      <c r="D343" s="298"/>
      <c r="E343" s="298"/>
      <c r="F343" s="298"/>
      <c r="G343" s="298"/>
      <c r="H343" s="298"/>
      <c r="I343" s="298"/>
    </row>
    <row r="344">
      <c r="D344" s="298"/>
      <c r="E344" s="298"/>
      <c r="F344" s="298"/>
      <c r="G344" s="298"/>
      <c r="H344" s="298"/>
      <c r="I344" s="298"/>
    </row>
    <row r="345">
      <c r="D345" s="298"/>
      <c r="E345" s="298"/>
      <c r="F345" s="298"/>
      <c r="G345" s="298"/>
      <c r="H345" s="298"/>
      <c r="I345" s="298"/>
    </row>
    <row r="346">
      <c r="D346" s="298"/>
      <c r="E346" s="298"/>
      <c r="F346" s="298"/>
      <c r="G346" s="298"/>
      <c r="H346" s="298"/>
      <c r="I346" s="298"/>
    </row>
    <row r="347">
      <c r="D347" s="298"/>
      <c r="E347" s="298"/>
      <c r="F347" s="298"/>
      <c r="G347" s="298"/>
      <c r="H347" s="298"/>
      <c r="I347" s="298"/>
    </row>
    <row r="348">
      <c r="D348" s="298"/>
      <c r="E348" s="298"/>
      <c r="F348" s="298"/>
      <c r="G348" s="298"/>
      <c r="H348" s="298"/>
      <c r="I348" s="298"/>
    </row>
    <row r="349">
      <c r="D349" s="298"/>
      <c r="E349" s="298"/>
      <c r="F349" s="298"/>
      <c r="G349" s="298"/>
      <c r="H349" s="298"/>
      <c r="I349" s="298"/>
    </row>
    <row r="350">
      <c r="D350" s="298"/>
      <c r="E350" s="298"/>
      <c r="F350" s="298"/>
      <c r="G350" s="298"/>
      <c r="H350" s="298"/>
      <c r="I350" s="298"/>
    </row>
    <row r="351">
      <c r="D351" s="298"/>
      <c r="E351" s="298"/>
      <c r="F351" s="298"/>
      <c r="G351" s="298"/>
      <c r="H351" s="298"/>
      <c r="I351" s="298"/>
    </row>
    <row r="352">
      <c r="D352" s="298"/>
      <c r="E352" s="298"/>
      <c r="F352" s="298"/>
      <c r="G352" s="298"/>
      <c r="H352" s="298"/>
      <c r="I352" s="298"/>
    </row>
    <row r="353">
      <c r="D353" s="298"/>
      <c r="E353" s="298"/>
      <c r="F353" s="298"/>
      <c r="G353" s="298"/>
      <c r="H353" s="298"/>
      <c r="I353" s="298"/>
    </row>
    <row r="354">
      <c r="D354" s="298"/>
      <c r="E354" s="298"/>
      <c r="F354" s="298"/>
      <c r="G354" s="298"/>
      <c r="H354" s="298"/>
      <c r="I354" s="298"/>
    </row>
    <row r="355">
      <c r="D355" s="298"/>
      <c r="E355" s="298"/>
      <c r="F355" s="298"/>
      <c r="G355" s="298"/>
      <c r="H355" s="298"/>
      <c r="I355" s="298"/>
    </row>
    <row r="356">
      <c r="D356" s="298"/>
      <c r="E356" s="298"/>
      <c r="F356" s="298"/>
      <c r="G356" s="298"/>
      <c r="H356" s="298"/>
      <c r="I356" s="298"/>
    </row>
    <row r="357">
      <c r="D357" s="298"/>
      <c r="E357" s="298"/>
      <c r="F357" s="298"/>
      <c r="G357" s="298"/>
      <c r="H357" s="298"/>
      <c r="I357" s="298"/>
    </row>
    <row r="358">
      <c r="D358" s="298"/>
      <c r="E358" s="298"/>
      <c r="F358" s="298"/>
      <c r="G358" s="298"/>
      <c r="H358" s="298"/>
      <c r="I358" s="298"/>
    </row>
    <row r="359">
      <c r="D359" s="298"/>
      <c r="E359" s="298"/>
      <c r="F359" s="298"/>
      <c r="G359" s="298"/>
      <c r="H359" s="298"/>
      <c r="I359" s="298"/>
    </row>
    <row r="360">
      <c r="D360" s="298"/>
      <c r="E360" s="298"/>
      <c r="F360" s="298"/>
      <c r="G360" s="298"/>
      <c r="H360" s="298"/>
      <c r="I360" s="298"/>
    </row>
    <row r="361">
      <c r="D361" s="298"/>
      <c r="E361" s="298"/>
      <c r="F361" s="298"/>
      <c r="G361" s="298"/>
      <c r="H361" s="298"/>
      <c r="I361" s="298"/>
    </row>
    <row r="362">
      <c r="D362" s="298"/>
      <c r="E362" s="298"/>
      <c r="F362" s="298"/>
      <c r="G362" s="298"/>
      <c r="H362" s="298"/>
      <c r="I362" s="298"/>
    </row>
    <row r="363">
      <c r="D363" s="298"/>
      <c r="E363" s="298"/>
      <c r="F363" s="298"/>
      <c r="G363" s="298"/>
      <c r="H363" s="298"/>
      <c r="I363" s="298"/>
    </row>
    <row r="364">
      <c r="D364" s="298"/>
      <c r="E364" s="298"/>
      <c r="F364" s="298"/>
      <c r="G364" s="298"/>
      <c r="H364" s="298"/>
      <c r="I364" s="298"/>
    </row>
    <row r="365">
      <c r="D365" s="298"/>
      <c r="E365" s="298"/>
      <c r="F365" s="298"/>
      <c r="G365" s="298"/>
      <c r="H365" s="298"/>
      <c r="I365" s="298"/>
    </row>
    <row r="366">
      <c r="D366" s="298"/>
      <c r="E366" s="298"/>
      <c r="F366" s="298"/>
      <c r="G366" s="298"/>
      <c r="H366" s="298"/>
      <c r="I366" s="298"/>
    </row>
    <row r="367">
      <c r="D367" s="298"/>
      <c r="E367" s="298"/>
      <c r="F367" s="298"/>
      <c r="G367" s="298"/>
      <c r="H367" s="298"/>
      <c r="I367" s="298"/>
    </row>
    <row r="368">
      <c r="D368" s="298"/>
      <c r="E368" s="298"/>
      <c r="F368" s="298"/>
      <c r="G368" s="298"/>
      <c r="H368" s="298"/>
      <c r="I368" s="298"/>
    </row>
    <row r="369">
      <c r="D369" s="298"/>
      <c r="E369" s="298"/>
      <c r="F369" s="298"/>
      <c r="G369" s="298"/>
      <c r="H369" s="298"/>
      <c r="I369" s="298"/>
    </row>
    <row r="370">
      <c r="D370" s="298"/>
      <c r="E370" s="298"/>
      <c r="F370" s="298"/>
      <c r="G370" s="298"/>
      <c r="H370" s="298"/>
      <c r="I370" s="298"/>
    </row>
    <row r="371">
      <c r="D371" s="298"/>
      <c r="E371" s="298"/>
      <c r="F371" s="298"/>
      <c r="G371" s="298"/>
      <c r="H371" s="298"/>
      <c r="I371" s="298"/>
    </row>
    <row r="372">
      <c r="D372" s="298"/>
      <c r="E372" s="298"/>
      <c r="F372" s="298"/>
      <c r="G372" s="298"/>
      <c r="H372" s="298"/>
      <c r="I372" s="298"/>
    </row>
    <row r="373">
      <c r="D373" s="298"/>
      <c r="E373" s="298"/>
      <c r="F373" s="298"/>
      <c r="G373" s="298"/>
      <c r="H373" s="298"/>
      <c r="I373" s="298"/>
    </row>
    <row r="374">
      <c r="D374" s="298"/>
      <c r="E374" s="298"/>
      <c r="F374" s="298"/>
      <c r="G374" s="298"/>
      <c r="H374" s="298"/>
      <c r="I374" s="298"/>
    </row>
    <row r="375">
      <c r="D375" s="298"/>
      <c r="E375" s="298"/>
      <c r="F375" s="298"/>
      <c r="G375" s="298"/>
      <c r="H375" s="298"/>
      <c r="I375" s="298"/>
    </row>
    <row r="376">
      <c r="D376" s="298"/>
      <c r="E376" s="298"/>
      <c r="F376" s="298"/>
      <c r="G376" s="298"/>
      <c r="H376" s="298"/>
      <c r="I376" s="298"/>
    </row>
    <row r="377">
      <c r="D377" s="298"/>
      <c r="E377" s="298"/>
      <c r="F377" s="298"/>
      <c r="G377" s="298"/>
      <c r="H377" s="298"/>
      <c r="I377" s="298"/>
    </row>
    <row r="378">
      <c r="D378" s="298"/>
      <c r="E378" s="298"/>
      <c r="F378" s="298"/>
      <c r="G378" s="298"/>
      <c r="H378" s="298"/>
      <c r="I378" s="298"/>
    </row>
    <row r="379">
      <c r="D379" s="298"/>
      <c r="E379" s="298"/>
      <c r="F379" s="298"/>
      <c r="G379" s="298"/>
      <c r="H379" s="298"/>
      <c r="I379" s="298"/>
    </row>
    <row r="380">
      <c r="D380" s="298"/>
      <c r="E380" s="298"/>
      <c r="F380" s="298"/>
      <c r="G380" s="298"/>
      <c r="H380" s="298"/>
      <c r="I380" s="298"/>
    </row>
    <row r="381">
      <c r="D381" s="298"/>
      <c r="E381" s="298"/>
      <c r="F381" s="298"/>
      <c r="G381" s="298"/>
      <c r="H381" s="298"/>
      <c r="I381" s="298"/>
    </row>
    <row r="382">
      <c r="D382" s="298"/>
      <c r="E382" s="298"/>
      <c r="F382" s="298"/>
      <c r="G382" s="298"/>
      <c r="H382" s="298"/>
      <c r="I382" s="298"/>
    </row>
    <row r="383">
      <c r="D383" s="298"/>
      <c r="E383" s="298"/>
      <c r="F383" s="298"/>
      <c r="G383" s="298"/>
      <c r="H383" s="298"/>
      <c r="I383" s="298"/>
    </row>
    <row r="384">
      <c r="D384" s="298"/>
      <c r="E384" s="298"/>
      <c r="F384" s="298"/>
      <c r="G384" s="298"/>
      <c r="H384" s="298"/>
      <c r="I384" s="298"/>
    </row>
    <row r="385">
      <c r="D385" s="298"/>
      <c r="E385" s="298"/>
      <c r="F385" s="298"/>
      <c r="G385" s="298"/>
      <c r="H385" s="298"/>
      <c r="I385" s="298"/>
    </row>
    <row r="386">
      <c r="D386" s="298"/>
      <c r="E386" s="298"/>
      <c r="F386" s="298"/>
      <c r="G386" s="298"/>
      <c r="H386" s="298"/>
      <c r="I386" s="298"/>
    </row>
    <row r="387">
      <c r="D387" s="298"/>
      <c r="E387" s="298"/>
      <c r="F387" s="298"/>
      <c r="G387" s="298"/>
      <c r="H387" s="298"/>
      <c r="I387" s="298"/>
    </row>
    <row r="388">
      <c r="D388" s="298"/>
      <c r="E388" s="298"/>
      <c r="F388" s="298"/>
      <c r="G388" s="298"/>
      <c r="H388" s="298"/>
      <c r="I388" s="298"/>
    </row>
    <row r="389">
      <c r="D389" s="298"/>
      <c r="E389" s="298"/>
      <c r="F389" s="298"/>
      <c r="G389" s="298"/>
      <c r="H389" s="298"/>
      <c r="I389" s="298"/>
    </row>
    <row r="390">
      <c r="D390" s="298"/>
      <c r="E390" s="298"/>
      <c r="F390" s="298"/>
      <c r="G390" s="298"/>
      <c r="H390" s="298"/>
      <c r="I390" s="298"/>
    </row>
    <row r="391">
      <c r="D391" s="298"/>
      <c r="E391" s="298"/>
      <c r="F391" s="298"/>
      <c r="G391" s="298"/>
      <c r="H391" s="298"/>
      <c r="I391" s="298"/>
    </row>
    <row r="392">
      <c r="D392" s="298"/>
      <c r="E392" s="298"/>
      <c r="F392" s="298"/>
      <c r="G392" s="298"/>
      <c r="H392" s="298"/>
      <c r="I392" s="298"/>
    </row>
    <row r="393">
      <c r="D393" s="298"/>
      <c r="E393" s="298"/>
      <c r="F393" s="298"/>
      <c r="G393" s="298"/>
      <c r="H393" s="298"/>
      <c r="I393" s="298"/>
    </row>
    <row r="394">
      <c r="D394" s="298"/>
      <c r="E394" s="298"/>
      <c r="F394" s="298"/>
      <c r="G394" s="298"/>
      <c r="H394" s="298"/>
      <c r="I394" s="298"/>
    </row>
    <row r="395">
      <c r="D395" s="298"/>
      <c r="E395" s="298"/>
      <c r="F395" s="298"/>
      <c r="G395" s="298"/>
      <c r="H395" s="298"/>
      <c r="I395" s="298"/>
    </row>
    <row r="396">
      <c r="D396" s="298"/>
      <c r="E396" s="298"/>
      <c r="F396" s="298"/>
      <c r="G396" s="298"/>
      <c r="H396" s="298"/>
      <c r="I396" s="298"/>
    </row>
    <row r="397">
      <c r="D397" s="298"/>
      <c r="E397" s="298"/>
      <c r="F397" s="298"/>
      <c r="G397" s="298"/>
      <c r="H397" s="298"/>
      <c r="I397" s="298"/>
    </row>
    <row r="398">
      <c r="D398" s="298"/>
      <c r="E398" s="298"/>
      <c r="F398" s="298"/>
      <c r="G398" s="298"/>
      <c r="H398" s="298"/>
      <c r="I398" s="298"/>
    </row>
    <row r="399">
      <c r="D399" s="298"/>
      <c r="E399" s="298"/>
      <c r="F399" s="298"/>
      <c r="G399" s="298"/>
      <c r="H399" s="298"/>
      <c r="I399" s="298"/>
    </row>
    <row r="400">
      <c r="D400" s="298"/>
      <c r="E400" s="298"/>
      <c r="F400" s="298"/>
      <c r="G400" s="298"/>
      <c r="H400" s="298"/>
      <c r="I400" s="298"/>
    </row>
    <row r="401">
      <c r="D401" s="298"/>
      <c r="E401" s="298"/>
      <c r="F401" s="298"/>
      <c r="G401" s="298"/>
      <c r="H401" s="298"/>
      <c r="I401" s="298"/>
    </row>
    <row r="402">
      <c r="D402" s="298"/>
      <c r="E402" s="298"/>
      <c r="F402" s="298"/>
      <c r="G402" s="298"/>
      <c r="H402" s="298"/>
      <c r="I402" s="298"/>
    </row>
    <row r="403">
      <c r="D403" s="298"/>
      <c r="E403" s="298"/>
      <c r="F403" s="298"/>
      <c r="G403" s="298"/>
      <c r="H403" s="298"/>
      <c r="I403" s="298"/>
    </row>
    <row r="404">
      <c r="D404" s="298"/>
      <c r="E404" s="298"/>
      <c r="F404" s="298"/>
      <c r="G404" s="298"/>
      <c r="H404" s="298"/>
      <c r="I404" s="298"/>
    </row>
    <row r="405">
      <c r="D405" s="298"/>
      <c r="E405" s="298"/>
      <c r="F405" s="298"/>
      <c r="G405" s="298"/>
      <c r="H405" s="298"/>
      <c r="I405" s="298"/>
    </row>
    <row r="406">
      <c r="D406" s="298"/>
      <c r="E406" s="298"/>
      <c r="F406" s="298"/>
      <c r="G406" s="298"/>
      <c r="H406" s="298"/>
      <c r="I406" s="298"/>
    </row>
    <row r="407">
      <c r="D407" s="298"/>
      <c r="E407" s="298"/>
      <c r="F407" s="298"/>
      <c r="G407" s="298"/>
      <c r="H407" s="298"/>
      <c r="I407" s="298"/>
    </row>
    <row r="408">
      <c r="D408" s="298"/>
      <c r="E408" s="298"/>
      <c r="F408" s="298"/>
      <c r="G408" s="298"/>
      <c r="H408" s="298"/>
      <c r="I408" s="298"/>
    </row>
    <row r="409">
      <c r="D409" s="298"/>
      <c r="E409" s="298"/>
      <c r="F409" s="298"/>
      <c r="G409" s="298"/>
      <c r="H409" s="298"/>
      <c r="I409" s="298"/>
    </row>
    <row r="410">
      <c r="D410" s="298"/>
      <c r="E410" s="298"/>
      <c r="F410" s="298"/>
      <c r="G410" s="298"/>
      <c r="H410" s="298"/>
      <c r="I410" s="298"/>
    </row>
    <row r="411">
      <c r="D411" s="298"/>
      <c r="E411" s="298"/>
      <c r="F411" s="298"/>
      <c r="G411" s="298"/>
      <c r="H411" s="298"/>
      <c r="I411" s="298"/>
    </row>
    <row r="412">
      <c r="D412" s="298"/>
      <c r="E412" s="298"/>
      <c r="F412" s="298"/>
      <c r="G412" s="298"/>
      <c r="H412" s="298"/>
      <c r="I412" s="298"/>
    </row>
    <row r="413">
      <c r="D413" s="298"/>
      <c r="E413" s="298"/>
      <c r="F413" s="298"/>
      <c r="G413" s="298"/>
      <c r="H413" s="298"/>
      <c r="I413" s="298"/>
    </row>
    <row r="414">
      <c r="D414" s="298"/>
      <c r="E414" s="298"/>
      <c r="F414" s="298"/>
      <c r="G414" s="298"/>
      <c r="H414" s="298"/>
      <c r="I414" s="298"/>
    </row>
    <row r="415">
      <c r="D415" s="298"/>
      <c r="E415" s="298"/>
      <c r="F415" s="298"/>
      <c r="G415" s="298"/>
      <c r="H415" s="298"/>
      <c r="I415" s="298"/>
    </row>
    <row r="416">
      <c r="D416" s="298"/>
      <c r="E416" s="298"/>
      <c r="F416" s="298"/>
      <c r="G416" s="298"/>
      <c r="H416" s="298"/>
      <c r="I416" s="298"/>
    </row>
    <row r="417">
      <c r="D417" s="298"/>
      <c r="E417" s="298"/>
      <c r="F417" s="298"/>
      <c r="G417" s="298"/>
      <c r="H417" s="298"/>
      <c r="I417" s="298"/>
    </row>
    <row r="418">
      <c r="D418" s="298"/>
      <c r="E418" s="298"/>
      <c r="F418" s="298"/>
      <c r="G418" s="298"/>
      <c r="H418" s="298"/>
      <c r="I418" s="298"/>
    </row>
    <row r="419">
      <c r="D419" s="298"/>
      <c r="E419" s="298"/>
      <c r="F419" s="298"/>
      <c r="G419" s="298"/>
      <c r="H419" s="298"/>
      <c r="I419" s="298"/>
    </row>
    <row r="420">
      <c r="D420" s="298"/>
      <c r="E420" s="298"/>
      <c r="F420" s="298"/>
      <c r="G420" s="298"/>
      <c r="H420" s="298"/>
      <c r="I420" s="298"/>
    </row>
    <row r="421">
      <c r="D421" s="298"/>
      <c r="E421" s="298"/>
      <c r="F421" s="298"/>
      <c r="G421" s="298"/>
      <c r="H421" s="298"/>
      <c r="I421" s="298"/>
    </row>
    <row r="422">
      <c r="D422" s="298"/>
      <c r="E422" s="298"/>
      <c r="F422" s="298"/>
      <c r="G422" s="298"/>
      <c r="H422" s="298"/>
      <c r="I422" s="298"/>
    </row>
    <row r="423">
      <c r="D423" s="298"/>
      <c r="E423" s="298"/>
      <c r="F423" s="298"/>
      <c r="G423" s="298"/>
      <c r="H423" s="298"/>
      <c r="I423" s="298"/>
    </row>
    <row r="424">
      <c r="D424" s="298"/>
      <c r="E424" s="298"/>
      <c r="F424" s="298"/>
      <c r="G424" s="298"/>
      <c r="H424" s="298"/>
      <c r="I424" s="298"/>
    </row>
    <row r="425">
      <c r="D425" s="298"/>
      <c r="E425" s="298"/>
      <c r="F425" s="298"/>
      <c r="G425" s="298"/>
      <c r="H425" s="298"/>
      <c r="I425" s="298"/>
    </row>
    <row r="426">
      <c r="D426" s="298"/>
      <c r="E426" s="298"/>
      <c r="F426" s="298"/>
      <c r="G426" s="298"/>
      <c r="H426" s="298"/>
      <c r="I426" s="298"/>
    </row>
    <row r="427">
      <c r="D427" s="298"/>
      <c r="E427" s="298"/>
      <c r="F427" s="298"/>
      <c r="G427" s="298"/>
      <c r="H427" s="298"/>
      <c r="I427" s="298"/>
    </row>
    <row r="428">
      <c r="D428" s="298"/>
      <c r="E428" s="298"/>
      <c r="F428" s="298"/>
      <c r="G428" s="298"/>
      <c r="H428" s="298"/>
      <c r="I428" s="298"/>
    </row>
    <row r="429">
      <c r="D429" s="298"/>
      <c r="E429" s="298"/>
      <c r="F429" s="298"/>
      <c r="G429" s="298"/>
      <c r="H429" s="298"/>
      <c r="I429" s="298"/>
    </row>
    <row r="430">
      <c r="D430" s="298"/>
      <c r="E430" s="298"/>
      <c r="F430" s="298"/>
      <c r="G430" s="298"/>
      <c r="H430" s="298"/>
      <c r="I430" s="298"/>
    </row>
    <row r="431">
      <c r="D431" s="298"/>
      <c r="E431" s="298"/>
      <c r="F431" s="298"/>
      <c r="G431" s="298"/>
      <c r="H431" s="298"/>
      <c r="I431" s="298"/>
    </row>
    <row r="432">
      <c r="D432" s="298"/>
      <c r="E432" s="298"/>
      <c r="F432" s="298"/>
      <c r="G432" s="298"/>
      <c r="H432" s="298"/>
      <c r="I432" s="298"/>
    </row>
    <row r="433">
      <c r="D433" s="298"/>
      <c r="E433" s="298"/>
      <c r="F433" s="298"/>
      <c r="G433" s="298"/>
      <c r="H433" s="298"/>
      <c r="I433" s="298"/>
    </row>
    <row r="434">
      <c r="D434" s="298"/>
      <c r="E434" s="298"/>
      <c r="F434" s="298"/>
      <c r="G434" s="298"/>
      <c r="H434" s="298"/>
      <c r="I434" s="298"/>
    </row>
    <row r="435">
      <c r="D435" s="298"/>
      <c r="E435" s="298"/>
      <c r="F435" s="298"/>
      <c r="G435" s="298"/>
      <c r="H435" s="298"/>
      <c r="I435" s="298"/>
    </row>
    <row r="436">
      <c r="D436" s="298"/>
      <c r="E436" s="298"/>
      <c r="F436" s="298"/>
      <c r="G436" s="298"/>
      <c r="H436" s="298"/>
      <c r="I436" s="298"/>
    </row>
    <row r="437">
      <c r="D437" s="298"/>
      <c r="E437" s="298"/>
      <c r="F437" s="298"/>
      <c r="G437" s="298"/>
      <c r="H437" s="298"/>
      <c r="I437" s="298"/>
    </row>
    <row r="438">
      <c r="D438" s="298"/>
      <c r="E438" s="298"/>
      <c r="F438" s="298"/>
      <c r="G438" s="298"/>
      <c r="H438" s="298"/>
      <c r="I438" s="298"/>
    </row>
    <row r="439">
      <c r="D439" s="298"/>
      <c r="E439" s="298"/>
      <c r="F439" s="298"/>
      <c r="G439" s="298"/>
      <c r="H439" s="298"/>
      <c r="I439" s="298"/>
    </row>
    <row r="440">
      <c r="D440" s="298"/>
      <c r="E440" s="298"/>
      <c r="F440" s="298"/>
      <c r="G440" s="298"/>
      <c r="H440" s="298"/>
      <c r="I440" s="298"/>
    </row>
    <row r="441">
      <c r="D441" s="298"/>
      <c r="E441" s="298"/>
      <c r="F441" s="298"/>
      <c r="G441" s="298"/>
      <c r="H441" s="298"/>
      <c r="I441" s="298"/>
    </row>
    <row r="442">
      <c r="D442" s="298"/>
      <c r="E442" s="298"/>
      <c r="F442" s="298"/>
      <c r="G442" s="298"/>
      <c r="H442" s="298"/>
      <c r="I442" s="298"/>
    </row>
    <row r="443">
      <c r="D443" s="298"/>
      <c r="E443" s="298"/>
      <c r="F443" s="298"/>
      <c r="G443" s="298"/>
      <c r="H443" s="298"/>
      <c r="I443" s="298"/>
    </row>
    <row r="444">
      <c r="D444" s="298"/>
      <c r="E444" s="298"/>
      <c r="F444" s="298"/>
      <c r="G444" s="298"/>
      <c r="H444" s="298"/>
      <c r="I444" s="298"/>
    </row>
    <row r="445">
      <c r="D445" s="298"/>
      <c r="E445" s="298"/>
      <c r="F445" s="298"/>
      <c r="G445" s="298"/>
      <c r="H445" s="298"/>
      <c r="I445" s="298"/>
    </row>
    <row r="446">
      <c r="D446" s="298"/>
      <c r="E446" s="298"/>
      <c r="F446" s="298"/>
      <c r="G446" s="298"/>
      <c r="H446" s="298"/>
      <c r="I446" s="298"/>
    </row>
    <row r="447">
      <c r="D447" s="298"/>
      <c r="E447" s="298"/>
      <c r="F447" s="298"/>
      <c r="G447" s="298"/>
      <c r="H447" s="298"/>
      <c r="I447" s="298"/>
    </row>
    <row r="448">
      <c r="D448" s="298"/>
      <c r="E448" s="298"/>
      <c r="F448" s="298"/>
      <c r="G448" s="298"/>
      <c r="H448" s="298"/>
      <c r="I448" s="298"/>
    </row>
    <row r="449">
      <c r="D449" s="298"/>
      <c r="E449" s="298"/>
      <c r="F449" s="298"/>
      <c r="G449" s="298"/>
      <c r="H449" s="298"/>
      <c r="I449" s="298"/>
    </row>
    <row r="450">
      <c r="D450" s="298"/>
      <c r="E450" s="298"/>
      <c r="F450" s="298"/>
      <c r="G450" s="298"/>
      <c r="H450" s="298"/>
      <c r="I450" s="298"/>
    </row>
    <row r="451">
      <c r="D451" s="298"/>
      <c r="E451" s="298"/>
      <c r="F451" s="298"/>
      <c r="G451" s="298"/>
      <c r="H451" s="298"/>
      <c r="I451" s="298"/>
    </row>
    <row r="452">
      <c r="D452" s="298"/>
      <c r="E452" s="298"/>
      <c r="F452" s="298"/>
      <c r="G452" s="298"/>
      <c r="H452" s="298"/>
      <c r="I452" s="298"/>
    </row>
    <row r="453">
      <c r="D453" s="298"/>
      <c r="E453" s="298"/>
      <c r="F453" s="298"/>
      <c r="G453" s="298"/>
      <c r="H453" s="298"/>
      <c r="I453" s="298"/>
    </row>
    <row r="454">
      <c r="D454" s="298"/>
      <c r="E454" s="298"/>
      <c r="F454" s="298"/>
      <c r="G454" s="298"/>
      <c r="H454" s="298"/>
      <c r="I454" s="298"/>
    </row>
    <row r="455">
      <c r="D455" s="298"/>
      <c r="E455" s="298"/>
      <c r="F455" s="298"/>
      <c r="G455" s="298"/>
      <c r="H455" s="298"/>
      <c r="I455" s="298"/>
    </row>
    <row r="456">
      <c r="D456" s="298"/>
      <c r="E456" s="298"/>
      <c r="F456" s="298"/>
      <c r="G456" s="298"/>
      <c r="H456" s="298"/>
      <c r="I456" s="298"/>
    </row>
    <row r="457">
      <c r="D457" s="298"/>
      <c r="E457" s="298"/>
      <c r="F457" s="298"/>
      <c r="G457" s="298"/>
      <c r="H457" s="298"/>
      <c r="I457" s="298"/>
    </row>
    <row r="458">
      <c r="D458" s="298"/>
      <c r="E458" s="298"/>
      <c r="F458" s="298"/>
      <c r="G458" s="298"/>
      <c r="H458" s="298"/>
      <c r="I458" s="298"/>
    </row>
    <row r="459">
      <c r="D459" s="298"/>
      <c r="E459" s="298"/>
      <c r="F459" s="298"/>
      <c r="G459" s="298"/>
      <c r="H459" s="298"/>
      <c r="I459" s="298"/>
    </row>
    <row r="460">
      <c r="D460" s="298"/>
      <c r="E460" s="298"/>
      <c r="F460" s="298"/>
      <c r="G460" s="298"/>
      <c r="H460" s="298"/>
      <c r="I460" s="298"/>
    </row>
    <row r="461">
      <c r="D461" s="298"/>
      <c r="E461" s="298"/>
      <c r="F461" s="298"/>
      <c r="G461" s="298"/>
      <c r="H461" s="298"/>
      <c r="I461" s="298"/>
    </row>
    <row r="462">
      <c r="D462" s="298"/>
      <c r="E462" s="298"/>
      <c r="F462" s="298"/>
      <c r="G462" s="298"/>
      <c r="H462" s="298"/>
      <c r="I462" s="298"/>
    </row>
    <row r="463">
      <c r="D463" s="298"/>
      <c r="E463" s="298"/>
      <c r="F463" s="298"/>
      <c r="G463" s="298"/>
      <c r="H463" s="298"/>
      <c r="I463" s="298"/>
    </row>
    <row r="464">
      <c r="D464" s="298"/>
      <c r="E464" s="298"/>
      <c r="F464" s="298"/>
      <c r="G464" s="298"/>
      <c r="H464" s="298"/>
      <c r="I464" s="298"/>
    </row>
    <row r="465">
      <c r="D465" s="298"/>
      <c r="E465" s="298"/>
      <c r="F465" s="298"/>
      <c r="G465" s="298"/>
      <c r="H465" s="298"/>
      <c r="I465" s="298"/>
    </row>
    <row r="466">
      <c r="D466" s="298"/>
      <c r="E466" s="298"/>
      <c r="F466" s="298"/>
      <c r="G466" s="298"/>
      <c r="H466" s="298"/>
      <c r="I466" s="298"/>
    </row>
    <row r="467">
      <c r="D467" s="298"/>
      <c r="E467" s="298"/>
      <c r="F467" s="298"/>
      <c r="G467" s="298"/>
      <c r="H467" s="298"/>
      <c r="I467" s="298"/>
    </row>
    <row r="468">
      <c r="D468" s="298"/>
      <c r="E468" s="298"/>
      <c r="F468" s="298"/>
      <c r="G468" s="298"/>
      <c r="H468" s="298"/>
      <c r="I468" s="298"/>
    </row>
    <row r="469">
      <c r="D469" s="298"/>
      <c r="E469" s="298"/>
      <c r="F469" s="298"/>
      <c r="G469" s="298"/>
      <c r="H469" s="298"/>
      <c r="I469" s="298"/>
    </row>
    <row r="470">
      <c r="D470" s="298"/>
      <c r="E470" s="298"/>
      <c r="F470" s="298"/>
      <c r="G470" s="298"/>
      <c r="H470" s="298"/>
      <c r="I470" s="298"/>
    </row>
    <row r="471">
      <c r="D471" s="298"/>
      <c r="E471" s="298"/>
      <c r="F471" s="298"/>
      <c r="G471" s="298"/>
      <c r="H471" s="298"/>
      <c r="I471" s="298"/>
    </row>
    <row r="472">
      <c r="D472" s="298"/>
      <c r="E472" s="298"/>
      <c r="F472" s="298"/>
      <c r="G472" s="298"/>
      <c r="H472" s="298"/>
      <c r="I472" s="298"/>
    </row>
    <row r="473">
      <c r="D473" s="298"/>
      <c r="E473" s="298"/>
      <c r="F473" s="298"/>
      <c r="G473" s="298"/>
      <c r="H473" s="298"/>
      <c r="I473" s="298"/>
    </row>
    <row r="474">
      <c r="D474" s="298"/>
      <c r="E474" s="298"/>
      <c r="F474" s="298"/>
      <c r="G474" s="298"/>
      <c r="H474" s="298"/>
      <c r="I474" s="298"/>
    </row>
    <row r="475">
      <c r="D475" s="298"/>
      <c r="E475" s="298"/>
      <c r="F475" s="298"/>
      <c r="G475" s="298"/>
      <c r="H475" s="298"/>
      <c r="I475" s="298"/>
    </row>
    <row r="476">
      <c r="D476" s="298"/>
      <c r="E476" s="298"/>
      <c r="F476" s="298"/>
      <c r="G476" s="298"/>
      <c r="H476" s="298"/>
      <c r="I476" s="298"/>
    </row>
    <row r="477">
      <c r="D477" s="298"/>
      <c r="E477" s="298"/>
      <c r="F477" s="298"/>
      <c r="G477" s="298"/>
      <c r="H477" s="298"/>
      <c r="I477" s="298"/>
    </row>
    <row r="478">
      <c r="D478" s="298"/>
      <c r="E478" s="298"/>
      <c r="F478" s="298"/>
      <c r="G478" s="298"/>
      <c r="H478" s="298"/>
      <c r="I478" s="298"/>
    </row>
    <row r="479">
      <c r="D479" s="298"/>
      <c r="E479" s="298"/>
      <c r="F479" s="298"/>
      <c r="G479" s="298"/>
      <c r="H479" s="298"/>
      <c r="I479" s="298"/>
    </row>
    <row r="480">
      <c r="D480" s="298"/>
      <c r="E480" s="298"/>
      <c r="F480" s="298"/>
      <c r="G480" s="298"/>
      <c r="H480" s="298"/>
      <c r="I480" s="298"/>
    </row>
    <row r="481">
      <c r="D481" s="298"/>
      <c r="E481" s="298"/>
      <c r="F481" s="298"/>
      <c r="G481" s="298"/>
      <c r="H481" s="298"/>
      <c r="I481" s="298"/>
    </row>
    <row r="482">
      <c r="D482" s="298"/>
      <c r="E482" s="298"/>
      <c r="F482" s="298"/>
      <c r="G482" s="298"/>
      <c r="H482" s="298"/>
      <c r="I482" s="298"/>
    </row>
    <row r="483">
      <c r="D483" s="298"/>
      <c r="E483" s="298"/>
      <c r="F483" s="298"/>
      <c r="G483" s="298"/>
      <c r="H483" s="298"/>
      <c r="I483" s="298"/>
    </row>
    <row r="484">
      <c r="D484" s="298"/>
      <c r="E484" s="298"/>
      <c r="F484" s="298"/>
      <c r="G484" s="298"/>
      <c r="H484" s="298"/>
      <c r="I484" s="298"/>
    </row>
    <row r="485">
      <c r="D485" s="298"/>
      <c r="E485" s="298"/>
      <c r="F485" s="298"/>
      <c r="G485" s="298"/>
      <c r="H485" s="298"/>
      <c r="I485" s="298"/>
    </row>
    <row r="486">
      <c r="D486" s="298"/>
      <c r="E486" s="298"/>
      <c r="F486" s="298"/>
      <c r="G486" s="298"/>
      <c r="H486" s="298"/>
      <c r="I486" s="298"/>
    </row>
    <row r="487">
      <c r="D487" s="298"/>
      <c r="E487" s="298"/>
      <c r="F487" s="298"/>
      <c r="G487" s="298"/>
      <c r="H487" s="298"/>
      <c r="I487" s="298"/>
    </row>
    <row r="488">
      <c r="D488" s="298"/>
      <c r="E488" s="298"/>
      <c r="F488" s="298"/>
      <c r="G488" s="298"/>
      <c r="H488" s="298"/>
      <c r="I488" s="298"/>
    </row>
    <row r="489">
      <c r="D489" s="298"/>
      <c r="E489" s="298"/>
      <c r="F489" s="298"/>
      <c r="G489" s="298"/>
      <c r="H489" s="298"/>
      <c r="I489" s="298"/>
    </row>
    <row r="490">
      <c r="D490" s="298"/>
      <c r="E490" s="298"/>
      <c r="F490" s="298"/>
      <c r="G490" s="298"/>
      <c r="H490" s="298"/>
      <c r="I490" s="298"/>
    </row>
    <row r="491">
      <c r="D491" s="298"/>
      <c r="E491" s="298"/>
      <c r="F491" s="298"/>
      <c r="G491" s="298"/>
      <c r="H491" s="298"/>
      <c r="I491" s="298"/>
    </row>
    <row r="492">
      <c r="D492" s="298"/>
      <c r="E492" s="298"/>
      <c r="F492" s="298"/>
      <c r="G492" s="298"/>
      <c r="H492" s="298"/>
      <c r="I492" s="298"/>
    </row>
    <row r="493">
      <c r="D493" s="298"/>
      <c r="E493" s="298"/>
      <c r="F493" s="298"/>
      <c r="G493" s="298"/>
      <c r="H493" s="298"/>
      <c r="I493" s="298"/>
    </row>
    <row r="494">
      <c r="D494" s="298"/>
      <c r="E494" s="298"/>
      <c r="F494" s="298"/>
      <c r="G494" s="298"/>
      <c r="H494" s="298"/>
      <c r="I494" s="298"/>
    </row>
    <row r="495">
      <c r="D495" s="298"/>
      <c r="E495" s="298"/>
      <c r="F495" s="298"/>
      <c r="G495" s="298"/>
      <c r="H495" s="298"/>
      <c r="I495" s="298"/>
    </row>
    <row r="496">
      <c r="D496" s="298"/>
      <c r="E496" s="298"/>
      <c r="F496" s="298"/>
      <c r="G496" s="298"/>
      <c r="H496" s="298"/>
      <c r="I496" s="298"/>
    </row>
    <row r="497">
      <c r="D497" s="298"/>
      <c r="E497" s="298"/>
      <c r="F497" s="298"/>
      <c r="G497" s="298"/>
      <c r="H497" s="298"/>
      <c r="I497" s="298"/>
    </row>
    <row r="498">
      <c r="D498" s="298"/>
      <c r="E498" s="298"/>
      <c r="F498" s="298"/>
      <c r="G498" s="298"/>
      <c r="H498" s="298"/>
      <c r="I498" s="298"/>
    </row>
    <row r="499">
      <c r="D499" s="298"/>
      <c r="E499" s="298"/>
      <c r="F499" s="298"/>
      <c r="G499" s="298"/>
      <c r="H499" s="298"/>
      <c r="I499" s="298"/>
    </row>
    <row r="500">
      <c r="D500" s="298"/>
      <c r="E500" s="298"/>
      <c r="F500" s="298"/>
      <c r="G500" s="298"/>
      <c r="H500" s="298"/>
      <c r="I500" s="298"/>
    </row>
    <row r="501">
      <c r="D501" s="298"/>
      <c r="E501" s="298"/>
      <c r="F501" s="298"/>
      <c r="G501" s="298"/>
      <c r="H501" s="298"/>
      <c r="I501" s="298"/>
    </row>
    <row r="502">
      <c r="D502" s="298"/>
      <c r="E502" s="298"/>
      <c r="F502" s="298"/>
      <c r="G502" s="298"/>
      <c r="H502" s="298"/>
      <c r="I502" s="298"/>
    </row>
    <row r="503">
      <c r="D503" s="298"/>
      <c r="E503" s="298"/>
      <c r="F503" s="298"/>
      <c r="G503" s="298"/>
      <c r="H503" s="298"/>
      <c r="I503" s="298"/>
    </row>
    <row r="504">
      <c r="D504" s="298"/>
      <c r="E504" s="298"/>
      <c r="F504" s="298"/>
      <c r="G504" s="298"/>
      <c r="H504" s="298"/>
      <c r="I504" s="298"/>
    </row>
    <row r="505">
      <c r="D505" s="298"/>
      <c r="E505" s="298"/>
      <c r="F505" s="298"/>
      <c r="G505" s="298"/>
      <c r="H505" s="298"/>
      <c r="I505" s="298"/>
    </row>
    <row r="506">
      <c r="D506" s="298"/>
      <c r="E506" s="298"/>
      <c r="F506" s="298"/>
      <c r="G506" s="298"/>
      <c r="H506" s="298"/>
      <c r="I506" s="298"/>
    </row>
    <row r="507">
      <c r="D507" s="298"/>
      <c r="E507" s="298"/>
      <c r="F507" s="298"/>
      <c r="G507" s="298"/>
      <c r="H507" s="298"/>
      <c r="I507" s="298"/>
    </row>
    <row r="508">
      <c r="D508" s="298"/>
      <c r="E508" s="298"/>
      <c r="F508" s="298"/>
      <c r="G508" s="298"/>
      <c r="H508" s="298"/>
      <c r="I508" s="298"/>
    </row>
    <row r="509">
      <c r="D509" s="298"/>
      <c r="E509" s="298"/>
      <c r="F509" s="298"/>
      <c r="G509" s="298"/>
      <c r="H509" s="298"/>
      <c r="I509" s="298"/>
    </row>
    <row r="510">
      <c r="D510" s="298"/>
      <c r="E510" s="298"/>
      <c r="F510" s="298"/>
      <c r="G510" s="298"/>
      <c r="H510" s="298"/>
      <c r="I510" s="298"/>
    </row>
    <row r="511">
      <c r="D511" s="298"/>
      <c r="E511" s="298"/>
      <c r="F511" s="298"/>
      <c r="G511" s="298"/>
      <c r="H511" s="298"/>
      <c r="I511" s="298"/>
    </row>
    <row r="512">
      <c r="D512" s="298"/>
      <c r="E512" s="298"/>
      <c r="F512" s="298"/>
      <c r="G512" s="298"/>
      <c r="H512" s="298"/>
      <c r="I512" s="298"/>
    </row>
    <row r="513">
      <c r="D513" s="298"/>
      <c r="E513" s="298"/>
      <c r="F513" s="298"/>
      <c r="G513" s="298"/>
      <c r="H513" s="298"/>
      <c r="I513" s="298"/>
    </row>
    <row r="514">
      <c r="D514" s="298"/>
      <c r="E514" s="298"/>
      <c r="F514" s="298"/>
      <c r="G514" s="298"/>
      <c r="H514" s="298"/>
      <c r="I514" s="298"/>
    </row>
    <row r="515">
      <c r="D515" s="298"/>
      <c r="E515" s="298"/>
      <c r="F515" s="298"/>
      <c r="G515" s="298"/>
      <c r="H515" s="298"/>
      <c r="I515" s="298"/>
    </row>
    <row r="516">
      <c r="D516" s="298"/>
      <c r="E516" s="298"/>
      <c r="F516" s="298"/>
      <c r="G516" s="298"/>
      <c r="H516" s="298"/>
      <c r="I516" s="298"/>
    </row>
    <row r="517">
      <c r="D517" s="298"/>
      <c r="E517" s="298"/>
      <c r="F517" s="298"/>
      <c r="G517" s="298"/>
      <c r="H517" s="298"/>
      <c r="I517" s="298"/>
    </row>
    <row r="518">
      <c r="D518" s="298"/>
      <c r="E518" s="298"/>
      <c r="F518" s="298"/>
      <c r="G518" s="298"/>
      <c r="H518" s="298"/>
      <c r="I518" s="298"/>
    </row>
    <row r="519">
      <c r="D519" s="298"/>
      <c r="E519" s="298"/>
      <c r="F519" s="298"/>
      <c r="G519" s="298"/>
      <c r="H519" s="298"/>
      <c r="I519" s="298"/>
    </row>
    <row r="520">
      <c r="D520" s="298"/>
      <c r="E520" s="298"/>
      <c r="F520" s="298"/>
      <c r="G520" s="298"/>
      <c r="H520" s="298"/>
      <c r="I520" s="298"/>
    </row>
    <row r="521">
      <c r="D521" s="298"/>
      <c r="E521" s="298"/>
      <c r="F521" s="298"/>
      <c r="G521" s="298"/>
      <c r="H521" s="298"/>
      <c r="I521" s="298"/>
    </row>
    <row r="522">
      <c r="D522" s="298"/>
      <c r="E522" s="298"/>
      <c r="F522" s="298"/>
      <c r="G522" s="298"/>
      <c r="H522" s="298"/>
      <c r="I522" s="298"/>
    </row>
    <row r="523">
      <c r="D523" s="298"/>
      <c r="E523" s="298"/>
      <c r="F523" s="298"/>
      <c r="G523" s="298"/>
      <c r="H523" s="298"/>
      <c r="I523" s="298"/>
    </row>
    <row r="524">
      <c r="D524" s="298"/>
      <c r="E524" s="298"/>
      <c r="F524" s="298"/>
      <c r="G524" s="298"/>
      <c r="H524" s="298"/>
      <c r="I524" s="298"/>
    </row>
    <row r="525">
      <c r="D525" s="298"/>
      <c r="E525" s="298"/>
      <c r="F525" s="298"/>
      <c r="G525" s="298"/>
      <c r="H525" s="298"/>
      <c r="I525" s="298"/>
    </row>
    <row r="526">
      <c r="D526" s="298"/>
      <c r="E526" s="298"/>
      <c r="F526" s="298"/>
      <c r="G526" s="298"/>
      <c r="H526" s="298"/>
      <c r="I526" s="298"/>
    </row>
    <row r="527">
      <c r="D527" s="298"/>
      <c r="E527" s="298"/>
      <c r="F527" s="298"/>
      <c r="G527" s="298"/>
      <c r="H527" s="298"/>
      <c r="I527" s="298"/>
    </row>
    <row r="528">
      <c r="D528" s="298"/>
      <c r="E528" s="298"/>
      <c r="F528" s="298"/>
      <c r="G528" s="298"/>
      <c r="H528" s="298"/>
      <c r="I528" s="298"/>
    </row>
    <row r="529">
      <c r="D529" s="298"/>
      <c r="E529" s="298"/>
      <c r="F529" s="298"/>
      <c r="G529" s="298"/>
      <c r="H529" s="298"/>
      <c r="I529" s="298"/>
    </row>
    <row r="530">
      <c r="D530" s="298"/>
      <c r="E530" s="298"/>
      <c r="F530" s="298"/>
      <c r="G530" s="298"/>
      <c r="H530" s="298"/>
      <c r="I530" s="298"/>
    </row>
    <row r="531">
      <c r="D531" s="298"/>
      <c r="E531" s="298"/>
      <c r="F531" s="298"/>
      <c r="G531" s="298"/>
      <c r="H531" s="298"/>
      <c r="I531" s="298"/>
    </row>
    <row r="532">
      <c r="D532" s="298"/>
      <c r="E532" s="298"/>
      <c r="F532" s="298"/>
      <c r="G532" s="298"/>
      <c r="H532" s="298"/>
      <c r="I532" s="298"/>
    </row>
    <row r="533">
      <c r="D533" s="298"/>
      <c r="E533" s="298"/>
      <c r="F533" s="298"/>
      <c r="G533" s="298"/>
      <c r="H533" s="298"/>
      <c r="I533" s="298"/>
    </row>
    <row r="534">
      <c r="D534" s="298"/>
      <c r="E534" s="298"/>
      <c r="F534" s="298"/>
      <c r="G534" s="298"/>
      <c r="H534" s="298"/>
      <c r="I534" s="298"/>
    </row>
    <row r="535">
      <c r="D535" s="298"/>
      <c r="E535" s="298"/>
      <c r="F535" s="298"/>
      <c r="G535" s="298"/>
      <c r="H535" s="298"/>
      <c r="I535" s="298"/>
    </row>
    <row r="536">
      <c r="D536" s="298"/>
      <c r="E536" s="298"/>
      <c r="F536" s="298"/>
      <c r="G536" s="298"/>
      <c r="H536" s="298"/>
      <c r="I536" s="298"/>
    </row>
    <row r="537">
      <c r="D537" s="298"/>
      <c r="E537" s="298"/>
      <c r="F537" s="298"/>
      <c r="G537" s="298"/>
      <c r="H537" s="298"/>
      <c r="I537" s="298"/>
    </row>
    <row r="538">
      <c r="D538" s="298"/>
      <c r="E538" s="298"/>
      <c r="F538" s="298"/>
      <c r="G538" s="298"/>
      <c r="H538" s="298"/>
      <c r="I538" s="298"/>
    </row>
    <row r="539">
      <c r="D539" s="298"/>
      <c r="E539" s="298"/>
      <c r="F539" s="298"/>
      <c r="G539" s="298"/>
      <c r="H539" s="298"/>
      <c r="I539" s="298"/>
    </row>
    <row r="540">
      <c r="D540" s="298"/>
      <c r="E540" s="298"/>
      <c r="F540" s="298"/>
      <c r="G540" s="298"/>
      <c r="H540" s="298"/>
      <c r="I540" s="298"/>
    </row>
    <row r="541">
      <c r="D541" s="298"/>
      <c r="E541" s="298"/>
      <c r="F541" s="298"/>
      <c r="G541" s="298"/>
      <c r="H541" s="298"/>
      <c r="I541" s="298"/>
    </row>
    <row r="542">
      <c r="D542" s="298"/>
      <c r="E542" s="298"/>
      <c r="F542" s="298"/>
      <c r="G542" s="298"/>
      <c r="H542" s="298"/>
      <c r="I542" s="298"/>
    </row>
    <row r="543">
      <c r="D543" s="298"/>
      <c r="E543" s="298"/>
      <c r="F543" s="298"/>
      <c r="G543" s="298"/>
      <c r="H543" s="298"/>
      <c r="I543" s="298"/>
    </row>
    <row r="544">
      <c r="D544" s="298"/>
      <c r="E544" s="298"/>
      <c r="F544" s="298"/>
      <c r="G544" s="298"/>
      <c r="H544" s="298"/>
      <c r="I544" s="298"/>
    </row>
    <row r="545">
      <c r="D545" s="298"/>
      <c r="E545" s="298"/>
      <c r="F545" s="298"/>
      <c r="G545" s="298"/>
      <c r="H545" s="298"/>
      <c r="I545" s="298"/>
    </row>
    <row r="546">
      <c r="D546" s="298"/>
      <c r="E546" s="298"/>
      <c r="F546" s="298"/>
      <c r="G546" s="298"/>
      <c r="H546" s="298"/>
      <c r="I546" s="298"/>
    </row>
    <row r="547">
      <c r="D547" s="298"/>
      <c r="E547" s="298"/>
      <c r="F547" s="298"/>
      <c r="G547" s="298"/>
      <c r="H547" s="298"/>
      <c r="I547" s="298"/>
    </row>
    <row r="548">
      <c r="D548" s="298"/>
      <c r="E548" s="298"/>
      <c r="F548" s="298"/>
      <c r="G548" s="298"/>
      <c r="H548" s="298"/>
      <c r="I548" s="298"/>
    </row>
    <row r="549">
      <c r="D549" s="298"/>
      <c r="E549" s="298"/>
      <c r="F549" s="298"/>
      <c r="G549" s="298"/>
      <c r="H549" s="298"/>
      <c r="I549" s="298"/>
    </row>
    <row r="550">
      <c r="D550" s="298"/>
      <c r="E550" s="298"/>
      <c r="F550" s="298"/>
      <c r="G550" s="298"/>
      <c r="H550" s="298"/>
      <c r="I550" s="298"/>
    </row>
    <row r="551">
      <c r="D551" s="298"/>
      <c r="E551" s="298"/>
      <c r="F551" s="298"/>
      <c r="G551" s="298"/>
      <c r="H551" s="298"/>
      <c r="I551" s="298"/>
    </row>
    <row r="552">
      <c r="D552" s="298"/>
      <c r="E552" s="298"/>
      <c r="F552" s="298"/>
      <c r="G552" s="298"/>
      <c r="H552" s="298"/>
      <c r="I552" s="298"/>
    </row>
    <row r="553">
      <c r="D553" s="298"/>
      <c r="E553" s="298"/>
      <c r="F553" s="298"/>
      <c r="G553" s="298"/>
      <c r="H553" s="298"/>
      <c r="I553" s="298"/>
    </row>
    <row r="554">
      <c r="D554" s="298"/>
      <c r="E554" s="298"/>
      <c r="F554" s="298"/>
      <c r="G554" s="298"/>
      <c r="H554" s="298"/>
      <c r="I554" s="298"/>
    </row>
    <row r="555">
      <c r="D555" s="298"/>
      <c r="E555" s="298"/>
      <c r="F555" s="298"/>
      <c r="G555" s="298"/>
      <c r="H555" s="298"/>
      <c r="I555" s="298"/>
    </row>
    <row r="556">
      <c r="D556" s="298"/>
      <c r="E556" s="298"/>
      <c r="F556" s="298"/>
      <c r="G556" s="298"/>
      <c r="H556" s="298"/>
      <c r="I556" s="298"/>
    </row>
    <row r="557">
      <c r="D557" s="298"/>
      <c r="E557" s="298"/>
      <c r="F557" s="298"/>
      <c r="G557" s="298"/>
      <c r="H557" s="298"/>
      <c r="I557" s="298"/>
    </row>
    <row r="558">
      <c r="D558" s="298"/>
      <c r="E558" s="298"/>
      <c r="F558" s="298"/>
      <c r="G558" s="298"/>
      <c r="H558" s="298"/>
      <c r="I558" s="298"/>
    </row>
    <row r="559">
      <c r="D559" s="298"/>
      <c r="E559" s="298"/>
      <c r="F559" s="298"/>
      <c r="G559" s="298"/>
      <c r="H559" s="298"/>
      <c r="I559" s="298"/>
    </row>
    <row r="560">
      <c r="D560" s="298"/>
      <c r="E560" s="298"/>
      <c r="F560" s="298"/>
      <c r="G560" s="298"/>
      <c r="H560" s="298"/>
      <c r="I560" s="298"/>
    </row>
    <row r="561">
      <c r="D561" s="298"/>
      <c r="E561" s="298"/>
      <c r="F561" s="298"/>
      <c r="G561" s="298"/>
      <c r="H561" s="298"/>
      <c r="I561" s="298"/>
    </row>
    <row r="562">
      <c r="D562" s="298"/>
      <c r="E562" s="298"/>
      <c r="F562" s="298"/>
      <c r="G562" s="298"/>
      <c r="H562" s="298"/>
      <c r="I562" s="298"/>
    </row>
    <row r="563">
      <c r="D563" s="298"/>
      <c r="E563" s="298"/>
      <c r="F563" s="298"/>
      <c r="G563" s="298"/>
      <c r="H563" s="298"/>
      <c r="I563" s="298"/>
    </row>
    <row r="564">
      <c r="D564" s="298"/>
      <c r="E564" s="298"/>
      <c r="F564" s="298"/>
      <c r="G564" s="298"/>
      <c r="H564" s="298"/>
      <c r="I564" s="298"/>
    </row>
    <row r="565">
      <c r="D565" s="298"/>
      <c r="E565" s="298"/>
      <c r="F565" s="298"/>
      <c r="G565" s="298"/>
      <c r="H565" s="298"/>
      <c r="I565" s="298"/>
    </row>
    <row r="566">
      <c r="D566" s="298"/>
      <c r="E566" s="298"/>
      <c r="F566" s="298"/>
      <c r="G566" s="298"/>
      <c r="H566" s="298"/>
      <c r="I566" s="298"/>
    </row>
    <row r="567">
      <c r="D567" s="298"/>
      <c r="E567" s="298"/>
      <c r="F567" s="298"/>
      <c r="G567" s="298"/>
      <c r="H567" s="298"/>
      <c r="I567" s="298"/>
    </row>
    <row r="568">
      <c r="D568" s="298"/>
      <c r="E568" s="298"/>
      <c r="F568" s="298"/>
      <c r="G568" s="298"/>
      <c r="H568" s="298"/>
      <c r="I568" s="298"/>
    </row>
    <row r="569">
      <c r="D569" s="298"/>
      <c r="E569" s="298"/>
      <c r="F569" s="298"/>
      <c r="G569" s="298"/>
      <c r="H569" s="298"/>
      <c r="I569" s="298"/>
    </row>
    <row r="570">
      <c r="D570" s="298"/>
      <c r="E570" s="298"/>
      <c r="F570" s="298"/>
      <c r="G570" s="298"/>
      <c r="H570" s="298"/>
      <c r="I570" s="298"/>
    </row>
    <row r="571">
      <c r="D571" s="298"/>
      <c r="E571" s="298"/>
      <c r="F571" s="298"/>
      <c r="G571" s="298"/>
      <c r="H571" s="298"/>
      <c r="I571" s="298"/>
    </row>
    <row r="572">
      <c r="D572" s="298"/>
      <c r="E572" s="298"/>
      <c r="F572" s="298"/>
      <c r="G572" s="298"/>
      <c r="H572" s="298"/>
      <c r="I572" s="298"/>
    </row>
    <row r="573">
      <c r="D573" s="298"/>
      <c r="E573" s="298"/>
      <c r="F573" s="298"/>
      <c r="G573" s="298"/>
      <c r="H573" s="298"/>
      <c r="I573" s="298"/>
    </row>
    <row r="574">
      <c r="D574" s="298"/>
      <c r="E574" s="298"/>
      <c r="F574" s="298"/>
      <c r="G574" s="298"/>
      <c r="H574" s="298"/>
      <c r="I574" s="298"/>
    </row>
    <row r="575">
      <c r="D575" s="298"/>
      <c r="E575" s="298"/>
      <c r="F575" s="298"/>
      <c r="G575" s="298"/>
      <c r="H575" s="298"/>
      <c r="I575" s="298"/>
    </row>
    <row r="576">
      <c r="D576" s="298"/>
      <c r="E576" s="298"/>
      <c r="F576" s="298"/>
      <c r="G576" s="298"/>
      <c r="H576" s="298"/>
      <c r="I576" s="298"/>
    </row>
    <row r="577">
      <c r="D577" s="298"/>
      <c r="E577" s="298"/>
      <c r="F577" s="298"/>
      <c r="G577" s="298"/>
      <c r="H577" s="298"/>
      <c r="I577" s="298"/>
    </row>
    <row r="578">
      <c r="D578" s="298"/>
      <c r="E578" s="298"/>
      <c r="F578" s="298"/>
      <c r="G578" s="298"/>
      <c r="H578" s="298"/>
      <c r="I578" s="298"/>
    </row>
    <row r="579">
      <c r="D579" s="298"/>
      <c r="E579" s="298"/>
      <c r="F579" s="298"/>
      <c r="G579" s="298"/>
      <c r="H579" s="298"/>
      <c r="I579" s="298"/>
    </row>
    <row r="580">
      <c r="D580" s="298"/>
      <c r="E580" s="298"/>
      <c r="F580" s="298"/>
      <c r="G580" s="298"/>
      <c r="H580" s="298"/>
      <c r="I580" s="298"/>
    </row>
    <row r="581">
      <c r="D581" s="298"/>
      <c r="E581" s="298"/>
      <c r="F581" s="298"/>
      <c r="G581" s="298"/>
      <c r="H581" s="298"/>
      <c r="I581" s="298"/>
    </row>
    <row r="582">
      <c r="D582" s="298"/>
      <c r="E582" s="298"/>
      <c r="F582" s="298"/>
      <c r="G582" s="298"/>
      <c r="H582" s="298"/>
      <c r="I582" s="298"/>
    </row>
    <row r="583">
      <c r="D583" s="298"/>
      <c r="E583" s="298"/>
      <c r="F583" s="298"/>
      <c r="G583" s="298"/>
      <c r="H583" s="298"/>
      <c r="I583" s="298"/>
    </row>
    <row r="584">
      <c r="D584" s="298"/>
      <c r="E584" s="298"/>
      <c r="F584" s="298"/>
      <c r="G584" s="298"/>
      <c r="H584" s="298"/>
      <c r="I584" s="298"/>
    </row>
    <row r="585">
      <c r="D585" s="298"/>
      <c r="E585" s="298"/>
      <c r="F585" s="298"/>
      <c r="G585" s="298"/>
      <c r="H585" s="298"/>
      <c r="I585" s="298"/>
    </row>
    <row r="586">
      <c r="D586" s="298"/>
      <c r="E586" s="298"/>
      <c r="F586" s="298"/>
      <c r="G586" s="298"/>
      <c r="H586" s="298"/>
      <c r="I586" s="298"/>
    </row>
    <row r="587">
      <c r="D587" s="298"/>
      <c r="E587" s="298"/>
      <c r="F587" s="298"/>
      <c r="G587" s="298"/>
      <c r="H587" s="298"/>
      <c r="I587" s="298"/>
    </row>
    <row r="588">
      <c r="D588" s="298"/>
      <c r="E588" s="298"/>
      <c r="F588" s="298"/>
      <c r="G588" s="298"/>
      <c r="H588" s="298"/>
      <c r="I588" s="298"/>
    </row>
    <row r="589">
      <c r="D589" s="298"/>
      <c r="E589" s="298"/>
      <c r="F589" s="298"/>
      <c r="G589" s="298"/>
      <c r="H589" s="298"/>
      <c r="I589" s="298"/>
    </row>
    <row r="590">
      <c r="D590" s="298"/>
      <c r="E590" s="298"/>
      <c r="F590" s="298"/>
      <c r="G590" s="298"/>
      <c r="H590" s="298"/>
      <c r="I590" s="298"/>
    </row>
    <row r="591">
      <c r="D591" s="298"/>
      <c r="E591" s="298"/>
      <c r="F591" s="298"/>
      <c r="G591" s="298"/>
      <c r="H591" s="298"/>
      <c r="I591" s="298"/>
    </row>
    <row r="592">
      <c r="D592" s="298"/>
      <c r="E592" s="298"/>
      <c r="F592" s="298"/>
      <c r="G592" s="298"/>
      <c r="H592" s="298"/>
      <c r="I592" s="298"/>
    </row>
    <row r="593">
      <c r="D593" s="298"/>
      <c r="E593" s="298"/>
      <c r="F593" s="298"/>
      <c r="G593" s="298"/>
      <c r="H593" s="298"/>
      <c r="I593" s="298"/>
    </row>
    <row r="594">
      <c r="D594" s="298"/>
      <c r="E594" s="298"/>
      <c r="F594" s="298"/>
      <c r="G594" s="298"/>
      <c r="H594" s="298"/>
      <c r="I594" s="298"/>
    </row>
    <row r="595">
      <c r="D595" s="298"/>
      <c r="E595" s="298"/>
      <c r="F595" s="298"/>
      <c r="G595" s="298"/>
      <c r="H595" s="298"/>
      <c r="I595" s="298"/>
    </row>
    <row r="596">
      <c r="D596" s="298"/>
      <c r="E596" s="298"/>
      <c r="F596" s="298"/>
      <c r="G596" s="298"/>
      <c r="H596" s="298"/>
      <c r="I596" s="298"/>
    </row>
    <row r="597">
      <c r="D597" s="298"/>
      <c r="E597" s="298"/>
      <c r="F597" s="298"/>
      <c r="G597" s="298"/>
      <c r="H597" s="298"/>
      <c r="I597" s="298"/>
    </row>
    <row r="598">
      <c r="D598" s="298"/>
      <c r="E598" s="298"/>
      <c r="F598" s="298"/>
      <c r="G598" s="298"/>
      <c r="H598" s="298"/>
      <c r="I598" s="298"/>
    </row>
    <row r="599">
      <c r="D599" s="298"/>
      <c r="E599" s="298"/>
      <c r="F599" s="298"/>
      <c r="G599" s="298"/>
      <c r="H599" s="298"/>
      <c r="I599" s="298"/>
    </row>
    <row r="600">
      <c r="D600" s="298"/>
      <c r="E600" s="298"/>
      <c r="F600" s="298"/>
      <c r="G600" s="298"/>
      <c r="H600" s="298"/>
      <c r="I600" s="298"/>
    </row>
    <row r="601">
      <c r="D601" s="298"/>
      <c r="E601" s="298"/>
      <c r="F601" s="298"/>
      <c r="G601" s="298"/>
      <c r="H601" s="298"/>
      <c r="I601" s="298"/>
    </row>
    <row r="602">
      <c r="D602" s="298"/>
      <c r="E602" s="298"/>
      <c r="F602" s="298"/>
      <c r="G602" s="298"/>
      <c r="H602" s="298"/>
      <c r="I602" s="298"/>
    </row>
    <row r="603">
      <c r="D603" s="298"/>
      <c r="E603" s="298"/>
      <c r="F603" s="298"/>
      <c r="G603" s="298"/>
      <c r="H603" s="298"/>
      <c r="I603" s="298"/>
    </row>
    <row r="604">
      <c r="D604" s="298"/>
      <c r="E604" s="298"/>
      <c r="F604" s="298"/>
      <c r="G604" s="298"/>
      <c r="H604" s="298"/>
      <c r="I604" s="298"/>
    </row>
    <row r="605">
      <c r="D605" s="298"/>
      <c r="E605" s="298"/>
      <c r="F605" s="298"/>
      <c r="G605" s="298"/>
      <c r="H605" s="298"/>
      <c r="I605" s="298"/>
    </row>
    <row r="606">
      <c r="D606" s="298"/>
      <c r="E606" s="298"/>
      <c r="F606" s="298"/>
      <c r="G606" s="298"/>
      <c r="H606" s="298"/>
      <c r="I606" s="298"/>
    </row>
    <row r="607">
      <c r="D607" s="298"/>
      <c r="E607" s="298"/>
      <c r="F607" s="298"/>
      <c r="G607" s="298"/>
      <c r="H607" s="298"/>
      <c r="I607" s="298"/>
    </row>
    <row r="608">
      <c r="D608" s="298"/>
      <c r="E608" s="298"/>
      <c r="F608" s="298"/>
      <c r="G608" s="298"/>
      <c r="H608" s="298"/>
      <c r="I608" s="298"/>
    </row>
    <row r="609">
      <c r="D609" s="298"/>
      <c r="E609" s="298"/>
      <c r="F609" s="298"/>
      <c r="G609" s="298"/>
      <c r="H609" s="298"/>
      <c r="I609" s="298"/>
    </row>
    <row r="610">
      <c r="D610" s="298"/>
      <c r="E610" s="298"/>
      <c r="F610" s="298"/>
      <c r="G610" s="298"/>
      <c r="H610" s="298"/>
      <c r="I610" s="298"/>
    </row>
    <row r="611">
      <c r="D611" s="298"/>
      <c r="E611" s="298"/>
      <c r="F611" s="298"/>
      <c r="G611" s="298"/>
      <c r="H611" s="298"/>
      <c r="I611" s="298"/>
    </row>
    <row r="612">
      <c r="D612" s="298"/>
      <c r="E612" s="298"/>
      <c r="F612" s="298"/>
      <c r="G612" s="298"/>
      <c r="H612" s="298"/>
      <c r="I612" s="298"/>
    </row>
    <row r="613">
      <c r="D613" s="298"/>
      <c r="E613" s="298"/>
      <c r="F613" s="298"/>
      <c r="G613" s="298"/>
      <c r="H613" s="298"/>
      <c r="I613" s="298"/>
    </row>
    <row r="614">
      <c r="D614" s="298"/>
      <c r="E614" s="298"/>
      <c r="F614" s="298"/>
      <c r="G614" s="298"/>
      <c r="H614" s="298"/>
      <c r="I614" s="298"/>
    </row>
    <row r="615">
      <c r="D615" s="298"/>
      <c r="E615" s="298"/>
      <c r="F615" s="298"/>
      <c r="G615" s="298"/>
      <c r="H615" s="298"/>
      <c r="I615" s="298"/>
    </row>
    <row r="616">
      <c r="D616" s="298"/>
      <c r="E616" s="298"/>
      <c r="F616" s="298"/>
      <c r="G616" s="298"/>
      <c r="H616" s="298"/>
      <c r="I616" s="298"/>
    </row>
    <row r="617">
      <c r="D617" s="298"/>
      <c r="E617" s="298"/>
      <c r="F617" s="298"/>
      <c r="G617" s="298"/>
      <c r="H617" s="298"/>
      <c r="I617" s="298"/>
    </row>
    <row r="618">
      <c r="D618" s="298"/>
      <c r="E618" s="298"/>
      <c r="F618" s="298"/>
      <c r="G618" s="298"/>
      <c r="H618" s="298"/>
      <c r="I618" s="298"/>
    </row>
    <row r="619">
      <c r="D619" s="298"/>
      <c r="E619" s="298"/>
      <c r="F619" s="298"/>
      <c r="G619" s="298"/>
      <c r="H619" s="298"/>
      <c r="I619" s="298"/>
    </row>
    <row r="620">
      <c r="D620" s="298"/>
      <c r="E620" s="298"/>
      <c r="F620" s="298"/>
      <c r="G620" s="298"/>
      <c r="H620" s="298"/>
      <c r="I620" s="298"/>
    </row>
    <row r="621">
      <c r="D621" s="298"/>
      <c r="E621" s="298"/>
      <c r="F621" s="298"/>
      <c r="G621" s="298"/>
      <c r="H621" s="298"/>
      <c r="I621" s="298"/>
    </row>
    <row r="622">
      <c r="D622" s="298"/>
      <c r="E622" s="298"/>
      <c r="F622" s="298"/>
      <c r="G622" s="298"/>
      <c r="H622" s="298"/>
      <c r="I622" s="298"/>
    </row>
    <row r="623">
      <c r="D623" s="298"/>
      <c r="E623" s="298"/>
      <c r="F623" s="298"/>
      <c r="G623" s="298"/>
      <c r="H623" s="298"/>
      <c r="I623" s="298"/>
    </row>
    <row r="624">
      <c r="D624" s="298"/>
      <c r="E624" s="298"/>
      <c r="F624" s="298"/>
      <c r="G624" s="298"/>
      <c r="H624" s="298"/>
      <c r="I624" s="298"/>
    </row>
    <row r="625">
      <c r="D625" s="298"/>
      <c r="E625" s="298"/>
      <c r="F625" s="298"/>
      <c r="G625" s="298"/>
      <c r="H625" s="298"/>
      <c r="I625" s="298"/>
    </row>
    <row r="626">
      <c r="D626" s="298"/>
      <c r="E626" s="298"/>
      <c r="F626" s="298"/>
      <c r="G626" s="298"/>
      <c r="H626" s="298"/>
      <c r="I626" s="298"/>
    </row>
    <row r="627">
      <c r="D627" s="298"/>
      <c r="E627" s="298"/>
      <c r="F627" s="298"/>
      <c r="G627" s="298"/>
      <c r="H627" s="298"/>
      <c r="I627" s="298"/>
    </row>
    <row r="628">
      <c r="D628" s="298"/>
      <c r="E628" s="298"/>
      <c r="F628" s="298"/>
      <c r="G628" s="298"/>
      <c r="H628" s="298"/>
      <c r="I628" s="298"/>
    </row>
    <row r="629">
      <c r="D629" s="298"/>
      <c r="E629" s="298"/>
      <c r="F629" s="298"/>
      <c r="G629" s="298"/>
      <c r="H629" s="298"/>
      <c r="I629" s="298"/>
    </row>
    <row r="630">
      <c r="D630" s="298"/>
      <c r="E630" s="298"/>
      <c r="F630" s="298"/>
      <c r="G630" s="298"/>
      <c r="H630" s="298"/>
      <c r="I630" s="298"/>
    </row>
    <row r="631">
      <c r="D631" s="298"/>
      <c r="E631" s="298"/>
      <c r="F631" s="298"/>
      <c r="G631" s="298"/>
      <c r="H631" s="298"/>
      <c r="I631" s="298"/>
    </row>
    <row r="632">
      <c r="D632" s="298"/>
      <c r="E632" s="298"/>
      <c r="F632" s="298"/>
      <c r="G632" s="298"/>
      <c r="H632" s="298"/>
      <c r="I632" s="298"/>
    </row>
    <row r="633">
      <c r="D633" s="298"/>
      <c r="E633" s="298"/>
      <c r="F633" s="298"/>
      <c r="G633" s="298"/>
      <c r="H633" s="298"/>
      <c r="I633" s="298"/>
    </row>
    <row r="634">
      <c r="D634" s="298"/>
      <c r="E634" s="298"/>
      <c r="F634" s="298"/>
      <c r="G634" s="298"/>
      <c r="H634" s="298"/>
      <c r="I634" s="298"/>
    </row>
    <row r="635">
      <c r="D635" s="298"/>
      <c r="E635" s="298"/>
      <c r="F635" s="298"/>
      <c r="G635" s="298"/>
      <c r="H635" s="298"/>
      <c r="I635" s="298"/>
    </row>
    <row r="636">
      <c r="D636" s="298"/>
      <c r="E636" s="298"/>
      <c r="F636" s="298"/>
      <c r="G636" s="298"/>
      <c r="H636" s="298"/>
      <c r="I636" s="298"/>
    </row>
    <row r="637">
      <c r="D637" s="298"/>
      <c r="E637" s="298"/>
      <c r="F637" s="298"/>
      <c r="G637" s="298"/>
      <c r="H637" s="298"/>
      <c r="I637" s="298"/>
    </row>
    <row r="638">
      <c r="D638" s="298"/>
      <c r="E638" s="298"/>
      <c r="F638" s="298"/>
      <c r="G638" s="298"/>
      <c r="H638" s="298"/>
      <c r="I638" s="298"/>
    </row>
    <row r="639">
      <c r="D639" s="298"/>
      <c r="E639" s="298"/>
      <c r="F639" s="298"/>
      <c r="G639" s="298"/>
      <c r="H639" s="298"/>
      <c r="I639" s="298"/>
    </row>
    <row r="640">
      <c r="D640" s="298"/>
      <c r="E640" s="298"/>
      <c r="F640" s="298"/>
      <c r="G640" s="298"/>
      <c r="H640" s="298"/>
      <c r="I640" s="298"/>
    </row>
    <row r="641">
      <c r="D641" s="298"/>
      <c r="E641" s="298"/>
      <c r="F641" s="298"/>
      <c r="G641" s="298"/>
      <c r="H641" s="298"/>
      <c r="I641" s="298"/>
    </row>
    <row r="642">
      <c r="D642" s="298"/>
      <c r="E642" s="298"/>
      <c r="F642" s="298"/>
      <c r="G642" s="298"/>
      <c r="H642" s="298"/>
      <c r="I642" s="298"/>
    </row>
    <row r="643">
      <c r="D643" s="298"/>
      <c r="E643" s="298"/>
      <c r="F643" s="298"/>
      <c r="G643" s="298"/>
      <c r="H643" s="298"/>
      <c r="I643" s="298"/>
    </row>
    <row r="644">
      <c r="D644" s="298"/>
      <c r="E644" s="298"/>
      <c r="F644" s="298"/>
      <c r="G644" s="298"/>
      <c r="H644" s="298"/>
      <c r="I644" s="298"/>
    </row>
    <row r="645">
      <c r="D645" s="298"/>
      <c r="E645" s="298"/>
      <c r="F645" s="298"/>
      <c r="G645" s="298"/>
      <c r="H645" s="298"/>
      <c r="I645" s="298"/>
    </row>
    <row r="646">
      <c r="D646" s="298"/>
      <c r="E646" s="298"/>
      <c r="F646" s="298"/>
      <c r="G646" s="298"/>
      <c r="H646" s="298"/>
      <c r="I646" s="298"/>
    </row>
    <row r="647">
      <c r="D647" s="298"/>
      <c r="E647" s="298"/>
      <c r="F647" s="298"/>
      <c r="G647" s="298"/>
      <c r="H647" s="298"/>
      <c r="I647" s="298"/>
    </row>
    <row r="648">
      <c r="D648" s="298"/>
      <c r="E648" s="298"/>
      <c r="F648" s="298"/>
      <c r="G648" s="298"/>
      <c r="H648" s="298"/>
      <c r="I648" s="298"/>
    </row>
    <row r="649">
      <c r="D649" s="298"/>
      <c r="E649" s="298"/>
      <c r="F649" s="298"/>
      <c r="G649" s="298"/>
      <c r="H649" s="298"/>
      <c r="I649" s="298"/>
    </row>
    <row r="650">
      <c r="D650" s="298"/>
      <c r="E650" s="298"/>
      <c r="F650" s="298"/>
      <c r="G650" s="298"/>
      <c r="H650" s="298"/>
      <c r="I650" s="298"/>
    </row>
    <row r="651">
      <c r="D651" s="298"/>
      <c r="E651" s="298"/>
      <c r="F651" s="298"/>
      <c r="G651" s="298"/>
      <c r="H651" s="298"/>
      <c r="I651" s="298"/>
    </row>
    <row r="652">
      <c r="D652" s="298"/>
      <c r="E652" s="298"/>
      <c r="F652" s="298"/>
      <c r="G652" s="298"/>
      <c r="H652" s="298"/>
      <c r="I652" s="298"/>
    </row>
    <row r="653">
      <c r="D653" s="298"/>
      <c r="E653" s="298"/>
      <c r="F653" s="298"/>
      <c r="G653" s="298"/>
      <c r="H653" s="298"/>
      <c r="I653" s="298"/>
    </row>
    <row r="654">
      <c r="D654" s="298"/>
      <c r="E654" s="298"/>
      <c r="F654" s="298"/>
      <c r="G654" s="298"/>
      <c r="H654" s="298"/>
      <c r="I654" s="298"/>
    </row>
    <row r="655">
      <c r="D655" s="298"/>
      <c r="E655" s="298"/>
      <c r="F655" s="298"/>
      <c r="G655" s="298"/>
      <c r="H655" s="298"/>
      <c r="I655" s="298"/>
    </row>
    <row r="656">
      <c r="D656" s="298"/>
      <c r="E656" s="298"/>
      <c r="F656" s="298"/>
      <c r="G656" s="298"/>
      <c r="H656" s="298"/>
      <c r="I656" s="298"/>
    </row>
    <row r="657">
      <c r="D657" s="298"/>
      <c r="E657" s="298"/>
      <c r="F657" s="298"/>
      <c r="G657" s="298"/>
      <c r="H657" s="298"/>
      <c r="I657" s="298"/>
    </row>
    <row r="658">
      <c r="D658" s="298"/>
      <c r="E658" s="298"/>
      <c r="F658" s="298"/>
      <c r="G658" s="298"/>
      <c r="H658" s="298"/>
      <c r="I658" s="298"/>
    </row>
    <row r="659">
      <c r="D659" s="298"/>
      <c r="E659" s="298"/>
      <c r="F659" s="298"/>
      <c r="G659" s="298"/>
      <c r="H659" s="298"/>
      <c r="I659" s="298"/>
    </row>
    <row r="660">
      <c r="D660" s="298"/>
      <c r="E660" s="298"/>
      <c r="F660" s="298"/>
      <c r="G660" s="298"/>
      <c r="H660" s="298"/>
      <c r="I660" s="298"/>
    </row>
    <row r="661">
      <c r="D661" s="298"/>
      <c r="E661" s="298"/>
      <c r="F661" s="298"/>
      <c r="G661" s="298"/>
      <c r="H661" s="298"/>
      <c r="I661" s="298"/>
    </row>
    <row r="662">
      <c r="D662" s="298"/>
      <c r="E662" s="298"/>
      <c r="F662" s="298"/>
      <c r="G662" s="298"/>
      <c r="H662" s="298"/>
      <c r="I662" s="298"/>
    </row>
    <row r="663">
      <c r="D663" s="298"/>
      <c r="E663" s="298"/>
      <c r="F663" s="298"/>
      <c r="G663" s="298"/>
      <c r="H663" s="298"/>
      <c r="I663" s="298"/>
    </row>
    <row r="664">
      <c r="D664" s="298"/>
      <c r="E664" s="298"/>
      <c r="F664" s="298"/>
      <c r="G664" s="298"/>
      <c r="H664" s="298"/>
      <c r="I664" s="298"/>
    </row>
    <row r="665">
      <c r="D665" s="298"/>
      <c r="E665" s="298"/>
      <c r="F665" s="298"/>
      <c r="G665" s="298"/>
      <c r="H665" s="298"/>
      <c r="I665" s="298"/>
    </row>
    <row r="666">
      <c r="D666" s="298"/>
      <c r="E666" s="298"/>
      <c r="F666" s="298"/>
      <c r="G666" s="298"/>
      <c r="H666" s="298"/>
      <c r="I666" s="298"/>
    </row>
    <row r="667">
      <c r="D667" s="298"/>
      <c r="E667" s="298"/>
      <c r="F667" s="298"/>
      <c r="G667" s="298"/>
      <c r="H667" s="298"/>
      <c r="I667" s="298"/>
    </row>
    <row r="668">
      <c r="D668" s="298"/>
      <c r="E668" s="298"/>
      <c r="F668" s="298"/>
      <c r="G668" s="298"/>
      <c r="H668" s="298"/>
      <c r="I668" s="298"/>
    </row>
    <row r="669">
      <c r="D669" s="298"/>
      <c r="E669" s="298"/>
      <c r="F669" s="298"/>
      <c r="G669" s="298"/>
      <c r="H669" s="298"/>
      <c r="I669" s="298"/>
    </row>
    <row r="670">
      <c r="D670" s="298"/>
      <c r="E670" s="298"/>
      <c r="F670" s="298"/>
      <c r="G670" s="298"/>
      <c r="H670" s="298"/>
      <c r="I670" s="298"/>
    </row>
    <row r="671">
      <c r="D671" s="298"/>
      <c r="E671" s="298"/>
      <c r="F671" s="298"/>
      <c r="G671" s="298"/>
      <c r="H671" s="298"/>
      <c r="I671" s="298"/>
    </row>
    <row r="672">
      <c r="D672" s="298"/>
      <c r="E672" s="298"/>
      <c r="F672" s="298"/>
      <c r="G672" s="298"/>
      <c r="H672" s="298"/>
      <c r="I672" s="298"/>
    </row>
    <row r="673">
      <c r="D673" s="298"/>
      <c r="E673" s="298"/>
      <c r="F673" s="298"/>
      <c r="G673" s="298"/>
      <c r="H673" s="298"/>
      <c r="I673" s="298"/>
    </row>
    <row r="674">
      <c r="D674" s="298"/>
      <c r="E674" s="298"/>
      <c r="F674" s="298"/>
      <c r="G674" s="298"/>
      <c r="H674" s="298"/>
      <c r="I674" s="298"/>
    </row>
    <row r="675">
      <c r="D675" s="298"/>
      <c r="E675" s="298"/>
      <c r="F675" s="298"/>
      <c r="G675" s="298"/>
      <c r="H675" s="298"/>
      <c r="I675" s="298"/>
    </row>
    <row r="676">
      <c r="D676" s="298"/>
      <c r="E676" s="298"/>
      <c r="F676" s="298"/>
      <c r="G676" s="298"/>
      <c r="H676" s="298"/>
      <c r="I676" s="298"/>
    </row>
    <row r="677">
      <c r="D677" s="298"/>
      <c r="E677" s="298"/>
      <c r="F677" s="298"/>
      <c r="G677" s="298"/>
      <c r="H677" s="298"/>
      <c r="I677" s="298"/>
    </row>
    <row r="678">
      <c r="D678" s="298"/>
      <c r="E678" s="298"/>
      <c r="F678" s="298"/>
      <c r="G678" s="298"/>
      <c r="H678" s="298"/>
      <c r="I678" s="298"/>
    </row>
    <row r="679">
      <c r="D679" s="298"/>
      <c r="E679" s="298"/>
      <c r="F679" s="298"/>
      <c r="G679" s="298"/>
      <c r="H679" s="298"/>
      <c r="I679" s="298"/>
    </row>
    <row r="680">
      <c r="D680" s="298"/>
      <c r="E680" s="298"/>
      <c r="F680" s="298"/>
      <c r="G680" s="298"/>
      <c r="H680" s="298"/>
      <c r="I680" s="298"/>
    </row>
    <row r="681">
      <c r="D681" s="298"/>
      <c r="E681" s="298"/>
      <c r="F681" s="298"/>
      <c r="G681" s="298"/>
      <c r="H681" s="298"/>
      <c r="I681" s="298"/>
    </row>
    <row r="682">
      <c r="D682" s="298"/>
      <c r="E682" s="298"/>
      <c r="F682" s="298"/>
      <c r="G682" s="298"/>
      <c r="H682" s="298"/>
      <c r="I682" s="298"/>
    </row>
    <row r="683">
      <c r="D683" s="298"/>
      <c r="E683" s="298"/>
      <c r="F683" s="298"/>
      <c r="G683" s="298"/>
      <c r="H683" s="298"/>
      <c r="I683" s="298"/>
    </row>
    <row r="684">
      <c r="D684" s="298"/>
      <c r="E684" s="298"/>
      <c r="F684" s="298"/>
      <c r="G684" s="298"/>
      <c r="H684" s="298"/>
      <c r="I684" s="298"/>
    </row>
    <row r="685">
      <c r="D685" s="298"/>
      <c r="E685" s="298"/>
      <c r="F685" s="298"/>
      <c r="G685" s="298"/>
      <c r="H685" s="298"/>
      <c r="I685" s="298"/>
    </row>
    <row r="686">
      <c r="D686" s="298"/>
      <c r="E686" s="298"/>
      <c r="F686" s="298"/>
      <c r="G686" s="298"/>
      <c r="H686" s="298"/>
      <c r="I686" s="298"/>
    </row>
    <row r="687">
      <c r="D687" s="298"/>
      <c r="E687" s="298"/>
      <c r="F687" s="298"/>
      <c r="G687" s="298"/>
      <c r="H687" s="298"/>
      <c r="I687" s="298"/>
    </row>
    <row r="688">
      <c r="D688" s="298"/>
      <c r="E688" s="298"/>
      <c r="F688" s="298"/>
      <c r="G688" s="298"/>
      <c r="H688" s="298"/>
      <c r="I688" s="298"/>
    </row>
    <row r="689">
      <c r="D689" s="298"/>
      <c r="E689" s="298"/>
      <c r="F689" s="298"/>
      <c r="G689" s="298"/>
      <c r="H689" s="298"/>
      <c r="I689" s="298"/>
    </row>
    <row r="690">
      <c r="D690" s="298"/>
      <c r="E690" s="298"/>
      <c r="F690" s="298"/>
      <c r="G690" s="298"/>
      <c r="H690" s="298"/>
      <c r="I690" s="298"/>
    </row>
    <row r="691">
      <c r="D691" s="298"/>
      <c r="E691" s="298"/>
      <c r="F691" s="298"/>
      <c r="G691" s="298"/>
      <c r="H691" s="298"/>
      <c r="I691" s="298"/>
    </row>
    <row r="692">
      <c r="D692" s="298"/>
      <c r="E692" s="298"/>
      <c r="F692" s="298"/>
      <c r="G692" s="298"/>
      <c r="H692" s="298"/>
      <c r="I692" s="298"/>
    </row>
    <row r="693">
      <c r="D693" s="298"/>
      <c r="E693" s="298"/>
      <c r="F693" s="298"/>
      <c r="G693" s="298"/>
      <c r="H693" s="298"/>
      <c r="I693" s="298"/>
    </row>
    <row r="694">
      <c r="D694" s="298"/>
      <c r="E694" s="298"/>
      <c r="F694" s="298"/>
      <c r="G694" s="298"/>
      <c r="H694" s="298"/>
      <c r="I694" s="298"/>
    </row>
    <row r="695">
      <c r="D695" s="298"/>
      <c r="E695" s="298"/>
      <c r="F695" s="298"/>
      <c r="G695" s="298"/>
      <c r="H695" s="298"/>
      <c r="I695" s="298"/>
    </row>
    <row r="696">
      <c r="D696" s="298"/>
      <c r="E696" s="298"/>
      <c r="F696" s="298"/>
      <c r="G696" s="298"/>
      <c r="H696" s="298"/>
      <c r="I696" s="298"/>
    </row>
    <row r="697">
      <c r="D697" s="298"/>
      <c r="E697" s="298"/>
      <c r="F697" s="298"/>
      <c r="G697" s="298"/>
      <c r="H697" s="298"/>
      <c r="I697" s="298"/>
    </row>
    <row r="698">
      <c r="D698" s="298"/>
      <c r="E698" s="298"/>
      <c r="F698" s="298"/>
      <c r="G698" s="298"/>
      <c r="H698" s="298"/>
      <c r="I698" s="298"/>
    </row>
    <row r="699">
      <c r="D699" s="298"/>
      <c r="E699" s="298"/>
      <c r="F699" s="298"/>
      <c r="G699" s="298"/>
      <c r="H699" s="298"/>
      <c r="I699" s="298"/>
    </row>
    <row r="700">
      <c r="D700" s="298"/>
      <c r="E700" s="298"/>
      <c r="F700" s="298"/>
      <c r="G700" s="298"/>
      <c r="H700" s="298"/>
      <c r="I700" s="298"/>
    </row>
    <row r="701">
      <c r="D701" s="298"/>
      <c r="E701" s="298"/>
      <c r="F701" s="298"/>
      <c r="G701" s="298"/>
      <c r="H701" s="298"/>
      <c r="I701" s="298"/>
    </row>
    <row r="702">
      <c r="D702" s="298"/>
      <c r="E702" s="298"/>
      <c r="F702" s="298"/>
      <c r="G702" s="298"/>
      <c r="H702" s="298"/>
      <c r="I702" s="298"/>
    </row>
    <row r="703">
      <c r="D703" s="298"/>
      <c r="E703" s="298"/>
      <c r="F703" s="298"/>
      <c r="G703" s="298"/>
      <c r="H703" s="298"/>
      <c r="I703" s="298"/>
    </row>
    <row r="704">
      <c r="D704" s="298"/>
      <c r="E704" s="298"/>
      <c r="F704" s="298"/>
      <c r="G704" s="298"/>
      <c r="H704" s="298"/>
      <c r="I704" s="298"/>
    </row>
    <row r="705">
      <c r="D705" s="298"/>
      <c r="E705" s="298"/>
      <c r="F705" s="298"/>
      <c r="G705" s="298"/>
      <c r="H705" s="298"/>
      <c r="I705" s="298"/>
    </row>
    <row r="706">
      <c r="D706" s="298"/>
      <c r="E706" s="298"/>
      <c r="F706" s="298"/>
      <c r="G706" s="298"/>
      <c r="H706" s="298"/>
      <c r="I706" s="298"/>
    </row>
    <row r="707">
      <c r="D707" s="298"/>
      <c r="E707" s="298"/>
      <c r="F707" s="298"/>
      <c r="G707" s="298"/>
      <c r="H707" s="298"/>
      <c r="I707" s="298"/>
    </row>
    <row r="708">
      <c r="D708" s="298"/>
      <c r="E708" s="298"/>
      <c r="F708" s="298"/>
      <c r="G708" s="298"/>
      <c r="H708" s="298"/>
      <c r="I708" s="298"/>
    </row>
    <row r="709">
      <c r="D709" s="298"/>
      <c r="E709" s="298"/>
      <c r="F709" s="298"/>
      <c r="G709" s="298"/>
      <c r="H709" s="298"/>
      <c r="I709" s="298"/>
    </row>
    <row r="710">
      <c r="D710" s="298"/>
      <c r="E710" s="298"/>
      <c r="F710" s="298"/>
      <c r="G710" s="298"/>
      <c r="H710" s="298"/>
      <c r="I710" s="298"/>
    </row>
    <row r="711">
      <c r="D711" s="298"/>
      <c r="E711" s="298"/>
      <c r="F711" s="298"/>
      <c r="G711" s="298"/>
      <c r="H711" s="298"/>
      <c r="I711" s="298"/>
    </row>
    <row r="712">
      <c r="D712" s="298"/>
      <c r="E712" s="298"/>
      <c r="F712" s="298"/>
      <c r="G712" s="298"/>
      <c r="H712" s="298"/>
      <c r="I712" s="298"/>
    </row>
    <row r="713">
      <c r="D713" s="298"/>
      <c r="E713" s="298"/>
      <c r="F713" s="298"/>
      <c r="G713" s="298"/>
      <c r="H713" s="298"/>
      <c r="I713" s="298"/>
    </row>
    <row r="714">
      <c r="D714" s="298"/>
      <c r="E714" s="298"/>
      <c r="F714" s="298"/>
      <c r="G714" s="298"/>
      <c r="H714" s="298"/>
      <c r="I714" s="298"/>
    </row>
    <row r="715">
      <c r="D715" s="298"/>
      <c r="E715" s="298"/>
      <c r="F715" s="298"/>
      <c r="G715" s="298"/>
      <c r="H715" s="298"/>
      <c r="I715" s="298"/>
    </row>
    <row r="716">
      <c r="D716" s="298"/>
      <c r="E716" s="298"/>
      <c r="F716" s="298"/>
      <c r="G716" s="298"/>
      <c r="H716" s="298"/>
      <c r="I716" s="298"/>
    </row>
    <row r="717">
      <c r="D717" s="298"/>
      <c r="E717" s="298"/>
      <c r="F717" s="298"/>
      <c r="G717" s="298"/>
      <c r="H717" s="298"/>
      <c r="I717" s="298"/>
    </row>
    <row r="718">
      <c r="D718" s="298"/>
      <c r="E718" s="298"/>
      <c r="F718" s="298"/>
      <c r="G718" s="298"/>
      <c r="H718" s="298"/>
      <c r="I718" s="298"/>
    </row>
    <row r="719">
      <c r="D719" s="298"/>
      <c r="E719" s="298"/>
      <c r="F719" s="298"/>
      <c r="G719" s="298"/>
      <c r="H719" s="298"/>
      <c r="I719" s="298"/>
    </row>
    <row r="720">
      <c r="D720" s="298"/>
      <c r="E720" s="298"/>
      <c r="F720" s="298"/>
      <c r="G720" s="298"/>
      <c r="H720" s="298"/>
      <c r="I720" s="298"/>
    </row>
    <row r="721">
      <c r="D721" s="298"/>
      <c r="E721" s="298"/>
      <c r="F721" s="298"/>
      <c r="G721" s="298"/>
      <c r="H721" s="298"/>
      <c r="I721" s="298"/>
    </row>
    <row r="722">
      <c r="D722" s="298"/>
      <c r="E722" s="298"/>
      <c r="F722" s="298"/>
      <c r="G722" s="298"/>
      <c r="H722" s="298"/>
      <c r="I722" s="298"/>
    </row>
    <row r="723">
      <c r="D723" s="298"/>
      <c r="E723" s="298"/>
      <c r="F723" s="298"/>
      <c r="G723" s="298"/>
      <c r="H723" s="298"/>
      <c r="I723" s="298"/>
    </row>
    <row r="724">
      <c r="D724" s="298"/>
      <c r="E724" s="298"/>
      <c r="F724" s="298"/>
      <c r="G724" s="298"/>
      <c r="H724" s="298"/>
      <c r="I724" s="298"/>
    </row>
    <row r="725">
      <c r="D725" s="298"/>
      <c r="E725" s="298"/>
      <c r="F725" s="298"/>
      <c r="G725" s="298"/>
      <c r="H725" s="298"/>
      <c r="I725" s="298"/>
    </row>
    <row r="726">
      <c r="D726" s="298"/>
      <c r="E726" s="298"/>
      <c r="F726" s="298"/>
      <c r="G726" s="298"/>
      <c r="H726" s="298"/>
      <c r="I726" s="298"/>
    </row>
    <row r="727">
      <c r="D727" s="298"/>
      <c r="E727" s="298"/>
      <c r="F727" s="298"/>
      <c r="G727" s="298"/>
      <c r="H727" s="298"/>
      <c r="I727" s="298"/>
    </row>
    <row r="728">
      <c r="D728" s="298"/>
      <c r="E728" s="298"/>
      <c r="F728" s="298"/>
      <c r="G728" s="298"/>
      <c r="H728" s="298"/>
      <c r="I728" s="298"/>
    </row>
    <row r="729">
      <c r="D729" s="298"/>
      <c r="E729" s="298"/>
      <c r="F729" s="298"/>
      <c r="G729" s="298"/>
      <c r="H729" s="298"/>
      <c r="I729" s="298"/>
    </row>
    <row r="730">
      <c r="D730" s="298"/>
      <c r="E730" s="298"/>
      <c r="F730" s="298"/>
      <c r="G730" s="298"/>
      <c r="H730" s="298"/>
      <c r="I730" s="298"/>
    </row>
    <row r="731">
      <c r="D731" s="298"/>
      <c r="E731" s="298"/>
      <c r="F731" s="298"/>
      <c r="G731" s="298"/>
      <c r="H731" s="298"/>
      <c r="I731" s="298"/>
    </row>
    <row r="732">
      <c r="D732" s="298"/>
      <c r="E732" s="298"/>
      <c r="F732" s="298"/>
      <c r="G732" s="298"/>
      <c r="H732" s="298"/>
      <c r="I732" s="298"/>
    </row>
    <row r="733">
      <c r="D733" s="298"/>
      <c r="E733" s="298"/>
      <c r="F733" s="298"/>
      <c r="G733" s="298"/>
      <c r="H733" s="298"/>
      <c r="I733" s="298"/>
    </row>
    <row r="734">
      <c r="D734" s="298"/>
      <c r="E734" s="298"/>
      <c r="F734" s="298"/>
      <c r="G734" s="298"/>
      <c r="H734" s="298"/>
      <c r="I734" s="298"/>
    </row>
    <row r="735">
      <c r="D735" s="298"/>
      <c r="E735" s="298"/>
      <c r="F735" s="298"/>
      <c r="G735" s="298"/>
      <c r="H735" s="298"/>
      <c r="I735" s="298"/>
    </row>
    <row r="736">
      <c r="D736" s="298"/>
      <c r="E736" s="298"/>
      <c r="F736" s="298"/>
      <c r="G736" s="298"/>
      <c r="H736" s="298"/>
      <c r="I736" s="298"/>
    </row>
    <row r="737">
      <c r="D737" s="298"/>
      <c r="E737" s="298"/>
      <c r="F737" s="298"/>
      <c r="G737" s="298"/>
      <c r="H737" s="298"/>
      <c r="I737" s="298"/>
    </row>
    <row r="738">
      <c r="D738" s="298"/>
      <c r="E738" s="298"/>
      <c r="F738" s="298"/>
      <c r="G738" s="298"/>
      <c r="H738" s="298"/>
      <c r="I738" s="298"/>
    </row>
    <row r="739">
      <c r="D739" s="298"/>
      <c r="E739" s="298"/>
      <c r="F739" s="298"/>
      <c r="G739" s="298"/>
      <c r="H739" s="298"/>
      <c r="I739" s="298"/>
    </row>
    <row r="740">
      <c r="D740" s="298"/>
      <c r="E740" s="298"/>
      <c r="F740" s="298"/>
      <c r="G740" s="298"/>
      <c r="H740" s="298"/>
      <c r="I740" s="298"/>
    </row>
    <row r="741">
      <c r="D741" s="298"/>
      <c r="E741" s="298"/>
      <c r="F741" s="298"/>
      <c r="G741" s="298"/>
      <c r="H741" s="298"/>
      <c r="I741" s="298"/>
    </row>
    <row r="742">
      <c r="D742" s="298"/>
      <c r="E742" s="298"/>
      <c r="F742" s="298"/>
      <c r="G742" s="298"/>
      <c r="H742" s="298"/>
      <c r="I742" s="298"/>
    </row>
    <row r="743">
      <c r="D743" s="298"/>
      <c r="E743" s="298"/>
      <c r="F743" s="298"/>
      <c r="G743" s="298"/>
      <c r="H743" s="298"/>
      <c r="I743" s="298"/>
    </row>
    <row r="744">
      <c r="D744" s="298"/>
      <c r="E744" s="298"/>
      <c r="F744" s="298"/>
      <c r="G744" s="298"/>
      <c r="H744" s="298"/>
      <c r="I744" s="298"/>
    </row>
    <row r="745">
      <c r="D745" s="298"/>
      <c r="E745" s="298"/>
      <c r="F745" s="298"/>
      <c r="G745" s="298"/>
      <c r="H745" s="298"/>
      <c r="I745" s="298"/>
    </row>
    <row r="746">
      <c r="D746" s="298"/>
      <c r="E746" s="298"/>
      <c r="F746" s="298"/>
      <c r="G746" s="298"/>
      <c r="H746" s="298"/>
      <c r="I746" s="298"/>
    </row>
    <row r="747">
      <c r="D747" s="298"/>
      <c r="E747" s="298"/>
      <c r="F747" s="298"/>
      <c r="G747" s="298"/>
      <c r="H747" s="298"/>
      <c r="I747" s="298"/>
    </row>
    <row r="748">
      <c r="D748" s="298"/>
      <c r="E748" s="298"/>
      <c r="F748" s="298"/>
      <c r="G748" s="298"/>
      <c r="H748" s="298"/>
      <c r="I748" s="298"/>
    </row>
    <row r="749">
      <c r="D749" s="298"/>
      <c r="E749" s="298"/>
      <c r="F749" s="298"/>
      <c r="G749" s="298"/>
      <c r="H749" s="298"/>
      <c r="I749" s="298"/>
    </row>
    <row r="750">
      <c r="D750" s="298"/>
      <c r="E750" s="298"/>
      <c r="F750" s="298"/>
      <c r="G750" s="298"/>
      <c r="H750" s="298"/>
      <c r="I750" s="298"/>
    </row>
    <row r="751">
      <c r="D751" s="298"/>
      <c r="E751" s="298"/>
      <c r="F751" s="298"/>
      <c r="G751" s="298"/>
      <c r="H751" s="298"/>
      <c r="I751" s="298"/>
    </row>
    <row r="752">
      <c r="D752" s="298"/>
      <c r="E752" s="298"/>
      <c r="F752" s="298"/>
      <c r="G752" s="298"/>
      <c r="H752" s="298"/>
      <c r="I752" s="298"/>
    </row>
    <row r="753">
      <c r="D753" s="298"/>
      <c r="E753" s="298"/>
      <c r="F753" s="298"/>
      <c r="G753" s="298"/>
      <c r="H753" s="298"/>
      <c r="I753" s="298"/>
    </row>
    <row r="754">
      <c r="D754" s="298"/>
      <c r="E754" s="298"/>
      <c r="F754" s="298"/>
      <c r="G754" s="298"/>
      <c r="H754" s="298"/>
      <c r="I754" s="298"/>
    </row>
    <row r="755">
      <c r="D755" s="298"/>
      <c r="E755" s="298"/>
      <c r="F755" s="298"/>
      <c r="G755" s="298"/>
      <c r="H755" s="298"/>
      <c r="I755" s="298"/>
    </row>
    <row r="756">
      <c r="D756" s="298"/>
      <c r="E756" s="298"/>
      <c r="F756" s="298"/>
      <c r="G756" s="298"/>
      <c r="H756" s="298"/>
      <c r="I756" s="298"/>
    </row>
    <row r="757">
      <c r="D757" s="298"/>
      <c r="E757" s="298"/>
      <c r="F757" s="298"/>
      <c r="G757" s="298"/>
      <c r="H757" s="298"/>
      <c r="I757" s="298"/>
    </row>
    <row r="758">
      <c r="D758" s="298"/>
      <c r="E758" s="298"/>
      <c r="F758" s="298"/>
      <c r="G758" s="298"/>
      <c r="H758" s="298"/>
      <c r="I758" s="298"/>
    </row>
    <row r="759">
      <c r="D759" s="298"/>
      <c r="E759" s="298"/>
      <c r="F759" s="298"/>
      <c r="G759" s="298"/>
      <c r="H759" s="298"/>
      <c r="I759" s="298"/>
    </row>
    <row r="760">
      <c r="D760" s="298"/>
      <c r="E760" s="298"/>
      <c r="F760" s="298"/>
      <c r="G760" s="298"/>
      <c r="H760" s="298"/>
      <c r="I760" s="298"/>
    </row>
    <row r="761">
      <c r="D761" s="298"/>
      <c r="E761" s="298"/>
      <c r="F761" s="298"/>
      <c r="G761" s="298"/>
      <c r="H761" s="298"/>
      <c r="I761" s="298"/>
    </row>
    <row r="762">
      <c r="D762" s="298"/>
      <c r="E762" s="298"/>
      <c r="F762" s="298"/>
      <c r="G762" s="298"/>
      <c r="H762" s="298"/>
      <c r="I762" s="298"/>
    </row>
    <row r="763">
      <c r="D763" s="298"/>
      <c r="E763" s="298"/>
      <c r="F763" s="298"/>
      <c r="G763" s="298"/>
      <c r="H763" s="298"/>
      <c r="I763" s="298"/>
    </row>
    <row r="764">
      <c r="D764" s="298"/>
      <c r="E764" s="298"/>
      <c r="F764" s="298"/>
      <c r="G764" s="298"/>
      <c r="H764" s="298"/>
      <c r="I764" s="298"/>
    </row>
    <row r="765">
      <c r="D765" s="298"/>
      <c r="E765" s="298"/>
      <c r="F765" s="298"/>
      <c r="G765" s="298"/>
      <c r="H765" s="298"/>
      <c r="I765" s="298"/>
    </row>
    <row r="766">
      <c r="D766" s="298"/>
      <c r="E766" s="298"/>
      <c r="F766" s="298"/>
      <c r="G766" s="298"/>
      <c r="H766" s="298"/>
      <c r="I766" s="298"/>
    </row>
    <row r="767">
      <c r="D767" s="298"/>
      <c r="E767" s="298"/>
      <c r="F767" s="298"/>
      <c r="G767" s="298"/>
      <c r="H767" s="298"/>
      <c r="I767" s="298"/>
    </row>
    <row r="768">
      <c r="D768" s="298"/>
      <c r="E768" s="298"/>
      <c r="F768" s="298"/>
      <c r="G768" s="298"/>
      <c r="H768" s="298"/>
      <c r="I768" s="298"/>
    </row>
    <row r="769">
      <c r="D769" s="298"/>
      <c r="E769" s="298"/>
      <c r="F769" s="298"/>
      <c r="G769" s="298"/>
      <c r="H769" s="298"/>
      <c r="I769" s="298"/>
    </row>
  </sheetData>
  <mergeCells count="302">
    <mergeCell ref="D44:H44"/>
    <mergeCell ref="G45:H45"/>
    <mergeCell ref="G46:H46"/>
    <mergeCell ref="G47:H47"/>
    <mergeCell ref="G48:H48"/>
    <mergeCell ref="E49:H49"/>
    <mergeCell ref="E50:H50"/>
    <mergeCell ref="E51:F51"/>
    <mergeCell ref="E52:F52"/>
    <mergeCell ref="E53:F53"/>
    <mergeCell ref="D54:H54"/>
    <mergeCell ref="G55:H55"/>
    <mergeCell ref="G56:H56"/>
    <mergeCell ref="G57:H57"/>
    <mergeCell ref="C2:I2"/>
    <mergeCell ref="D3:H3"/>
    <mergeCell ref="D4:H4"/>
    <mergeCell ref="G5:H5"/>
    <mergeCell ref="G6:H6"/>
    <mergeCell ref="G7:H7"/>
    <mergeCell ref="G8:H8"/>
    <mergeCell ref="E9:H9"/>
    <mergeCell ref="E10:H10"/>
    <mergeCell ref="E11:F11"/>
    <mergeCell ref="E12:F12"/>
    <mergeCell ref="E13:F13"/>
    <mergeCell ref="D14:H14"/>
    <mergeCell ref="G15:H15"/>
    <mergeCell ref="G16:H16"/>
    <mergeCell ref="G17:H17"/>
    <mergeCell ref="G18:H18"/>
    <mergeCell ref="E19:H19"/>
    <mergeCell ref="E20:H20"/>
    <mergeCell ref="E21:F21"/>
    <mergeCell ref="E22:F22"/>
    <mergeCell ref="E23:F23"/>
    <mergeCell ref="D24:H24"/>
    <mergeCell ref="G25:H25"/>
    <mergeCell ref="G26:H26"/>
    <mergeCell ref="G27:H27"/>
    <mergeCell ref="G28:H28"/>
    <mergeCell ref="E29:H29"/>
    <mergeCell ref="E30:H30"/>
    <mergeCell ref="E31:F31"/>
    <mergeCell ref="E32:F32"/>
    <mergeCell ref="E33:F33"/>
    <mergeCell ref="D34:H34"/>
    <mergeCell ref="G35:H35"/>
    <mergeCell ref="G36:H36"/>
    <mergeCell ref="G37:H37"/>
    <mergeCell ref="G38:H38"/>
    <mergeCell ref="E39:H39"/>
    <mergeCell ref="E40:H40"/>
    <mergeCell ref="E41:F41"/>
    <mergeCell ref="E42:F42"/>
    <mergeCell ref="E43:F43"/>
    <mergeCell ref="G58:H58"/>
    <mergeCell ref="E59:H59"/>
    <mergeCell ref="E60:H60"/>
    <mergeCell ref="E61:F61"/>
    <mergeCell ref="E62:F62"/>
    <mergeCell ref="E63:F63"/>
    <mergeCell ref="D64:H64"/>
    <mergeCell ref="G65:H65"/>
    <mergeCell ref="G66:H66"/>
    <mergeCell ref="G67:H67"/>
    <mergeCell ref="G68:H68"/>
    <mergeCell ref="E69:H69"/>
    <mergeCell ref="E70:H70"/>
    <mergeCell ref="E71:F71"/>
    <mergeCell ref="E72:F72"/>
    <mergeCell ref="E73:F73"/>
    <mergeCell ref="D74:H74"/>
    <mergeCell ref="G75:H75"/>
    <mergeCell ref="G76:H76"/>
    <mergeCell ref="G77:H77"/>
    <mergeCell ref="G78:H78"/>
    <mergeCell ref="E79:H79"/>
    <mergeCell ref="E80:H80"/>
    <mergeCell ref="E81:F81"/>
    <mergeCell ref="E82:F82"/>
    <mergeCell ref="E83:F83"/>
    <mergeCell ref="D84:H84"/>
    <mergeCell ref="G85:H85"/>
    <mergeCell ref="G86:H86"/>
    <mergeCell ref="G87:H87"/>
    <mergeCell ref="G88:H88"/>
    <mergeCell ref="E89:H89"/>
    <mergeCell ref="E90:H90"/>
    <mergeCell ref="E91:F91"/>
    <mergeCell ref="E92:F92"/>
    <mergeCell ref="E93:F93"/>
    <mergeCell ref="D94:H94"/>
    <mergeCell ref="G95:H95"/>
    <mergeCell ref="G96:H96"/>
    <mergeCell ref="G97:H97"/>
    <mergeCell ref="G98:H98"/>
    <mergeCell ref="E99:H99"/>
    <mergeCell ref="E100:H100"/>
    <mergeCell ref="E101:F101"/>
    <mergeCell ref="E102:F102"/>
    <mergeCell ref="E103:F103"/>
    <mergeCell ref="D104:H104"/>
    <mergeCell ref="G105:H105"/>
    <mergeCell ref="G106:H106"/>
    <mergeCell ref="G107:H107"/>
    <mergeCell ref="G108:H108"/>
    <mergeCell ref="E109:H109"/>
    <mergeCell ref="E110:H110"/>
    <mergeCell ref="E111:F111"/>
    <mergeCell ref="E112:F112"/>
    <mergeCell ref="E113:F113"/>
    <mergeCell ref="D114:H114"/>
    <mergeCell ref="G115:H115"/>
    <mergeCell ref="G116:H116"/>
    <mergeCell ref="G117:H117"/>
    <mergeCell ref="G118:H118"/>
    <mergeCell ref="E119:H119"/>
    <mergeCell ref="E120:H120"/>
    <mergeCell ref="E121:F121"/>
    <mergeCell ref="E122:F122"/>
    <mergeCell ref="E123:F123"/>
    <mergeCell ref="D124:H124"/>
    <mergeCell ref="G125:H125"/>
    <mergeCell ref="G126:H126"/>
    <mergeCell ref="G127:H127"/>
    <mergeCell ref="G128:H128"/>
    <mergeCell ref="E129:H129"/>
    <mergeCell ref="E130:H130"/>
    <mergeCell ref="E131:F131"/>
    <mergeCell ref="E132:F132"/>
    <mergeCell ref="E133:F133"/>
    <mergeCell ref="D134:H134"/>
    <mergeCell ref="G135:H135"/>
    <mergeCell ref="G136:H136"/>
    <mergeCell ref="G137:H137"/>
    <mergeCell ref="G138:H138"/>
    <mergeCell ref="E139:H139"/>
    <mergeCell ref="E140:H140"/>
    <mergeCell ref="E141:F141"/>
    <mergeCell ref="E142:F142"/>
    <mergeCell ref="E143:F143"/>
    <mergeCell ref="D144:H144"/>
    <mergeCell ref="G145:H145"/>
    <mergeCell ref="G146:H146"/>
    <mergeCell ref="G147:H147"/>
    <mergeCell ref="G148:H148"/>
    <mergeCell ref="E149:H149"/>
    <mergeCell ref="E150:H150"/>
    <mergeCell ref="E151:F151"/>
    <mergeCell ref="E152:F152"/>
    <mergeCell ref="E153:F153"/>
    <mergeCell ref="D154:H154"/>
    <mergeCell ref="G155:H155"/>
    <mergeCell ref="G156:H156"/>
    <mergeCell ref="G157:H157"/>
    <mergeCell ref="G158:H158"/>
    <mergeCell ref="E159:H159"/>
    <mergeCell ref="E160:H160"/>
    <mergeCell ref="E161:F161"/>
    <mergeCell ref="E162:F162"/>
    <mergeCell ref="E163:F163"/>
    <mergeCell ref="D164:H164"/>
    <mergeCell ref="G165:H165"/>
    <mergeCell ref="G166:H166"/>
    <mergeCell ref="G167:H167"/>
    <mergeCell ref="G168:H168"/>
    <mergeCell ref="E169:H169"/>
    <mergeCell ref="E170:H170"/>
    <mergeCell ref="E171:F171"/>
    <mergeCell ref="E172:F172"/>
    <mergeCell ref="E173:F173"/>
    <mergeCell ref="D174:H174"/>
    <mergeCell ref="G175:H175"/>
    <mergeCell ref="G176:H176"/>
    <mergeCell ref="G177:H177"/>
    <mergeCell ref="G178:H178"/>
    <mergeCell ref="E179:H179"/>
    <mergeCell ref="E180:H180"/>
    <mergeCell ref="E181:F181"/>
    <mergeCell ref="E182:F182"/>
    <mergeCell ref="E183:F183"/>
    <mergeCell ref="D184:H184"/>
    <mergeCell ref="G185:H185"/>
    <mergeCell ref="G186:H186"/>
    <mergeCell ref="G187:H187"/>
    <mergeCell ref="G188:H188"/>
    <mergeCell ref="E189:H189"/>
    <mergeCell ref="E190:H190"/>
    <mergeCell ref="E191:F191"/>
    <mergeCell ref="E192:F192"/>
    <mergeCell ref="E193:F193"/>
    <mergeCell ref="D194:H194"/>
    <mergeCell ref="G195:H195"/>
    <mergeCell ref="G196:H196"/>
    <mergeCell ref="G197:H197"/>
    <mergeCell ref="G198:H198"/>
    <mergeCell ref="E199:H199"/>
    <mergeCell ref="E200:H200"/>
    <mergeCell ref="E201:F201"/>
    <mergeCell ref="E202:F202"/>
    <mergeCell ref="E203:F203"/>
    <mergeCell ref="D204:H204"/>
    <mergeCell ref="G205:H205"/>
    <mergeCell ref="G206:H206"/>
    <mergeCell ref="G207:H207"/>
    <mergeCell ref="G208:H208"/>
    <mergeCell ref="E209:H209"/>
    <mergeCell ref="E210:H210"/>
    <mergeCell ref="E211:F211"/>
    <mergeCell ref="D254:H254"/>
    <mergeCell ref="G255:H255"/>
    <mergeCell ref="G256:H256"/>
    <mergeCell ref="G257:H257"/>
    <mergeCell ref="G258:H258"/>
    <mergeCell ref="E259:H259"/>
    <mergeCell ref="E260:H260"/>
    <mergeCell ref="E261:F261"/>
    <mergeCell ref="E262:F262"/>
    <mergeCell ref="E263:F263"/>
    <mergeCell ref="D264:H264"/>
    <mergeCell ref="G265:H265"/>
    <mergeCell ref="G266:H266"/>
    <mergeCell ref="G267:H267"/>
    <mergeCell ref="G275:H275"/>
    <mergeCell ref="G276:H276"/>
    <mergeCell ref="G277:H277"/>
    <mergeCell ref="G278:H278"/>
    <mergeCell ref="E279:H279"/>
    <mergeCell ref="E280:H280"/>
    <mergeCell ref="E281:F281"/>
    <mergeCell ref="E282:F282"/>
    <mergeCell ref="E283:F283"/>
    <mergeCell ref="D284:H284"/>
    <mergeCell ref="G285:H285"/>
    <mergeCell ref="G286:H286"/>
    <mergeCell ref="G287:H287"/>
    <mergeCell ref="G288:H288"/>
    <mergeCell ref="G296:H296"/>
    <mergeCell ref="G297:H297"/>
    <mergeCell ref="G298:H298"/>
    <mergeCell ref="E299:H299"/>
    <mergeCell ref="E300:H300"/>
    <mergeCell ref="E301:F301"/>
    <mergeCell ref="E302:F302"/>
    <mergeCell ref="E303:F303"/>
    <mergeCell ref="E289:H289"/>
    <mergeCell ref="E290:H290"/>
    <mergeCell ref="E291:F291"/>
    <mergeCell ref="E292:F292"/>
    <mergeCell ref="E293:F293"/>
    <mergeCell ref="D294:H294"/>
    <mergeCell ref="G295:H295"/>
    <mergeCell ref="E212:F212"/>
    <mergeCell ref="E213:F213"/>
    <mergeCell ref="D214:H214"/>
    <mergeCell ref="G215:H215"/>
    <mergeCell ref="G216:H216"/>
    <mergeCell ref="G217:H217"/>
    <mergeCell ref="G218:H218"/>
    <mergeCell ref="E219:H219"/>
    <mergeCell ref="E220:H220"/>
    <mergeCell ref="E221:F221"/>
    <mergeCell ref="E222:F222"/>
    <mergeCell ref="E223:F223"/>
    <mergeCell ref="D224:H224"/>
    <mergeCell ref="G225:H225"/>
    <mergeCell ref="G226:H226"/>
    <mergeCell ref="G227:H227"/>
    <mergeCell ref="G228:H228"/>
    <mergeCell ref="E229:H229"/>
    <mergeCell ref="E230:H230"/>
    <mergeCell ref="E231:F231"/>
    <mergeCell ref="E232:F232"/>
    <mergeCell ref="E233:F233"/>
    <mergeCell ref="D234:H234"/>
    <mergeCell ref="G235:H235"/>
    <mergeCell ref="G236:H236"/>
    <mergeCell ref="G237:H237"/>
    <mergeCell ref="G238:H238"/>
    <mergeCell ref="E239:H239"/>
    <mergeCell ref="E240:H240"/>
    <mergeCell ref="E241:F241"/>
    <mergeCell ref="E242:F242"/>
    <mergeCell ref="E243:F243"/>
    <mergeCell ref="D244:H244"/>
    <mergeCell ref="G245:H245"/>
    <mergeCell ref="G246:H246"/>
    <mergeCell ref="G247:H247"/>
    <mergeCell ref="G248:H248"/>
    <mergeCell ref="E249:H249"/>
    <mergeCell ref="E250:H250"/>
    <mergeCell ref="E251:F251"/>
    <mergeCell ref="E252:F252"/>
    <mergeCell ref="E253:F253"/>
    <mergeCell ref="G268:H268"/>
    <mergeCell ref="E269:H269"/>
    <mergeCell ref="E270:H270"/>
    <mergeCell ref="E271:F271"/>
    <mergeCell ref="E272:F272"/>
    <mergeCell ref="E273:F273"/>
    <mergeCell ref="D274:H274"/>
  </mergeCells>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4" priority="1" operator="equal">
      <formula>"A"</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5" priority="2" operator="equal">
      <formula>"B"</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6" priority="3" operator="equal">
      <formula>"C1"</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7" priority="4" operator="equal">
      <formula>"C2"</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8" priority="5" operator="equal">
      <formula>"D"</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9" priority="6" operator="equal">
      <formula>"R"</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10" priority="7" operator="equal">
      <formula>"N"</formula>
    </cfRule>
  </conditionalFormatting>
  <printOptions gridLines="1" horizontalCentered="1"/>
  <pageMargins bottom="0.75" footer="0.0" header="0.0" left="0.7" right="0.7" top="0.75"/>
  <pageSetup fitToHeight="0" paperSize="9" cellComments="atEnd" orientation="portrait" pageOrder="overThenDown"/>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hidden="1" min="1" max="1" width="4.25"/>
    <col customWidth="1" hidden="1" min="2" max="2" width="7.13"/>
    <col customWidth="1" min="3" max="3" width="1.75"/>
    <col customWidth="1" min="4" max="8" width="6.38"/>
    <col customWidth="1" min="9" max="9" width="0.38"/>
  </cols>
  <sheetData>
    <row r="1" ht="25.5" hidden="1" customHeight="1"/>
    <row r="2" ht="6.0" customHeight="1">
      <c r="B2" s="238"/>
      <c r="C2" s="238"/>
    </row>
    <row r="3" ht="48.0" customHeight="1">
      <c r="D3" s="315" t="s">
        <v>118</v>
      </c>
    </row>
    <row r="4" ht="20.25" customHeight="1">
      <c r="D4" s="241">
        <f>NOW()</f>
        <v>46265.50961</v>
      </c>
    </row>
    <row r="5" ht="27.0" customHeight="1">
      <c r="A5" s="36" t="s">
        <v>97</v>
      </c>
      <c r="B5" s="36">
        <v>1.0</v>
      </c>
      <c r="D5" s="242" t="s">
        <v>11</v>
      </c>
      <c r="E5" s="243" t="s">
        <v>12</v>
      </c>
      <c r="F5" s="243" t="s">
        <v>13</v>
      </c>
      <c r="G5" s="244" t="s">
        <v>80</v>
      </c>
      <c r="H5" s="245"/>
    </row>
    <row r="6" ht="27.0" customHeight="1">
      <c r="A6" s="36"/>
      <c r="B6" s="36" t="s">
        <v>116</v>
      </c>
      <c r="D6" s="247">
        <f t="array" ref="D6">IFERROR(INDEX('計測入力シート（ここのみ編集可）'!$BN$17:$BN$116,MATCH(A5&amp;B5,'計測入力シート（ここのみ編集可）'!$BO$17:$BO$116,0)),"")</f>
        <v>1</v>
      </c>
      <c r="E6" s="248" t="str">
        <f t="array" ref="E6">IFERROR(INDEX('計測入力シート（ここのみ編集可）'!$BP$17:$BP$116,MATCH(A5&amp;B5,'計測入力シート（ここのみ編集可）'!$BO$17:$BO$116,0)),"")</f>
        <v>-</v>
      </c>
      <c r="F6" s="249">
        <f t="array" ref="F6">IFERROR(INDEX('計測入力シート（ここのみ編集可）'!$BR$17:$BR$116,MATCH(A5&amp;B5,'計測入力シート（ここのみ編集可）'!$BO$17:$BO$116,0)),"")</f>
        <v>1</v>
      </c>
      <c r="G6" s="250">
        <f t="array" ref="G6">IFERROR(INDEX('計測入力シート（ここのみ編集可）'!$BL$17:$BL$116,MATCH(A5&amp;B5,'計測入力シート（ここのみ編集可）'!$BO$17:$BO$116,0)),"")</f>
        <v>27</v>
      </c>
      <c r="H6" s="251"/>
    </row>
    <row r="7" ht="27.0" customHeight="1">
      <c r="D7" s="252" t="s">
        <v>18</v>
      </c>
      <c r="E7" s="253">
        <f t="array" ref="E7">IFERROR(INDEX('計測入力シート（ここのみ編集可）'!$C$17:$C$116,MATCH(A5&amp;B5,'計測入力シート（ここのみ編集可）'!$BO$17:$BO$116,0)),"")</f>
        <v>27</v>
      </c>
      <c r="F7" s="254" t="s">
        <v>4</v>
      </c>
      <c r="G7" s="255" t="str">
        <f t="array" ref="G7">IFERROR(INDEX('計測入力シート（ここのみ編集可）'!$D$17:$D$116,MATCH(A5&amp;B5,'計測入力シート（ここのみ編集可）'!$BO$17:$BO$116,0)),"")</f>
        <v>はるか</v>
      </c>
      <c r="H7" s="256"/>
    </row>
    <row r="8" ht="27.0" customHeight="1">
      <c r="D8" s="257" t="s">
        <v>3</v>
      </c>
      <c r="E8" s="258" t="str">
        <f t="array" ref="E8">IFERROR(INDEX('計測入力シート（ここのみ編集可）'!$B$17:$B$116,MATCH(A5&amp;B5,'計測入力シート（ここのみ編集可）'!$BO$17:$BO$116,0)),"")</f>
        <v>N</v>
      </c>
      <c r="F8" s="259" t="s">
        <v>5</v>
      </c>
      <c r="G8" s="260" t="str">
        <f t="array" ref="G8">IFERROR(INDEX('計測入力シート（ここのみ編集可）'!$E$17:$E$116,MATCH(A5&amp;B5,'計測入力シート（ここのみ編集可）'!$BO$17:$BO$116,0)),"")</f>
        <v>GROM</v>
      </c>
      <c r="H8" s="261"/>
    </row>
    <row r="9" ht="24.75" customHeight="1">
      <c r="D9" s="262" t="s">
        <v>58</v>
      </c>
      <c r="E9" s="263" t="str">
        <f t="array" ref="E9">IFERROR(INDEX(#REF!,MATCH(A5&amp;B5,'計測入力シート（ここのみ編集可）'!$BO$17:$BO$116,0)),"")</f>
        <v/>
      </c>
      <c r="H9" s="35"/>
    </row>
    <row r="10" ht="52.5" customHeight="1">
      <c r="D10" s="264" t="s">
        <v>68</v>
      </c>
      <c r="E10" s="265" t="str">
        <f t="array" ref="E10">IFERROR(INDEX(#REF!,MATCH(A5&amp;B5,'計測入力シート（ここのみ編集可）'!$BO$17:$BO$116,0)),"")</f>
        <v/>
      </c>
      <c r="F10" s="2"/>
      <c r="G10" s="2"/>
      <c r="H10" s="3"/>
    </row>
    <row r="11" ht="20.25" customHeight="1">
      <c r="D11" s="266" t="s">
        <v>70</v>
      </c>
      <c r="E11" s="267" t="str">
        <f t="array" ref="E11">IFERROR(INDEX('計測入力シート（ここのみ編集可）'!$AW$17:$AW$116,MATCH(A5&amp;B5,'計測入力シート（ここのみ編集可）'!$BO$17:$BO$116,0)),"")</f>
        <v>1:52:831</v>
      </c>
      <c r="F11" s="268"/>
      <c r="G11" s="269" t="s">
        <v>110</v>
      </c>
      <c r="H11" s="270" t="str">
        <f t="array" ref="H11">IFERROR(INDEX('計測入力シート（ここのみ編集可）'!$AY$17:$AY$116,MATCH(A5&amp;B5,'計測入力シート（ここのみ編集可）'!$BO$17:$BO$116,0)),"")</f>
        <v>-</v>
      </c>
    </row>
    <row r="12" ht="20.25" customHeight="1">
      <c r="D12" s="271" t="s">
        <v>73</v>
      </c>
      <c r="E12" s="272" t="str">
        <f t="array" ref="E12">IFERROR(INDEX('計測入力シート（ここのみ編集可）'!$AZ$17:$AZ$116,MATCH(A5&amp;B5,'計測入力シート（ここのみ編集可）'!$BO$17:$BO$116,0)),"")</f>
        <v>9:99:999</v>
      </c>
      <c r="F12" s="179"/>
      <c r="G12" s="273" t="s">
        <v>111</v>
      </c>
      <c r="H12" s="274" t="str">
        <f t="array" ref="H12">IFERROR(INDEX('計測入力シート（ここのみ編集可）'!$BB$17:$BB$116,MATCH(A5&amp;B5,'計測入力シート（ここのみ編集可）'!$BO$17:$BO$116,0)),"")</f>
        <v>MC</v>
      </c>
    </row>
    <row r="13" ht="20.25" customHeight="1">
      <c r="D13" s="275" t="s">
        <v>112</v>
      </c>
      <c r="E13" s="276" t="str">
        <f t="array" ref="E13">IFERROR(INDEX('計測入力シート（ここのみ編集可）'!$BC$17:$BC$116,MATCH(A5&amp;B5,'計測入力シート（ここのみ編集可）'!$BO$17:$BO$116,0)),"")</f>
        <v>1:52:831</v>
      </c>
      <c r="F13" s="277"/>
      <c r="G13" s="278" t="s">
        <v>9</v>
      </c>
      <c r="H13" s="279">
        <f t="array" ref="H13">IFERROR(INDEX('計測入力シート（ここのみ編集可）'!$BD$17:$BD$116,MATCH(A5&amp;B5,'計測入力シート（ここのみ編集可）'!$BO$17:$BO$116,0)),"")</f>
        <v>1.155984263</v>
      </c>
    </row>
    <row r="14" ht="20.25" customHeight="1">
      <c r="D14" s="280"/>
    </row>
    <row r="15" ht="27.0" customHeight="1">
      <c r="A15" s="105" t="str">
        <f>A5</f>
        <v>N</v>
      </c>
      <c r="B15" s="105">
        <f>B5+1</f>
        <v>2</v>
      </c>
      <c r="D15" s="242" t="s">
        <v>11</v>
      </c>
      <c r="E15" s="243" t="s">
        <v>12</v>
      </c>
      <c r="F15" s="243" t="s">
        <v>13</v>
      </c>
      <c r="G15" s="244" t="s">
        <v>80</v>
      </c>
      <c r="H15" s="245"/>
    </row>
    <row r="16" ht="27.0" customHeight="1">
      <c r="A16" s="36"/>
      <c r="B16" s="36"/>
      <c r="D16" s="247">
        <f t="array" ref="D16">IFERROR(INDEX('計測入力シート（ここのみ編集可）'!$BN$17:$BN$116,MATCH(A15&amp;B15,'計測入力シート（ここのみ編集可）'!$BO$17:$BO$116,0)),"")</f>
        <v>2</v>
      </c>
      <c r="E16" s="248" t="str">
        <f t="array" ref="E16">IFERROR(INDEX('計測入力シート（ここのみ編集可）'!$BP$17:$BP$116,MATCH(A15&amp;B15,'計測入力シート（ここのみ編集可）'!$BO$17:$BO$116,0)),"")</f>
        <v>-</v>
      </c>
      <c r="F16" s="249">
        <f t="array" ref="F16">IFERROR(INDEX('計測入力シート（ここのみ編集可）'!$BR$17:$BR$116,MATCH(A15&amp;B15,'計測入力シート（ここのみ編集可）'!$BO$17:$BO$116,0)),"")</f>
        <v>2</v>
      </c>
      <c r="G16" s="250">
        <f t="array" ref="G16">IFERROR(INDEX('計測入力シート（ここのみ編集可）'!$BL$17:$BL$116,MATCH(A15&amp;B15,'計測入力シート（ここのみ編集可）'!$BO$17:$BO$116,0)),"")</f>
        <v>32</v>
      </c>
      <c r="H16" s="251"/>
    </row>
    <row r="17" ht="27.0" customHeight="1">
      <c r="D17" s="252" t="s">
        <v>18</v>
      </c>
      <c r="E17" s="253">
        <f t="array" ref="E17">IFERROR(INDEX('計測入力シート（ここのみ編集可）'!$C$17:$C$116,MATCH(A15&amp;B15,'計測入力シート（ここのみ編集可）'!$BO$17:$BO$116,0)),"")</f>
        <v>20</v>
      </c>
      <c r="F17" s="254" t="s">
        <v>4</v>
      </c>
      <c r="G17" s="255" t="str">
        <f t="array" ref="G17">IFERROR(INDEX('計測入力シート（ここのみ編集可）'!$D$17:$D$116,MATCH(A15&amp;B15,'計測入力シート（ここのみ編集可）'!$BO$17:$BO$116,0)),"")</f>
        <v>S hin</v>
      </c>
      <c r="H17" s="256"/>
    </row>
    <row r="18" ht="27.0" customHeight="1">
      <c r="D18" s="257" t="s">
        <v>3</v>
      </c>
      <c r="E18" s="258" t="str">
        <f t="array" ref="E18">IFERROR(INDEX('計測入力シート（ここのみ編集可）'!$B$17:$B$116,MATCH(A15&amp;B15,'計測入力シート（ここのみ編集可）'!$BO$17:$BO$116,0)),"")</f>
        <v>N</v>
      </c>
      <c r="F18" s="259" t="s">
        <v>5</v>
      </c>
      <c r="G18" s="260" t="str">
        <f t="array" ref="G18">IFERROR(INDEX('計測入力シート（ここのみ編集可）'!$E$17:$E$116,MATCH(A15&amp;B15,'計測入力シート（ここのみ編集可）'!$BO$17:$BO$116,0)),"")</f>
        <v>GROM</v>
      </c>
      <c r="H18" s="261"/>
    </row>
    <row r="19" ht="24.75" customHeight="1">
      <c r="D19" s="262" t="s">
        <v>58</v>
      </c>
      <c r="E19" s="263" t="str">
        <f t="array" ref="E19">IFERROR(INDEX(#REF!,MATCH(A15&amp;B15,'計測入力シート（ここのみ編集可）'!$BO$17:$BO$116,0)),"")</f>
        <v/>
      </c>
      <c r="H19" s="35"/>
    </row>
    <row r="20" ht="52.5" customHeight="1">
      <c r="D20" s="264" t="s">
        <v>68</v>
      </c>
      <c r="E20" s="265" t="str">
        <f t="array" ref="E20">IFERROR(INDEX(#REF!,MATCH(A15&amp;B15,'計測入力シート（ここのみ編集可）'!$BO$17:$BO$116,0)),"")</f>
        <v/>
      </c>
      <c r="F20" s="2"/>
      <c r="G20" s="2"/>
      <c r="H20" s="3"/>
    </row>
    <row r="21" ht="20.25" customHeight="1">
      <c r="D21" s="266" t="s">
        <v>70</v>
      </c>
      <c r="E21" s="267" t="str">
        <f t="array" ref="E21">IFERROR(INDEX('計測入力シート（ここのみ編集可）'!$AW$17:$AW$116,MATCH(A15&amp;B15,'計測入力シート（ここのみ編集可）'!$BO$17:$BO$116,0)),"")</f>
        <v>1:58:934</v>
      </c>
      <c r="F21" s="268"/>
      <c r="G21" s="269" t="s">
        <v>110</v>
      </c>
      <c r="H21" s="270" t="str">
        <f t="array" ref="H21">IFERROR(INDEX('計測入力シート（ここのみ編集可）'!$AY$17:$AY$116,MATCH(A15&amp;B15,'計測入力シート（ここのみ編集可）'!$BO$17:$BO$116,0)),"")</f>
        <v>-</v>
      </c>
    </row>
    <row r="22" ht="20.25" customHeight="1">
      <c r="D22" s="271" t="s">
        <v>73</v>
      </c>
      <c r="E22" s="272" t="str">
        <f t="array" ref="E22">IFERROR(INDEX('計測入力シート（ここのみ編集可）'!$AZ$17:$AZ$116,MATCH(A15&amp;B15,'計測入力シート（ここのみ編集可）'!$BO$17:$BO$116,0)),"")</f>
        <v>1:55:826</v>
      </c>
      <c r="F22" s="179"/>
      <c r="G22" s="273" t="s">
        <v>111</v>
      </c>
      <c r="H22" s="274">
        <f t="array" ref="H22">IFERROR(INDEX('計測入力シート（ここのみ編集可）'!$BB$17:$BB$116,MATCH(A15&amp;B15,'計測入力シート（ここのみ編集可）'!$BO$17:$BO$116,0)),"")</f>
        <v>1</v>
      </c>
    </row>
    <row r="23" ht="20.25" customHeight="1">
      <c r="D23" s="275" t="s">
        <v>112</v>
      </c>
      <c r="E23" s="276" t="str">
        <f t="array" ref="E23">IFERROR(INDEX('計測入力シート（ここのみ編集可）'!$BC$17:$BC$116,MATCH(A15&amp;B15,'計測入力シート（ここのみ編集可）'!$BO$17:$BO$116,0)),"")</f>
        <v>1:56:826</v>
      </c>
      <c r="F23" s="277"/>
      <c r="G23" s="278" t="s">
        <v>9</v>
      </c>
      <c r="H23" s="279">
        <f t="array" ref="H23">IFERROR(INDEX('計測入力シート（ここのみ編集可）'!$BD$17:$BD$116,MATCH(A15&amp;B15,'計測入力シート（ここのみ編集可）'!$BO$17:$BO$116,0)),"")</f>
        <v>1.196914124</v>
      </c>
    </row>
    <row r="24" ht="20.25" customHeight="1">
      <c r="D24" s="280"/>
    </row>
    <row r="25" ht="27.0" customHeight="1">
      <c r="A25" s="105" t="str">
        <f>A15</f>
        <v>N</v>
      </c>
      <c r="B25" s="105">
        <f>B15+1</f>
        <v>3</v>
      </c>
      <c r="D25" s="242" t="s">
        <v>11</v>
      </c>
      <c r="E25" s="243" t="s">
        <v>12</v>
      </c>
      <c r="F25" s="243" t="s">
        <v>13</v>
      </c>
      <c r="G25" s="244" t="s">
        <v>80</v>
      </c>
      <c r="H25" s="245"/>
    </row>
    <row r="26" ht="27.0" customHeight="1">
      <c r="A26" s="36"/>
      <c r="B26" s="36"/>
      <c r="D26" s="247">
        <f t="array" ref="D26">IFERROR(INDEX('計測入力シート（ここのみ編集可）'!$BN$17:$BN$116,MATCH(A25&amp;B25,'計測入力シート（ここのみ編集可）'!$BO$17:$BO$116,0)),"")</f>
        <v>3</v>
      </c>
      <c r="E26" s="248" t="str">
        <f t="array" ref="E26">IFERROR(INDEX('計測入力シート（ここのみ編集可）'!$BP$17:$BP$116,MATCH(A25&amp;B25,'計測入力シート（ここのみ編集可）'!$BO$17:$BO$116,0)),"")</f>
        <v>-</v>
      </c>
      <c r="F26" s="249" t="str">
        <f t="array" ref="F26">IFERROR(INDEX('計測入力シート（ここのみ編集可）'!$BR$17:$BR$116,MATCH(A25&amp;B25,'計測入力シート（ここのみ編集可）'!$BO$17:$BO$116,0)),"")</f>
        <v>-</v>
      </c>
      <c r="G26" s="250">
        <f t="array" ref="G26">IFERROR(INDEX('計測入力シート（ここのみ編集可）'!$BL$17:$BL$116,MATCH(A25&amp;B25,'計測入力シート（ここのみ編集可）'!$BO$17:$BO$116,0)),"")</f>
        <v>33</v>
      </c>
      <c r="H26" s="251"/>
    </row>
    <row r="27" ht="27.0" customHeight="1">
      <c r="D27" s="252" t="s">
        <v>18</v>
      </c>
      <c r="E27" s="253">
        <f t="array" ref="E27">IFERROR(INDEX('計測入力シート（ここのみ編集可）'!$C$17:$C$116,MATCH(A25&amp;B25,'計測入力シート（ここのみ編集可）'!$BO$17:$BO$116,0)),"")</f>
        <v>18</v>
      </c>
      <c r="F27" s="254" t="s">
        <v>4</v>
      </c>
      <c r="G27" s="255" t="str">
        <f t="array" ref="G27">IFERROR(INDEX('計測入力シート（ここのみ編集可）'!$D$17:$D$116,MATCH(A25&amp;B25,'計測入力シート（ここのみ編集可）'!$BO$17:$BO$116,0)),"")</f>
        <v>みつい</v>
      </c>
      <c r="H27" s="256"/>
    </row>
    <row r="28" ht="27.0" customHeight="1">
      <c r="D28" s="257" t="s">
        <v>3</v>
      </c>
      <c r="E28" s="258" t="str">
        <f t="array" ref="E28">IFERROR(INDEX('計測入力シート（ここのみ編集可）'!$B$17:$B$116,MATCH(A25&amp;B25,'計測入力シート（ここのみ編集可）'!$BO$17:$BO$116,0)),"")</f>
        <v>N</v>
      </c>
      <c r="F28" s="259" t="s">
        <v>5</v>
      </c>
      <c r="G28" s="260" t="str">
        <f t="array" ref="G28">IFERROR(INDEX('計測入力シート（ここのみ編集可）'!$E$17:$E$116,MATCH(A25&amp;B25,'計測入力シート（ここのみ編集可）'!$BO$17:$BO$116,0)),"")</f>
        <v>GSX250R</v>
      </c>
      <c r="H28" s="261"/>
    </row>
    <row r="29" ht="24.75" customHeight="1">
      <c r="D29" s="262" t="s">
        <v>58</v>
      </c>
      <c r="E29" s="263" t="str">
        <f t="array" ref="E29">IFERROR(INDEX(#REF!,MATCH(A25&amp;B25,'計測入力シート（ここのみ編集可）'!$BO$17:$BO$116,0)),"")</f>
        <v/>
      </c>
      <c r="H29" s="35"/>
    </row>
    <row r="30" ht="52.5" customHeight="1">
      <c r="D30" s="264" t="s">
        <v>68</v>
      </c>
      <c r="E30" s="265" t="str">
        <f t="array" ref="E30">IFERROR(INDEX(#REF!,MATCH(A25&amp;B25,'計測入力シート（ここのみ編集可）'!$BO$17:$BO$116,0)),"")</f>
        <v/>
      </c>
      <c r="F30" s="2"/>
      <c r="G30" s="2"/>
      <c r="H30" s="3"/>
    </row>
    <row r="31" ht="20.25" customHeight="1">
      <c r="D31" s="266" t="s">
        <v>70</v>
      </c>
      <c r="E31" s="267" t="str">
        <f t="array" ref="E31">IFERROR(INDEX('計測入力シート（ここのみ編集可）'!$AW$17:$AW$116,MATCH(A25&amp;B25,'計測入力シート（ここのみ編集可）'!$BO$17:$BO$116,0)),"")</f>
        <v>1:57:304</v>
      </c>
      <c r="F31" s="268"/>
      <c r="G31" s="269" t="s">
        <v>110</v>
      </c>
      <c r="H31" s="270" t="str">
        <f t="array" ref="H31">IFERROR(INDEX('計測入力シート（ここのみ編集可）'!$AY$17:$AY$116,MATCH(A25&amp;B25,'計測入力シート（ここのみ編集可）'!$BO$17:$BO$116,0)),"")</f>
        <v>-</v>
      </c>
    </row>
    <row r="32" ht="20.25" customHeight="1">
      <c r="D32" s="271" t="s">
        <v>73</v>
      </c>
      <c r="E32" s="272" t="str">
        <f t="array" ref="E32">IFERROR(INDEX('計測入力シート（ここのみ編集可）'!$AZ$17:$AZ$116,MATCH(A25&amp;B25,'計測入力シート（ここのみ編集可）'!$BO$17:$BO$116,0)),"")</f>
        <v>1:57:244</v>
      </c>
      <c r="F32" s="179"/>
      <c r="G32" s="273" t="s">
        <v>111</v>
      </c>
      <c r="H32" s="274">
        <f t="array" ref="H32">IFERROR(INDEX('計測入力シート（ここのみ編集可）'!$BB$17:$BB$116,MATCH(A25&amp;B25,'計測入力シート（ここのみ編集可）'!$BO$17:$BO$116,0)),"")</f>
        <v>1</v>
      </c>
    </row>
    <row r="33" ht="20.25" customHeight="1">
      <c r="D33" s="275" t="s">
        <v>112</v>
      </c>
      <c r="E33" s="276" t="str">
        <f t="array" ref="E33">IFERROR(INDEX('計測入力シート（ここのみ編集可）'!$BC$17:$BC$116,MATCH(A25&amp;B25,'計測入力シート（ここのみ編集可）'!$BO$17:$BO$116,0)),"")</f>
        <v>1:57:304</v>
      </c>
      <c r="F33" s="277"/>
      <c r="G33" s="278" t="s">
        <v>9</v>
      </c>
      <c r="H33" s="279">
        <f t="array" ref="H33">IFERROR(INDEX('計測入力シート（ここのみ編集可）'!$BD$17:$BD$116,MATCH(A25&amp;B25,'計測入力シート（ここのみ編集可）'!$BO$17:$BO$116,0)),"")</f>
        <v>1.201811364</v>
      </c>
    </row>
    <row r="34" ht="20.25" customHeight="1">
      <c r="D34" s="280"/>
    </row>
    <row r="35" ht="27.0" customHeight="1">
      <c r="A35" s="105" t="str">
        <f>A25</f>
        <v>N</v>
      </c>
      <c r="B35" s="105">
        <f>B25+1</f>
        <v>4</v>
      </c>
      <c r="D35" s="242" t="s">
        <v>11</v>
      </c>
      <c r="E35" s="243" t="s">
        <v>12</v>
      </c>
      <c r="F35" s="243" t="s">
        <v>13</v>
      </c>
      <c r="G35" s="244" t="s">
        <v>80</v>
      </c>
      <c r="H35" s="245"/>
    </row>
    <row r="36" ht="27.0" customHeight="1">
      <c r="A36" s="36"/>
      <c r="B36" s="36"/>
      <c r="D36" s="247">
        <f t="array" ref="D36">IFERROR(INDEX('計測入力シート（ここのみ編集可）'!$BN$17:$BN$116,MATCH(A35&amp;B35,'計測入力シート（ここのみ編集可）'!$BO$17:$BO$116,0)),"")</f>
        <v>4</v>
      </c>
      <c r="E36" s="248" t="str">
        <f t="array" ref="E36">IFERROR(INDEX('計測入力シート（ここのみ編集可）'!$BP$17:$BP$116,MATCH(A35&amp;B35,'計測入力シート（ここのみ編集可）'!$BO$17:$BO$116,0)),"")</f>
        <v>-</v>
      </c>
      <c r="F36" s="249" t="str">
        <f t="array" ref="F36">IFERROR(INDEX('計測入力シート（ここのみ編集可）'!$BR$17:$BR$116,MATCH(A35&amp;B35,'計測入力シート（ここのみ編集可）'!$BO$17:$BO$116,0)),"")</f>
        <v>-</v>
      </c>
      <c r="G36" s="250">
        <f t="array" ref="G36">IFERROR(INDEX('計測入力シート（ここのみ編集可）'!$BL$17:$BL$116,MATCH(A35&amp;B35,'計測入力シート（ここのみ編集可）'!$BO$17:$BO$116,0)),"")</f>
        <v>39</v>
      </c>
      <c r="H36" s="251"/>
    </row>
    <row r="37" ht="27.0" customHeight="1">
      <c r="D37" s="252" t="s">
        <v>18</v>
      </c>
      <c r="E37" s="253">
        <f t="array" ref="E37">IFERROR(INDEX('計測入力シート（ここのみ編集可）'!$C$17:$C$116,MATCH(A35&amp;B35,'計測入力シート（ここのみ編集可）'!$BO$17:$BO$116,0)),"")</f>
        <v>22</v>
      </c>
      <c r="F37" s="254" t="s">
        <v>4</v>
      </c>
      <c r="G37" s="255" t="str">
        <f t="array" ref="G37">IFERROR(INDEX('計測入力シート（ここのみ編集可）'!$D$17:$D$116,MATCH(A35&amp;B35,'計測入力シート（ここのみ編集可）'!$BO$17:$BO$116,0)),"")</f>
        <v>まる</v>
      </c>
      <c r="H37" s="256"/>
    </row>
    <row r="38" ht="27.0" customHeight="1">
      <c r="D38" s="257" t="s">
        <v>3</v>
      </c>
      <c r="E38" s="258" t="str">
        <f t="array" ref="E38">IFERROR(INDEX('計測入力シート（ここのみ編集可）'!$B$17:$B$116,MATCH(A35&amp;B35,'計測入力シート（ここのみ編集可）'!$BO$17:$BO$116,0)),"")</f>
        <v>N</v>
      </c>
      <c r="F38" s="259" t="s">
        <v>5</v>
      </c>
      <c r="G38" s="260" t="str">
        <f t="array" ref="G38">IFERROR(INDEX('計測入力シート（ここのみ編集可）'!$E$17:$E$116,MATCH(A35&amp;B35,'計測入力シート（ここのみ編集可）'!$BO$17:$BO$116,0)),"")</f>
        <v>MT-09</v>
      </c>
      <c r="H38" s="261"/>
    </row>
    <row r="39" ht="24.75" customHeight="1">
      <c r="D39" s="262" t="s">
        <v>58</v>
      </c>
      <c r="E39" s="263" t="str">
        <f t="array" ref="E39">IFERROR(INDEX(#REF!,MATCH(A35&amp;B35,'計測入力シート（ここのみ編集可）'!$BO$17:$BO$116,0)),"")</f>
        <v/>
      </c>
      <c r="H39" s="35"/>
    </row>
    <row r="40" ht="52.5" customHeight="1">
      <c r="D40" s="264" t="s">
        <v>68</v>
      </c>
      <c r="E40" s="265" t="str">
        <f t="array" ref="E40">IFERROR(INDEX(#REF!,MATCH(A35&amp;B35,'計測入力シート（ここのみ編集可）'!$BO$17:$BO$116,0)),"")</f>
        <v/>
      </c>
      <c r="F40" s="2"/>
      <c r="G40" s="2"/>
      <c r="H40" s="3"/>
    </row>
    <row r="41" ht="20.25" customHeight="1">
      <c r="D41" s="266" t="s">
        <v>70</v>
      </c>
      <c r="E41" s="267" t="str">
        <f t="array" ref="E41">IFERROR(INDEX('計測入力シート（ここのみ編集可）'!$AW$17:$AW$116,MATCH(A35&amp;B35,'計測入力シート（ここのみ編集可）'!$BO$17:$BO$116,0)),"")</f>
        <v>2:03:425</v>
      </c>
      <c r="F41" s="268"/>
      <c r="G41" s="269" t="s">
        <v>110</v>
      </c>
      <c r="H41" s="270" t="str">
        <f t="array" ref="H41">IFERROR(INDEX('計測入力シート（ここのみ編集可）'!$AY$17:$AY$116,MATCH(A35&amp;B35,'計測入力シート（ここのみ編集可）'!$BO$17:$BO$116,0)),"")</f>
        <v>-</v>
      </c>
    </row>
    <row r="42" ht="20.25" customHeight="1">
      <c r="D42" s="271" t="s">
        <v>73</v>
      </c>
      <c r="E42" s="272" t="str">
        <f t="array" ref="E42">IFERROR(INDEX('計測入力シート（ここのみ編集可）'!$AZ$17:$AZ$116,MATCH(A35&amp;B35,'計測入力シート（ここのみ編集可）'!$BO$17:$BO$116,0)),"")</f>
        <v>2:00:176</v>
      </c>
      <c r="F42" s="179"/>
      <c r="G42" s="273" t="s">
        <v>111</v>
      </c>
      <c r="H42" s="274" t="str">
        <f t="array" ref="H42">IFERROR(INDEX('計測入力シート（ここのみ編集可）'!$BB$17:$BB$116,MATCH(A35&amp;B35,'計測入力シート（ここのみ編集可）'!$BO$17:$BO$116,0)),"")</f>
        <v>-</v>
      </c>
    </row>
    <row r="43" ht="20.25" customHeight="1">
      <c r="D43" s="275" t="s">
        <v>112</v>
      </c>
      <c r="E43" s="276" t="str">
        <f t="array" ref="E43">IFERROR(INDEX('計測入力シート（ここのみ編集可）'!$BC$17:$BC$116,MATCH(A35&amp;B35,'計測入力シート（ここのみ編集可）'!$BO$17:$BO$116,0)),"")</f>
        <v>2:00:176</v>
      </c>
      <c r="F43" s="277"/>
      <c r="G43" s="278" t="s">
        <v>9</v>
      </c>
      <c r="H43" s="279">
        <f t="array" ref="H43">IFERROR(INDEX('計測入力シート（ここのみ編集可）'!$BD$17:$BD$116,MATCH(A35&amp;B35,'計測入力シート（ここのみ編集可）'!$BO$17:$BO$116,0)),"")</f>
        <v>1.231235785</v>
      </c>
    </row>
    <row r="44" ht="20.25" customHeight="1">
      <c r="D44" s="280"/>
    </row>
    <row r="45" ht="27.0" customHeight="1">
      <c r="A45" s="105" t="str">
        <f>A35</f>
        <v>N</v>
      </c>
      <c r="B45" s="105">
        <f>B35+1</f>
        <v>5</v>
      </c>
      <c r="D45" s="242" t="s">
        <v>11</v>
      </c>
      <c r="E45" s="243" t="s">
        <v>12</v>
      </c>
      <c r="F45" s="243" t="s">
        <v>13</v>
      </c>
      <c r="G45" s="244" t="s">
        <v>80</v>
      </c>
      <c r="H45" s="245"/>
    </row>
    <row r="46" ht="27.0" customHeight="1">
      <c r="A46" s="36"/>
      <c r="B46" s="36"/>
      <c r="D46" s="247">
        <f t="array" ref="D46">IFERROR(INDEX('計測入力シート（ここのみ編集可）'!$BN$17:$BN$116,MATCH(A45&amp;B45,'計測入力シート（ここのみ編集可）'!$BO$17:$BO$116,0)),"")</f>
        <v>5</v>
      </c>
      <c r="E46" s="248" t="str">
        <f t="array" ref="E46">IFERROR(INDEX('計測入力シート（ここのみ編集可）'!$BP$17:$BP$116,MATCH(A45&amp;B45,'計測入力シート（ここのみ編集可）'!$BO$17:$BO$116,0)),"")</f>
        <v>-</v>
      </c>
      <c r="F46" s="249" t="str">
        <f t="array" ref="F46">IFERROR(INDEX('計測入力シート（ここのみ編集可）'!$BR$17:$BR$116,MATCH(A45&amp;B45,'計測入力シート（ここのみ編集可）'!$BO$17:$BO$116,0)),"")</f>
        <v>-</v>
      </c>
      <c r="G46" s="250">
        <f t="array" ref="G46">IFERROR(INDEX('計測入力シート（ここのみ編集可）'!$BL$17:$BL$116,MATCH(A45&amp;B45,'計測入力シート（ここのみ編集可）'!$BO$17:$BO$116,0)),"")</f>
        <v>42</v>
      </c>
      <c r="H46" s="251"/>
    </row>
    <row r="47" ht="27.0" customHeight="1">
      <c r="D47" s="252" t="s">
        <v>18</v>
      </c>
      <c r="E47" s="253">
        <f t="array" ref="E47">IFERROR(INDEX('計測入力シート（ここのみ編集可）'!$C$17:$C$116,MATCH(A45&amp;B45,'計測入力シート（ここのみ編集可）'!$BO$17:$BO$116,0)),"")</f>
        <v>17</v>
      </c>
      <c r="F47" s="254" t="s">
        <v>4</v>
      </c>
      <c r="G47" s="255" t="str">
        <f t="array" ref="G47">IFERROR(INDEX('計測入力シート（ここのみ編集可）'!$D$17:$D$116,MATCH(A45&amp;B45,'計測入力シート（ここのみ編集可）'!$BO$17:$BO$116,0)),"")</f>
        <v>オカピー</v>
      </c>
      <c r="H47" s="256"/>
    </row>
    <row r="48" ht="27.0" customHeight="1">
      <c r="D48" s="257" t="s">
        <v>3</v>
      </c>
      <c r="E48" s="258" t="str">
        <f t="array" ref="E48">IFERROR(INDEX('計測入力シート（ここのみ編集可）'!$B$17:$B$116,MATCH(A45&amp;B45,'計測入力シート（ここのみ編集可）'!$BO$17:$BO$116,0)),"")</f>
        <v>N</v>
      </c>
      <c r="F48" s="259" t="s">
        <v>5</v>
      </c>
      <c r="G48" s="260" t="str">
        <f t="array" ref="G48">IFERROR(INDEX('計測入力シート（ここのみ編集可）'!$E$17:$E$116,MATCH(A45&amp;B45,'計測入力シート（ここのみ編集可）'!$BO$17:$BO$116,0)),"")</f>
        <v>VTR</v>
      </c>
      <c r="H48" s="261"/>
    </row>
    <row r="49" ht="24.75" customHeight="1">
      <c r="D49" s="262" t="s">
        <v>58</v>
      </c>
      <c r="E49" s="263" t="str">
        <f t="array" ref="E49">IFERROR(INDEX(#REF!,MATCH(A45&amp;B45,'計測入力シート（ここのみ編集可）'!$BO$17:$BO$116,0)),"")</f>
        <v/>
      </c>
      <c r="H49" s="35"/>
    </row>
    <row r="50" ht="52.5" customHeight="1">
      <c r="D50" s="264" t="s">
        <v>68</v>
      </c>
      <c r="E50" s="265" t="str">
        <f t="array" ref="E50">IFERROR(INDEX(#REF!,MATCH(A45&amp;B45,'計測入力シート（ここのみ編集可）'!$BO$17:$BO$116,0)),"")</f>
        <v/>
      </c>
      <c r="F50" s="2"/>
      <c r="G50" s="2"/>
      <c r="H50" s="3"/>
    </row>
    <row r="51" ht="20.25" customHeight="1">
      <c r="D51" s="266" t="s">
        <v>70</v>
      </c>
      <c r="E51" s="267" t="str">
        <f t="array" ref="E51">IFERROR(INDEX('計測入力シート（ここのみ編集可）'!$AW$17:$AW$116,MATCH(A45&amp;B45,'計測入力シート（ここのみ編集可）'!$BO$17:$BO$116,0)),"")</f>
        <v>2:05:240</v>
      </c>
      <c r="F51" s="268"/>
      <c r="G51" s="269" t="s">
        <v>110</v>
      </c>
      <c r="H51" s="270" t="str">
        <f t="array" ref="H51">IFERROR(INDEX('計測入力シート（ここのみ編集可）'!$AY$17:$AY$116,MATCH(A45&amp;B45,'計測入力シート（ここのみ編集可）'!$BO$17:$BO$116,0)),"")</f>
        <v>-</v>
      </c>
    </row>
    <row r="52" ht="20.25" customHeight="1">
      <c r="D52" s="271" t="s">
        <v>73</v>
      </c>
      <c r="E52" s="272" t="str">
        <f t="array" ref="E52">IFERROR(INDEX('計測入力シート（ここのみ編集可）'!$AZ$17:$AZ$116,MATCH(A45&amp;B45,'計測入力シート（ここのみ編集可）'!$BO$17:$BO$116,0)),"")</f>
        <v>2:01:614</v>
      </c>
      <c r="F52" s="179"/>
      <c r="G52" s="273" t="s">
        <v>111</v>
      </c>
      <c r="H52" s="274">
        <f t="array" ref="H52">IFERROR(INDEX('計測入力シート（ここのみ編集可）'!$BB$17:$BB$116,MATCH(A45&amp;B45,'計測入力シート（ここのみ編集可）'!$BO$17:$BO$116,0)),"")</f>
        <v>1</v>
      </c>
    </row>
    <row r="53" ht="20.25" customHeight="1">
      <c r="D53" s="275" t="s">
        <v>112</v>
      </c>
      <c r="E53" s="276" t="str">
        <f t="array" ref="E53">IFERROR(INDEX('計測入力シート（ここのみ編集可）'!$BC$17:$BC$116,MATCH(A45&amp;B45,'計測入力シート（ここのみ編集可）'!$BO$17:$BO$116,0)),"")</f>
        <v>2:02:614</v>
      </c>
      <c r="F53" s="277"/>
      <c r="G53" s="278" t="s">
        <v>9</v>
      </c>
      <c r="H53" s="279">
        <f t="array" ref="H53">IFERROR(INDEX('計測入力シート（ここのみ編集可）'!$BD$17:$BD$116,MATCH(A45&amp;B45,'計測入力シート（ここのみ編集可）'!$BO$17:$BO$116,0)),"")</f>
        <v>1.256213757</v>
      </c>
    </row>
    <row r="54" ht="20.25" customHeight="1">
      <c r="D54" s="280"/>
    </row>
    <row r="55" ht="27.0" customHeight="1">
      <c r="A55" s="105" t="str">
        <f>A45</f>
        <v>N</v>
      </c>
      <c r="B55" s="105">
        <f>B45+1</f>
        <v>6</v>
      </c>
      <c r="D55" s="242" t="s">
        <v>11</v>
      </c>
      <c r="E55" s="243" t="s">
        <v>12</v>
      </c>
      <c r="F55" s="243" t="s">
        <v>13</v>
      </c>
      <c r="G55" s="244" t="s">
        <v>80</v>
      </c>
      <c r="H55" s="245"/>
    </row>
    <row r="56" ht="27.0" customHeight="1">
      <c r="A56" s="36"/>
      <c r="B56" s="36"/>
      <c r="D56" s="247">
        <f t="array" ref="D56">IFERROR(INDEX('計測入力シート（ここのみ編集可）'!$BN$17:$BN$116,MATCH(A55&amp;B55,'計測入力シート（ここのみ編集可）'!$BO$17:$BO$116,0)),"")</f>
        <v>6</v>
      </c>
      <c r="E56" s="248" t="str">
        <f t="array" ref="E56">IFERROR(INDEX('計測入力シート（ここのみ編集可）'!$BP$17:$BP$116,MATCH(A55&amp;B55,'計測入力シート（ここのみ編集可）'!$BO$17:$BO$116,0)),"")</f>
        <v>-</v>
      </c>
      <c r="F56" s="249" t="str">
        <f t="array" ref="F56">IFERROR(INDEX('計測入力シート（ここのみ編集可）'!$BR$17:$BR$116,MATCH(A55&amp;B55,'計測入力シート（ここのみ編集可）'!$BO$17:$BO$116,0)),"")</f>
        <v>-</v>
      </c>
      <c r="G56" s="250">
        <f t="array" ref="G56">IFERROR(INDEX('計測入力シート（ここのみ編集可）'!$BL$17:$BL$116,MATCH(A55&amp;B55,'計測入力シート（ここのみ編集可）'!$BO$17:$BO$116,0)),"")</f>
        <v>45</v>
      </c>
      <c r="H56" s="251"/>
    </row>
    <row r="57" ht="27.0" customHeight="1">
      <c r="D57" s="252" t="s">
        <v>18</v>
      </c>
      <c r="E57" s="253">
        <f t="array" ref="E57">IFERROR(INDEX('計測入力シート（ここのみ編集可）'!$C$17:$C$116,MATCH(A55&amp;B55,'計測入力シート（ここのみ編集可）'!$BO$17:$BO$116,0)),"")</f>
        <v>24</v>
      </c>
      <c r="F57" s="254" t="s">
        <v>4</v>
      </c>
      <c r="G57" s="255" t="str">
        <f t="array" ref="G57">IFERROR(INDEX('計測入力シート（ここのみ編集可）'!$D$17:$D$116,MATCH(A55&amp;B55,'計測入力シート（ここのみ編集可）'!$BO$17:$BO$116,0)),"")</f>
        <v>こぱー</v>
      </c>
      <c r="H57" s="256"/>
    </row>
    <row r="58" ht="27.0" customHeight="1">
      <c r="D58" s="257" t="s">
        <v>3</v>
      </c>
      <c r="E58" s="258" t="str">
        <f t="array" ref="E58">IFERROR(INDEX('計測入力シート（ここのみ編集可）'!$B$17:$B$116,MATCH(A55&amp;B55,'計測入力シート（ここのみ編集可）'!$BO$17:$BO$116,0)),"")</f>
        <v>N</v>
      </c>
      <c r="F58" s="259" t="s">
        <v>5</v>
      </c>
      <c r="G58" s="260" t="str">
        <f t="array" ref="G58">IFERROR(INDEX('計測入力シート（ここのみ編集可）'!$E$17:$E$116,MATCH(A55&amp;B55,'計測入力シート（ここのみ編集可）'!$BO$17:$BO$116,0)),"")</f>
        <v>CB250R </v>
      </c>
      <c r="H58" s="261"/>
    </row>
    <row r="59" ht="24.75" customHeight="1">
      <c r="D59" s="262" t="s">
        <v>58</v>
      </c>
      <c r="E59" s="263" t="str">
        <f t="array" ref="E59">IFERROR(INDEX(#REF!,MATCH(A55&amp;B55,'計測入力シート（ここのみ編集可）'!$BO$17:$BO$116,0)),"")</f>
        <v/>
      </c>
      <c r="H59" s="35"/>
    </row>
    <row r="60" ht="52.5" customHeight="1">
      <c r="D60" s="264" t="s">
        <v>68</v>
      </c>
      <c r="E60" s="265" t="str">
        <f t="array" ref="E60">IFERROR(INDEX(#REF!,MATCH(A55&amp;B55,'計測入力シート（ここのみ編集可）'!$BO$17:$BO$116,0)),"")</f>
        <v/>
      </c>
      <c r="F60" s="2"/>
      <c r="G60" s="2"/>
      <c r="H60" s="3"/>
    </row>
    <row r="61" ht="20.25" customHeight="1">
      <c r="D61" s="266" t="s">
        <v>70</v>
      </c>
      <c r="E61" s="267" t="str">
        <f t="array" ref="E61">IFERROR(INDEX('計測入力シート（ここのみ編集可）'!$AW$17:$AW$116,MATCH(A55&amp;B55,'計測入力シート（ここのみ編集可）'!$BO$17:$BO$116,0)),"")</f>
        <v>9:99:999</v>
      </c>
      <c r="F61" s="268"/>
      <c r="G61" s="269" t="s">
        <v>110</v>
      </c>
      <c r="H61" s="270" t="str">
        <f t="array" ref="H61">IFERROR(INDEX('計測入力シート（ここのみ編集可）'!$AY$17:$AY$116,MATCH(A55&amp;B55,'計測入力シート（ここのみ編集可）'!$BO$17:$BO$116,0)),"")</f>
        <v>MC</v>
      </c>
    </row>
    <row r="62" ht="20.25" customHeight="1">
      <c r="D62" s="271" t="s">
        <v>73</v>
      </c>
      <c r="E62" s="272" t="str">
        <f t="array" ref="E62">IFERROR(INDEX('計測入力シート（ここのみ編集可）'!$AZ$17:$AZ$116,MATCH(A55&amp;B55,'計測入力シート（ここのみ編集可）'!$BO$17:$BO$116,0)),"")</f>
        <v>2:09:893</v>
      </c>
      <c r="F62" s="179"/>
      <c r="G62" s="273" t="s">
        <v>111</v>
      </c>
      <c r="H62" s="274" t="str">
        <f t="array" ref="H62">IFERROR(INDEX('計測入力シート（ここのみ編集可）'!$BB$17:$BB$116,MATCH(A55&amp;B55,'計測入力シート（ここのみ編集可）'!$BO$17:$BO$116,0)),"")</f>
        <v>-</v>
      </c>
    </row>
    <row r="63" ht="20.25" customHeight="1">
      <c r="D63" s="275" t="s">
        <v>112</v>
      </c>
      <c r="E63" s="276" t="str">
        <f t="array" ref="E63">IFERROR(INDEX('計測入力シート（ここのみ編集可）'!$BC$17:$BC$116,MATCH(A55&amp;B55,'計測入力シート（ここのみ編集可）'!$BO$17:$BO$116,0)),"")</f>
        <v>2:09:893</v>
      </c>
      <c r="F63" s="277"/>
      <c r="G63" s="278" t="s">
        <v>9</v>
      </c>
      <c r="H63" s="279">
        <f t="array" ref="H63">IFERROR(INDEX('計測入力シート（ここのみ編集可）'!$BD$17:$BD$116,MATCH(A55&amp;B55,'計測入力シート（ここのみ編集可）'!$BO$17:$BO$116,0)),"")</f>
        <v>1.330789091</v>
      </c>
    </row>
    <row r="64" ht="20.25" customHeight="1">
      <c r="D64" s="280"/>
    </row>
    <row r="65" ht="27.0" customHeight="1">
      <c r="A65" s="105" t="str">
        <f>A55</f>
        <v>N</v>
      </c>
      <c r="B65" s="105">
        <f>B55+1</f>
        <v>7</v>
      </c>
      <c r="D65" s="242" t="s">
        <v>11</v>
      </c>
      <c r="E65" s="243" t="s">
        <v>12</v>
      </c>
      <c r="F65" s="243" t="s">
        <v>13</v>
      </c>
      <c r="G65" s="244" t="s">
        <v>80</v>
      </c>
      <c r="H65" s="245"/>
    </row>
    <row r="66" ht="27.0" customHeight="1">
      <c r="A66" s="36"/>
      <c r="B66" s="36"/>
      <c r="D66" s="247">
        <f t="array" ref="D66">IFERROR(INDEX('計測入力シート（ここのみ編集可）'!$BN$17:$BN$116,MATCH(A65&amp;B65,'計測入力シート（ここのみ編集可）'!$BO$17:$BO$116,0)),"")</f>
        <v>7</v>
      </c>
      <c r="E66" s="248" t="str">
        <f t="array" ref="E66">IFERROR(INDEX('計測入力シート（ここのみ編集可）'!$BP$17:$BP$116,MATCH(A65&amp;B65,'計測入力シート（ここのみ編集可）'!$BO$17:$BO$116,0)),"")</f>
        <v>-</v>
      </c>
      <c r="F66" s="249" t="str">
        <f t="array" ref="F66">IFERROR(INDEX('計測入力シート（ここのみ編集可）'!$BR$17:$BR$116,MATCH(A65&amp;B65,'計測入力シート（ここのみ編集可）'!$BO$17:$BO$116,0)),"")</f>
        <v>-</v>
      </c>
      <c r="G66" s="250">
        <f t="array" ref="G66">IFERROR(INDEX('計測入力シート（ここのみ編集可）'!$BL$17:$BL$116,MATCH(A65&amp;B65,'計測入力シート（ここのみ編集可）'!$BO$17:$BO$116,0)),"")</f>
        <v>46</v>
      </c>
      <c r="H66" s="251"/>
    </row>
    <row r="67" ht="27.0" customHeight="1">
      <c r="D67" s="252" t="s">
        <v>18</v>
      </c>
      <c r="E67" s="253">
        <f t="array" ref="E67">IFERROR(INDEX('計測入力シート（ここのみ編集可）'!$C$17:$C$116,MATCH(A65&amp;B65,'計測入力シート（ここのみ編集可）'!$BO$17:$BO$116,0)),"")</f>
        <v>19</v>
      </c>
      <c r="F67" s="254" t="s">
        <v>4</v>
      </c>
      <c r="G67" s="255" t="str">
        <f t="array" ref="G67">IFERROR(INDEX('計測入力シート（ここのみ編集可）'!$D$17:$D$116,MATCH(A65&amp;B65,'計測入力シート（ここのみ編集可）'!$BO$17:$BO$116,0)),"")</f>
        <v>グチ</v>
      </c>
      <c r="H67" s="256"/>
    </row>
    <row r="68" ht="27.0" customHeight="1">
      <c r="D68" s="257" t="s">
        <v>3</v>
      </c>
      <c r="E68" s="258" t="str">
        <f t="array" ref="E68">IFERROR(INDEX('計測入力シート（ここのみ編集可）'!$B$17:$B$116,MATCH(A65&amp;B65,'計測入力シート（ここのみ編集可）'!$BO$17:$BO$116,0)),"")</f>
        <v>N</v>
      </c>
      <c r="F68" s="259" t="s">
        <v>5</v>
      </c>
      <c r="G68" s="260" t="str">
        <f t="array" ref="G68">IFERROR(INDEX('計測入力シート（ここのみ編集可）'!$E$17:$E$116,MATCH(A65&amp;B65,'計測入力シート（ここのみ編集可）'!$BO$17:$BO$116,0)),"")</f>
        <v>R1250GS</v>
      </c>
      <c r="H68" s="261"/>
    </row>
    <row r="69" ht="24.75" customHeight="1">
      <c r="D69" s="262" t="s">
        <v>58</v>
      </c>
      <c r="E69" s="263" t="str">
        <f t="array" ref="E69">IFERROR(INDEX(#REF!,MATCH(A65&amp;B65,'計測入力シート（ここのみ編集可）'!$BO$17:$BO$116,0)),"")</f>
        <v/>
      </c>
      <c r="H69" s="35"/>
    </row>
    <row r="70" ht="52.5" customHeight="1">
      <c r="D70" s="264" t="s">
        <v>68</v>
      </c>
      <c r="E70" s="265" t="str">
        <f t="array" ref="E70">IFERROR(INDEX(#REF!,MATCH(A65&amp;B65,'計測入力シート（ここのみ編集可）'!$BO$17:$BO$116,0)),"")</f>
        <v/>
      </c>
      <c r="F70" s="2"/>
      <c r="G70" s="2"/>
      <c r="H70" s="3"/>
    </row>
    <row r="71" ht="20.25" customHeight="1">
      <c r="D71" s="266" t="s">
        <v>70</v>
      </c>
      <c r="E71" s="267" t="str">
        <f t="array" ref="E71">IFERROR(INDEX('計測入力シート（ここのみ編集可）'!$AW$17:$AW$116,MATCH(A65&amp;B65,'計測入力シート（ここのみ編集可）'!$BO$17:$BO$116,0)),"")</f>
        <v>2:20:385</v>
      </c>
      <c r="F71" s="268"/>
      <c r="G71" s="269" t="s">
        <v>110</v>
      </c>
      <c r="H71" s="270">
        <f t="array" ref="H71">IFERROR(INDEX('計測入力シート（ここのみ編集可）'!$AY$17:$AY$116,MATCH(A65&amp;B65,'計測入力シート（ここのみ編集可）'!$BO$17:$BO$116,0)),"")</f>
        <v>6</v>
      </c>
    </row>
    <row r="72" ht="20.25" customHeight="1">
      <c r="D72" s="271" t="s">
        <v>73</v>
      </c>
      <c r="E72" s="272" t="str">
        <f t="array" ref="E72">IFERROR(INDEX('計測入力シート（ここのみ編集可）'!$AZ$17:$AZ$116,MATCH(A65&amp;B65,'計測入力シート（ここのみ編集可）'!$BO$17:$BO$116,0)),"")</f>
        <v>2:16:797</v>
      </c>
      <c r="F72" s="179"/>
      <c r="G72" s="273" t="s">
        <v>111</v>
      </c>
      <c r="H72" s="274" t="str">
        <f t="array" ref="H72">IFERROR(INDEX('計測入力シート（ここのみ編集可）'!$BB$17:$BB$116,MATCH(A65&amp;B65,'計測入力シート（ここのみ編集可）'!$BO$17:$BO$116,0)),"")</f>
        <v>-</v>
      </c>
    </row>
    <row r="73" ht="20.25" customHeight="1">
      <c r="D73" s="275" t="s">
        <v>112</v>
      </c>
      <c r="E73" s="276" t="str">
        <f t="array" ref="E73">IFERROR(INDEX('計測入力シート（ここのみ編集可）'!$BC$17:$BC$116,MATCH(A65&amp;B65,'計測入力シート（ここのみ編集可）'!$BO$17:$BO$116,0)),"")</f>
        <v>2:16:797</v>
      </c>
      <c r="F73" s="277"/>
      <c r="G73" s="278" t="s">
        <v>9</v>
      </c>
      <c r="H73" s="279">
        <f t="array" ref="H73">IFERROR(INDEX('計測入力シート（ここのみ編集可）'!$BD$17:$BD$116,MATCH(A65&amp;B65,'計測入力シート（ここのみ編集可）'!$BO$17:$BO$116,0)),"")</f>
        <v>1.401522447</v>
      </c>
    </row>
    <row r="74" ht="20.25" customHeight="1">
      <c r="D74" s="280"/>
    </row>
    <row r="75" ht="27.0" customHeight="1">
      <c r="A75" s="105" t="str">
        <f>A65</f>
        <v>N</v>
      </c>
      <c r="B75" s="105">
        <f>B65+1</f>
        <v>8</v>
      </c>
      <c r="D75" s="242" t="s">
        <v>11</v>
      </c>
      <c r="E75" s="243" t="s">
        <v>12</v>
      </c>
      <c r="F75" s="243" t="s">
        <v>13</v>
      </c>
      <c r="G75" s="244" t="s">
        <v>80</v>
      </c>
      <c r="H75" s="245"/>
    </row>
    <row r="76" ht="27.0" customHeight="1">
      <c r="A76" s="36"/>
      <c r="B76" s="36"/>
      <c r="D76" s="247">
        <f t="array" ref="D76">IFERROR(INDEX('計測入力シート（ここのみ編集可）'!$BN$17:$BN$116,MATCH(A75&amp;B75,'計測入力シート（ここのみ編集可）'!$BO$17:$BO$116,0)),"")</f>
        <v>8</v>
      </c>
      <c r="E76" s="248" t="str">
        <f t="array" ref="E76">IFERROR(INDEX('計測入力シート（ここのみ編集可）'!$BP$17:$BP$116,MATCH(A75&amp;B75,'計測入力シート（ここのみ編集可）'!$BO$17:$BO$116,0)),"")</f>
        <v>-</v>
      </c>
      <c r="F76" s="249">
        <f t="array" ref="F76">IFERROR(INDEX('計測入力シート（ここのみ編集可）'!$BR$17:$BR$116,MATCH(A75&amp;B75,'計測入力シート（ここのみ編集可）'!$BO$17:$BO$116,0)),"")</f>
        <v>4</v>
      </c>
      <c r="G76" s="250">
        <f t="array" ref="G76">IFERROR(INDEX('計測入力シート（ここのみ編集可）'!$BL$17:$BL$116,MATCH(A75&amp;B75,'計測入力シート（ここのみ編集可）'!$BO$17:$BO$116,0)),"")</f>
        <v>47</v>
      </c>
      <c r="H76" s="251"/>
    </row>
    <row r="77" ht="27.0" customHeight="1">
      <c r="D77" s="252" t="s">
        <v>18</v>
      </c>
      <c r="E77" s="253">
        <f t="array" ref="E77">IFERROR(INDEX('計測入力シート（ここのみ編集可）'!$C$17:$C$116,MATCH(A75&amp;B75,'計測入力シート（ここのみ編集可）'!$BO$17:$BO$116,0)),"")</f>
        <v>23</v>
      </c>
      <c r="F77" s="254" t="s">
        <v>4</v>
      </c>
      <c r="G77" s="255" t="str">
        <f t="array" ref="G77">IFERROR(INDEX('計測入力シート（ここのみ編集可）'!$D$17:$D$116,MATCH(A75&amp;B75,'計測入力シート（ここのみ編集可）'!$BO$17:$BO$116,0)),"")</f>
        <v>むねー</v>
      </c>
      <c r="H77" s="256"/>
    </row>
    <row r="78" ht="27.0" customHeight="1">
      <c r="D78" s="257" t="s">
        <v>3</v>
      </c>
      <c r="E78" s="258" t="str">
        <f t="array" ref="E78">IFERROR(INDEX('計測入力シート（ここのみ編集可）'!$B$17:$B$116,MATCH(A75&amp;B75,'計測入力シート（ここのみ編集可）'!$BO$17:$BO$116,0)),"")</f>
        <v>N</v>
      </c>
      <c r="F78" s="259" t="s">
        <v>5</v>
      </c>
      <c r="G78" s="260" t="str">
        <f t="array" ref="G78">IFERROR(INDEX('計測入力シート（ここのみ編集可）'!$E$17:$E$116,MATCH(A75&amp;B75,'計測入力シート（ここのみ編集可）'!$BO$17:$BO$116,0)),"")</f>
        <v>GROM</v>
      </c>
      <c r="H78" s="261"/>
    </row>
    <row r="79" ht="24.75" customHeight="1">
      <c r="D79" s="262" t="s">
        <v>58</v>
      </c>
      <c r="E79" s="263" t="str">
        <f t="array" ref="E79">IFERROR(INDEX(#REF!,MATCH(A75&amp;B75,'計測入力シート（ここのみ編集可）'!$BO$17:$BO$116,0)),"")</f>
        <v/>
      </c>
      <c r="H79" s="35"/>
    </row>
    <row r="80" ht="52.5" customHeight="1">
      <c r="D80" s="264" t="s">
        <v>68</v>
      </c>
      <c r="E80" s="265" t="str">
        <f t="array" ref="E80">IFERROR(INDEX(#REF!,MATCH(A75&amp;B75,'計測入力シート（ここのみ編集可）'!$BO$17:$BO$116,0)),"")</f>
        <v/>
      </c>
      <c r="F80" s="2"/>
      <c r="G80" s="2"/>
      <c r="H80" s="3"/>
    </row>
    <row r="81" ht="20.25" customHeight="1">
      <c r="D81" s="266" t="s">
        <v>70</v>
      </c>
      <c r="E81" s="267" t="str">
        <f t="array" ref="E81">IFERROR(INDEX('計測入力シート（ここのみ編集可）'!$AW$17:$AW$116,MATCH(A75&amp;B75,'計測入力シート（ここのみ編集可）'!$BO$17:$BO$116,0)),"")</f>
        <v>9:99:999</v>
      </c>
      <c r="F81" s="268"/>
      <c r="G81" s="269" t="s">
        <v>110</v>
      </c>
      <c r="H81" s="270" t="str">
        <f t="array" ref="H81">IFERROR(INDEX('計測入力シート（ここのみ編集可）'!$AY$17:$AY$116,MATCH(A75&amp;B75,'計測入力シート（ここのみ編集可）'!$BO$17:$BO$116,0)),"")</f>
        <v>MC</v>
      </c>
    </row>
    <row r="82" ht="20.25" customHeight="1">
      <c r="D82" s="271" t="s">
        <v>73</v>
      </c>
      <c r="E82" s="272" t="str">
        <f t="array" ref="E82">IFERROR(INDEX('計測入力シート（ここのみ編集可）'!$AZ$17:$AZ$116,MATCH(A75&amp;B75,'計測入力シート（ここのみ編集可）'!$BO$17:$BO$116,0)),"")</f>
        <v>2:19:060</v>
      </c>
      <c r="F82" s="179"/>
      <c r="G82" s="273" t="s">
        <v>111</v>
      </c>
      <c r="H82" s="274" t="str">
        <f t="array" ref="H82">IFERROR(INDEX('計測入力シート（ここのみ編集可）'!$BB$17:$BB$116,MATCH(A75&amp;B75,'計測入力シート（ここのみ編集可）'!$BO$17:$BO$116,0)),"")</f>
        <v>-</v>
      </c>
    </row>
    <row r="83" ht="20.25" customHeight="1">
      <c r="D83" s="275" t="s">
        <v>112</v>
      </c>
      <c r="E83" s="276" t="str">
        <f t="array" ref="E83">IFERROR(INDEX('計測入力シート（ここのみ編集可）'!$BC$17:$BC$116,MATCH(A75&amp;B75,'計測入力シート（ここのみ編集可）'!$BO$17:$BO$116,0)),"")</f>
        <v>2:19:060</v>
      </c>
      <c r="F83" s="277"/>
      <c r="G83" s="278" t="s">
        <v>9</v>
      </c>
      <c r="H83" s="279">
        <f t="array" ref="H83">IFERROR(INDEX('計測入力シート（ここのみ編集可）'!$BD$17:$BD$116,MATCH(A75&amp;B75,'計測入力シート（ここのみ編集可）'!$BO$17:$BO$116,0)),"")</f>
        <v>1.424707497</v>
      </c>
    </row>
    <row r="84" ht="20.25" customHeight="1">
      <c r="D84" s="280"/>
    </row>
    <row r="85" ht="27.0" customHeight="1">
      <c r="A85" s="105" t="str">
        <f>A75</f>
        <v>N</v>
      </c>
      <c r="B85" s="105">
        <f>B75+1</f>
        <v>9</v>
      </c>
      <c r="D85" s="242" t="s">
        <v>11</v>
      </c>
      <c r="E85" s="243" t="s">
        <v>12</v>
      </c>
      <c r="F85" s="243" t="s">
        <v>13</v>
      </c>
      <c r="G85" s="244" t="s">
        <v>80</v>
      </c>
      <c r="H85" s="245"/>
    </row>
    <row r="86" ht="27.0" customHeight="1">
      <c r="A86" s="36"/>
      <c r="B86" s="36"/>
      <c r="D86" s="247">
        <f t="array" ref="D86">IFERROR(INDEX('計測入力シート（ここのみ編集可）'!$BN$17:$BN$116,MATCH(A85&amp;B85,'計測入力シート（ここのみ編集可）'!$BO$17:$BO$116,0)),"")</f>
        <v>9</v>
      </c>
      <c r="E86" s="248" t="str">
        <f t="array" ref="E86">IFERROR(INDEX('計測入力シート（ここのみ編集可）'!$BP$17:$BP$116,MATCH(A85&amp;B85,'計測入力シート（ここのみ編集可）'!$BO$17:$BO$116,0)),"")</f>
        <v>-</v>
      </c>
      <c r="F86" s="249" t="str">
        <f t="array" ref="F86">IFERROR(INDEX('計測入力シート（ここのみ編集可）'!$BR$17:$BR$116,MATCH(A85&amp;B85,'計測入力シート（ここのみ編集可）'!$BO$17:$BO$116,0)),"")</f>
        <v>-</v>
      </c>
      <c r="G86" s="250">
        <f t="array" ref="G86">IFERROR(INDEX('計測入力シート（ここのみ編集可）'!$BL$17:$BL$116,MATCH(A85&amp;B85,'計測入力シート（ここのみ編集可）'!$BO$17:$BO$116,0)),"")</f>
        <v>48</v>
      </c>
      <c r="H86" s="251"/>
    </row>
    <row r="87" ht="27.0" customHeight="1">
      <c r="D87" s="252" t="s">
        <v>18</v>
      </c>
      <c r="E87" s="253">
        <f t="array" ref="E87">IFERROR(INDEX('計測入力シート（ここのみ編集可）'!$C$17:$C$116,MATCH(A85&amp;B85,'計測入力シート（ここのみ編集可）'!$BO$17:$BO$116,0)),"")</f>
        <v>26</v>
      </c>
      <c r="F87" s="254" t="s">
        <v>4</v>
      </c>
      <c r="G87" s="255" t="str">
        <f t="array" ref="G87">IFERROR(INDEX('計測入力シート（ここのみ編集可）'!$D$17:$D$116,MATCH(A85&amp;B85,'計測入力シート（ここのみ編集可）'!$BO$17:$BO$116,0)),"")</f>
        <v>まさじぃ</v>
      </c>
      <c r="H87" s="256"/>
    </row>
    <row r="88" ht="27.0" customHeight="1">
      <c r="D88" s="257" t="s">
        <v>3</v>
      </c>
      <c r="E88" s="258" t="str">
        <f t="array" ref="E88">IFERROR(INDEX('計測入力シート（ここのみ編集可）'!$B$17:$B$116,MATCH(A85&amp;B85,'計測入力シート（ここのみ編集可）'!$BO$17:$BO$116,0)),"")</f>
        <v>N</v>
      </c>
      <c r="F88" s="259" t="s">
        <v>5</v>
      </c>
      <c r="G88" s="260" t="str">
        <f t="array" ref="G88">IFERROR(INDEX('計測入力シート（ここのみ編集可）'!$E$17:$E$116,MATCH(A85&amp;B85,'計測入力シート（ここのみ編集可）'!$BO$17:$BO$116,0)),"")</f>
        <v>GSX-S1000</v>
      </c>
      <c r="H88" s="261"/>
    </row>
    <row r="89" ht="24.75" customHeight="1">
      <c r="D89" s="262" t="s">
        <v>58</v>
      </c>
      <c r="E89" s="263" t="str">
        <f t="array" ref="E89">IFERROR(INDEX(#REF!,MATCH(A85&amp;B85,'計測入力シート（ここのみ編集可）'!$BO$17:$BO$116,0)),"")</f>
        <v/>
      </c>
      <c r="H89" s="35"/>
    </row>
    <row r="90" ht="52.5" customHeight="1">
      <c r="D90" s="264" t="s">
        <v>68</v>
      </c>
      <c r="E90" s="265" t="str">
        <f t="array" ref="E90">IFERROR(INDEX(#REF!,MATCH(A85&amp;B85,'計測入力シート（ここのみ編集可）'!$BO$17:$BO$116,0)),"")</f>
        <v/>
      </c>
      <c r="F90" s="2"/>
      <c r="G90" s="2"/>
      <c r="H90" s="3"/>
    </row>
    <row r="91" ht="20.25" customHeight="1">
      <c r="D91" s="266" t="s">
        <v>70</v>
      </c>
      <c r="E91" s="267" t="str">
        <f t="array" ref="E91">IFERROR(INDEX('計測入力シート（ここのみ編集可）'!$AW$17:$AW$116,MATCH(A85&amp;B85,'計測入力シート（ここのみ編集可）'!$BO$17:$BO$116,0)),"")</f>
        <v>9:99:999</v>
      </c>
      <c r="F91" s="268"/>
      <c r="G91" s="269" t="s">
        <v>110</v>
      </c>
      <c r="H91" s="270" t="str">
        <f t="array" ref="H91">IFERROR(INDEX('計測入力シート（ここのみ編集可）'!$AY$17:$AY$116,MATCH(A85&amp;B85,'計測入力シート（ここのみ編集可）'!$BO$17:$BO$116,0)),"")</f>
        <v>MC</v>
      </c>
    </row>
    <row r="92" ht="20.25" customHeight="1">
      <c r="D92" s="271" t="s">
        <v>73</v>
      </c>
      <c r="E92" s="272" t="str">
        <f t="array" ref="E92">IFERROR(INDEX('計測入力シート（ここのみ編集可）'!$AZ$17:$AZ$116,MATCH(A85&amp;B85,'計測入力シート（ここのみ編集可）'!$BO$17:$BO$116,0)),"")</f>
        <v>2:17:950</v>
      </c>
      <c r="F92" s="179"/>
      <c r="G92" s="273" t="s">
        <v>111</v>
      </c>
      <c r="H92" s="274">
        <f t="array" ref="H92">IFERROR(INDEX('計測入力シート（ここのみ編集可）'!$BB$17:$BB$116,MATCH(A85&amp;B85,'計測入力シート（ここのみ編集可）'!$BO$17:$BO$116,0)),"")</f>
        <v>2</v>
      </c>
    </row>
    <row r="93" ht="20.25" customHeight="1">
      <c r="D93" s="275" t="s">
        <v>112</v>
      </c>
      <c r="E93" s="276" t="str">
        <f t="array" ref="E93">IFERROR(INDEX('計測入力シート（ここのみ編集可）'!$BC$17:$BC$116,MATCH(A85&amp;B85,'計測入力シート（ここのみ編集可）'!$BO$17:$BO$116,0)),"")</f>
        <v>2:19:950</v>
      </c>
      <c r="F93" s="277"/>
      <c r="G93" s="278" t="s">
        <v>9</v>
      </c>
      <c r="H93" s="279">
        <f t="array" ref="H93">IFERROR(INDEX('計測入力シート（ここのみ編集可）'!$BD$17:$BD$116,MATCH(A85&amp;B85,'計測入力シート（ここのみ編集可）'!$BO$17:$BO$116,0)),"")</f>
        <v>1.433825789</v>
      </c>
    </row>
    <row r="94" ht="20.25" customHeight="1">
      <c r="D94" s="280"/>
    </row>
    <row r="95" ht="27.0" customHeight="1">
      <c r="A95" s="105" t="str">
        <f>A85</f>
        <v>N</v>
      </c>
      <c r="B95" s="105">
        <f>B85+1</f>
        <v>10</v>
      </c>
      <c r="D95" s="242" t="s">
        <v>11</v>
      </c>
      <c r="E95" s="243" t="s">
        <v>12</v>
      </c>
      <c r="F95" s="243" t="s">
        <v>13</v>
      </c>
      <c r="G95" s="244" t="s">
        <v>80</v>
      </c>
      <c r="H95" s="245"/>
    </row>
    <row r="96" ht="27.0" customHeight="1">
      <c r="A96" s="36"/>
      <c r="B96" s="36"/>
      <c r="D96" s="247">
        <f t="array" ref="D96">IFERROR(INDEX('計測入力シート（ここのみ編集可）'!$BN$17:$BN$116,MATCH(A95&amp;B95,'計測入力シート（ここのみ編集可）'!$BO$17:$BO$116,0)),"")</f>
        <v>10</v>
      </c>
      <c r="E96" s="248">
        <f t="array" ref="E96">IFERROR(INDEX('計測入力シート（ここのみ編集可）'!$BP$17:$BP$116,MATCH(A95&amp;B95,'計測入力シート（ここのみ編集可）'!$BO$17:$BO$116,0)),"")</f>
        <v>5</v>
      </c>
      <c r="F96" s="249" t="str">
        <f t="array" ref="F96">IFERROR(INDEX('計測入力シート（ここのみ編集可）'!$BR$17:$BR$116,MATCH(A95&amp;B95,'計測入力シート（ここのみ編集可）'!$BO$17:$BO$116,0)),"")</f>
        <v>-</v>
      </c>
      <c r="G96" s="250">
        <f t="array" ref="G96">IFERROR(INDEX('計測入力シート（ここのみ編集可）'!$BL$17:$BL$116,MATCH(A95&amp;B95,'計測入力シート（ここのみ編集可）'!$BO$17:$BO$116,0)),"")</f>
        <v>49</v>
      </c>
      <c r="H96" s="251"/>
    </row>
    <row r="97" ht="27.0" customHeight="1">
      <c r="D97" s="252" t="s">
        <v>18</v>
      </c>
      <c r="E97" s="253">
        <f t="array" ref="E97">IFERROR(INDEX('計測入力シート（ここのみ編集可）'!$C$17:$C$116,MATCH(A95&amp;B95,'計測入力シート（ここのみ編集可）'!$BO$17:$BO$116,0)),"")</f>
        <v>21</v>
      </c>
      <c r="F97" s="254" t="s">
        <v>4</v>
      </c>
      <c r="G97" s="255" t="str">
        <f t="array" ref="G97">IFERROR(INDEX('計測入力シート（ここのみ編集可）'!$D$17:$D$116,MATCH(A95&amp;B95,'計測入力シート（ここのみ編集可）'!$BO$17:$BO$116,0)),"")</f>
        <v>EK9</v>
      </c>
      <c r="H97" s="256"/>
    </row>
    <row r="98" ht="27.0" customHeight="1">
      <c r="D98" s="257" t="s">
        <v>3</v>
      </c>
      <c r="E98" s="258" t="str">
        <f t="array" ref="E98">IFERROR(INDEX('計測入力シート（ここのみ編集可）'!$B$17:$B$116,MATCH(A95&amp;B95,'計測入力シート（ここのみ編集可）'!$BO$17:$BO$116,0)),"")</f>
        <v>N</v>
      </c>
      <c r="F98" s="259" t="s">
        <v>5</v>
      </c>
      <c r="G98" s="260" t="str">
        <f t="array" ref="G98">IFERROR(INDEX('計測入力シート（ここのみ編集可）'!$E$17:$E$116,MATCH(A95&amp;B95,'計測入力シート（ここのみ編集可）'!$BO$17:$BO$116,0)),"")</f>
        <v>NSR250</v>
      </c>
      <c r="H98" s="261"/>
    </row>
    <row r="99" ht="24.75" customHeight="1">
      <c r="D99" s="262" t="s">
        <v>58</v>
      </c>
      <c r="E99" s="263" t="str">
        <f t="array" ref="E99">IFERROR(INDEX(#REF!,MATCH(A95&amp;B95,'計測入力シート（ここのみ編集可）'!$BO$17:$BO$116,0)),"")</f>
        <v/>
      </c>
      <c r="H99" s="35"/>
    </row>
    <row r="100" ht="52.5" customHeight="1">
      <c r="D100" s="264" t="s">
        <v>68</v>
      </c>
      <c r="E100" s="265" t="str">
        <f t="array" ref="E100">IFERROR(INDEX(#REF!,MATCH(A95&amp;B95,'計測入力シート（ここのみ編集可）'!$BO$17:$BO$116,0)),"")</f>
        <v/>
      </c>
      <c r="F100" s="2"/>
      <c r="G100" s="2"/>
      <c r="H100" s="3"/>
    </row>
    <row r="101" ht="20.25" customHeight="1">
      <c r="D101" s="266" t="s">
        <v>70</v>
      </c>
      <c r="E101" s="267" t="str">
        <f t="array" ref="E101">IFERROR(INDEX('計測入力シート（ここのみ編集可）'!$AW$17:$AW$116,MATCH(A95&amp;B95,'計測入力シート（ここのみ編集可）'!$BO$17:$BO$116,0)),"")</f>
        <v>2:40:692</v>
      </c>
      <c r="F101" s="268"/>
      <c r="G101" s="269" t="s">
        <v>110</v>
      </c>
      <c r="H101" s="270" t="str">
        <f t="array" ref="H101">IFERROR(INDEX('計測入力シート（ここのみ編集可）'!$AY$17:$AY$116,MATCH(A95&amp;B95,'計測入力シート（ここのみ編集可）'!$BO$17:$BO$116,0)),"")</f>
        <v>-</v>
      </c>
    </row>
    <row r="102" ht="20.25" customHeight="1">
      <c r="D102" s="271" t="s">
        <v>73</v>
      </c>
      <c r="E102" s="272" t="str">
        <f t="array" ref="E102">IFERROR(INDEX('計測入力シート（ここのみ編集可）'!$AZ$17:$AZ$116,MATCH(A95&amp;B95,'計測入力シート（ここのみ編集可）'!$BO$17:$BO$116,0)),"")</f>
        <v>2:30:194</v>
      </c>
      <c r="F102" s="179"/>
      <c r="G102" s="273" t="s">
        <v>111</v>
      </c>
      <c r="H102" s="274" t="str">
        <f t="array" ref="H102">IFERROR(INDEX('計測入力シート（ここのみ編集可）'!$BB$17:$BB$116,MATCH(A95&amp;B95,'計測入力シート（ここのみ編集可）'!$BO$17:$BO$116,0)),"")</f>
        <v>-</v>
      </c>
    </row>
    <row r="103" ht="20.25" customHeight="1">
      <c r="D103" s="275" t="s">
        <v>112</v>
      </c>
      <c r="E103" s="276" t="str">
        <f t="array" ref="E103">IFERROR(INDEX('計測入力シート（ここのみ編集可）'!$BC$17:$BC$116,MATCH(A95&amp;B95,'計測入力シート（ここのみ編集可）'!$BO$17:$BO$116,0)),"")</f>
        <v>2:30:194</v>
      </c>
      <c r="F103" s="277"/>
      <c r="G103" s="278" t="s">
        <v>9</v>
      </c>
      <c r="H103" s="279">
        <f t="array" ref="H103">IFERROR(INDEX('計測入力シート（ここのみ編集可）'!$BD$17:$BD$116,MATCH(A95&amp;B95,'計測入力シート（ここのみ編集可）'!$BO$17:$BO$116,0)),"")</f>
        <v>1.538778354</v>
      </c>
    </row>
    <row r="104" ht="20.25" customHeight="1">
      <c r="D104" s="280"/>
    </row>
    <row r="105" ht="27.0" customHeight="1">
      <c r="A105" s="105" t="str">
        <f>A95</f>
        <v>N</v>
      </c>
      <c r="B105" s="105">
        <f>B95+1</f>
        <v>11</v>
      </c>
      <c r="D105" s="242" t="s">
        <v>11</v>
      </c>
      <c r="E105" s="243" t="s">
        <v>12</v>
      </c>
      <c r="F105" s="243" t="s">
        <v>13</v>
      </c>
      <c r="G105" s="244" t="s">
        <v>80</v>
      </c>
      <c r="H105" s="245"/>
    </row>
    <row r="106" ht="27.0" customHeight="1">
      <c r="A106" s="36"/>
      <c r="B106" s="36"/>
      <c r="D106" s="247">
        <f t="array" ref="D106">IFERROR(INDEX('計測入力シート（ここのみ編集可）'!$BN$17:$BN$116,MATCH(A105&amp;B105,'計測入力シート（ここのみ編集可）'!$BO$17:$BO$116,0)),"")</f>
        <v>11</v>
      </c>
      <c r="E106" s="248" t="str">
        <f t="array" ref="E106">IFERROR(INDEX('計測入力シート（ここのみ編集可）'!$BP$17:$BP$116,MATCH(A105&amp;B105,'計測入力シート（ここのみ編集可）'!$BO$17:$BO$116,0)),"")</f>
        <v>-</v>
      </c>
      <c r="F106" s="249" t="str">
        <f t="array" ref="F106">IFERROR(INDEX('計測入力シート（ここのみ編集可）'!$BR$17:$BR$116,MATCH(A105&amp;B105,'計測入力シート（ここのみ編集可）'!$BO$17:$BO$116,0)),"")</f>
        <v>-</v>
      </c>
      <c r="G106" s="250">
        <f t="array" ref="G106">IFERROR(INDEX('計測入力シート（ここのみ編集可）'!$BL$17:$BL$116,MATCH(A105&amp;B105,'計測入力シート（ここのみ編集可）'!$BO$17:$BO$116,0)),"")</f>
        <v>50</v>
      </c>
      <c r="H106" s="251"/>
    </row>
    <row r="107" ht="27.0" customHeight="1">
      <c r="D107" s="252" t="s">
        <v>18</v>
      </c>
      <c r="E107" s="253">
        <f t="array" ref="E107">IFERROR(INDEX('計測入力シート（ここのみ編集可）'!$C$17:$C$116,MATCH(A105&amp;B105,'計測入力シート（ここのみ編集可）'!$BO$17:$BO$116,0)),"")</f>
        <v>25</v>
      </c>
      <c r="F107" s="254" t="s">
        <v>4</v>
      </c>
      <c r="G107" s="255" t="str">
        <f t="array" ref="G107">IFERROR(INDEX('計測入力シート（ここのみ編集可）'!$D$17:$D$116,MATCH(A105&amp;B105,'計測入力シート（ここのみ編集可）'!$BO$17:$BO$116,0)),"")</f>
        <v>さかもっちゃん</v>
      </c>
      <c r="H107" s="256"/>
    </row>
    <row r="108" ht="27.0" customHeight="1">
      <c r="D108" s="257" t="s">
        <v>3</v>
      </c>
      <c r="E108" s="258" t="str">
        <f t="array" ref="E108">IFERROR(INDEX('計測入力シート（ここのみ編集可）'!$B$17:$B$116,MATCH(A105&amp;B105,'計測入力シート（ここのみ編集可）'!$BO$17:$BO$116,0)),"")</f>
        <v>N</v>
      </c>
      <c r="F108" s="259" t="s">
        <v>5</v>
      </c>
      <c r="G108" s="260" t="str">
        <f t="array" ref="G108">IFERROR(INDEX('計測入力シート（ここのみ編集可）'!$E$17:$E$116,MATCH(A105&amp;B105,'計測入力シート（ここのみ編集可）'!$BO$17:$BO$116,0)),"")</f>
        <v>690 DUKE</v>
      </c>
      <c r="H108" s="261"/>
    </row>
    <row r="109" ht="24.75" customHeight="1">
      <c r="D109" s="262" t="s">
        <v>58</v>
      </c>
      <c r="E109" s="263" t="str">
        <f t="array" ref="E109">IFERROR(INDEX(#REF!,MATCH(A105&amp;B105,'計測入力シート（ここのみ編集可）'!$BO$17:$BO$116,0)),"")</f>
        <v/>
      </c>
      <c r="H109" s="35"/>
    </row>
    <row r="110" ht="52.5" customHeight="1">
      <c r="D110" s="264" t="s">
        <v>68</v>
      </c>
      <c r="E110" s="265" t="str">
        <f t="array" ref="E110">IFERROR(INDEX(#REF!,MATCH(A105&amp;B105,'計測入力シート（ここのみ編集可）'!$BO$17:$BO$116,0)),"")</f>
        <v/>
      </c>
      <c r="F110" s="2"/>
      <c r="G110" s="2"/>
      <c r="H110" s="3"/>
    </row>
    <row r="111" ht="20.25" customHeight="1">
      <c r="D111" s="266" t="s">
        <v>70</v>
      </c>
      <c r="E111" s="267" t="str">
        <f t="array" ref="E111">IFERROR(INDEX('計測入力シート（ここのみ編集可）'!$AW$17:$AW$116,MATCH(A105&amp;B105,'計測入力シート（ここのみ編集可）'!$BO$17:$BO$116,0)),"")</f>
        <v>2:48:703</v>
      </c>
      <c r="F111" s="268"/>
      <c r="G111" s="269" t="s">
        <v>110</v>
      </c>
      <c r="H111" s="270" t="str">
        <f t="array" ref="H111">IFERROR(INDEX('計測入力シート（ここのみ編集可）'!$AY$17:$AY$116,MATCH(A105&amp;B105,'計測入力シート（ここのみ編集可）'!$BO$17:$BO$116,0)),"")</f>
        <v>-</v>
      </c>
    </row>
    <row r="112" ht="20.25" customHeight="1">
      <c r="D112" s="271" t="s">
        <v>73</v>
      </c>
      <c r="E112" s="272" t="str">
        <f t="array" ref="E112">IFERROR(INDEX('計測入力シート（ここのみ編集可）'!$AZ$17:$AZ$116,MATCH(A105&amp;B105,'計測入力シート（ここのみ編集可）'!$BO$17:$BO$116,0)),"")</f>
        <v>2:41:056</v>
      </c>
      <c r="F112" s="179"/>
      <c r="G112" s="273" t="s">
        <v>111</v>
      </c>
      <c r="H112" s="274" t="str">
        <f t="array" ref="H112">IFERROR(INDEX('計測入力シート（ここのみ編集可）'!$BB$17:$BB$116,MATCH(A105&amp;B105,'計測入力シート（ここのみ編集可）'!$BO$17:$BO$116,0)),"")</f>
        <v>-</v>
      </c>
    </row>
    <row r="113" ht="20.25" customHeight="1">
      <c r="D113" s="275" t="s">
        <v>112</v>
      </c>
      <c r="E113" s="276" t="str">
        <f t="array" ref="E113">IFERROR(INDEX('計測入力シート（ここのみ編集可）'!$BC$17:$BC$116,MATCH(A105&amp;B105,'計測入力シート（ここのみ編集可）'!$BO$17:$BO$116,0)),"")</f>
        <v>2:41:056</v>
      </c>
      <c r="F113" s="277"/>
      <c r="G113" s="278" t="s">
        <v>9</v>
      </c>
      <c r="H113" s="279">
        <f t="array" ref="H113">IFERROR(INDEX('計測入力シート（ここのみ編集可）'!$BD$17:$BD$116,MATCH(A105&amp;B105,'計測入力シート（ここのみ編集可）'!$BO$17:$BO$116,0)),"")</f>
        <v>1.650062496</v>
      </c>
    </row>
    <row r="114" ht="20.25" customHeight="1">
      <c r="D114" s="280"/>
    </row>
    <row r="115" ht="27.0" customHeight="1">
      <c r="A115" s="105" t="str">
        <f>A105</f>
        <v>N</v>
      </c>
      <c r="B115" s="105">
        <f>B105+1</f>
        <v>12</v>
      </c>
      <c r="D115" s="242" t="s">
        <v>11</v>
      </c>
      <c r="E115" s="243" t="s">
        <v>12</v>
      </c>
      <c r="F115" s="243" t="s">
        <v>13</v>
      </c>
      <c r="G115" s="244" t="s">
        <v>80</v>
      </c>
      <c r="H115" s="245"/>
    </row>
    <row r="116" ht="27.0" customHeight="1">
      <c r="A116" s="36"/>
      <c r="B116" s="36"/>
      <c r="D116" s="247" t="str">
        <f t="array" ref="D116">IFERROR(INDEX('計測入力シート（ここのみ編集可）'!$BN$17:$BN$116,MATCH(A115&amp;B115,'計測入力シート（ここのみ編集可）'!$BO$17:$BO$116,0)),"")</f>
        <v/>
      </c>
      <c r="E116" s="248" t="str">
        <f t="array" ref="E116">IFERROR(INDEX('計測入力シート（ここのみ編集可）'!$BP$17:$BP$116,MATCH(A115&amp;B115,'計測入力シート（ここのみ編集可）'!$BO$17:$BO$116,0)),"")</f>
        <v/>
      </c>
      <c r="F116" s="249" t="str">
        <f t="array" ref="F116">IFERROR(INDEX('計測入力シート（ここのみ編集可）'!$BR$17:$BR$116,MATCH(A115&amp;B115,'計測入力シート（ここのみ編集可）'!$BO$17:$BO$116,0)),"")</f>
        <v/>
      </c>
      <c r="G116" s="250" t="str">
        <f t="array" ref="G116">IFERROR(INDEX('計測入力シート（ここのみ編集可）'!$BL$17:$BL$116,MATCH(A115&amp;B115,'計測入力シート（ここのみ編集可）'!$BO$17:$BO$116,0)),"")</f>
        <v/>
      </c>
      <c r="H116" s="251"/>
    </row>
    <row r="117" ht="27.0" customHeight="1">
      <c r="D117" s="252" t="s">
        <v>18</v>
      </c>
      <c r="E117" s="253" t="str">
        <f t="array" ref="E117">IFERROR(INDEX('計測入力シート（ここのみ編集可）'!$C$17:$C$116,MATCH(A115&amp;B115,'計測入力シート（ここのみ編集可）'!$BO$17:$BO$116,0)),"")</f>
        <v/>
      </c>
      <c r="F117" s="254" t="s">
        <v>4</v>
      </c>
      <c r="G117" s="255" t="str">
        <f t="array" ref="G117">IFERROR(INDEX('計測入力シート（ここのみ編集可）'!$D$17:$D$116,MATCH(A115&amp;B115,'計測入力シート（ここのみ編集可）'!$BO$17:$BO$116,0)),"")</f>
        <v/>
      </c>
      <c r="H117" s="256"/>
    </row>
    <row r="118" ht="27.0" customHeight="1">
      <c r="D118" s="257" t="s">
        <v>3</v>
      </c>
      <c r="E118" s="258" t="str">
        <f t="array" ref="E118">IFERROR(INDEX('計測入力シート（ここのみ編集可）'!$B$17:$B$116,MATCH(A115&amp;B115,'計測入力シート（ここのみ編集可）'!$BO$17:$BO$116,0)),"")</f>
        <v/>
      </c>
      <c r="F118" s="259" t="s">
        <v>5</v>
      </c>
      <c r="G118" s="260" t="str">
        <f t="array" ref="G118">IFERROR(INDEX('計測入力シート（ここのみ編集可）'!$E$17:$E$116,MATCH(A115&amp;B115,'計測入力シート（ここのみ編集可）'!$BO$17:$BO$116,0)),"")</f>
        <v/>
      </c>
      <c r="H118" s="261"/>
    </row>
    <row r="119" ht="24.75" customHeight="1">
      <c r="D119" s="262" t="s">
        <v>58</v>
      </c>
      <c r="E119" s="263" t="str">
        <f t="array" ref="E119">IFERROR(INDEX(#REF!,MATCH(A115&amp;B115,'計測入力シート（ここのみ編集可）'!$BO$17:$BO$116,0)),"")</f>
        <v/>
      </c>
      <c r="H119" s="35"/>
    </row>
    <row r="120" ht="52.5" customHeight="1">
      <c r="D120" s="264" t="s">
        <v>68</v>
      </c>
      <c r="E120" s="265" t="str">
        <f t="array" ref="E120">IFERROR(INDEX(#REF!,MATCH(A115&amp;B115,'計測入力シート（ここのみ編集可）'!$BO$17:$BO$116,0)),"")</f>
        <v/>
      </c>
      <c r="F120" s="2"/>
      <c r="G120" s="2"/>
      <c r="H120" s="3"/>
    </row>
    <row r="121" ht="20.25" customHeight="1">
      <c r="D121" s="266" t="s">
        <v>70</v>
      </c>
      <c r="E121" s="267" t="str">
        <f t="array" ref="E121">IFERROR(INDEX('計測入力シート（ここのみ編集可）'!$AW$17:$AW$116,MATCH(A115&amp;B115,'計測入力シート（ここのみ編集可）'!$BO$17:$BO$116,0)),"")</f>
        <v/>
      </c>
      <c r="F121" s="268"/>
      <c r="G121" s="269" t="s">
        <v>110</v>
      </c>
      <c r="H121" s="270" t="str">
        <f t="array" ref="H121">IFERROR(INDEX('計測入力シート（ここのみ編集可）'!$AY$17:$AY$116,MATCH(A115&amp;B115,'計測入力シート（ここのみ編集可）'!$BO$17:$BO$116,0)),"")</f>
        <v/>
      </c>
    </row>
    <row r="122" ht="20.25" customHeight="1">
      <c r="D122" s="271" t="s">
        <v>73</v>
      </c>
      <c r="E122" s="272" t="str">
        <f t="array" ref="E122">IFERROR(INDEX('計測入力シート（ここのみ編集可）'!$AZ$17:$AZ$116,MATCH(A115&amp;B115,'計測入力シート（ここのみ編集可）'!$BO$17:$BO$116,0)),"")</f>
        <v/>
      </c>
      <c r="F122" s="179"/>
      <c r="G122" s="273" t="s">
        <v>111</v>
      </c>
      <c r="H122" s="274" t="str">
        <f t="array" ref="H122">IFERROR(INDEX('計測入力シート（ここのみ編集可）'!$BB$17:$BB$116,MATCH(A115&amp;B115,'計測入力シート（ここのみ編集可）'!$BO$17:$BO$116,0)),"")</f>
        <v/>
      </c>
    </row>
    <row r="123" ht="20.25" customHeight="1">
      <c r="D123" s="275" t="s">
        <v>112</v>
      </c>
      <c r="E123" s="276" t="str">
        <f t="array" ref="E123">IFERROR(INDEX('計測入力シート（ここのみ編集可）'!$BC$17:$BC$116,MATCH(A115&amp;B115,'計測入力シート（ここのみ編集可）'!$BO$17:$BO$116,0)),"")</f>
        <v/>
      </c>
      <c r="F123" s="277"/>
      <c r="G123" s="278" t="s">
        <v>9</v>
      </c>
      <c r="H123" s="279" t="str">
        <f t="array" ref="H123">IFERROR(INDEX('計測入力シート（ここのみ編集可）'!$BD$17:$BD$116,MATCH(A115&amp;B115,'計測入力シート（ここのみ編集可）'!$BO$17:$BO$116,0)),"")</f>
        <v/>
      </c>
    </row>
    <row r="124" ht="20.25" customHeight="1">
      <c r="D124" s="280"/>
    </row>
    <row r="125" ht="27.0" customHeight="1">
      <c r="A125" s="105" t="str">
        <f>A115</f>
        <v>N</v>
      </c>
      <c r="B125" s="105">
        <f>B115+1</f>
        <v>13</v>
      </c>
      <c r="D125" s="242" t="s">
        <v>11</v>
      </c>
      <c r="E125" s="243" t="s">
        <v>12</v>
      </c>
      <c r="F125" s="243" t="s">
        <v>13</v>
      </c>
      <c r="G125" s="244" t="s">
        <v>80</v>
      </c>
      <c r="H125" s="245"/>
    </row>
    <row r="126" ht="27.0" customHeight="1">
      <c r="A126" s="36"/>
      <c r="B126" s="36"/>
      <c r="D126" s="247" t="str">
        <f t="array" ref="D126">IFERROR(INDEX('計測入力シート（ここのみ編集可）'!$BN$17:$BN$116,MATCH(A125&amp;B125,'計測入力シート（ここのみ編集可）'!$BO$17:$BO$116,0)),"")</f>
        <v/>
      </c>
      <c r="E126" s="248" t="str">
        <f t="array" ref="E126">IFERROR(INDEX('計測入力シート（ここのみ編集可）'!$BP$17:$BP$116,MATCH(A125&amp;B125,'計測入力シート（ここのみ編集可）'!$BO$17:$BO$116,0)),"")</f>
        <v/>
      </c>
      <c r="F126" s="249" t="str">
        <f t="array" ref="F126">IFERROR(INDEX('計測入力シート（ここのみ編集可）'!$BR$17:$BR$116,MATCH(A125&amp;B125,'計測入力シート（ここのみ編集可）'!$BO$17:$BO$116,0)),"")</f>
        <v/>
      </c>
      <c r="G126" s="250" t="str">
        <f t="array" ref="G126">IFERROR(INDEX('計測入力シート（ここのみ編集可）'!$BL$17:$BL$116,MATCH(A125&amp;B125,'計測入力シート（ここのみ編集可）'!$BO$17:$BO$116,0)),"")</f>
        <v/>
      </c>
      <c r="H126" s="251"/>
    </row>
    <row r="127" ht="27.0" customHeight="1">
      <c r="D127" s="252" t="s">
        <v>18</v>
      </c>
      <c r="E127" s="253" t="str">
        <f t="array" ref="E127">IFERROR(INDEX('計測入力シート（ここのみ編集可）'!$C$17:$C$116,MATCH(A125&amp;B125,'計測入力シート（ここのみ編集可）'!$BO$17:$BO$116,0)),"")</f>
        <v/>
      </c>
      <c r="F127" s="254" t="s">
        <v>4</v>
      </c>
      <c r="G127" s="255" t="str">
        <f t="array" ref="G127">IFERROR(INDEX('計測入力シート（ここのみ編集可）'!$D$17:$D$116,MATCH(A125&amp;B125,'計測入力シート（ここのみ編集可）'!$BO$17:$BO$116,0)),"")</f>
        <v/>
      </c>
      <c r="H127" s="256"/>
    </row>
    <row r="128" ht="27.0" customHeight="1">
      <c r="D128" s="257" t="s">
        <v>3</v>
      </c>
      <c r="E128" s="258" t="str">
        <f t="array" ref="E128">IFERROR(INDEX('計測入力シート（ここのみ編集可）'!$B$17:$B$116,MATCH(A125&amp;B125,'計測入力シート（ここのみ編集可）'!$BO$17:$BO$116,0)),"")</f>
        <v/>
      </c>
      <c r="F128" s="259" t="s">
        <v>5</v>
      </c>
      <c r="G128" s="260" t="str">
        <f t="array" ref="G128">IFERROR(INDEX('計測入力シート（ここのみ編集可）'!$E$17:$E$116,MATCH(A125&amp;B125,'計測入力シート（ここのみ編集可）'!$BO$17:$BO$116,0)),"")</f>
        <v/>
      </c>
      <c r="H128" s="261"/>
    </row>
    <row r="129" ht="24.75" customHeight="1">
      <c r="D129" s="262" t="s">
        <v>58</v>
      </c>
      <c r="E129" s="263" t="str">
        <f t="array" ref="E129">IFERROR(INDEX(#REF!,MATCH(A125&amp;B125,'計測入力シート（ここのみ編集可）'!$BO$17:$BO$116,0)),"")</f>
        <v/>
      </c>
      <c r="H129" s="35"/>
    </row>
    <row r="130" ht="52.5" customHeight="1">
      <c r="D130" s="264" t="s">
        <v>68</v>
      </c>
      <c r="E130" s="265" t="str">
        <f t="array" ref="E130">IFERROR(INDEX(#REF!,MATCH(A125&amp;B125,'計測入力シート（ここのみ編集可）'!$BO$17:$BO$116,0)),"")</f>
        <v/>
      </c>
      <c r="F130" s="2"/>
      <c r="G130" s="2"/>
      <c r="H130" s="3"/>
    </row>
    <row r="131" ht="20.25" customHeight="1">
      <c r="D131" s="266" t="s">
        <v>70</v>
      </c>
      <c r="E131" s="267" t="str">
        <f t="array" ref="E131">IFERROR(INDEX('計測入力シート（ここのみ編集可）'!$AW$17:$AW$116,MATCH(A125&amp;B125,'計測入力シート（ここのみ編集可）'!$BO$17:$BO$116,0)),"")</f>
        <v/>
      </c>
      <c r="F131" s="268"/>
      <c r="G131" s="269" t="s">
        <v>110</v>
      </c>
      <c r="H131" s="270" t="str">
        <f t="array" ref="H131">IFERROR(INDEX('計測入力シート（ここのみ編集可）'!$AY$17:$AY$116,MATCH(A125&amp;B125,'計測入力シート（ここのみ編集可）'!$BO$17:$BO$116,0)),"")</f>
        <v/>
      </c>
    </row>
    <row r="132" ht="20.25" customHeight="1">
      <c r="D132" s="271" t="s">
        <v>73</v>
      </c>
      <c r="E132" s="272" t="str">
        <f t="array" ref="E132">IFERROR(INDEX('計測入力シート（ここのみ編集可）'!$AZ$17:$AZ$116,MATCH(A125&amp;B125,'計測入力シート（ここのみ編集可）'!$BO$17:$BO$116,0)),"")</f>
        <v/>
      </c>
      <c r="F132" s="179"/>
      <c r="G132" s="273" t="s">
        <v>111</v>
      </c>
      <c r="H132" s="274" t="str">
        <f t="array" ref="H132">IFERROR(INDEX('計測入力シート（ここのみ編集可）'!$BB$17:$BB$116,MATCH(A125&amp;B125,'計測入力シート（ここのみ編集可）'!$BO$17:$BO$116,0)),"")</f>
        <v/>
      </c>
    </row>
    <row r="133" ht="20.25" customHeight="1">
      <c r="D133" s="275" t="s">
        <v>112</v>
      </c>
      <c r="E133" s="276" t="str">
        <f t="array" ref="E133">IFERROR(INDEX('計測入力シート（ここのみ編集可）'!$BC$17:$BC$116,MATCH(A125&amp;B125,'計測入力シート（ここのみ編集可）'!$BO$17:$BO$116,0)),"")</f>
        <v/>
      </c>
      <c r="F133" s="277"/>
      <c r="G133" s="278" t="s">
        <v>9</v>
      </c>
      <c r="H133" s="279" t="str">
        <f t="array" ref="H133">IFERROR(INDEX('計測入力シート（ここのみ編集可）'!$BD$17:$BD$116,MATCH(A125&amp;B125,'計測入力シート（ここのみ編集可）'!$BO$17:$BO$116,0)),"")</f>
        <v/>
      </c>
    </row>
    <row r="134" ht="20.25" customHeight="1">
      <c r="D134" s="280"/>
    </row>
    <row r="135" ht="27.0" customHeight="1">
      <c r="A135" s="105" t="str">
        <f>A125</f>
        <v>N</v>
      </c>
      <c r="B135" s="105">
        <f>B125+1</f>
        <v>14</v>
      </c>
      <c r="D135" s="242" t="s">
        <v>11</v>
      </c>
      <c r="E135" s="243" t="s">
        <v>12</v>
      </c>
      <c r="F135" s="243" t="s">
        <v>13</v>
      </c>
      <c r="G135" s="244" t="s">
        <v>80</v>
      </c>
      <c r="H135" s="245"/>
    </row>
    <row r="136" ht="27.0" customHeight="1">
      <c r="A136" s="36"/>
      <c r="B136" s="36"/>
      <c r="D136" s="247" t="str">
        <f t="array" ref="D136">IFERROR(INDEX('計測入力シート（ここのみ編集可）'!$BN$17:$BN$116,MATCH(A135&amp;B135,'計測入力シート（ここのみ編集可）'!$BO$17:$BO$116,0)),"")</f>
        <v/>
      </c>
      <c r="E136" s="248" t="str">
        <f t="array" ref="E136">IFERROR(INDEX('計測入力シート（ここのみ編集可）'!$BP$17:$BP$116,MATCH(A135&amp;B135,'計測入力シート（ここのみ編集可）'!$BO$17:$BO$116,0)),"")</f>
        <v/>
      </c>
      <c r="F136" s="249" t="str">
        <f t="array" ref="F136">IFERROR(INDEX('計測入力シート（ここのみ編集可）'!$BR$17:$BR$116,MATCH(A135&amp;B135,'計測入力シート（ここのみ編集可）'!$BO$17:$BO$116,0)),"")</f>
        <v/>
      </c>
      <c r="G136" s="250" t="str">
        <f t="array" ref="G136">IFERROR(INDEX('計測入力シート（ここのみ編集可）'!$BL$17:$BL$116,MATCH(A135&amp;B135,'計測入力シート（ここのみ編集可）'!$BO$17:$BO$116,0)),"")</f>
        <v/>
      </c>
      <c r="H136" s="251"/>
    </row>
    <row r="137" ht="27.0" customHeight="1">
      <c r="D137" s="252" t="s">
        <v>18</v>
      </c>
      <c r="E137" s="253" t="str">
        <f t="array" ref="E137">IFERROR(INDEX('計測入力シート（ここのみ編集可）'!$C$17:$C$116,MATCH(A135&amp;B135,'計測入力シート（ここのみ編集可）'!$BO$17:$BO$116,0)),"")</f>
        <v/>
      </c>
      <c r="F137" s="254" t="s">
        <v>4</v>
      </c>
      <c r="G137" s="255" t="str">
        <f t="array" ref="G137">IFERROR(INDEX('計測入力シート（ここのみ編集可）'!$D$17:$D$116,MATCH(A135&amp;B135,'計測入力シート（ここのみ編集可）'!$BO$17:$BO$116,0)),"")</f>
        <v/>
      </c>
      <c r="H137" s="256"/>
    </row>
    <row r="138" ht="27.0" customHeight="1">
      <c r="D138" s="257" t="s">
        <v>3</v>
      </c>
      <c r="E138" s="258" t="str">
        <f t="array" ref="E138">IFERROR(INDEX('計測入力シート（ここのみ編集可）'!$B$17:$B$116,MATCH(A135&amp;B135,'計測入力シート（ここのみ編集可）'!$BO$17:$BO$116,0)),"")</f>
        <v/>
      </c>
      <c r="F138" s="259" t="s">
        <v>5</v>
      </c>
      <c r="G138" s="260" t="str">
        <f t="array" ref="G138">IFERROR(INDEX('計測入力シート（ここのみ編集可）'!$E$17:$E$116,MATCH(A135&amp;B135,'計測入力シート（ここのみ編集可）'!$BO$17:$BO$116,0)),"")</f>
        <v/>
      </c>
      <c r="H138" s="261"/>
    </row>
    <row r="139" ht="24.75" customHeight="1">
      <c r="D139" s="262" t="s">
        <v>58</v>
      </c>
      <c r="E139" s="263" t="str">
        <f t="array" ref="E139">IFERROR(INDEX(#REF!,MATCH(A135&amp;B135,'計測入力シート（ここのみ編集可）'!$BO$17:$BO$116,0)),"")</f>
        <v/>
      </c>
      <c r="H139" s="35"/>
    </row>
    <row r="140" ht="52.5" customHeight="1">
      <c r="D140" s="264" t="s">
        <v>68</v>
      </c>
      <c r="E140" s="265" t="str">
        <f t="array" ref="E140">IFERROR(INDEX(#REF!,MATCH(A135&amp;B135,'計測入力シート（ここのみ編集可）'!$BO$17:$BO$116,0)),"")</f>
        <v/>
      </c>
      <c r="F140" s="2"/>
      <c r="G140" s="2"/>
      <c r="H140" s="3"/>
    </row>
    <row r="141" ht="20.25" customHeight="1">
      <c r="D141" s="266" t="s">
        <v>70</v>
      </c>
      <c r="E141" s="267" t="str">
        <f t="array" ref="E141">IFERROR(INDEX('計測入力シート（ここのみ編集可）'!$AW$17:$AW$116,MATCH(A135&amp;B135,'計測入力シート（ここのみ編集可）'!$BO$17:$BO$116,0)),"")</f>
        <v/>
      </c>
      <c r="F141" s="268"/>
      <c r="G141" s="269" t="s">
        <v>110</v>
      </c>
      <c r="H141" s="270" t="str">
        <f t="array" ref="H141">IFERROR(INDEX('計測入力シート（ここのみ編集可）'!$AY$17:$AY$116,MATCH(A135&amp;B135,'計測入力シート（ここのみ編集可）'!$BO$17:$BO$116,0)),"")</f>
        <v/>
      </c>
    </row>
    <row r="142" ht="20.25" customHeight="1">
      <c r="D142" s="271" t="s">
        <v>73</v>
      </c>
      <c r="E142" s="272" t="str">
        <f t="array" ref="E142">IFERROR(INDEX('計測入力シート（ここのみ編集可）'!$AZ$17:$AZ$116,MATCH(A135&amp;B135,'計測入力シート（ここのみ編集可）'!$BO$17:$BO$116,0)),"")</f>
        <v/>
      </c>
      <c r="F142" s="179"/>
      <c r="G142" s="273" t="s">
        <v>111</v>
      </c>
      <c r="H142" s="274" t="str">
        <f t="array" ref="H142">IFERROR(INDEX('計測入力シート（ここのみ編集可）'!$BB$17:$BB$116,MATCH(A135&amp;B135,'計測入力シート（ここのみ編集可）'!$BO$17:$BO$116,0)),"")</f>
        <v/>
      </c>
    </row>
    <row r="143" ht="20.25" customHeight="1">
      <c r="D143" s="275" t="s">
        <v>112</v>
      </c>
      <c r="E143" s="276" t="str">
        <f t="array" ref="E143">IFERROR(INDEX('計測入力シート（ここのみ編集可）'!$BC$17:$BC$116,MATCH(A135&amp;B135,'計測入力シート（ここのみ編集可）'!$BO$17:$BO$116,0)),"")</f>
        <v/>
      </c>
      <c r="F143" s="277"/>
      <c r="G143" s="278" t="s">
        <v>9</v>
      </c>
      <c r="H143" s="279" t="str">
        <f t="array" ref="H143">IFERROR(INDEX('計測入力シート（ここのみ編集可）'!$BD$17:$BD$116,MATCH(A135&amp;B135,'計測入力シート（ここのみ編集可）'!$BO$17:$BO$116,0)),"")</f>
        <v/>
      </c>
    </row>
    <row r="144" ht="20.25" customHeight="1">
      <c r="D144" s="280"/>
    </row>
    <row r="145" ht="27.0" customHeight="1">
      <c r="A145" s="105" t="str">
        <f>A135</f>
        <v>N</v>
      </c>
      <c r="B145" s="105">
        <f>B135+1</f>
        <v>15</v>
      </c>
      <c r="D145" s="242" t="s">
        <v>11</v>
      </c>
      <c r="E145" s="243" t="s">
        <v>12</v>
      </c>
      <c r="F145" s="243" t="s">
        <v>13</v>
      </c>
      <c r="G145" s="244" t="s">
        <v>80</v>
      </c>
      <c r="H145" s="245"/>
    </row>
    <row r="146" ht="27.0" customHeight="1">
      <c r="A146" s="36"/>
      <c r="B146" s="36"/>
      <c r="D146" s="247" t="str">
        <f t="array" ref="D146">IFERROR(INDEX('計測入力シート（ここのみ編集可）'!$BN$17:$BN$116,MATCH(A145&amp;B145,'計測入力シート（ここのみ編集可）'!$BO$17:$BO$116,0)),"")</f>
        <v/>
      </c>
      <c r="E146" s="248" t="str">
        <f t="array" ref="E146">IFERROR(INDEX('計測入力シート（ここのみ編集可）'!$BP$17:$BP$116,MATCH(A145&amp;B145,'計測入力シート（ここのみ編集可）'!$BO$17:$BO$116,0)),"")</f>
        <v/>
      </c>
      <c r="F146" s="249" t="str">
        <f t="array" ref="F146">IFERROR(INDEX('計測入力シート（ここのみ編集可）'!$BR$17:$BR$116,MATCH(A145&amp;B145,'計測入力シート（ここのみ編集可）'!$BO$17:$BO$116,0)),"")</f>
        <v/>
      </c>
      <c r="G146" s="250" t="str">
        <f t="array" ref="G146">IFERROR(INDEX('計測入力シート（ここのみ編集可）'!$BL$17:$BL$116,MATCH(A145&amp;B145,'計測入力シート（ここのみ編集可）'!$BO$17:$BO$116,0)),"")</f>
        <v/>
      </c>
      <c r="H146" s="251"/>
    </row>
    <row r="147" ht="27.0" customHeight="1">
      <c r="D147" s="252" t="s">
        <v>18</v>
      </c>
      <c r="E147" s="253" t="str">
        <f t="array" ref="E147">IFERROR(INDEX('計測入力シート（ここのみ編集可）'!$C$17:$C$116,MATCH(A145&amp;B145,'計測入力シート（ここのみ編集可）'!$BO$17:$BO$116,0)),"")</f>
        <v/>
      </c>
      <c r="F147" s="254" t="s">
        <v>4</v>
      </c>
      <c r="G147" s="255" t="str">
        <f t="array" ref="G147">IFERROR(INDEX('計測入力シート（ここのみ編集可）'!$D$17:$D$116,MATCH(A145&amp;B145,'計測入力シート（ここのみ編集可）'!$BO$17:$BO$116,0)),"")</f>
        <v/>
      </c>
      <c r="H147" s="256"/>
    </row>
    <row r="148" ht="27.0" customHeight="1">
      <c r="D148" s="257" t="s">
        <v>3</v>
      </c>
      <c r="E148" s="258" t="str">
        <f t="array" ref="E148">IFERROR(INDEX('計測入力シート（ここのみ編集可）'!$B$17:$B$116,MATCH(A145&amp;B145,'計測入力シート（ここのみ編集可）'!$BO$17:$BO$116,0)),"")</f>
        <v/>
      </c>
      <c r="F148" s="259" t="s">
        <v>5</v>
      </c>
      <c r="G148" s="260" t="str">
        <f t="array" ref="G148">IFERROR(INDEX('計測入力シート（ここのみ編集可）'!$E$17:$E$116,MATCH(A145&amp;B145,'計測入力シート（ここのみ編集可）'!$BO$17:$BO$116,0)),"")</f>
        <v/>
      </c>
      <c r="H148" s="261"/>
    </row>
    <row r="149" ht="24.75" customHeight="1">
      <c r="D149" s="262" t="s">
        <v>58</v>
      </c>
      <c r="E149" s="263" t="str">
        <f t="array" ref="E149">IFERROR(INDEX(#REF!,MATCH(A145&amp;B145,'計測入力シート（ここのみ編集可）'!$BO$17:$BO$116,0)),"")</f>
        <v/>
      </c>
      <c r="H149" s="35"/>
    </row>
    <row r="150" ht="52.5" customHeight="1">
      <c r="D150" s="264" t="s">
        <v>68</v>
      </c>
      <c r="E150" s="265" t="str">
        <f t="array" ref="E150">IFERROR(INDEX(#REF!,MATCH(A145&amp;B145,'計測入力シート（ここのみ編集可）'!$BO$17:$BO$116,0)),"")</f>
        <v/>
      </c>
      <c r="F150" s="2"/>
      <c r="G150" s="2"/>
      <c r="H150" s="3"/>
    </row>
    <row r="151" ht="20.25" customHeight="1">
      <c r="D151" s="266" t="s">
        <v>70</v>
      </c>
      <c r="E151" s="267" t="str">
        <f t="array" ref="E151">IFERROR(INDEX('計測入力シート（ここのみ編集可）'!$AW$17:$AW$116,MATCH(A145&amp;B145,'計測入力シート（ここのみ編集可）'!$BO$17:$BO$116,0)),"")</f>
        <v/>
      </c>
      <c r="F151" s="268"/>
      <c r="G151" s="269" t="s">
        <v>110</v>
      </c>
      <c r="H151" s="270" t="str">
        <f t="array" ref="H151">IFERROR(INDEX('計測入力シート（ここのみ編集可）'!$AY$17:$AY$116,MATCH(A145&amp;B145,'計測入力シート（ここのみ編集可）'!$BO$17:$BO$116,0)),"")</f>
        <v/>
      </c>
    </row>
    <row r="152" ht="20.25" customHeight="1">
      <c r="D152" s="271" t="s">
        <v>73</v>
      </c>
      <c r="E152" s="272" t="str">
        <f t="array" ref="E152">IFERROR(INDEX('計測入力シート（ここのみ編集可）'!$AZ$17:$AZ$116,MATCH(A145&amp;B145,'計測入力シート（ここのみ編集可）'!$BO$17:$BO$116,0)),"")</f>
        <v/>
      </c>
      <c r="F152" s="179"/>
      <c r="G152" s="273" t="s">
        <v>111</v>
      </c>
      <c r="H152" s="274" t="str">
        <f t="array" ref="H152">IFERROR(INDEX('計測入力シート（ここのみ編集可）'!$BB$17:$BB$116,MATCH(A145&amp;B145,'計測入力シート（ここのみ編集可）'!$BO$17:$BO$116,0)),"")</f>
        <v/>
      </c>
    </row>
    <row r="153" ht="20.25" customHeight="1">
      <c r="D153" s="275" t="s">
        <v>112</v>
      </c>
      <c r="E153" s="276" t="str">
        <f t="array" ref="E153">IFERROR(INDEX('計測入力シート（ここのみ編集可）'!$BC$17:$BC$116,MATCH(A145&amp;B145,'計測入力シート（ここのみ編集可）'!$BO$17:$BO$116,0)),"")</f>
        <v/>
      </c>
      <c r="F153" s="277"/>
      <c r="G153" s="278" t="s">
        <v>9</v>
      </c>
      <c r="H153" s="279" t="str">
        <f t="array" ref="H153">IFERROR(INDEX('計測入力シート（ここのみ編集可）'!$BD$17:$BD$116,MATCH(A145&amp;B145,'計測入力シート（ここのみ編集可）'!$BO$17:$BO$116,0)),"")</f>
        <v/>
      </c>
    </row>
    <row r="154" ht="20.25" customHeight="1">
      <c r="D154" s="280"/>
    </row>
    <row r="155" ht="27.0" customHeight="1">
      <c r="A155" s="105" t="str">
        <f>A145</f>
        <v>N</v>
      </c>
      <c r="B155" s="105">
        <f>B145+1</f>
        <v>16</v>
      </c>
      <c r="D155" s="242" t="s">
        <v>11</v>
      </c>
      <c r="E155" s="243" t="s">
        <v>12</v>
      </c>
      <c r="F155" s="243" t="s">
        <v>13</v>
      </c>
      <c r="G155" s="244" t="s">
        <v>80</v>
      </c>
      <c r="H155" s="245"/>
    </row>
    <row r="156" ht="27.0" customHeight="1">
      <c r="A156" s="36"/>
      <c r="B156" s="36"/>
      <c r="D156" s="247" t="str">
        <f t="array" ref="D156">IFERROR(INDEX('計測入力シート（ここのみ編集可）'!$BN$17:$BN$116,MATCH(A155&amp;B155,'計測入力シート（ここのみ編集可）'!$BO$17:$BO$116,0)),"")</f>
        <v/>
      </c>
      <c r="E156" s="248" t="str">
        <f t="array" ref="E156">IFERROR(INDEX('計測入力シート（ここのみ編集可）'!$BP$17:$BP$116,MATCH(A155&amp;B155,'計測入力シート（ここのみ編集可）'!$BO$17:$BO$116,0)),"")</f>
        <v/>
      </c>
      <c r="F156" s="249" t="str">
        <f t="array" ref="F156">IFERROR(INDEX('計測入力シート（ここのみ編集可）'!$BR$17:$BR$116,MATCH(A155&amp;B155,'計測入力シート（ここのみ編集可）'!$BO$17:$BO$116,0)),"")</f>
        <v/>
      </c>
      <c r="G156" s="250" t="str">
        <f t="array" ref="G156">IFERROR(INDEX('計測入力シート（ここのみ編集可）'!$BL$17:$BL$116,MATCH(A155&amp;B155,'計測入力シート（ここのみ編集可）'!$BO$17:$BO$116,0)),"")</f>
        <v/>
      </c>
      <c r="H156" s="251"/>
    </row>
    <row r="157" ht="27.0" customHeight="1">
      <c r="D157" s="252" t="s">
        <v>18</v>
      </c>
      <c r="E157" s="253" t="str">
        <f t="array" ref="E157">IFERROR(INDEX('計測入力シート（ここのみ編集可）'!$C$17:$C$116,MATCH(A155&amp;B155,'計測入力シート（ここのみ編集可）'!$BO$17:$BO$116,0)),"")</f>
        <v/>
      </c>
      <c r="F157" s="254" t="s">
        <v>4</v>
      </c>
      <c r="G157" s="255" t="str">
        <f t="array" ref="G157">IFERROR(INDEX('計測入力シート（ここのみ編集可）'!$D$17:$D$116,MATCH(A155&amp;B155,'計測入力シート（ここのみ編集可）'!$BO$17:$BO$116,0)),"")</f>
        <v/>
      </c>
      <c r="H157" s="256"/>
    </row>
    <row r="158" ht="27.0" customHeight="1">
      <c r="D158" s="257" t="s">
        <v>3</v>
      </c>
      <c r="E158" s="258" t="str">
        <f t="array" ref="E158">IFERROR(INDEX('計測入力シート（ここのみ編集可）'!$B$17:$B$116,MATCH(A155&amp;B155,'計測入力シート（ここのみ編集可）'!$BO$17:$BO$116,0)),"")</f>
        <v/>
      </c>
      <c r="F158" s="259" t="s">
        <v>5</v>
      </c>
      <c r="G158" s="260" t="str">
        <f t="array" ref="G158">IFERROR(INDEX('計測入力シート（ここのみ編集可）'!$E$17:$E$116,MATCH(A155&amp;B155,'計測入力シート（ここのみ編集可）'!$BO$17:$BO$116,0)),"")</f>
        <v/>
      </c>
      <c r="H158" s="261"/>
    </row>
    <row r="159" ht="24.75" customHeight="1">
      <c r="D159" s="262" t="s">
        <v>58</v>
      </c>
      <c r="E159" s="263" t="str">
        <f t="array" ref="E159">IFERROR(INDEX(#REF!,MATCH(A155&amp;B155,'計測入力シート（ここのみ編集可）'!$BO$17:$BO$116,0)),"")</f>
        <v/>
      </c>
      <c r="H159" s="35"/>
    </row>
    <row r="160" ht="52.5" customHeight="1">
      <c r="D160" s="264" t="s">
        <v>68</v>
      </c>
      <c r="E160" s="265" t="str">
        <f t="array" ref="E160">IFERROR(INDEX(#REF!,MATCH(A155&amp;B155,'計測入力シート（ここのみ編集可）'!$BO$17:$BO$116,0)),"")</f>
        <v/>
      </c>
      <c r="F160" s="2"/>
      <c r="G160" s="2"/>
      <c r="H160" s="3"/>
    </row>
    <row r="161" ht="20.25" customHeight="1">
      <c r="D161" s="266" t="s">
        <v>70</v>
      </c>
      <c r="E161" s="267" t="str">
        <f t="array" ref="E161">IFERROR(INDEX('計測入力シート（ここのみ編集可）'!$AW$17:$AW$116,MATCH(A155&amp;B155,'計測入力シート（ここのみ編集可）'!$BO$17:$BO$116,0)),"")</f>
        <v/>
      </c>
      <c r="F161" s="268"/>
      <c r="G161" s="269" t="s">
        <v>110</v>
      </c>
      <c r="H161" s="270" t="str">
        <f t="array" ref="H161">IFERROR(INDEX('計測入力シート（ここのみ編集可）'!$AY$17:$AY$116,MATCH(A155&amp;B155,'計測入力シート（ここのみ編集可）'!$BO$17:$BO$116,0)),"")</f>
        <v/>
      </c>
    </row>
    <row r="162" ht="20.25" customHeight="1">
      <c r="D162" s="271" t="s">
        <v>73</v>
      </c>
      <c r="E162" s="272" t="str">
        <f t="array" ref="E162">IFERROR(INDEX('計測入力シート（ここのみ編集可）'!$AZ$17:$AZ$116,MATCH(A155&amp;B155,'計測入力シート（ここのみ編集可）'!$BO$17:$BO$116,0)),"")</f>
        <v/>
      </c>
      <c r="F162" s="179"/>
      <c r="G162" s="273" t="s">
        <v>111</v>
      </c>
      <c r="H162" s="274" t="str">
        <f t="array" ref="H162">IFERROR(INDEX('計測入力シート（ここのみ編集可）'!$BB$17:$BB$116,MATCH(A155&amp;B155,'計測入力シート（ここのみ編集可）'!$BO$17:$BO$116,0)),"")</f>
        <v/>
      </c>
    </row>
    <row r="163" ht="20.25" customHeight="1">
      <c r="D163" s="275" t="s">
        <v>112</v>
      </c>
      <c r="E163" s="276" t="str">
        <f t="array" ref="E163">IFERROR(INDEX('計測入力シート（ここのみ編集可）'!$BC$17:$BC$116,MATCH(A155&amp;B155,'計測入力シート（ここのみ編集可）'!$BO$17:$BO$116,0)),"")</f>
        <v/>
      </c>
      <c r="F163" s="277"/>
      <c r="G163" s="278" t="s">
        <v>9</v>
      </c>
      <c r="H163" s="279" t="str">
        <f t="array" ref="H163">IFERROR(INDEX('計測入力シート（ここのみ編集可）'!$BD$17:$BD$116,MATCH(A155&amp;B155,'計測入力シート（ここのみ編集可）'!$BO$17:$BO$116,0)),"")</f>
        <v/>
      </c>
    </row>
    <row r="164" ht="20.25" customHeight="1">
      <c r="D164" s="280"/>
    </row>
    <row r="165" ht="27.0" customHeight="1">
      <c r="A165" s="105" t="str">
        <f>A155</f>
        <v>N</v>
      </c>
      <c r="B165" s="105">
        <f>B155+1</f>
        <v>17</v>
      </c>
      <c r="D165" s="242" t="s">
        <v>11</v>
      </c>
      <c r="E165" s="243" t="s">
        <v>12</v>
      </c>
      <c r="F165" s="243" t="s">
        <v>13</v>
      </c>
      <c r="G165" s="244" t="s">
        <v>80</v>
      </c>
      <c r="H165" s="245"/>
    </row>
    <row r="166" ht="27.0" customHeight="1">
      <c r="A166" s="36"/>
      <c r="B166" s="36"/>
      <c r="D166" s="247" t="str">
        <f t="array" ref="D166">IFERROR(INDEX('計測入力シート（ここのみ編集可）'!$BN$17:$BN$116,MATCH(A165&amp;B165,'計測入力シート（ここのみ編集可）'!$BO$17:$BO$116,0)),"")</f>
        <v/>
      </c>
      <c r="E166" s="248" t="str">
        <f t="array" ref="E166">IFERROR(INDEX('計測入力シート（ここのみ編集可）'!$BP$17:$BP$116,MATCH(A165&amp;B165,'計測入力シート（ここのみ編集可）'!$BO$17:$BO$116,0)),"")</f>
        <v/>
      </c>
      <c r="F166" s="249" t="str">
        <f t="array" ref="F166">IFERROR(INDEX('計測入力シート（ここのみ編集可）'!$BR$17:$BR$116,MATCH(A165&amp;B165,'計測入力シート（ここのみ編集可）'!$BO$17:$BO$116,0)),"")</f>
        <v/>
      </c>
      <c r="G166" s="250" t="str">
        <f t="array" ref="G166">IFERROR(INDEX('計測入力シート（ここのみ編集可）'!$BL$17:$BL$116,MATCH(A165&amp;B165,'計測入力シート（ここのみ編集可）'!$BO$17:$BO$116,0)),"")</f>
        <v/>
      </c>
      <c r="H166" s="251"/>
    </row>
    <row r="167" ht="27.0" customHeight="1">
      <c r="D167" s="252" t="s">
        <v>18</v>
      </c>
      <c r="E167" s="253" t="str">
        <f t="array" ref="E167">IFERROR(INDEX('計測入力シート（ここのみ編集可）'!$C$17:$C$116,MATCH(A165&amp;B165,'計測入力シート（ここのみ編集可）'!$BO$17:$BO$116,0)),"")</f>
        <v/>
      </c>
      <c r="F167" s="254" t="s">
        <v>4</v>
      </c>
      <c r="G167" s="255" t="str">
        <f t="array" ref="G167">IFERROR(INDEX('計測入力シート（ここのみ編集可）'!$D$17:$D$116,MATCH(A165&amp;B165,'計測入力シート（ここのみ編集可）'!$BO$17:$BO$116,0)),"")</f>
        <v/>
      </c>
      <c r="H167" s="256"/>
    </row>
    <row r="168" ht="27.0" customHeight="1">
      <c r="D168" s="257" t="s">
        <v>3</v>
      </c>
      <c r="E168" s="258" t="str">
        <f t="array" ref="E168">IFERROR(INDEX('計測入力シート（ここのみ編集可）'!$B$17:$B$116,MATCH(A165&amp;B165,'計測入力シート（ここのみ編集可）'!$BO$17:$BO$116,0)),"")</f>
        <v/>
      </c>
      <c r="F168" s="259" t="s">
        <v>5</v>
      </c>
      <c r="G168" s="260" t="str">
        <f t="array" ref="G168">IFERROR(INDEX('計測入力シート（ここのみ編集可）'!$E$17:$E$116,MATCH(A165&amp;B165,'計測入力シート（ここのみ編集可）'!$BO$17:$BO$116,0)),"")</f>
        <v/>
      </c>
      <c r="H168" s="261"/>
    </row>
    <row r="169" ht="24.75" customHeight="1">
      <c r="D169" s="262" t="s">
        <v>58</v>
      </c>
      <c r="E169" s="263" t="str">
        <f t="array" ref="E169">IFERROR(INDEX(#REF!,MATCH(A165&amp;B165,'計測入力シート（ここのみ編集可）'!$BO$17:$BO$116,0)),"")</f>
        <v/>
      </c>
      <c r="H169" s="35"/>
    </row>
    <row r="170" ht="52.5" customHeight="1">
      <c r="D170" s="264" t="s">
        <v>68</v>
      </c>
      <c r="E170" s="265" t="str">
        <f t="array" ref="E170">IFERROR(INDEX(#REF!,MATCH(A165&amp;B165,'計測入力シート（ここのみ編集可）'!$BO$17:$BO$116,0)),"")</f>
        <v/>
      </c>
      <c r="F170" s="2"/>
      <c r="G170" s="2"/>
      <c r="H170" s="3"/>
    </row>
    <row r="171" ht="20.25" customHeight="1">
      <c r="D171" s="266" t="s">
        <v>70</v>
      </c>
      <c r="E171" s="267" t="str">
        <f t="array" ref="E171">IFERROR(INDEX('計測入力シート（ここのみ編集可）'!$AW$17:$AW$116,MATCH(A165&amp;B165,'計測入力シート（ここのみ編集可）'!$BO$17:$BO$116,0)),"")</f>
        <v/>
      </c>
      <c r="F171" s="268"/>
      <c r="G171" s="269" t="s">
        <v>110</v>
      </c>
      <c r="H171" s="270" t="str">
        <f t="array" ref="H171">IFERROR(INDEX('計測入力シート（ここのみ編集可）'!$AY$17:$AY$116,MATCH(A165&amp;B165,'計測入力シート（ここのみ編集可）'!$BO$17:$BO$116,0)),"")</f>
        <v/>
      </c>
    </row>
    <row r="172" ht="20.25" customHeight="1">
      <c r="D172" s="271" t="s">
        <v>73</v>
      </c>
      <c r="E172" s="272" t="str">
        <f t="array" ref="E172">IFERROR(INDEX('計測入力シート（ここのみ編集可）'!$AZ$17:$AZ$116,MATCH(A165&amp;B165,'計測入力シート（ここのみ編集可）'!$BO$17:$BO$116,0)),"")</f>
        <v/>
      </c>
      <c r="F172" s="179"/>
      <c r="G172" s="273" t="s">
        <v>111</v>
      </c>
      <c r="H172" s="274" t="str">
        <f t="array" ref="H172">IFERROR(INDEX('計測入力シート（ここのみ編集可）'!$BB$17:$BB$116,MATCH(A165&amp;B165,'計測入力シート（ここのみ編集可）'!$BO$17:$BO$116,0)),"")</f>
        <v/>
      </c>
    </row>
    <row r="173" ht="20.25" customHeight="1">
      <c r="D173" s="275" t="s">
        <v>112</v>
      </c>
      <c r="E173" s="276" t="str">
        <f t="array" ref="E173">IFERROR(INDEX('計測入力シート（ここのみ編集可）'!$BC$17:$BC$116,MATCH(A165&amp;B165,'計測入力シート（ここのみ編集可）'!$BO$17:$BO$116,0)),"")</f>
        <v/>
      </c>
      <c r="F173" s="277"/>
      <c r="G173" s="278" t="s">
        <v>9</v>
      </c>
      <c r="H173" s="279" t="str">
        <f t="array" ref="H173">IFERROR(INDEX('計測入力シート（ここのみ編集可）'!$BD$17:$BD$116,MATCH(A165&amp;B165,'計測入力シート（ここのみ編集可）'!$BO$17:$BO$116,0)),"")</f>
        <v/>
      </c>
    </row>
    <row r="174" ht="20.25" customHeight="1">
      <c r="D174" s="280"/>
    </row>
    <row r="175" ht="27.0" customHeight="1">
      <c r="A175" s="105" t="str">
        <f>A165</f>
        <v>N</v>
      </c>
      <c r="B175" s="105">
        <f>B165+1</f>
        <v>18</v>
      </c>
      <c r="D175" s="242" t="s">
        <v>11</v>
      </c>
      <c r="E175" s="243" t="s">
        <v>12</v>
      </c>
      <c r="F175" s="243" t="s">
        <v>13</v>
      </c>
      <c r="G175" s="244" t="s">
        <v>80</v>
      </c>
      <c r="H175" s="245"/>
    </row>
    <row r="176" ht="27.0" customHeight="1">
      <c r="A176" s="36"/>
      <c r="B176" s="36"/>
      <c r="D176" s="247" t="str">
        <f t="array" ref="D176">IFERROR(INDEX('計測入力シート（ここのみ編集可）'!$BN$17:$BN$116,MATCH(A175&amp;B175,'計測入力シート（ここのみ編集可）'!$BO$17:$BO$116,0)),"")</f>
        <v/>
      </c>
      <c r="E176" s="248" t="str">
        <f t="array" ref="E176">IFERROR(INDEX('計測入力シート（ここのみ編集可）'!$BP$17:$BP$116,MATCH(A175&amp;B175,'計測入力シート（ここのみ編集可）'!$BO$17:$BO$116,0)),"")</f>
        <v/>
      </c>
      <c r="F176" s="249" t="str">
        <f t="array" ref="F176">IFERROR(INDEX('計測入力シート（ここのみ編集可）'!$BR$17:$BR$116,MATCH(A175&amp;B175,'計測入力シート（ここのみ編集可）'!$BO$17:$BO$116,0)),"")</f>
        <v/>
      </c>
      <c r="G176" s="250" t="str">
        <f t="array" ref="G176">IFERROR(INDEX('計測入力シート（ここのみ編集可）'!$BL$17:$BL$116,MATCH(A175&amp;B175,'計測入力シート（ここのみ編集可）'!$BO$17:$BO$116,0)),"")</f>
        <v/>
      </c>
      <c r="H176" s="251"/>
    </row>
    <row r="177" ht="27.0" customHeight="1">
      <c r="D177" s="252" t="s">
        <v>18</v>
      </c>
      <c r="E177" s="253" t="str">
        <f t="array" ref="E177">IFERROR(INDEX('計測入力シート（ここのみ編集可）'!$C$17:$C$116,MATCH(A175&amp;B175,'計測入力シート（ここのみ編集可）'!$BO$17:$BO$116,0)),"")</f>
        <v/>
      </c>
      <c r="F177" s="254" t="s">
        <v>4</v>
      </c>
      <c r="G177" s="255" t="str">
        <f t="array" ref="G177">IFERROR(INDEX('計測入力シート（ここのみ編集可）'!$D$17:$D$116,MATCH(A175&amp;B175,'計測入力シート（ここのみ編集可）'!$BO$17:$BO$116,0)),"")</f>
        <v/>
      </c>
      <c r="H177" s="256"/>
    </row>
    <row r="178" ht="27.0" customHeight="1">
      <c r="D178" s="257" t="s">
        <v>3</v>
      </c>
      <c r="E178" s="258" t="str">
        <f t="array" ref="E178">IFERROR(INDEX('計測入力シート（ここのみ編集可）'!$B$17:$B$116,MATCH(A175&amp;B175,'計測入力シート（ここのみ編集可）'!$BO$17:$BO$116,0)),"")</f>
        <v/>
      </c>
      <c r="F178" s="259" t="s">
        <v>5</v>
      </c>
      <c r="G178" s="260" t="str">
        <f t="array" ref="G178">IFERROR(INDEX('計測入力シート（ここのみ編集可）'!$E$17:$E$116,MATCH(A175&amp;B175,'計測入力シート（ここのみ編集可）'!$BO$17:$BO$116,0)),"")</f>
        <v/>
      </c>
      <c r="H178" s="261"/>
    </row>
    <row r="179" ht="24.75" customHeight="1">
      <c r="D179" s="262" t="s">
        <v>58</v>
      </c>
      <c r="E179" s="263" t="str">
        <f t="array" ref="E179">IFERROR(INDEX(#REF!,MATCH(A175&amp;B175,'計測入力シート（ここのみ編集可）'!$BO$17:$BO$116,0)),"")</f>
        <v/>
      </c>
      <c r="H179" s="35"/>
    </row>
    <row r="180" ht="52.5" customHeight="1">
      <c r="D180" s="264" t="s">
        <v>68</v>
      </c>
      <c r="E180" s="265" t="str">
        <f t="array" ref="E180">IFERROR(INDEX(#REF!,MATCH(A175&amp;B175,'計測入力シート（ここのみ編集可）'!$BO$17:$BO$116,0)),"")</f>
        <v/>
      </c>
      <c r="F180" s="2"/>
      <c r="G180" s="2"/>
      <c r="H180" s="3"/>
    </row>
    <row r="181" ht="20.25" customHeight="1">
      <c r="D181" s="266" t="s">
        <v>70</v>
      </c>
      <c r="E181" s="267" t="str">
        <f t="array" ref="E181">IFERROR(INDEX('計測入力シート（ここのみ編集可）'!$AW$17:$AW$116,MATCH(A175&amp;B175,'計測入力シート（ここのみ編集可）'!$BO$17:$BO$116,0)),"")</f>
        <v/>
      </c>
      <c r="F181" s="268"/>
      <c r="G181" s="269" t="s">
        <v>110</v>
      </c>
      <c r="H181" s="270" t="str">
        <f t="array" ref="H181">IFERROR(INDEX('計測入力シート（ここのみ編集可）'!$AY$17:$AY$116,MATCH(A175&amp;B175,'計測入力シート（ここのみ編集可）'!$BO$17:$BO$116,0)),"")</f>
        <v/>
      </c>
    </row>
    <row r="182" ht="20.25" customHeight="1">
      <c r="D182" s="271" t="s">
        <v>73</v>
      </c>
      <c r="E182" s="272" t="str">
        <f t="array" ref="E182">IFERROR(INDEX('計測入力シート（ここのみ編集可）'!$AZ$17:$AZ$116,MATCH(A175&amp;B175,'計測入力シート（ここのみ編集可）'!$BO$17:$BO$116,0)),"")</f>
        <v/>
      </c>
      <c r="F182" s="179"/>
      <c r="G182" s="273" t="s">
        <v>111</v>
      </c>
      <c r="H182" s="274" t="str">
        <f t="array" ref="H182">IFERROR(INDEX('計測入力シート（ここのみ編集可）'!$BB$17:$BB$116,MATCH(A175&amp;B175,'計測入力シート（ここのみ編集可）'!$BO$17:$BO$116,0)),"")</f>
        <v/>
      </c>
    </row>
    <row r="183" ht="20.25" customHeight="1">
      <c r="D183" s="275" t="s">
        <v>112</v>
      </c>
      <c r="E183" s="276" t="str">
        <f t="array" ref="E183">IFERROR(INDEX('計測入力シート（ここのみ編集可）'!$BC$17:$BC$116,MATCH(A175&amp;B175,'計測入力シート（ここのみ編集可）'!$BO$17:$BO$116,0)),"")</f>
        <v/>
      </c>
      <c r="F183" s="277"/>
      <c r="G183" s="278" t="s">
        <v>9</v>
      </c>
      <c r="H183" s="279" t="str">
        <f t="array" ref="H183">IFERROR(INDEX('計測入力シート（ここのみ編集可）'!$BD$17:$BD$116,MATCH(A175&amp;B175,'計測入力シート（ここのみ編集可）'!$BO$17:$BO$116,0)),"")</f>
        <v/>
      </c>
    </row>
    <row r="184" ht="20.25" customHeight="1">
      <c r="D184" s="280"/>
    </row>
    <row r="185" ht="27.0" customHeight="1">
      <c r="A185" s="105" t="str">
        <f>A175</f>
        <v>N</v>
      </c>
      <c r="B185" s="105">
        <f>B175+1</f>
        <v>19</v>
      </c>
      <c r="D185" s="242" t="s">
        <v>11</v>
      </c>
      <c r="E185" s="243" t="s">
        <v>12</v>
      </c>
      <c r="F185" s="243" t="s">
        <v>13</v>
      </c>
      <c r="G185" s="244" t="s">
        <v>80</v>
      </c>
      <c r="H185" s="245"/>
    </row>
    <row r="186" ht="27.0" customHeight="1">
      <c r="A186" s="36"/>
      <c r="B186" s="36"/>
      <c r="D186" s="247" t="str">
        <f t="array" ref="D186">IFERROR(INDEX('計測入力シート（ここのみ編集可）'!$BN$17:$BN$116,MATCH(A185&amp;B185,'計測入力シート（ここのみ編集可）'!$BO$17:$BO$116,0)),"")</f>
        <v/>
      </c>
      <c r="E186" s="248" t="str">
        <f t="array" ref="E186">IFERROR(INDEX('計測入力シート（ここのみ編集可）'!$BP$17:$BP$116,MATCH(A185&amp;B185,'計測入力シート（ここのみ編集可）'!$BO$17:$BO$116,0)),"")</f>
        <v/>
      </c>
      <c r="F186" s="249" t="str">
        <f t="array" ref="F186">IFERROR(INDEX('計測入力シート（ここのみ編集可）'!$BR$17:$BR$116,MATCH(A185&amp;B185,'計測入力シート（ここのみ編集可）'!$BO$17:$BO$116,0)),"")</f>
        <v/>
      </c>
      <c r="G186" s="250" t="str">
        <f t="array" ref="G186">IFERROR(INDEX('計測入力シート（ここのみ編集可）'!$BL$17:$BL$116,MATCH(A185&amp;B185,'計測入力シート（ここのみ編集可）'!$BO$17:$BO$116,0)),"")</f>
        <v/>
      </c>
      <c r="H186" s="251"/>
    </row>
    <row r="187" ht="27.0" customHeight="1">
      <c r="D187" s="252" t="s">
        <v>18</v>
      </c>
      <c r="E187" s="253" t="str">
        <f t="array" ref="E187">IFERROR(INDEX('計測入力シート（ここのみ編集可）'!$C$17:$C$116,MATCH(A185&amp;B185,'計測入力シート（ここのみ編集可）'!$BO$17:$BO$116,0)),"")</f>
        <v/>
      </c>
      <c r="F187" s="254" t="s">
        <v>4</v>
      </c>
      <c r="G187" s="255" t="str">
        <f t="array" ref="G187">IFERROR(INDEX('計測入力シート（ここのみ編集可）'!$D$17:$D$116,MATCH(A185&amp;B185,'計測入力シート（ここのみ編集可）'!$BO$17:$BO$116,0)),"")</f>
        <v/>
      </c>
      <c r="H187" s="256"/>
    </row>
    <row r="188" ht="27.0" customHeight="1">
      <c r="D188" s="257" t="s">
        <v>3</v>
      </c>
      <c r="E188" s="258" t="str">
        <f t="array" ref="E188">IFERROR(INDEX('計測入力シート（ここのみ編集可）'!$B$17:$B$116,MATCH(A185&amp;B185,'計測入力シート（ここのみ編集可）'!$BO$17:$BO$116,0)),"")</f>
        <v/>
      </c>
      <c r="F188" s="259" t="s">
        <v>5</v>
      </c>
      <c r="G188" s="260" t="str">
        <f t="array" ref="G188">IFERROR(INDEX('計測入力シート（ここのみ編集可）'!$E$17:$E$116,MATCH(A185&amp;B185,'計測入力シート（ここのみ編集可）'!$BO$17:$BO$116,0)),"")</f>
        <v/>
      </c>
      <c r="H188" s="261"/>
    </row>
    <row r="189" ht="24.75" customHeight="1">
      <c r="D189" s="262" t="s">
        <v>58</v>
      </c>
      <c r="E189" s="263" t="str">
        <f t="array" ref="E189">IFERROR(INDEX(#REF!,MATCH(A185&amp;B185,'計測入力シート（ここのみ編集可）'!$BO$17:$BO$116,0)),"")</f>
        <v/>
      </c>
      <c r="H189" s="35"/>
    </row>
    <row r="190" ht="52.5" customHeight="1">
      <c r="D190" s="264" t="s">
        <v>68</v>
      </c>
      <c r="E190" s="265" t="str">
        <f t="array" ref="E190">IFERROR(INDEX(#REF!,MATCH(A185&amp;B185,'計測入力シート（ここのみ編集可）'!$BO$17:$BO$116,0)),"")</f>
        <v/>
      </c>
      <c r="F190" s="2"/>
      <c r="G190" s="2"/>
      <c r="H190" s="3"/>
    </row>
    <row r="191" ht="20.25" customHeight="1">
      <c r="D191" s="266" t="s">
        <v>70</v>
      </c>
      <c r="E191" s="267" t="str">
        <f t="array" ref="E191">IFERROR(INDEX('計測入力シート（ここのみ編集可）'!$AW$17:$AW$116,MATCH(A185&amp;B185,'計測入力シート（ここのみ編集可）'!$BO$17:$BO$116,0)),"")</f>
        <v/>
      </c>
      <c r="F191" s="268"/>
      <c r="G191" s="269" t="s">
        <v>110</v>
      </c>
      <c r="H191" s="270" t="str">
        <f t="array" ref="H191">IFERROR(INDEX('計測入力シート（ここのみ編集可）'!$AY$17:$AY$116,MATCH(A185&amp;B185,'計測入力シート（ここのみ編集可）'!$BO$17:$BO$116,0)),"")</f>
        <v/>
      </c>
    </row>
    <row r="192" ht="20.25" customHeight="1">
      <c r="D192" s="271" t="s">
        <v>73</v>
      </c>
      <c r="E192" s="272" t="str">
        <f t="array" ref="E192">IFERROR(INDEX('計測入力シート（ここのみ編集可）'!$AZ$17:$AZ$116,MATCH(A185&amp;B185,'計測入力シート（ここのみ編集可）'!$BO$17:$BO$116,0)),"")</f>
        <v/>
      </c>
      <c r="F192" s="179"/>
      <c r="G192" s="273" t="s">
        <v>111</v>
      </c>
      <c r="H192" s="274" t="str">
        <f t="array" ref="H192">IFERROR(INDEX('計測入力シート（ここのみ編集可）'!$BB$17:$BB$116,MATCH(A185&amp;B185,'計測入力シート（ここのみ編集可）'!$BO$17:$BO$116,0)),"")</f>
        <v/>
      </c>
    </row>
    <row r="193" ht="20.25" customHeight="1">
      <c r="D193" s="275" t="s">
        <v>112</v>
      </c>
      <c r="E193" s="276" t="str">
        <f t="array" ref="E193">IFERROR(INDEX('計測入力シート（ここのみ編集可）'!$BC$17:$BC$116,MATCH(A185&amp;B185,'計測入力シート（ここのみ編集可）'!$BO$17:$BO$116,0)),"")</f>
        <v/>
      </c>
      <c r="F193" s="277"/>
      <c r="G193" s="278" t="s">
        <v>9</v>
      </c>
      <c r="H193" s="279" t="str">
        <f t="array" ref="H193">IFERROR(INDEX('計測入力シート（ここのみ編集可）'!$BD$17:$BD$116,MATCH(A185&amp;B185,'計測入力シート（ここのみ編集可）'!$BO$17:$BO$116,0)),"")</f>
        <v/>
      </c>
    </row>
    <row r="194" ht="20.25" customHeight="1">
      <c r="D194" s="280"/>
    </row>
    <row r="195" ht="27.0" customHeight="1">
      <c r="A195" s="105" t="str">
        <f>A185</f>
        <v>N</v>
      </c>
      <c r="B195" s="105">
        <f>B185+1</f>
        <v>20</v>
      </c>
      <c r="D195" s="242" t="s">
        <v>11</v>
      </c>
      <c r="E195" s="243" t="s">
        <v>12</v>
      </c>
      <c r="F195" s="243" t="s">
        <v>13</v>
      </c>
      <c r="G195" s="244" t="s">
        <v>80</v>
      </c>
      <c r="H195" s="245"/>
    </row>
    <row r="196" ht="27.0" customHeight="1">
      <c r="A196" s="36"/>
      <c r="B196" s="36"/>
      <c r="D196" s="247" t="str">
        <f t="array" ref="D196">IFERROR(INDEX('計測入力シート（ここのみ編集可）'!$BN$17:$BN$116,MATCH(A195&amp;B195,'計測入力シート（ここのみ編集可）'!$BO$17:$BO$116,0)),"")</f>
        <v/>
      </c>
      <c r="E196" s="248" t="str">
        <f t="array" ref="E196">IFERROR(INDEX('計測入力シート（ここのみ編集可）'!$BP$17:$BP$116,MATCH(A195&amp;B195,'計測入力シート（ここのみ編集可）'!$BO$17:$BO$116,0)),"")</f>
        <v/>
      </c>
      <c r="F196" s="249" t="str">
        <f t="array" ref="F196">IFERROR(INDEX('計測入力シート（ここのみ編集可）'!$BR$17:$BR$116,MATCH(A195&amp;B195,'計測入力シート（ここのみ編集可）'!$BO$17:$BO$116,0)),"")</f>
        <v/>
      </c>
      <c r="G196" s="250" t="str">
        <f t="array" ref="G196">IFERROR(INDEX('計測入力シート（ここのみ編集可）'!$BL$17:$BL$116,MATCH(A195&amp;B195,'計測入力シート（ここのみ編集可）'!$BO$17:$BO$116,0)),"")</f>
        <v/>
      </c>
      <c r="H196" s="251"/>
    </row>
    <row r="197" ht="27.0" customHeight="1">
      <c r="D197" s="252" t="s">
        <v>18</v>
      </c>
      <c r="E197" s="253" t="str">
        <f t="array" ref="E197">IFERROR(INDEX('計測入力シート（ここのみ編集可）'!$C$17:$C$116,MATCH(A195&amp;B195,'計測入力シート（ここのみ編集可）'!$BO$17:$BO$116,0)),"")</f>
        <v/>
      </c>
      <c r="F197" s="254" t="s">
        <v>4</v>
      </c>
      <c r="G197" s="255" t="str">
        <f t="array" ref="G197">IFERROR(INDEX('計測入力シート（ここのみ編集可）'!$D$17:$D$116,MATCH(A195&amp;B195,'計測入力シート（ここのみ編集可）'!$BO$17:$BO$116,0)),"")</f>
        <v/>
      </c>
      <c r="H197" s="256"/>
    </row>
    <row r="198" ht="27.0" customHeight="1">
      <c r="D198" s="257" t="s">
        <v>3</v>
      </c>
      <c r="E198" s="258" t="str">
        <f t="array" ref="E198">IFERROR(INDEX('計測入力シート（ここのみ編集可）'!$B$17:$B$116,MATCH(A195&amp;B195,'計測入力シート（ここのみ編集可）'!$BO$17:$BO$116,0)),"")</f>
        <v/>
      </c>
      <c r="F198" s="259" t="s">
        <v>5</v>
      </c>
      <c r="G198" s="260" t="str">
        <f t="array" ref="G198">IFERROR(INDEX('計測入力シート（ここのみ編集可）'!$E$17:$E$116,MATCH(A195&amp;B195,'計測入力シート（ここのみ編集可）'!$BO$17:$BO$116,0)),"")</f>
        <v/>
      </c>
      <c r="H198" s="261"/>
    </row>
    <row r="199" ht="24.75" customHeight="1">
      <c r="D199" s="262" t="s">
        <v>58</v>
      </c>
      <c r="E199" s="263" t="str">
        <f t="array" ref="E199">IFERROR(INDEX(#REF!,MATCH(A195&amp;B195,'計測入力シート（ここのみ編集可）'!$BO$17:$BO$116,0)),"")</f>
        <v/>
      </c>
      <c r="H199" s="35"/>
    </row>
    <row r="200" ht="52.5" customHeight="1">
      <c r="D200" s="264" t="s">
        <v>68</v>
      </c>
      <c r="E200" s="265" t="str">
        <f t="array" ref="E200">IFERROR(INDEX(#REF!,MATCH(A195&amp;B195,'計測入力シート（ここのみ編集可）'!$BO$17:$BO$116,0)),"")</f>
        <v/>
      </c>
      <c r="F200" s="2"/>
      <c r="G200" s="2"/>
      <c r="H200" s="3"/>
    </row>
    <row r="201" ht="20.25" customHeight="1">
      <c r="D201" s="266" t="s">
        <v>70</v>
      </c>
      <c r="E201" s="267" t="str">
        <f t="array" ref="E201">IFERROR(INDEX('計測入力シート（ここのみ編集可）'!$AW$17:$AW$116,MATCH(A195&amp;B195,'計測入力シート（ここのみ編集可）'!$BO$17:$BO$116,0)),"")</f>
        <v/>
      </c>
      <c r="F201" s="268"/>
      <c r="G201" s="269" t="s">
        <v>110</v>
      </c>
      <c r="H201" s="270" t="str">
        <f t="array" ref="H201">IFERROR(INDEX('計測入力シート（ここのみ編集可）'!$AY$17:$AY$116,MATCH(A195&amp;B195,'計測入力シート（ここのみ編集可）'!$BO$17:$BO$116,0)),"")</f>
        <v/>
      </c>
    </row>
    <row r="202" ht="20.25" customHeight="1">
      <c r="D202" s="271" t="s">
        <v>73</v>
      </c>
      <c r="E202" s="272" t="str">
        <f t="array" ref="E202">IFERROR(INDEX('計測入力シート（ここのみ編集可）'!$AZ$17:$AZ$116,MATCH(A195&amp;B195,'計測入力シート（ここのみ編集可）'!$BO$17:$BO$116,0)),"")</f>
        <v/>
      </c>
      <c r="F202" s="179"/>
      <c r="G202" s="273" t="s">
        <v>111</v>
      </c>
      <c r="H202" s="274" t="str">
        <f t="array" ref="H202">IFERROR(INDEX('計測入力シート（ここのみ編集可）'!$BB$17:$BB$116,MATCH(A195&amp;B195,'計測入力シート（ここのみ編集可）'!$BO$17:$BO$116,0)),"")</f>
        <v/>
      </c>
    </row>
    <row r="203" ht="20.25" customHeight="1">
      <c r="D203" s="275" t="s">
        <v>112</v>
      </c>
      <c r="E203" s="276" t="str">
        <f t="array" ref="E203">IFERROR(INDEX('計測入力シート（ここのみ編集可）'!$BC$17:$BC$116,MATCH(A195&amp;B195,'計測入力シート（ここのみ編集可）'!$BO$17:$BO$116,0)),"")</f>
        <v/>
      </c>
      <c r="F203" s="277"/>
      <c r="G203" s="278" t="s">
        <v>9</v>
      </c>
      <c r="H203" s="279" t="str">
        <f t="array" ref="H203">IFERROR(INDEX('計測入力シート（ここのみ編集可）'!$BD$17:$BD$116,MATCH(A195&amp;B195,'計測入力シート（ここのみ編集可）'!$BO$17:$BO$116,0)),"")</f>
        <v/>
      </c>
    </row>
    <row r="204" ht="20.25" customHeight="1">
      <c r="D204" s="280"/>
    </row>
    <row r="205" ht="27.0" customHeight="1">
      <c r="A205" s="105" t="str">
        <f>A195</f>
        <v>N</v>
      </c>
      <c r="B205" s="105">
        <f>B195+1</f>
        <v>21</v>
      </c>
      <c r="D205" s="242" t="s">
        <v>11</v>
      </c>
      <c r="E205" s="243" t="s">
        <v>12</v>
      </c>
      <c r="F205" s="243" t="s">
        <v>13</v>
      </c>
      <c r="G205" s="244" t="s">
        <v>80</v>
      </c>
      <c r="H205" s="245"/>
    </row>
    <row r="206" ht="27.0" customHeight="1">
      <c r="A206" s="36"/>
      <c r="B206" s="36"/>
      <c r="D206" s="247" t="str">
        <f t="array" ref="D206">IFERROR(INDEX('計測入力シート（ここのみ編集可）'!$BN$17:$BN$116,MATCH(A205&amp;B205,'計測入力シート（ここのみ編集可）'!$BO$17:$BO$116,0)),"")</f>
        <v/>
      </c>
      <c r="E206" s="248" t="str">
        <f t="array" ref="E206">IFERROR(INDEX('計測入力シート（ここのみ編集可）'!$BP$17:$BP$116,MATCH(A205&amp;B205,'計測入力シート（ここのみ編集可）'!$BO$17:$BO$116,0)),"")</f>
        <v/>
      </c>
      <c r="F206" s="249" t="str">
        <f t="array" ref="F206">IFERROR(INDEX('計測入力シート（ここのみ編集可）'!$BR$17:$BR$116,MATCH(A205&amp;B205,'計測入力シート（ここのみ編集可）'!$BO$17:$BO$116,0)),"")</f>
        <v/>
      </c>
      <c r="G206" s="250" t="str">
        <f t="array" ref="G206">IFERROR(INDEX('計測入力シート（ここのみ編集可）'!$BL$17:$BL$116,MATCH(A205&amp;B205,'計測入力シート（ここのみ編集可）'!$BO$17:$BO$116,0)),"")</f>
        <v/>
      </c>
      <c r="H206" s="251"/>
    </row>
    <row r="207" ht="27.0" customHeight="1">
      <c r="D207" s="252" t="s">
        <v>18</v>
      </c>
      <c r="E207" s="253" t="str">
        <f t="array" ref="E207">IFERROR(INDEX('計測入力シート（ここのみ編集可）'!$C$17:$C$116,MATCH(A205&amp;B205,'計測入力シート（ここのみ編集可）'!$BO$17:$BO$116,0)),"")</f>
        <v/>
      </c>
      <c r="F207" s="254" t="s">
        <v>4</v>
      </c>
      <c r="G207" s="255" t="str">
        <f t="array" ref="G207">IFERROR(INDEX('計測入力シート（ここのみ編集可）'!$D$17:$D$116,MATCH(A205&amp;B205,'計測入力シート（ここのみ編集可）'!$BO$17:$BO$116,0)),"")</f>
        <v/>
      </c>
      <c r="H207" s="256"/>
    </row>
    <row r="208" ht="27.0" customHeight="1">
      <c r="D208" s="257" t="s">
        <v>3</v>
      </c>
      <c r="E208" s="258" t="str">
        <f t="array" ref="E208">IFERROR(INDEX('計測入力シート（ここのみ編集可）'!$B$17:$B$116,MATCH(A205&amp;B205,'計測入力シート（ここのみ編集可）'!$BO$17:$BO$116,0)),"")</f>
        <v/>
      </c>
      <c r="F208" s="259" t="s">
        <v>5</v>
      </c>
      <c r="G208" s="260" t="str">
        <f t="array" ref="G208">IFERROR(INDEX('計測入力シート（ここのみ編集可）'!$E$17:$E$116,MATCH(A205&amp;B205,'計測入力シート（ここのみ編集可）'!$BO$17:$BO$116,0)),"")</f>
        <v/>
      </c>
      <c r="H208" s="261"/>
    </row>
    <row r="209" ht="24.75" customHeight="1">
      <c r="D209" s="262" t="s">
        <v>58</v>
      </c>
      <c r="E209" s="263" t="str">
        <f t="array" ref="E209">IFERROR(INDEX(#REF!,MATCH(A205&amp;B205,'計測入力シート（ここのみ編集可）'!$BO$17:$BO$116,0)),"")</f>
        <v/>
      </c>
      <c r="H209" s="35"/>
    </row>
    <row r="210" ht="52.5" customHeight="1">
      <c r="D210" s="264" t="s">
        <v>68</v>
      </c>
      <c r="E210" s="265" t="str">
        <f t="array" ref="E210">IFERROR(INDEX(#REF!,MATCH(A205&amp;B205,'計測入力シート（ここのみ編集可）'!$BO$17:$BO$116,0)),"")</f>
        <v/>
      </c>
      <c r="F210" s="2"/>
      <c r="G210" s="2"/>
      <c r="H210" s="3"/>
    </row>
    <row r="211" ht="20.25" customHeight="1">
      <c r="D211" s="266" t="s">
        <v>70</v>
      </c>
      <c r="E211" s="267" t="str">
        <f t="array" ref="E211">IFERROR(INDEX('計測入力シート（ここのみ編集可）'!$AW$17:$AW$116,MATCH(A205&amp;B205,'計測入力シート（ここのみ編集可）'!$BO$17:$BO$116,0)),"")</f>
        <v/>
      </c>
      <c r="F211" s="268"/>
      <c r="G211" s="269" t="s">
        <v>110</v>
      </c>
      <c r="H211" s="270" t="str">
        <f t="array" ref="H211">IFERROR(INDEX('計測入力シート（ここのみ編集可）'!$AY$17:$AY$116,MATCH(A205&amp;B205,'計測入力シート（ここのみ編集可）'!$BO$17:$BO$116,0)),"")</f>
        <v/>
      </c>
    </row>
    <row r="212" ht="20.25" customHeight="1">
      <c r="D212" s="271" t="s">
        <v>73</v>
      </c>
      <c r="E212" s="272" t="str">
        <f t="array" ref="E212">IFERROR(INDEX('計測入力シート（ここのみ編集可）'!$AZ$17:$AZ$116,MATCH(A205&amp;B205,'計測入力シート（ここのみ編集可）'!$BO$17:$BO$116,0)),"")</f>
        <v/>
      </c>
      <c r="F212" s="179"/>
      <c r="G212" s="273" t="s">
        <v>111</v>
      </c>
      <c r="H212" s="274" t="str">
        <f t="array" ref="H212">IFERROR(INDEX('計測入力シート（ここのみ編集可）'!$BB$17:$BB$116,MATCH(A205&amp;B205,'計測入力シート（ここのみ編集可）'!$BO$17:$BO$116,0)),"")</f>
        <v/>
      </c>
    </row>
    <row r="213" ht="20.25" customHeight="1">
      <c r="D213" s="275" t="s">
        <v>112</v>
      </c>
      <c r="E213" s="276" t="str">
        <f t="array" ref="E213">IFERROR(INDEX('計測入力シート（ここのみ編集可）'!$BC$17:$BC$116,MATCH(A205&amp;B205,'計測入力シート（ここのみ編集可）'!$BO$17:$BO$116,0)),"")</f>
        <v/>
      </c>
      <c r="F213" s="277"/>
      <c r="G213" s="278" t="s">
        <v>9</v>
      </c>
      <c r="H213" s="279" t="str">
        <f t="array" ref="H213">IFERROR(INDEX('計測入力シート（ここのみ編集可）'!$BD$17:$BD$116,MATCH(A205&amp;B205,'計測入力シート（ここのみ編集可）'!$BO$17:$BO$116,0)),"")</f>
        <v/>
      </c>
    </row>
    <row r="214" ht="20.25" customHeight="1">
      <c r="D214" s="280"/>
    </row>
    <row r="215" ht="27.0" customHeight="1">
      <c r="A215" s="105" t="str">
        <f>A205</f>
        <v>N</v>
      </c>
      <c r="B215" s="105">
        <f>B205+1</f>
        <v>22</v>
      </c>
      <c r="D215" s="242" t="s">
        <v>11</v>
      </c>
      <c r="E215" s="243" t="s">
        <v>12</v>
      </c>
      <c r="F215" s="243" t="s">
        <v>13</v>
      </c>
      <c r="G215" s="244" t="s">
        <v>80</v>
      </c>
      <c r="H215" s="245"/>
    </row>
    <row r="216" ht="27.0" customHeight="1">
      <c r="A216" s="36"/>
      <c r="B216" s="36"/>
      <c r="D216" s="247" t="str">
        <f t="array" ref="D216">IFERROR(INDEX('計測入力シート（ここのみ編集可）'!$BN$17:$BN$116,MATCH(A215&amp;B215,'計測入力シート（ここのみ編集可）'!$BO$17:$BO$116,0)),"")</f>
        <v/>
      </c>
      <c r="E216" s="248" t="str">
        <f t="array" ref="E216">IFERROR(INDEX('計測入力シート（ここのみ編集可）'!$BP$17:$BP$116,MATCH(A215&amp;B215,'計測入力シート（ここのみ編集可）'!$BO$17:$BO$116,0)),"")</f>
        <v/>
      </c>
      <c r="F216" s="249" t="str">
        <f t="array" ref="F216">IFERROR(INDEX('計測入力シート（ここのみ編集可）'!$BR$17:$BR$116,MATCH(A215&amp;B215,'計測入力シート（ここのみ編集可）'!$BO$17:$BO$116,0)),"")</f>
        <v/>
      </c>
      <c r="G216" s="250" t="str">
        <f t="array" ref="G216">IFERROR(INDEX('計測入力シート（ここのみ編集可）'!$BL$17:$BL$116,MATCH(A215&amp;B215,'計測入力シート（ここのみ編集可）'!$BO$17:$BO$116,0)),"")</f>
        <v/>
      </c>
      <c r="H216" s="251"/>
    </row>
    <row r="217" ht="27.0" customHeight="1">
      <c r="D217" s="252" t="s">
        <v>18</v>
      </c>
      <c r="E217" s="253" t="str">
        <f t="array" ref="E217">IFERROR(INDEX('計測入力シート（ここのみ編集可）'!$C$17:$C$116,MATCH(A215&amp;B215,'計測入力シート（ここのみ編集可）'!$BO$17:$BO$116,0)),"")</f>
        <v/>
      </c>
      <c r="F217" s="254" t="s">
        <v>4</v>
      </c>
      <c r="G217" s="255" t="str">
        <f t="array" ref="G217">IFERROR(INDEX('計測入力シート（ここのみ編集可）'!$D$17:$D$116,MATCH(A215&amp;B215,'計測入力シート（ここのみ編集可）'!$BO$17:$BO$116,0)),"")</f>
        <v/>
      </c>
      <c r="H217" s="256"/>
    </row>
    <row r="218" ht="27.0" customHeight="1">
      <c r="D218" s="257" t="s">
        <v>3</v>
      </c>
      <c r="E218" s="258" t="str">
        <f t="array" ref="E218">IFERROR(INDEX('計測入力シート（ここのみ編集可）'!$B$17:$B$116,MATCH(A215&amp;B215,'計測入力シート（ここのみ編集可）'!$BO$17:$BO$116,0)),"")</f>
        <v/>
      </c>
      <c r="F218" s="259" t="s">
        <v>5</v>
      </c>
      <c r="G218" s="260" t="str">
        <f t="array" ref="G218">IFERROR(INDEX('計測入力シート（ここのみ編集可）'!$E$17:$E$116,MATCH(A215&amp;B215,'計測入力シート（ここのみ編集可）'!$BO$17:$BO$116,0)),"")</f>
        <v/>
      </c>
      <c r="H218" s="261"/>
    </row>
    <row r="219" ht="24.75" customHeight="1">
      <c r="D219" s="262" t="s">
        <v>58</v>
      </c>
      <c r="E219" s="263" t="str">
        <f t="array" ref="E219">IFERROR(INDEX(#REF!,MATCH(A215&amp;B215,'計測入力シート（ここのみ編集可）'!$BO$17:$BO$116,0)),"")</f>
        <v/>
      </c>
      <c r="H219" s="35"/>
    </row>
    <row r="220" ht="52.5" customHeight="1">
      <c r="D220" s="264" t="s">
        <v>68</v>
      </c>
      <c r="E220" s="265" t="str">
        <f t="array" ref="E220">IFERROR(INDEX(#REF!,MATCH(A215&amp;B215,'計測入力シート（ここのみ編集可）'!$BO$17:$BO$116,0)),"")</f>
        <v/>
      </c>
      <c r="F220" s="2"/>
      <c r="G220" s="2"/>
      <c r="H220" s="3"/>
    </row>
    <row r="221" ht="20.25" customHeight="1">
      <c r="D221" s="266" t="s">
        <v>70</v>
      </c>
      <c r="E221" s="267" t="str">
        <f t="array" ref="E221">IFERROR(INDEX('計測入力シート（ここのみ編集可）'!$AW$17:$AW$116,MATCH(A215&amp;B215,'計測入力シート（ここのみ編集可）'!$BO$17:$BO$116,0)),"")</f>
        <v/>
      </c>
      <c r="F221" s="268"/>
      <c r="G221" s="269" t="s">
        <v>110</v>
      </c>
      <c r="H221" s="270" t="str">
        <f t="array" ref="H221">IFERROR(INDEX('計測入力シート（ここのみ編集可）'!$AY$17:$AY$116,MATCH(A215&amp;B215,'計測入力シート（ここのみ編集可）'!$BO$17:$BO$116,0)),"")</f>
        <v/>
      </c>
    </row>
    <row r="222" ht="20.25" customHeight="1">
      <c r="D222" s="271" t="s">
        <v>73</v>
      </c>
      <c r="E222" s="272" t="str">
        <f t="array" ref="E222">IFERROR(INDEX('計測入力シート（ここのみ編集可）'!$AZ$17:$AZ$116,MATCH(A215&amp;B215,'計測入力シート（ここのみ編集可）'!$BO$17:$BO$116,0)),"")</f>
        <v/>
      </c>
      <c r="F222" s="179"/>
      <c r="G222" s="273" t="s">
        <v>111</v>
      </c>
      <c r="H222" s="274" t="str">
        <f t="array" ref="H222">IFERROR(INDEX('計測入力シート（ここのみ編集可）'!$BB$17:$BB$116,MATCH(A215&amp;B215,'計測入力シート（ここのみ編集可）'!$BO$17:$BO$116,0)),"")</f>
        <v/>
      </c>
    </row>
    <row r="223" ht="20.25" customHeight="1">
      <c r="D223" s="275" t="s">
        <v>112</v>
      </c>
      <c r="E223" s="276" t="str">
        <f t="array" ref="E223">IFERROR(INDEX('計測入力シート（ここのみ編集可）'!$BC$17:$BC$116,MATCH(A215&amp;B215,'計測入力シート（ここのみ編集可）'!$BO$17:$BO$116,0)),"")</f>
        <v/>
      </c>
      <c r="F223" s="277"/>
      <c r="G223" s="278" t="s">
        <v>9</v>
      </c>
      <c r="H223" s="279" t="str">
        <f t="array" ref="H223">IFERROR(INDEX('計測入力シート（ここのみ編集可）'!$BD$17:$BD$116,MATCH(A215&amp;B215,'計測入力シート（ここのみ編集可）'!$BO$17:$BO$116,0)),"")</f>
        <v/>
      </c>
    </row>
    <row r="224" ht="20.25" customHeight="1">
      <c r="D224" s="280"/>
    </row>
    <row r="225" ht="27.0" customHeight="1">
      <c r="A225" s="105" t="str">
        <f>A215</f>
        <v>N</v>
      </c>
      <c r="B225" s="105">
        <f>B215+1</f>
        <v>23</v>
      </c>
      <c r="D225" s="242" t="s">
        <v>11</v>
      </c>
      <c r="E225" s="243" t="s">
        <v>12</v>
      </c>
      <c r="F225" s="243" t="s">
        <v>13</v>
      </c>
      <c r="G225" s="244" t="s">
        <v>80</v>
      </c>
      <c r="H225" s="245"/>
    </row>
    <row r="226" ht="27.0" customHeight="1">
      <c r="A226" s="36"/>
      <c r="B226" s="36"/>
      <c r="D226" s="247" t="str">
        <f t="array" ref="D226">IFERROR(INDEX('計測入力シート（ここのみ編集可）'!$BN$17:$BN$116,MATCH(A225&amp;B225,'計測入力シート（ここのみ編集可）'!$BO$17:$BO$116,0)),"")</f>
        <v/>
      </c>
      <c r="E226" s="248" t="str">
        <f t="array" ref="E226">IFERROR(INDEX('計測入力シート（ここのみ編集可）'!$BP$17:$BP$116,MATCH(A225&amp;B225,'計測入力シート（ここのみ編集可）'!$BO$17:$BO$116,0)),"")</f>
        <v/>
      </c>
      <c r="F226" s="249" t="str">
        <f t="array" ref="F226">IFERROR(INDEX('計測入力シート（ここのみ編集可）'!$BR$17:$BR$116,MATCH(A225&amp;B225,'計測入力シート（ここのみ編集可）'!$BO$17:$BO$116,0)),"")</f>
        <v/>
      </c>
      <c r="G226" s="250" t="str">
        <f t="array" ref="G226">IFERROR(INDEX('計測入力シート（ここのみ編集可）'!$BL$17:$BL$116,MATCH(A225&amp;B225,'計測入力シート（ここのみ編集可）'!$BO$17:$BO$116,0)),"")</f>
        <v/>
      </c>
      <c r="H226" s="251"/>
    </row>
    <row r="227" ht="27.0" customHeight="1">
      <c r="D227" s="252" t="s">
        <v>18</v>
      </c>
      <c r="E227" s="253" t="str">
        <f t="array" ref="E227">IFERROR(INDEX('計測入力シート（ここのみ編集可）'!$C$17:$C$116,MATCH(A225&amp;B225,'計測入力シート（ここのみ編集可）'!$BO$17:$BO$116,0)),"")</f>
        <v/>
      </c>
      <c r="F227" s="254" t="s">
        <v>4</v>
      </c>
      <c r="G227" s="255" t="str">
        <f t="array" ref="G227">IFERROR(INDEX('計測入力シート（ここのみ編集可）'!$D$17:$D$116,MATCH(A225&amp;B225,'計測入力シート（ここのみ編集可）'!$BO$17:$BO$116,0)),"")</f>
        <v/>
      </c>
      <c r="H227" s="256"/>
    </row>
    <row r="228" ht="27.0" customHeight="1">
      <c r="D228" s="257" t="s">
        <v>3</v>
      </c>
      <c r="E228" s="258" t="str">
        <f t="array" ref="E228">IFERROR(INDEX('計測入力シート（ここのみ編集可）'!$B$17:$B$116,MATCH(A225&amp;B225,'計測入力シート（ここのみ編集可）'!$BO$17:$BO$116,0)),"")</f>
        <v/>
      </c>
      <c r="F228" s="259" t="s">
        <v>5</v>
      </c>
      <c r="G228" s="260" t="str">
        <f t="array" ref="G228">IFERROR(INDEX('計測入力シート（ここのみ編集可）'!$E$17:$E$116,MATCH(A225&amp;B225,'計測入力シート（ここのみ編集可）'!$BO$17:$BO$116,0)),"")</f>
        <v/>
      </c>
      <c r="H228" s="261"/>
    </row>
    <row r="229" ht="24.75" customHeight="1">
      <c r="D229" s="262" t="s">
        <v>58</v>
      </c>
      <c r="E229" s="263" t="str">
        <f t="array" ref="E229">IFERROR(INDEX(#REF!,MATCH(A225&amp;B225,'計測入力シート（ここのみ編集可）'!$BO$17:$BO$116,0)),"")</f>
        <v/>
      </c>
      <c r="H229" s="35"/>
    </row>
    <row r="230" ht="52.5" customHeight="1">
      <c r="D230" s="264" t="s">
        <v>68</v>
      </c>
      <c r="E230" s="265" t="str">
        <f t="array" ref="E230">IFERROR(INDEX(#REF!,MATCH(A225&amp;B225,'計測入力シート（ここのみ編集可）'!$BO$17:$BO$116,0)),"")</f>
        <v/>
      </c>
      <c r="F230" s="2"/>
      <c r="G230" s="2"/>
      <c r="H230" s="3"/>
    </row>
    <row r="231" ht="20.25" customHeight="1">
      <c r="D231" s="266" t="s">
        <v>70</v>
      </c>
      <c r="E231" s="267" t="str">
        <f t="array" ref="E231">IFERROR(INDEX('計測入力シート（ここのみ編集可）'!$AW$17:$AW$116,MATCH(A225&amp;B225,'計測入力シート（ここのみ編集可）'!$BO$17:$BO$116,0)),"")</f>
        <v/>
      </c>
      <c r="F231" s="268"/>
      <c r="G231" s="269" t="s">
        <v>110</v>
      </c>
      <c r="H231" s="270" t="str">
        <f t="array" ref="H231">IFERROR(INDEX('計測入力シート（ここのみ編集可）'!$AY$17:$AY$116,MATCH(A225&amp;B225,'計測入力シート（ここのみ編集可）'!$BO$17:$BO$116,0)),"")</f>
        <v/>
      </c>
    </row>
    <row r="232" ht="20.25" customHeight="1">
      <c r="D232" s="271" t="s">
        <v>73</v>
      </c>
      <c r="E232" s="272" t="str">
        <f t="array" ref="E232">IFERROR(INDEX('計測入力シート（ここのみ編集可）'!$AZ$17:$AZ$116,MATCH(A225&amp;B225,'計測入力シート（ここのみ編集可）'!$BO$17:$BO$116,0)),"")</f>
        <v/>
      </c>
      <c r="F232" s="179"/>
      <c r="G232" s="273" t="s">
        <v>111</v>
      </c>
      <c r="H232" s="274" t="str">
        <f t="array" ref="H232">IFERROR(INDEX('計測入力シート（ここのみ編集可）'!$BB$17:$BB$116,MATCH(A225&amp;B225,'計測入力シート（ここのみ編集可）'!$BO$17:$BO$116,0)),"")</f>
        <v/>
      </c>
    </row>
    <row r="233" ht="20.25" customHeight="1">
      <c r="D233" s="275" t="s">
        <v>112</v>
      </c>
      <c r="E233" s="276" t="str">
        <f t="array" ref="E233">IFERROR(INDEX('計測入力シート（ここのみ編集可）'!$BC$17:$BC$116,MATCH(A225&amp;B225,'計測入力シート（ここのみ編集可）'!$BO$17:$BO$116,0)),"")</f>
        <v/>
      </c>
      <c r="F233" s="277"/>
      <c r="G233" s="278" t="s">
        <v>9</v>
      </c>
      <c r="H233" s="279" t="str">
        <f t="array" ref="H233">IFERROR(INDEX('計測入力シート（ここのみ編集可）'!$BD$17:$BD$116,MATCH(A225&amp;B225,'計測入力シート（ここのみ編集可）'!$BO$17:$BO$116,0)),"")</f>
        <v/>
      </c>
    </row>
    <row r="234" ht="20.25" customHeight="1">
      <c r="D234" s="280"/>
    </row>
    <row r="235" ht="27.0" customHeight="1">
      <c r="A235" s="105" t="str">
        <f>A225</f>
        <v>N</v>
      </c>
      <c r="B235" s="105">
        <f>B225+1</f>
        <v>24</v>
      </c>
      <c r="D235" s="242" t="s">
        <v>11</v>
      </c>
      <c r="E235" s="243" t="s">
        <v>12</v>
      </c>
      <c r="F235" s="243" t="s">
        <v>13</v>
      </c>
      <c r="G235" s="244" t="s">
        <v>80</v>
      </c>
      <c r="H235" s="245"/>
    </row>
    <row r="236" ht="27.0" customHeight="1">
      <c r="A236" s="36"/>
      <c r="B236" s="36"/>
      <c r="D236" s="247" t="str">
        <f t="array" ref="D236">IFERROR(INDEX('計測入力シート（ここのみ編集可）'!$BN$17:$BN$116,MATCH(A235&amp;B235,'計測入力シート（ここのみ編集可）'!$BO$17:$BO$116,0)),"")</f>
        <v/>
      </c>
      <c r="E236" s="248" t="str">
        <f t="array" ref="E236">IFERROR(INDEX('計測入力シート（ここのみ編集可）'!$BP$17:$BP$116,MATCH(A235&amp;B235,'計測入力シート（ここのみ編集可）'!$BO$17:$BO$116,0)),"")</f>
        <v/>
      </c>
      <c r="F236" s="249" t="str">
        <f t="array" ref="F236">IFERROR(INDEX('計測入力シート（ここのみ編集可）'!$BR$17:$BR$116,MATCH(A235&amp;B235,'計測入力シート（ここのみ編集可）'!$BO$17:$BO$116,0)),"")</f>
        <v/>
      </c>
      <c r="G236" s="250" t="str">
        <f t="array" ref="G236">IFERROR(INDEX('計測入力シート（ここのみ編集可）'!$BL$17:$BL$116,MATCH(A235&amp;B235,'計測入力シート（ここのみ編集可）'!$BO$17:$BO$116,0)),"")</f>
        <v/>
      </c>
      <c r="H236" s="251"/>
    </row>
    <row r="237" ht="27.0" customHeight="1">
      <c r="D237" s="252" t="s">
        <v>18</v>
      </c>
      <c r="E237" s="253" t="str">
        <f t="array" ref="E237">IFERROR(INDEX('計測入力シート（ここのみ編集可）'!$C$17:$C$116,MATCH(A235&amp;B235,'計測入力シート（ここのみ編集可）'!$BO$17:$BO$116,0)),"")</f>
        <v/>
      </c>
      <c r="F237" s="254" t="s">
        <v>4</v>
      </c>
      <c r="G237" s="255" t="str">
        <f t="array" ref="G237">IFERROR(INDEX('計測入力シート（ここのみ編集可）'!$D$17:$D$116,MATCH(A235&amp;B235,'計測入力シート（ここのみ編集可）'!$BO$17:$BO$116,0)),"")</f>
        <v/>
      </c>
      <c r="H237" s="256"/>
    </row>
    <row r="238" ht="27.0" customHeight="1">
      <c r="D238" s="257" t="s">
        <v>3</v>
      </c>
      <c r="E238" s="258" t="str">
        <f t="array" ref="E238">IFERROR(INDEX('計測入力シート（ここのみ編集可）'!$B$17:$B$116,MATCH(A235&amp;B235,'計測入力シート（ここのみ編集可）'!$BO$17:$BO$116,0)),"")</f>
        <v/>
      </c>
      <c r="F238" s="259" t="s">
        <v>5</v>
      </c>
      <c r="G238" s="260" t="str">
        <f t="array" ref="G238">IFERROR(INDEX('計測入力シート（ここのみ編集可）'!$E$17:$E$116,MATCH(A235&amp;B235,'計測入力シート（ここのみ編集可）'!$BO$17:$BO$116,0)),"")</f>
        <v/>
      </c>
      <c r="H238" s="261"/>
    </row>
    <row r="239" ht="24.75" customHeight="1">
      <c r="D239" s="262" t="s">
        <v>58</v>
      </c>
      <c r="E239" s="263" t="str">
        <f t="array" ref="E239">IFERROR(INDEX(#REF!,MATCH(A235&amp;B235,'計測入力シート（ここのみ編集可）'!$BO$17:$BO$116,0)),"")</f>
        <v/>
      </c>
      <c r="H239" s="35"/>
    </row>
    <row r="240" ht="52.5" customHeight="1">
      <c r="D240" s="264" t="s">
        <v>68</v>
      </c>
      <c r="E240" s="265" t="str">
        <f t="array" ref="E240">IFERROR(INDEX(#REF!,MATCH(A235&amp;B235,'計測入力シート（ここのみ編集可）'!$BO$17:$BO$116,0)),"")</f>
        <v/>
      </c>
      <c r="F240" s="2"/>
      <c r="G240" s="2"/>
      <c r="H240" s="3"/>
    </row>
    <row r="241" ht="20.25" customHeight="1">
      <c r="D241" s="266" t="s">
        <v>70</v>
      </c>
      <c r="E241" s="267" t="str">
        <f t="array" ref="E241">IFERROR(INDEX('計測入力シート（ここのみ編集可）'!$AW$17:$AW$116,MATCH(A235&amp;B235,'計測入力シート（ここのみ編集可）'!$BO$17:$BO$116,0)),"")</f>
        <v/>
      </c>
      <c r="F241" s="268"/>
      <c r="G241" s="269" t="s">
        <v>110</v>
      </c>
      <c r="H241" s="270" t="str">
        <f t="array" ref="H241">IFERROR(INDEX('計測入力シート（ここのみ編集可）'!$AY$17:$AY$116,MATCH(A235&amp;B235,'計測入力シート（ここのみ編集可）'!$BO$17:$BO$116,0)),"")</f>
        <v/>
      </c>
    </row>
    <row r="242" ht="20.25" customHeight="1">
      <c r="D242" s="271" t="s">
        <v>73</v>
      </c>
      <c r="E242" s="272" t="str">
        <f t="array" ref="E242">IFERROR(INDEX('計測入力シート（ここのみ編集可）'!$AZ$17:$AZ$116,MATCH(A235&amp;B235,'計測入力シート（ここのみ編集可）'!$BO$17:$BO$116,0)),"")</f>
        <v/>
      </c>
      <c r="F242" s="179"/>
      <c r="G242" s="273" t="s">
        <v>111</v>
      </c>
      <c r="H242" s="274" t="str">
        <f t="array" ref="H242">IFERROR(INDEX('計測入力シート（ここのみ編集可）'!$BB$17:$BB$116,MATCH(A235&amp;B235,'計測入力シート（ここのみ編集可）'!$BO$17:$BO$116,0)),"")</f>
        <v/>
      </c>
    </row>
    <row r="243" ht="20.25" customHeight="1">
      <c r="D243" s="275" t="s">
        <v>112</v>
      </c>
      <c r="E243" s="276" t="str">
        <f t="array" ref="E243">IFERROR(INDEX('計測入力シート（ここのみ編集可）'!$BC$17:$BC$116,MATCH(A235&amp;B235,'計測入力シート（ここのみ編集可）'!$BO$17:$BO$116,0)),"")</f>
        <v/>
      </c>
      <c r="F243" s="277"/>
      <c r="G243" s="278" t="s">
        <v>9</v>
      </c>
      <c r="H243" s="279" t="str">
        <f t="array" ref="H243">IFERROR(INDEX('計測入力シート（ここのみ編集可）'!$BD$17:$BD$116,MATCH(A235&amp;B235,'計測入力シート（ここのみ編集可）'!$BO$17:$BO$116,0)),"")</f>
        <v/>
      </c>
    </row>
    <row r="244" ht="20.25" customHeight="1">
      <c r="D244" s="280"/>
    </row>
    <row r="245" ht="27.0" customHeight="1">
      <c r="A245" s="105" t="str">
        <f>A235</f>
        <v>N</v>
      </c>
      <c r="B245" s="105">
        <f>B235+1</f>
        <v>25</v>
      </c>
      <c r="D245" s="242" t="s">
        <v>11</v>
      </c>
      <c r="E245" s="243" t="s">
        <v>12</v>
      </c>
      <c r="F245" s="243" t="s">
        <v>13</v>
      </c>
      <c r="G245" s="244" t="s">
        <v>80</v>
      </c>
      <c r="H245" s="245"/>
    </row>
    <row r="246" ht="27.0" customHeight="1">
      <c r="A246" s="36"/>
      <c r="B246" s="36"/>
      <c r="D246" s="247" t="str">
        <f t="array" ref="D246">IFERROR(INDEX('計測入力シート（ここのみ編集可）'!$BN$17:$BN$116,MATCH(A245&amp;B245,'計測入力シート（ここのみ編集可）'!$BO$17:$BO$116,0)),"")</f>
        <v/>
      </c>
      <c r="E246" s="248" t="str">
        <f t="array" ref="E246">IFERROR(INDEX('計測入力シート（ここのみ編集可）'!$BP$17:$BP$116,MATCH(A245&amp;B245,'計測入力シート（ここのみ編集可）'!$BO$17:$BO$116,0)),"")</f>
        <v/>
      </c>
      <c r="F246" s="249" t="str">
        <f t="array" ref="F246">IFERROR(INDEX('計測入力シート（ここのみ編集可）'!$BR$17:$BR$116,MATCH(A245&amp;B245,'計測入力シート（ここのみ編集可）'!$BO$17:$BO$116,0)),"")</f>
        <v/>
      </c>
      <c r="G246" s="250" t="str">
        <f t="array" ref="G246">IFERROR(INDEX('計測入力シート（ここのみ編集可）'!$BL$17:$BL$116,MATCH(A245&amp;B245,'計測入力シート（ここのみ編集可）'!$BO$17:$BO$116,0)),"")</f>
        <v/>
      </c>
      <c r="H246" s="251"/>
    </row>
    <row r="247" ht="27.0" customHeight="1">
      <c r="D247" s="252" t="s">
        <v>18</v>
      </c>
      <c r="E247" s="253" t="str">
        <f t="array" ref="E247">IFERROR(INDEX('計測入力シート（ここのみ編集可）'!$C$17:$C$116,MATCH(A245&amp;B245,'計測入力シート（ここのみ編集可）'!$BO$17:$BO$116,0)),"")</f>
        <v/>
      </c>
      <c r="F247" s="254" t="s">
        <v>4</v>
      </c>
      <c r="G247" s="255" t="str">
        <f t="array" ref="G247">IFERROR(INDEX('計測入力シート（ここのみ編集可）'!$D$17:$D$116,MATCH(A245&amp;B245,'計測入力シート（ここのみ編集可）'!$BO$17:$BO$116,0)),"")</f>
        <v/>
      </c>
      <c r="H247" s="256"/>
    </row>
    <row r="248" ht="27.0" customHeight="1">
      <c r="D248" s="257" t="s">
        <v>3</v>
      </c>
      <c r="E248" s="258" t="str">
        <f t="array" ref="E248">IFERROR(INDEX('計測入力シート（ここのみ編集可）'!$B$17:$B$116,MATCH(A245&amp;B245,'計測入力シート（ここのみ編集可）'!$BO$17:$BO$116,0)),"")</f>
        <v/>
      </c>
      <c r="F248" s="259" t="s">
        <v>5</v>
      </c>
      <c r="G248" s="260" t="str">
        <f t="array" ref="G248">IFERROR(INDEX('計測入力シート（ここのみ編集可）'!$E$17:$E$116,MATCH(A245&amp;B245,'計測入力シート（ここのみ編集可）'!$BO$17:$BO$116,0)),"")</f>
        <v/>
      </c>
      <c r="H248" s="261"/>
    </row>
    <row r="249" ht="24.75" customHeight="1">
      <c r="D249" s="262" t="s">
        <v>58</v>
      </c>
      <c r="E249" s="263" t="str">
        <f t="array" ref="E249">IFERROR(INDEX(#REF!,MATCH(A245&amp;B245,'計測入力シート（ここのみ編集可）'!$BO$17:$BO$116,0)),"")</f>
        <v/>
      </c>
      <c r="H249" s="35"/>
    </row>
    <row r="250" ht="52.5" customHeight="1">
      <c r="D250" s="264" t="s">
        <v>68</v>
      </c>
      <c r="E250" s="265" t="str">
        <f t="array" ref="E250">IFERROR(INDEX(#REF!,MATCH(A245&amp;B245,'計測入力シート（ここのみ編集可）'!$BO$17:$BO$116,0)),"")</f>
        <v/>
      </c>
      <c r="F250" s="2"/>
      <c r="G250" s="2"/>
      <c r="H250" s="3"/>
    </row>
    <row r="251" ht="20.25" customHeight="1">
      <c r="D251" s="266" t="s">
        <v>70</v>
      </c>
      <c r="E251" s="267" t="str">
        <f t="array" ref="E251">IFERROR(INDEX('計測入力シート（ここのみ編集可）'!$AW$17:$AW$116,MATCH(A245&amp;B245,'計測入力シート（ここのみ編集可）'!$BO$17:$BO$116,0)),"")</f>
        <v/>
      </c>
      <c r="F251" s="268"/>
      <c r="G251" s="269" t="s">
        <v>110</v>
      </c>
      <c r="H251" s="270" t="str">
        <f t="array" ref="H251">IFERROR(INDEX('計測入力シート（ここのみ編集可）'!$AY$17:$AY$116,MATCH(A245&amp;B245,'計測入力シート（ここのみ編集可）'!$BO$17:$BO$116,0)),"")</f>
        <v/>
      </c>
    </row>
    <row r="252" ht="20.25" customHeight="1">
      <c r="D252" s="271" t="s">
        <v>73</v>
      </c>
      <c r="E252" s="272" t="str">
        <f t="array" ref="E252">IFERROR(INDEX('計測入力シート（ここのみ編集可）'!$AZ$17:$AZ$116,MATCH(A245&amp;B245,'計測入力シート（ここのみ編集可）'!$BO$17:$BO$116,0)),"")</f>
        <v/>
      </c>
      <c r="F252" s="179"/>
      <c r="G252" s="273" t="s">
        <v>111</v>
      </c>
      <c r="H252" s="274" t="str">
        <f t="array" ref="H252">IFERROR(INDEX('計測入力シート（ここのみ編集可）'!$BB$17:$BB$116,MATCH(A245&amp;B245,'計測入力シート（ここのみ編集可）'!$BO$17:$BO$116,0)),"")</f>
        <v/>
      </c>
    </row>
    <row r="253" ht="20.25" customHeight="1">
      <c r="D253" s="275" t="s">
        <v>112</v>
      </c>
      <c r="E253" s="276" t="str">
        <f t="array" ref="E253">IFERROR(INDEX('計測入力シート（ここのみ編集可）'!$BC$17:$BC$116,MATCH(A245&amp;B245,'計測入力シート（ここのみ編集可）'!$BO$17:$BO$116,0)),"")</f>
        <v/>
      </c>
      <c r="F253" s="277"/>
      <c r="G253" s="278" t="s">
        <v>9</v>
      </c>
      <c r="H253" s="279" t="str">
        <f t="array" ref="H253">IFERROR(INDEX('計測入力シート（ここのみ編集可）'!$BD$17:$BD$116,MATCH(A245&amp;B245,'計測入力シート（ここのみ編集可）'!$BO$17:$BO$116,0)),"")</f>
        <v/>
      </c>
    </row>
    <row r="254" ht="20.25" customHeight="1">
      <c r="D254" s="280"/>
    </row>
    <row r="255" ht="27.0" customHeight="1">
      <c r="A255" s="105" t="str">
        <f>A245</f>
        <v>N</v>
      </c>
      <c r="B255" s="105">
        <f>B245+1</f>
        <v>26</v>
      </c>
      <c r="D255" s="242" t="s">
        <v>11</v>
      </c>
      <c r="E255" s="243" t="s">
        <v>12</v>
      </c>
      <c r="F255" s="243" t="s">
        <v>13</v>
      </c>
      <c r="G255" s="244" t="s">
        <v>80</v>
      </c>
      <c r="H255" s="245"/>
    </row>
    <row r="256" ht="27.0" customHeight="1">
      <c r="A256" s="36"/>
      <c r="B256" s="36"/>
      <c r="D256" s="247" t="str">
        <f t="array" ref="D256">IFERROR(INDEX('計測入力シート（ここのみ編集可）'!$BN$17:$BN$116,MATCH(A255&amp;B255,'計測入力シート（ここのみ編集可）'!$BO$17:$BO$116,0)),"")</f>
        <v/>
      </c>
      <c r="E256" s="248" t="str">
        <f t="array" ref="E256">IFERROR(INDEX('計測入力シート（ここのみ編集可）'!$BP$17:$BP$116,MATCH(A255&amp;B255,'計測入力シート（ここのみ編集可）'!$BO$17:$BO$116,0)),"")</f>
        <v/>
      </c>
      <c r="F256" s="249" t="str">
        <f t="array" ref="F256">IFERROR(INDEX('計測入力シート（ここのみ編集可）'!$BR$17:$BR$116,MATCH(A255&amp;B255,'計測入力シート（ここのみ編集可）'!$BO$17:$BO$116,0)),"")</f>
        <v/>
      </c>
      <c r="G256" s="250" t="str">
        <f t="array" ref="G256">IFERROR(INDEX('計測入力シート（ここのみ編集可）'!$BL$17:$BL$116,MATCH(A255&amp;B255,'計測入力シート（ここのみ編集可）'!$BO$17:$BO$116,0)),"")</f>
        <v/>
      </c>
      <c r="H256" s="251"/>
    </row>
    <row r="257" ht="27.0" customHeight="1">
      <c r="D257" s="252" t="s">
        <v>18</v>
      </c>
      <c r="E257" s="253" t="str">
        <f t="array" ref="E257">IFERROR(INDEX('計測入力シート（ここのみ編集可）'!$C$17:$C$116,MATCH(A255&amp;B255,'計測入力シート（ここのみ編集可）'!$BO$17:$BO$116,0)),"")</f>
        <v/>
      </c>
      <c r="F257" s="254" t="s">
        <v>4</v>
      </c>
      <c r="G257" s="255" t="str">
        <f t="array" ref="G257">IFERROR(INDEX('計測入力シート（ここのみ編集可）'!$D$17:$D$116,MATCH(A255&amp;B255,'計測入力シート（ここのみ編集可）'!$BO$17:$BO$116,0)),"")</f>
        <v/>
      </c>
      <c r="H257" s="256"/>
    </row>
    <row r="258" ht="27.0" customHeight="1">
      <c r="D258" s="257" t="s">
        <v>3</v>
      </c>
      <c r="E258" s="258" t="str">
        <f t="array" ref="E258">IFERROR(INDEX('計測入力シート（ここのみ編集可）'!$B$17:$B$116,MATCH(A255&amp;B255,'計測入力シート（ここのみ編集可）'!$BO$17:$BO$116,0)),"")</f>
        <v/>
      </c>
      <c r="F258" s="259" t="s">
        <v>5</v>
      </c>
      <c r="G258" s="260" t="str">
        <f t="array" ref="G258">IFERROR(INDEX('計測入力シート（ここのみ編集可）'!$E$17:$E$116,MATCH(A255&amp;B255,'計測入力シート（ここのみ編集可）'!$BO$17:$BO$116,0)),"")</f>
        <v/>
      </c>
      <c r="H258" s="261"/>
    </row>
    <row r="259" ht="24.75" customHeight="1">
      <c r="D259" s="262" t="s">
        <v>58</v>
      </c>
      <c r="E259" s="263" t="str">
        <f t="array" ref="E259">IFERROR(INDEX(#REF!,MATCH(A255&amp;B255,'計測入力シート（ここのみ編集可）'!$BO$17:$BO$116,0)),"")</f>
        <v/>
      </c>
      <c r="H259" s="35"/>
    </row>
    <row r="260" ht="52.5" customHeight="1">
      <c r="D260" s="264" t="s">
        <v>68</v>
      </c>
      <c r="E260" s="265" t="str">
        <f t="array" ref="E260">IFERROR(INDEX(#REF!,MATCH(A255&amp;B255,'計測入力シート（ここのみ編集可）'!$BO$17:$BO$116,0)),"")</f>
        <v/>
      </c>
      <c r="F260" s="2"/>
      <c r="G260" s="2"/>
      <c r="H260" s="3"/>
    </row>
    <row r="261" ht="20.25" customHeight="1">
      <c r="D261" s="266" t="s">
        <v>70</v>
      </c>
      <c r="E261" s="267" t="str">
        <f t="array" ref="E261">IFERROR(INDEX('計測入力シート（ここのみ編集可）'!$AW$17:$AW$116,MATCH(A255&amp;B255,'計測入力シート（ここのみ編集可）'!$BO$17:$BO$116,0)),"")</f>
        <v/>
      </c>
      <c r="F261" s="268"/>
      <c r="G261" s="269" t="s">
        <v>110</v>
      </c>
      <c r="H261" s="270" t="str">
        <f t="array" ref="H261">IFERROR(INDEX('計測入力シート（ここのみ編集可）'!$AY$17:$AY$116,MATCH(A255&amp;B255,'計測入力シート（ここのみ編集可）'!$BO$17:$BO$116,0)),"")</f>
        <v/>
      </c>
    </row>
    <row r="262" ht="20.25" customHeight="1">
      <c r="D262" s="271" t="s">
        <v>73</v>
      </c>
      <c r="E262" s="272" t="str">
        <f t="array" ref="E262">IFERROR(INDEX('計測入力シート（ここのみ編集可）'!$AZ$17:$AZ$116,MATCH(A255&amp;B255,'計測入力シート（ここのみ編集可）'!$BO$17:$BO$116,0)),"")</f>
        <v/>
      </c>
      <c r="F262" s="179"/>
      <c r="G262" s="273" t="s">
        <v>111</v>
      </c>
      <c r="H262" s="274" t="str">
        <f t="array" ref="H262">IFERROR(INDEX('計測入力シート（ここのみ編集可）'!$BB$17:$BB$116,MATCH(A255&amp;B255,'計測入力シート（ここのみ編集可）'!$BO$17:$BO$116,0)),"")</f>
        <v/>
      </c>
    </row>
    <row r="263" ht="20.25" customHeight="1">
      <c r="D263" s="275" t="s">
        <v>112</v>
      </c>
      <c r="E263" s="276" t="str">
        <f t="array" ref="E263">IFERROR(INDEX('計測入力シート（ここのみ編集可）'!$BC$17:$BC$116,MATCH(A255&amp;B255,'計測入力シート（ここのみ編集可）'!$BO$17:$BO$116,0)),"")</f>
        <v/>
      </c>
      <c r="F263" s="277"/>
      <c r="G263" s="278" t="s">
        <v>9</v>
      </c>
      <c r="H263" s="279" t="str">
        <f t="array" ref="H263">IFERROR(INDEX('計測入力シート（ここのみ編集可）'!$BD$17:$BD$116,MATCH(A255&amp;B255,'計測入力シート（ここのみ編集可）'!$BO$17:$BO$116,0)),"")</f>
        <v/>
      </c>
    </row>
    <row r="264" ht="20.25" customHeight="1">
      <c r="D264" s="280"/>
    </row>
    <row r="265" ht="27.0" customHeight="1">
      <c r="A265" s="105" t="str">
        <f>A255</f>
        <v>N</v>
      </c>
      <c r="B265" s="105">
        <f>B255+1</f>
        <v>27</v>
      </c>
      <c r="D265" s="242" t="s">
        <v>11</v>
      </c>
      <c r="E265" s="243" t="s">
        <v>12</v>
      </c>
      <c r="F265" s="243" t="s">
        <v>13</v>
      </c>
      <c r="G265" s="244" t="s">
        <v>80</v>
      </c>
      <c r="H265" s="245"/>
    </row>
    <row r="266" ht="27.0" customHeight="1">
      <c r="A266" s="36"/>
      <c r="B266" s="36"/>
      <c r="D266" s="247" t="str">
        <f t="array" ref="D266">IFERROR(INDEX('計測入力シート（ここのみ編集可）'!$BN$17:$BN$116,MATCH(A265&amp;B265,'計測入力シート（ここのみ編集可）'!$BO$17:$BO$116,0)),"")</f>
        <v/>
      </c>
      <c r="E266" s="248" t="str">
        <f t="array" ref="E266">IFERROR(INDEX('計測入力シート（ここのみ編集可）'!$BP$17:$BP$116,MATCH(A265&amp;B265,'計測入力シート（ここのみ編集可）'!$BO$17:$BO$116,0)),"")</f>
        <v/>
      </c>
      <c r="F266" s="249" t="str">
        <f t="array" ref="F266">IFERROR(INDEX('計測入力シート（ここのみ編集可）'!$BR$17:$BR$116,MATCH(A265&amp;B265,'計測入力シート（ここのみ編集可）'!$BO$17:$BO$116,0)),"")</f>
        <v/>
      </c>
      <c r="G266" s="250" t="str">
        <f t="array" ref="G266">IFERROR(INDEX('計測入力シート（ここのみ編集可）'!$BL$17:$BL$116,MATCH(A265&amp;B265,'計測入力シート（ここのみ編集可）'!$BO$17:$BO$116,0)),"")</f>
        <v/>
      </c>
      <c r="H266" s="251"/>
    </row>
    <row r="267" ht="27.0" customHeight="1">
      <c r="D267" s="252" t="s">
        <v>18</v>
      </c>
      <c r="E267" s="253" t="str">
        <f t="array" ref="E267">IFERROR(INDEX('計測入力シート（ここのみ編集可）'!$C$17:$C$116,MATCH(A265&amp;B265,'計測入力シート（ここのみ編集可）'!$BO$17:$BO$116,0)),"")</f>
        <v/>
      </c>
      <c r="F267" s="254" t="s">
        <v>4</v>
      </c>
      <c r="G267" s="255" t="str">
        <f t="array" ref="G267">IFERROR(INDEX('計測入力シート（ここのみ編集可）'!$D$17:$D$116,MATCH(A265&amp;B265,'計測入力シート（ここのみ編集可）'!$BO$17:$BO$116,0)),"")</f>
        <v/>
      </c>
      <c r="H267" s="256"/>
    </row>
    <row r="268" ht="27.0" customHeight="1">
      <c r="D268" s="257" t="s">
        <v>3</v>
      </c>
      <c r="E268" s="258" t="str">
        <f t="array" ref="E268">IFERROR(INDEX('計測入力シート（ここのみ編集可）'!$B$17:$B$116,MATCH(A265&amp;B265,'計測入力シート（ここのみ編集可）'!$BO$17:$BO$116,0)),"")</f>
        <v/>
      </c>
      <c r="F268" s="259" t="s">
        <v>5</v>
      </c>
      <c r="G268" s="260" t="str">
        <f t="array" ref="G268">IFERROR(INDEX('計測入力シート（ここのみ編集可）'!$E$17:$E$116,MATCH(A265&amp;B265,'計測入力シート（ここのみ編集可）'!$BO$17:$BO$116,0)),"")</f>
        <v/>
      </c>
      <c r="H268" s="261"/>
    </row>
    <row r="269" ht="24.75" customHeight="1">
      <c r="D269" s="262" t="s">
        <v>58</v>
      </c>
      <c r="E269" s="263" t="str">
        <f t="array" ref="E269">IFERROR(INDEX(#REF!,MATCH(A265&amp;B265,'計測入力シート（ここのみ編集可）'!$BO$17:$BO$116,0)),"")</f>
        <v/>
      </c>
      <c r="H269" s="35"/>
    </row>
    <row r="270" ht="52.5" customHeight="1">
      <c r="D270" s="264" t="s">
        <v>68</v>
      </c>
      <c r="E270" s="265" t="str">
        <f t="array" ref="E270">IFERROR(INDEX(#REF!,MATCH(A265&amp;B265,'計測入力シート（ここのみ編集可）'!$BO$17:$BO$116,0)),"")</f>
        <v/>
      </c>
      <c r="F270" s="2"/>
      <c r="G270" s="2"/>
      <c r="H270" s="3"/>
    </row>
    <row r="271" ht="20.25" customHeight="1">
      <c r="D271" s="266" t="s">
        <v>70</v>
      </c>
      <c r="E271" s="267" t="str">
        <f t="array" ref="E271">IFERROR(INDEX('計測入力シート（ここのみ編集可）'!$AW$17:$AW$116,MATCH(A265&amp;B265,'計測入力シート（ここのみ編集可）'!$BO$17:$BO$116,0)),"")</f>
        <v/>
      </c>
      <c r="F271" s="268"/>
      <c r="G271" s="269" t="s">
        <v>110</v>
      </c>
      <c r="H271" s="270" t="str">
        <f t="array" ref="H271">IFERROR(INDEX('計測入力シート（ここのみ編集可）'!$AY$17:$AY$116,MATCH(A265&amp;B265,'計測入力シート（ここのみ編集可）'!$BO$17:$BO$116,0)),"")</f>
        <v/>
      </c>
    </row>
    <row r="272" ht="20.25" customHeight="1">
      <c r="D272" s="271" t="s">
        <v>73</v>
      </c>
      <c r="E272" s="272" t="str">
        <f t="array" ref="E272">IFERROR(INDEX('計測入力シート（ここのみ編集可）'!$AZ$17:$AZ$116,MATCH(A265&amp;B265,'計測入力シート（ここのみ編集可）'!$BO$17:$BO$116,0)),"")</f>
        <v/>
      </c>
      <c r="F272" s="179"/>
      <c r="G272" s="273" t="s">
        <v>111</v>
      </c>
      <c r="H272" s="274" t="str">
        <f t="array" ref="H272">IFERROR(INDEX('計測入力シート（ここのみ編集可）'!$BB$17:$BB$116,MATCH(A265&amp;B265,'計測入力シート（ここのみ編集可）'!$BO$17:$BO$116,0)),"")</f>
        <v/>
      </c>
    </row>
    <row r="273" ht="20.25" customHeight="1">
      <c r="D273" s="275" t="s">
        <v>112</v>
      </c>
      <c r="E273" s="276" t="str">
        <f t="array" ref="E273">IFERROR(INDEX('計測入力シート（ここのみ編集可）'!$BC$17:$BC$116,MATCH(A265&amp;B265,'計測入力シート（ここのみ編集可）'!$BO$17:$BO$116,0)),"")</f>
        <v/>
      </c>
      <c r="F273" s="277"/>
      <c r="G273" s="278" t="s">
        <v>9</v>
      </c>
      <c r="H273" s="279" t="str">
        <f t="array" ref="H273">IFERROR(INDEX('計測入力シート（ここのみ編集可）'!$BD$17:$BD$116,MATCH(A265&amp;B265,'計測入力シート（ここのみ編集可）'!$BO$17:$BO$116,0)),"")</f>
        <v/>
      </c>
    </row>
    <row r="274" ht="20.25" customHeight="1">
      <c r="D274" s="280"/>
    </row>
    <row r="275" ht="27.0" customHeight="1">
      <c r="A275" s="105" t="str">
        <f>A265</f>
        <v>N</v>
      </c>
      <c r="B275" s="105">
        <f>B265+1</f>
        <v>28</v>
      </c>
      <c r="D275" s="242" t="s">
        <v>11</v>
      </c>
      <c r="E275" s="243" t="s">
        <v>12</v>
      </c>
      <c r="F275" s="243" t="s">
        <v>13</v>
      </c>
      <c r="G275" s="244" t="s">
        <v>80</v>
      </c>
      <c r="H275" s="245"/>
    </row>
    <row r="276" ht="27.0" customHeight="1">
      <c r="A276" s="36"/>
      <c r="B276" s="36"/>
      <c r="D276" s="247" t="str">
        <f t="array" ref="D276">IFERROR(INDEX('計測入力シート（ここのみ編集可）'!$BN$17:$BN$116,MATCH(A275&amp;B275,'計測入力シート（ここのみ編集可）'!$BO$17:$BO$116,0)),"")</f>
        <v/>
      </c>
      <c r="E276" s="248" t="str">
        <f t="array" ref="E276">IFERROR(INDEX('計測入力シート（ここのみ編集可）'!$BP$17:$BP$116,MATCH(A275&amp;B275,'計測入力シート（ここのみ編集可）'!$BO$17:$BO$116,0)),"")</f>
        <v/>
      </c>
      <c r="F276" s="249" t="str">
        <f t="array" ref="F276">IFERROR(INDEX('計測入力シート（ここのみ編集可）'!$BR$17:$BR$116,MATCH(A275&amp;B275,'計測入力シート（ここのみ編集可）'!$BO$17:$BO$116,0)),"")</f>
        <v/>
      </c>
      <c r="G276" s="250" t="str">
        <f t="array" ref="G276">IFERROR(INDEX('計測入力シート（ここのみ編集可）'!$BL$17:$BL$116,MATCH(A275&amp;B275,'計測入力シート（ここのみ編集可）'!$BO$17:$BO$116,0)),"")</f>
        <v/>
      </c>
      <c r="H276" s="251"/>
    </row>
    <row r="277" ht="27.0" customHeight="1">
      <c r="D277" s="252" t="s">
        <v>18</v>
      </c>
      <c r="E277" s="253" t="str">
        <f t="array" ref="E277">IFERROR(INDEX('計測入力シート（ここのみ編集可）'!$C$17:$C$116,MATCH(A275&amp;B275,'計測入力シート（ここのみ編集可）'!$BO$17:$BO$116,0)),"")</f>
        <v/>
      </c>
      <c r="F277" s="254" t="s">
        <v>4</v>
      </c>
      <c r="G277" s="255" t="str">
        <f t="array" ref="G277">IFERROR(INDEX('計測入力シート（ここのみ編集可）'!$D$17:$D$116,MATCH(A275&amp;B275,'計測入力シート（ここのみ編集可）'!$BO$17:$BO$116,0)),"")</f>
        <v/>
      </c>
      <c r="H277" s="256"/>
    </row>
    <row r="278" ht="27.0" customHeight="1">
      <c r="D278" s="257" t="s">
        <v>3</v>
      </c>
      <c r="E278" s="258" t="str">
        <f t="array" ref="E278">IFERROR(INDEX('計測入力シート（ここのみ編集可）'!$B$17:$B$116,MATCH(A275&amp;B275,'計測入力シート（ここのみ編集可）'!$BO$17:$BO$116,0)),"")</f>
        <v/>
      </c>
      <c r="F278" s="259" t="s">
        <v>5</v>
      </c>
      <c r="G278" s="260" t="str">
        <f t="array" ref="G278">IFERROR(INDEX('計測入力シート（ここのみ編集可）'!$E$17:$E$116,MATCH(A275&amp;B275,'計測入力シート（ここのみ編集可）'!$BO$17:$BO$116,0)),"")</f>
        <v/>
      </c>
      <c r="H278" s="261"/>
    </row>
    <row r="279" ht="24.75" customHeight="1">
      <c r="D279" s="262" t="s">
        <v>58</v>
      </c>
      <c r="E279" s="263" t="str">
        <f t="array" ref="E279">IFERROR(INDEX(#REF!,MATCH(A275&amp;B275,'計測入力シート（ここのみ編集可）'!$BO$17:$BO$116,0)),"")</f>
        <v/>
      </c>
      <c r="H279" s="35"/>
    </row>
    <row r="280" ht="52.5" customHeight="1">
      <c r="D280" s="264" t="s">
        <v>68</v>
      </c>
      <c r="E280" s="265" t="str">
        <f t="array" ref="E280">IFERROR(INDEX(#REF!,MATCH(A275&amp;B275,'計測入力シート（ここのみ編集可）'!$BO$17:$BO$116,0)),"")</f>
        <v/>
      </c>
      <c r="F280" s="2"/>
      <c r="G280" s="2"/>
      <c r="H280" s="3"/>
    </row>
    <row r="281" ht="20.25" customHeight="1">
      <c r="D281" s="266" t="s">
        <v>70</v>
      </c>
      <c r="E281" s="267" t="str">
        <f t="array" ref="E281">IFERROR(INDEX('計測入力シート（ここのみ編集可）'!$AW$17:$AW$116,MATCH(A275&amp;B275,'計測入力シート（ここのみ編集可）'!$BO$17:$BO$116,0)),"")</f>
        <v/>
      </c>
      <c r="F281" s="268"/>
      <c r="G281" s="269" t="s">
        <v>110</v>
      </c>
      <c r="H281" s="270" t="str">
        <f t="array" ref="H281">IFERROR(INDEX('計測入力シート（ここのみ編集可）'!$AY$17:$AY$116,MATCH(A275&amp;B275,'計測入力シート（ここのみ編集可）'!$BO$17:$BO$116,0)),"")</f>
        <v/>
      </c>
    </row>
    <row r="282" ht="20.25" customHeight="1">
      <c r="D282" s="271" t="s">
        <v>73</v>
      </c>
      <c r="E282" s="272" t="str">
        <f t="array" ref="E282">IFERROR(INDEX('計測入力シート（ここのみ編集可）'!$AZ$17:$AZ$116,MATCH(A275&amp;B275,'計測入力シート（ここのみ編集可）'!$BO$17:$BO$116,0)),"")</f>
        <v/>
      </c>
      <c r="F282" s="179"/>
      <c r="G282" s="273" t="s">
        <v>111</v>
      </c>
      <c r="H282" s="274" t="str">
        <f t="array" ref="H282">IFERROR(INDEX('計測入力シート（ここのみ編集可）'!$BB$17:$BB$116,MATCH(A275&amp;B275,'計測入力シート（ここのみ編集可）'!$BO$17:$BO$116,0)),"")</f>
        <v/>
      </c>
    </row>
    <row r="283" ht="20.25" customHeight="1">
      <c r="D283" s="275" t="s">
        <v>112</v>
      </c>
      <c r="E283" s="276" t="str">
        <f t="array" ref="E283">IFERROR(INDEX('計測入力シート（ここのみ編集可）'!$BC$17:$BC$116,MATCH(A275&amp;B275,'計測入力シート（ここのみ編集可）'!$BO$17:$BO$116,0)),"")</f>
        <v/>
      </c>
      <c r="F283" s="277"/>
      <c r="G283" s="278" t="s">
        <v>9</v>
      </c>
      <c r="H283" s="279" t="str">
        <f t="array" ref="H283">IFERROR(INDEX('計測入力シート（ここのみ編集可）'!$BD$17:$BD$116,MATCH(A275&amp;B275,'計測入力シート（ここのみ編集可）'!$BO$17:$BO$116,0)),"")</f>
        <v/>
      </c>
    </row>
    <row r="284" ht="20.25" customHeight="1">
      <c r="D284" s="280"/>
    </row>
    <row r="285" ht="27.0" customHeight="1">
      <c r="A285" s="105" t="str">
        <f>A275</f>
        <v>N</v>
      </c>
      <c r="B285" s="105">
        <f>B275+1</f>
        <v>29</v>
      </c>
      <c r="D285" s="242" t="s">
        <v>11</v>
      </c>
      <c r="E285" s="243" t="s">
        <v>12</v>
      </c>
      <c r="F285" s="243" t="s">
        <v>13</v>
      </c>
      <c r="G285" s="244" t="s">
        <v>80</v>
      </c>
      <c r="H285" s="245"/>
    </row>
    <row r="286" ht="27.0" customHeight="1">
      <c r="A286" s="36"/>
      <c r="B286" s="36"/>
      <c r="D286" s="247" t="str">
        <f t="array" ref="D286">IFERROR(INDEX('計測入力シート（ここのみ編集可）'!$BN$17:$BN$116,MATCH(A285&amp;B285,'計測入力シート（ここのみ編集可）'!$BO$17:$BO$116,0)),"")</f>
        <v/>
      </c>
      <c r="E286" s="248" t="str">
        <f t="array" ref="E286">IFERROR(INDEX('計測入力シート（ここのみ編集可）'!$BP$17:$BP$116,MATCH(A285&amp;B285,'計測入力シート（ここのみ編集可）'!$BO$17:$BO$116,0)),"")</f>
        <v/>
      </c>
      <c r="F286" s="249" t="str">
        <f t="array" ref="F286">IFERROR(INDEX('計測入力シート（ここのみ編集可）'!$BR$17:$BR$116,MATCH(A285&amp;B285,'計測入力シート（ここのみ編集可）'!$BO$17:$BO$116,0)),"")</f>
        <v/>
      </c>
      <c r="G286" s="250" t="str">
        <f t="array" ref="G286">IFERROR(INDEX('計測入力シート（ここのみ編集可）'!$BL$17:$BL$116,MATCH(A285&amp;B285,'計測入力シート（ここのみ編集可）'!$BO$17:$BO$116,0)),"")</f>
        <v/>
      </c>
      <c r="H286" s="251"/>
    </row>
    <row r="287" ht="27.0" customHeight="1">
      <c r="D287" s="252" t="s">
        <v>18</v>
      </c>
      <c r="E287" s="253" t="str">
        <f t="array" ref="E287">IFERROR(INDEX('計測入力シート（ここのみ編集可）'!$C$17:$C$116,MATCH(A285&amp;B285,'計測入力シート（ここのみ編集可）'!$BO$17:$BO$116,0)),"")</f>
        <v/>
      </c>
      <c r="F287" s="254" t="s">
        <v>4</v>
      </c>
      <c r="G287" s="255" t="str">
        <f t="array" ref="G287">IFERROR(INDEX('計測入力シート（ここのみ編集可）'!$D$17:$D$116,MATCH(A285&amp;B285,'計測入力シート（ここのみ編集可）'!$BO$17:$BO$116,0)),"")</f>
        <v/>
      </c>
      <c r="H287" s="256"/>
    </row>
    <row r="288" ht="27.0" customHeight="1">
      <c r="D288" s="257" t="s">
        <v>3</v>
      </c>
      <c r="E288" s="258" t="str">
        <f t="array" ref="E288">IFERROR(INDEX('計測入力シート（ここのみ編集可）'!$B$17:$B$116,MATCH(A285&amp;B285,'計測入力シート（ここのみ編集可）'!$BO$17:$BO$116,0)),"")</f>
        <v/>
      </c>
      <c r="F288" s="259" t="s">
        <v>5</v>
      </c>
      <c r="G288" s="260" t="str">
        <f t="array" ref="G288">IFERROR(INDEX('計測入力シート（ここのみ編集可）'!$E$17:$E$116,MATCH(A285&amp;B285,'計測入力シート（ここのみ編集可）'!$BO$17:$BO$116,0)),"")</f>
        <v/>
      </c>
      <c r="H288" s="261"/>
    </row>
    <row r="289" ht="24.75" customHeight="1">
      <c r="D289" s="262" t="s">
        <v>58</v>
      </c>
      <c r="E289" s="263" t="str">
        <f t="array" ref="E289">IFERROR(INDEX(#REF!,MATCH(A285&amp;B285,'計測入力シート（ここのみ編集可）'!$BO$17:$BO$116,0)),"")</f>
        <v/>
      </c>
      <c r="H289" s="35"/>
    </row>
    <row r="290" ht="52.5" customHeight="1">
      <c r="D290" s="264" t="s">
        <v>68</v>
      </c>
      <c r="E290" s="265" t="str">
        <f t="array" ref="E290">IFERROR(INDEX(#REF!,MATCH(A285&amp;B285,'計測入力シート（ここのみ編集可）'!$BO$17:$BO$116,0)),"")</f>
        <v/>
      </c>
      <c r="F290" s="2"/>
      <c r="G290" s="2"/>
      <c r="H290" s="3"/>
    </row>
    <row r="291" ht="20.25" customHeight="1">
      <c r="D291" s="266" t="s">
        <v>70</v>
      </c>
      <c r="E291" s="267" t="str">
        <f t="array" ref="E291">IFERROR(INDEX('計測入力シート（ここのみ編集可）'!$AW$17:$AW$116,MATCH(A285&amp;B285,'計測入力シート（ここのみ編集可）'!$BO$17:$BO$116,0)),"")</f>
        <v/>
      </c>
      <c r="F291" s="268"/>
      <c r="G291" s="269" t="s">
        <v>110</v>
      </c>
      <c r="H291" s="270" t="str">
        <f t="array" ref="H291">IFERROR(INDEX('計測入力シート（ここのみ編集可）'!$AY$17:$AY$116,MATCH(A285&amp;B285,'計測入力シート（ここのみ編集可）'!$BO$17:$BO$116,0)),"")</f>
        <v/>
      </c>
    </row>
    <row r="292" ht="20.25" customHeight="1">
      <c r="D292" s="271" t="s">
        <v>73</v>
      </c>
      <c r="E292" s="272" t="str">
        <f t="array" ref="E292">IFERROR(INDEX('計測入力シート（ここのみ編集可）'!$AZ$17:$AZ$116,MATCH(A285&amp;B285,'計測入力シート（ここのみ編集可）'!$BO$17:$BO$116,0)),"")</f>
        <v/>
      </c>
      <c r="F292" s="179"/>
      <c r="G292" s="273" t="s">
        <v>111</v>
      </c>
      <c r="H292" s="274" t="str">
        <f t="array" ref="H292">IFERROR(INDEX('計測入力シート（ここのみ編集可）'!$BB$17:$BB$116,MATCH(A285&amp;B285,'計測入力シート（ここのみ編集可）'!$BO$17:$BO$116,0)),"")</f>
        <v/>
      </c>
    </row>
    <row r="293" ht="20.25" customHeight="1">
      <c r="D293" s="275" t="s">
        <v>112</v>
      </c>
      <c r="E293" s="276" t="str">
        <f t="array" ref="E293">IFERROR(INDEX('計測入力シート（ここのみ編集可）'!$BC$17:$BC$116,MATCH(A285&amp;B285,'計測入力シート（ここのみ編集可）'!$BO$17:$BO$116,0)),"")</f>
        <v/>
      </c>
      <c r="F293" s="277"/>
      <c r="G293" s="278" t="s">
        <v>9</v>
      </c>
      <c r="H293" s="279" t="str">
        <f t="array" ref="H293">IFERROR(INDEX('計測入力シート（ここのみ編集可）'!$BD$17:$BD$116,MATCH(A285&amp;B285,'計測入力シート（ここのみ編集可）'!$BO$17:$BO$116,0)),"")</f>
        <v/>
      </c>
    </row>
    <row r="294" ht="20.25" customHeight="1">
      <c r="D294" s="280"/>
    </row>
    <row r="295" ht="27.0" customHeight="1">
      <c r="A295" s="105" t="str">
        <f>A285</f>
        <v>N</v>
      </c>
      <c r="B295" s="105">
        <f>B285+1</f>
        <v>30</v>
      </c>
      <c r="D295" s="242" t="s">
        <v>11</v>
      </c>
      <c r="E295" s="243" t="s">
        <v>12</v>
      </c>
      <c r="F295" s="243" t="s">
        <v>13</v>
      </c>
      <c r="G295" s="244" t="s">
        <v>80</v>
      </c>
      <c r="H295" s="245"/>
    </row>
    <row r="296" ht="27.0" customHeight="1">
      <c r="A296" s="36"/>
      <c r="B296" s="36"/>
      <c r="D296" s="247" t="str">
        <f t="array" ref="D296">IFERROR(INDEX('計測入力シート（ここのみ編集可）'!$BN$17:$BN$116,MATCH(A295&amp;B295,'計測入力シート（ここのみ編集可）'!$BO$17:$BO$116,0)),"")</f>
        <v/>
      </c>
      <c r="E296" s="248" t="str">
        <f t="array" ref="E296">IFERROR(INDEX('計測入力シート（ここのみ編集可）'!$BP$17:$BP$116,MATCH(A295&amp;B295,'計測入力シート（ここのみ編集可）'!$BO$17:$BO$116,0)),"")</f>
        <v/>
      </c>
      <c r="F296" s="249" t="str">
        <f t="array" ref="F296">IFERROR(INDEX('計測入力シート（ここのみ編集可）'!$BR$17:$BR$116,MATCH(A295&amp;B295,'計測入力シート（ここのみ編集可）'!$BO$17:$BO$116,0)),"")</f>
        <v/>
      </c>
      <c r="G296" s="250" t="str">
        <f t="array" ref="G296">IFERROR(INDEX('計測入力シート（ここのみ編集可）'!$BL$17:$BL$116,MATCH(A295&amp;B295,'計測入力シート（ここのみ編集可）'!$BO$17:$BO$116,0)),"")</f>
        <v/>
      </c>
      <c r="H296" s="251"/>
    </row>
    <row r="297" ht="27.0" customHeight="1">
      <c r="D297" s="252" t="s">
        <v>18</v>
      </c>
      <c r="E297" s="253" t="str">
        <f t="array" ref="E297">IFERROR(INDEX('計測入力シート（ここのみ編集可）'!$C$17:$C$116,MATCH(A295&amp;B295,'計測入力シート（ここのみ編集可）'!$BO$17:$BO$116,0)),"")</f>
        <v/>
      </c>
      <c r="F297" s="254" t="s">
        <v>4</v>
      </c>
      <c r="G297" s="255" t="str">
        <f t="array" ref="G297">IFERROR(INDEX('計測入力シート（ここのみ編集可）'!$D$17:$D$116,MATCH(A295&amp;B295,'計測入力シート（ここのみ編集可）'!$BO$17:$BO$116,0)),"")</f>
        <v/>
      </c>
      <c r="H297" s="256"/>
    </row>
    <row r="298" ht="27.0" customHeight="1">
      <c r="D298" s="257" t="s">
        <v>3</v>
      </c>
      <c r="E298" s="258" t="str">
        <f t="array" ref="E298">IFERROR(INDEX('計測入力シート（ここのみ編集可）'!$B$17:$B$116,MATCH(A295&amp;B295,'計測入力シート（ここのみ編集可）'!$BO$17:$BO$116,0)),"")</f>
        <v/>
      </c>
      <c r="F298" s="259" t="s">
        <v>5</v>
      </c>
      <c r="G298" s="260" t="str">
        <f t="array" ref="G298">IFERROR(INDEX('計測入力シート（ここのみ編集可）'!$E$17:$E$116,MATCH(A295&amp;B295,'計測入力シート（ここのみ編集可）'!$BO$17:$BO$116,0)),"")</f>
        <v/>
      </c>
      <c r="H298" s="261"/>
    </row>
    <row r="299" ht="24.75" customHeight="1">
      <c r="D299" s="262" t="s">
        <v>58</v>
      </c>
      <c r="E299" s="263" t="str">
        <f t="array" ref="E299">IFERROR(INDEX(#REF!,MATCH(A295&amp;B295,'計測入力シート（ここのみ編集可）'!$BO$17:$BO$116,0)),"")</f>
        <v/>
      </c>
      <c r="H299" s="35"/>
    </row>
    <row r="300" ht="52.5" customHeight="1">
      <c r="D300" s="264" t="s">
        <v>68</v>
      </c>
      <c r="E300" s="265" t="str">
        <f t="array" ref="E300">IFERROR(INDEX(#REF!,MATCH(A295&amp;B295,'計測入力シート（ここのみ編集可）'!$BO$17:$BO$116,0)),"")</f>
        <v/>
      </c>
      <c r="F300" s="2"/>
      <c r="G300" s="2"/>
      <c r="H300" s="3"/>
    </row>
    <row r="301" ht="20.25" customHeight="1">
      <c r="D301" s="266" t="s">
        <v>70</v>
      </c>
      <c r="E301" s="267" t="str">
        <f t="array" ref="E301">IFERROR(INDEX('計測入力シート（ここのみ編集可）'!$AW$17:$AW$116,MATCH(A295&amp;B295,'計測入力シート（ここのみ編集可）'!$BO$17:$BO$116,0)),"")</f>
        <v/>
      </c>
      <c r="F301" s="268"/>
      <c r="G301" s="269" t="s">
        <v>110</v>
      </c>
      <c r="H301" s="270" t="str">
        <f t="array" ref="H301">IFERROR(INDEX('計測入力シート（ここのみ編集可）'!$AY$17:$AY$116,MATCH(A295&amp;B295,'計測入力シート（ここのみ編集可）'!$BO$17:$BO$116,0)),"")</f>
        <v/>
      </c>
    </row>
    <row r="302" ht="20.25" customHeight="1">
      <c r="D302" s="271" t="s">
        <v>73</v>
      </c>
      <c r="E302" s="272" t="str">
        <f t="array" ref="E302">IFERROR(INDEX('計測入力シート（ここのみ編集可）'!$AZ$17:$AZ$116,MATCH(A295&amp;B295,'計測入力シート（ここのみ編集可）'!$BO$17:$BO$116,0)),"")</f>
        <v/>
      </c>
      <c r="F302" s="179"/>
      <c r="G302" s="273" t="s">
        <v>111</v>
      </c>
      <c r="H302" s="274" t="str">
        <f t="array" ref="H302">IFERROR(INDEX('計測入力シート（ここのみ編集可）'!$BB$17:$BB$116,MATCH(A295&amp;B295,'計測入力シート（ここのみ編集可）'!$BO$17:$BO$116,0)),"")</f>
        <v/>
      </c>
    </row>
    <row r="303" ht="20.25" customHeight="1">
      <c r="D303" s="275" t="s">
        <v>112</v>
      </c>
      <c r="E303" s="276" t="str">
        <f t="array" ref="E303">IFERROR(INDEX('計測入力シート（ここのみ編集可）'!$BC$17:$BC$116,MATCH(A295&amp;B295,'計測入力シート（ここのみ編集可）'!$BO$17:$BO$116,0)),"")</f>
        <v/>
      </c>
      <c r="F303" s="277"/>
      <c r="G303" s="278" t="s">
        <v>9</v>
      </c>
      <c r="H303" s="279" t="str">
        <f t="array" ref="H303">IFERROR(INDEX('計測入力シート（ここのみ編集可）'!$BD$17:$BD$116,MATCH(A295&amp;B295,'計測入力シート（ここのみ編集可）'!$BO$17:$BO$116,0)),"")</f>
        <v/>
      </c>
    </row>
    <row r="304">
      <c r="D304" s="298"/>
      <c r="E304" s="298"/>
      <c r="F304" s="298"/>
      <c r="G304" s="298"/>
      <c r="H304" s="298"/>
    </row>
    <row r="305">
      <c r="D305" s="298"/>
      <c r="E305" s="298"/>
      <c r="F305" s="298"/>
      <c r="G305" s="298"/>
      <c r="H305" s="298"/>
    </row>
    <row r="306">
      <c r="D306" s="298"/>
      <c r="E306" s="298"/>
      <c r="F306" s="298"/>
      <c r="G306" s="298"/>
      <c r="H306" s="298"/>
    </row>
    <row r="307">
      <c r="D307" s="298"/>
      <c r="E307" s="298"/>
      <c r="F307" s="298"/>
      <c r="G307" s="298"/>
      <c r="H307" s="298"/>
    </row>
    <row r="308">
      <c r="D308" s="298"/>
      <c r="E308" s="298"/>
      <c r="F308" s="298"/>
      <c r="G308" s="298"/>
      <c r="H308" s="298"/>
    </row>
    <row r="309">
      <c r="D309" s="298"/>
      <c r="E309" s="298"/>
      <c r="F309" s="298"/>
      <c r="G309" s="298"/>
      <c r="H309" s="298"/>
    </row>
    <row r="310">
      <c r="D310" s="298"/>
      <c r="E310" s="298"/>
      <c r="F310" s="298"/>
      <c r="G310" s="298"/>
      <c r="H310" s="298"/>
    </row>
    <row r="311">
      <c r="D311" s="298"/>
      <c r="E311" s="298"/>
      <c r="F311" s="298"/>
      <c r="G311" s="298"/>
      <c r="H311" s="298"/>
    </row>
    <row r="312">
      <c r="D312" s="298"/>
      <c r="E312" s="298"/>
      <c r="F312" s="298"/>
      <c r="G312" s="298"/>
      <c r="H312" s="298"/>
    </row>
    <row r="313">
      <c r="D313" s="298"/>
      <c r="E313" s="298"/>
      <c r="F313" s="298"/>
      <c r="G313" s="298"/>
      <c r="H313" s="298"/>
    </row>
    <row r="314">
      <c r="D314" s="298"/>
      <c r="E314" s="298"/>
      <c r="F314" s="298"/>
      <c r="G314" s="298"/>
      <c r="H314" s="298"/>
    </row>
    <row r="315">
      <c r="D315" s="298"/>
      <c r="E315" s="298"/>
      <c r="F315" s="298"/>
      <c r="G315" s="298"/>
      <c r="H315" s="298"/>
    </row>
    <row r="316">
      <c r="D316" s="298"/>
      <c r="E316" s="298"/>
      <c r="F316" s="298"/>
      <c r="G316" s="298"/>
      <c r="H316" s="298"/>
    </row>
    <row r="317">
      <c r="D317" s="298"/>
      <c r="E317" s="298"/>
      <c r="F317" s="298"/>
      <c r="G317" s="298"/>
      <c r="H317" s="298"/>
    </row>
    <row r="318">
      <c r="D318" s="298"/>
      <c r="E318" s="298"/>
      <c r="F318" s="298"/>
      <c r="G318" s="298"/>
      <c r="H318" s="298"/>
    </row>
    <row r="319">
      <c r="D319" s="298"/>
      <c r="E319" s="298"/>
      <c r="F319" s="298"/>
      <c r="G319" s="298"/>
      <c r="H319" s="298"/>
    </row>
    <row r="320">
      <c r="D320" s="298"/>
      <c r="E320" s="298"/>
      <c r="F320" s="298"/>
      <c r="G320" s="298"/>
      <c r="H320" s="298"/>
    </row>
    <row r="321">
      <c r="D321" s="298"/>
      <c r="E321" s="298"/>
      <c r="F321" s="298"/>
      <c r="G321" s="298"/>
      <c r="H321" s="298"/>
      <c r="I321" s="298"/>
    </row>
    <row r="322">
      <c r="D322" s="298"/>
      <c r="E322" s="298"/>
      <c r="F322" s="298"/>
      <c r="G322" s="298"/>
      <c r="H322" s="298"/>
      <c r="I322" s="298"/>
    </row>
    <row r="323">
      <c r="D323" s="298"/>
      <c r="E323" s="298"/>
      <c r="F323" s="298"/>
      <c r="G323" s="298"/>
      <c r="H323" s="298"/>
      <c r="I323" s="298"/>
    </row>
    <row r="324">
      <c r="D324" s="298"/>
      <c r="E324" s="298"/>
      <c r="F324" s="298"/>
      <c r="G324" s="298"/>
      <c r="H324" s="298"/>
      <c r="I324" s="298"/>
    </row>
    <row r="325">
      <c r="D325" s="298"/>
      <c r="E325" s="298"/>
      <c r="F325" s="298"/>
      <c r="G325" s="298"/>
      <c r="H325" s="298"/>
      <c r="I325" s="298"/>
    </row>
    <row r="326">
      <c r="D326" s="298"/>
      <c r="E326" s="298"/>
      <c r="F326" s="298"/>
      <c r="G326" s="298"/>
      <c r="H326" s="298"/>
      <c r="I326" s="298"/>
    </row>
    <row r="327">
      <c r="D327" s="298"/>
      <c r="E327" s="298"/>
      <c r="F327" s="298"/>
      <c r="G327" s="298"/>
      <c r="H327" s="298"/>
      <c r="I327" s="298"/>
    </row>
    <row r="328">
      <c r="D328" s="298"/>
      <c r="E328" s="298"/>
      <c r="F328" s="298"/>
      <c r="G328" s="298"/>
      <c r="H328" s="298"/>
      <c r="I328" s="298"/>
    </row>
    <row r="329">
      <c r="D329" s="298"/>
      <c r="E329" s="298"/>
      <c r="F329" s="298"/>
      <c r="G329" s="298"/>
      <c r="H329" s="298"/>
      <c r="I329" s="298"/>
    </row>
    <row r="330">
      <c r="D330" s="298"/>
      <c r="E330" s="298"/>
      <c r="F330" s="298"/>
      <c r="G330" s="298"/>
      <c r="H330" s="298"/>
      <c r="I330" s="298"/>
    </row>
    <row r="331">
      <c r="D331" s="298"/>
      <c r="E331" s="298"/>
      <c r="F331" s="298"/>
      <c r="G331" s="298"/>
      <c r="H331" s="298"/>
      <c r="I331" s="298"/>
    </row>
    <row r="332">
      <c r="D332" s="298"/>
      <c r="E332" s="298"/>
      <c r="F332" s="298"/>
      <c r="G332" s="298"/>
      <c r="H332" s="298"/>
      <c r="I332" s="298"/>
    </row>
    <row r="333">
      <c r="D333" s="298"/>
      <c r="E333" s="298"/>
      <c r="F333" s="298"/>
      <c r="G333" s="298"/>
      <c r="H333" s="298"/>
      <c r="I333" s="298"/>
    </row>
    <row r="334">
      <c r="D334" s="298"/>
      <c r="E334" s="298"/>
      <c r="F334" s="298"/>
      <c r="G334" s="298"/>
      <c r="H334" s="298"/>
      <c r="I334" s="298"/>
    </row>
    <row r="335">
      <c r="D335" s="298"/>
      <c r="E335" s="298"/>
      <c r="F335" s="298"/>
      <c r="G335" s="298"/>
      <c r="H335" s="298"/>
      <c r="I335" s="298"/>
    </row>
    <row r="336">
      <c r="D336" s="298"/>
      <c r="E336" s="298"/>
      <c r="F336" s="298"/>
      <c r="G336" s="298"/>
      <c r="H336" s="298"/>
      <c r="I336" s="298"/>
    </row>
    <row r="337">
      <c r="D337" s="298"/>
      <c r="E337" s="298"/>
      <c r="F337" s="298"/>
      <c r="G337" s="298"/>
      <c r="H337" s="298"/>
      <c r="I337" s="298"/>
    </row>
    <row r="338">
      <c r="D338" s="298"/>
      <c r="E338" s="298"/>
      <c r="F338" s="298"/>
      <c r="G338" s="298"/>
      <c r="H338" s="298"/>
      <c r="I338" s="298"/>
    </row>
    <row r="339">
      <c r="D339" s="298"/>
      <c r="E339" s="298"/>
      <c r="F339" s="298"/>
      <c r="G339" s="298"/>
      <c r="H339" s="298"/>
      <c r="I339" s="298"/>
    </row>
    <row r="340">
      <c r="D340" s="298"/>
      <c r="E340" s="298"/>
      <c r="F340" s="298"/>
      <c r="G340" s="298"/>
      <c r="H340" s="298"/>
      <c r="I340" s="298"/>
    </row>
    <row r="341">
      <c r="D341" s="298"/>
      <c r="E341" s="298"/>
      <c r="F341" s="298"/>
      <c r="G341" s="298"/>
      <c r="H341" s="298"/>
      <c r="I341" s="298"/>
    </row>
    <row r="342">
      <c r="D342" s="298"/>
      <c r="E342" s="298"/>
      <c r="F342" s="298"/>
      <c r="G342" s="298"/>
      <c r="H342" s="298"/>
      <c r="I342" s="298"/>
    </row>
    <row r="343">
      <c r="D343" s="298"/>
      <c r="E343" s="298"/>
      <c r="F343" s="298"/>
      <c r="G343" s="298"/>
      <c r="H343" s="298"/>
      <c r="I343" s="298"/>
    </row>
    <row r="344">
      <c r="D344" s="298"/>
      <c r="E344" s="298"/>
      <c r="F344" s="298"/>
      <c r="G344" s="298"/>
      <c r="H344" s="298"/>
      <c r="I344" s="298"/>
    </row>
    <row r="345">
      <c r="D345" s="298"/>
      <c r="E345" s="298"/>
      <c r="F345" s="298"/>
      <c r="G345" s="298"/>
      <c r="H345" s="298"/>
      <c r="I345" s="298"/>
    </row>
    <row r="346">
      <c r="D346" s="298"/>
      <c r="E346" s="298"/>
      <c r="F346" s="298"/>
      <c r="G346" s="298"/>
      <c r="H346" s="298"/>
      <c r="I346" s="298"/>
    </row>
    <row r="347">
      <c r="D347" s="298"/>
      <c r="E347" s="298"/>
      <c r="F347" s="298"/>
      <c r="G347" s="298"/>
      <c r="H347" s="298"/>
      <c r="I347" s="298"/>
    </row>
    <row r="348">
      <c r="D348" s="298"/>
      <c r="E348" s="298"/>
      <c r="F348" s="298"/>
      <c r="G348" s="298"/>
      <c r="H348" s="298"/>
      <c r="I348" s="298"/>
    </row>
    <row r="349">
      <c r="D349" s="298"/>
      <c r="E349" s="298"/>
      <c r="F349" s="298"/>
      <c r="G349" s="298"/>
      <c r="H349" s="298"/>
      <c r="I349" s="298"/>
    </row>
    <row r="350">
      <c r="D350" s="298"/>
      <c r="E350" s="298"/>
      <c r="F350" s="298"/>
      <c r="G350" s="298"/>
      <c r="H350" s="298"/>
      <c r="I350" s="298"/>
    </row>
    <row r="351">
      <c r="D351" s="298"/>
      <c r="E351" s="298"/>
      <c r="F351" s="298"/>
      <c r="G351" s="298"/>
      <c r="H351" s="298"/>
      <c r="I351" s="298"/>
    </row>
    <row r="352">
      <c r="D352" s="298"/>
      <c r="E352" s="298"/>
      <c r="F352" s="298"/>
      <c r="G352" s="298"/>
      <c r="H352" s="298"/>
      <c r="I352" s="298"/>
    </row>
    <row r="353">
      <c r="D353" s="298"/>
      <c r="E353" s="298"/>
      <c r="F353" s="298"/>
      <c r="G353" s="298"/>
      <c r="H353" s="298"/>
      <c r="I353" s="298"/>
    </row>
    <row r="354">
      <c r="D354" s="298"/>
      <c r="E354" s="298"/>
      <c r="F354" s="298"/>
      <c r="G354" s="298"/>
      <c r="H354" s="298"/>
      <c r="I354" s="298"/>
    </row>
    <row r="355">
      <c r="D355" s="298"/>
      <c r="E355" s="298"/>
      <c r="F355" s="298"/>
      <c r="G355" s="298"/>
      <c r="H355" s="298"/>
      <c r="I355" s="298"/>
    </row>
    <row r="356">
      <c r="D356" s="298"/>
      <c r="E356" s="298"/>
      <c r="F356" s="298"/>
      <c r="G356" s="298"/>
      <c r="H356" s="298"/>
      <c r="I356" s="298"/>
    </row>
    <row r="357">
      <c r="D357" s="298"/>
      <c r="E357" s="298"/>
      <c r="F357" s="298"/>
      <c r="G357" s="298"/>
      <c r="H357" s="298"/>
      <c r="I357" s="298"/>
    </row>
    <row r="358">
      <c r="D358" s="298"/>
      <c r="E358" s="298"/>
      <c r="F358" s="298"/>
      <c r="G358" s="298"/>
      <c r="H358" s="298"/>
      <c r="I358" s="298"/>
    </row>
    <row r="359">
      <c r="D359" s="298"/>
      <c r="E359" s="298"/>
      <c r="F359" s="298"/>
      <c r="G359" s="298"/>
      <c r="H359" s="298"/>
      <c r="I359" s="298"/>
    </row>
    <row r="360">
      <c r="D360" s="298"/>
      <c r="E360" s="298"/>
      <c r="F360" s="298"/>
      <c r="G360" s="298"/>
      <c r="H360" s="298"/>
      <c r="I360" s="298"/>
    </row>
    <row r="361">
      <c r="D361" s="298"/>
      <c r="E361" s="298"/>
      <c r="F361" s="298"/>
      <c r="G361" s="298"/>
      <c r="H361" s="298"/>
      <c r="I361" s="298"/>
    </row>
    <row r="362">
      <c r="D362" s="298"/>
      <c r="E362" s="298"/>
      <c r="F362" s="298"/>
      <c r="G362" s="298"/>
      <c r="H362" s="298"/>
      <c r="I362" s="298"/>
    </row>
    <row r="363">
      <c r="D363" s="298"/>
      <c r="E363" s="298"/>
      <c r="F363" s="298"/>
      <c r="G363" s="298"/>
      <c r="H363" s="298"/>
      <c r="I363" s="298"/>
    </row>
    <row r="364">
      <c r="D364" s="298"/>
      <c r="E364" s="298"/>
      <c r="F364" s="298"/>
      <c r="G364" s="298"/>
      <c r="H364" s="298"/>
      <c r="I364" s="298"/>
    </row>
    <row r="365">
      <c r="D365" s="298"/>
      <c r="E365" s="298"/>
      <c r="F365" s="298"/>
      <c r="G365" s="298"/>
      <c r="H365" s="298"/>
      <c r="I365" s="298"/>
    </row>
    <row r="366">
      <c r="D366" s="298"/>
      <c r="E366" s="298"/>
      <c r="F366" s="298"/>
      <c r="G366" s="298"/>
      <c r="H366" s="298"/>
      <c r="I366" s="298"/>
    </row>
    <row r="367">
      <c r="D367" s="298"/>
      <c r="E367" s="298"/>
      <c r="F367" s="298"/>
      <c r="G367" s="298"/>
      <c r="H367" s="298"/>
      <c r="I367" s="298"/>
    </row>
    <row r="368">
      <c r="D368" s="298"/>
      <c r="E368" s="298"/>
      <c r="F368" s="298"/>
      <c r="G368" s="298"/>
      <c r="H368" s="298"/>
      <c r="I368" s="298"/>
    </row>
    <row r="369">
      <c r="D369" s="298"/>
      <c r="E369" s="298"/>
      <c r="F369" s="298"/>
      <c r="G369" s="298"/>
      <c r="H369" s="298"/>
      <c r="I369" s="298"/>
    </row>
    <row r="370">
      <c r="D370" s="298"/>
      <c r="E370" s="298"/>
      <c r="F370" s="298"/>
      <c r="G370" s="298"/>
      <c r="H370" s="298"/>
      <c r="I370" s="298"/>
    </row>
    <row r="371">
      <c r="D371" s="298"/>
      <c r="E371" s="298"/>
      <c r="F371" s="298"/>
      <c r="G371" s="298"/>
      <c r="H371" s="298"/>
      <c r="I371" s="298"/>
    </row>
    <row r="372">
      <c r="D372" s="298"/>
      <c r="E372" s="298"/>
      <c r="F372" s="298"/>
      <c r="G372" s="298"/>
      <c r="H372" s="298"/>
      <c r="I372" s="298"/>
    </row>
    <row r="373">
      <c r="D373" s="298"/>
      <c r="E373" s="298"/>
      <c r="F373" s="298"/>
      <c r="G373" s="298"/>
      <c r="H373" s="298"/>
      <c r="I373" s="298"/>
    </row>
    <row r="374">
      <c r="D374" s="298"/>
      <c r="E374" s="298"/>
      <c r="F374" s="298"/>
      <c r="G374" s="298"/>
      <c r="H374" s="298"/>
      <c r="I374" s="298"/>
    </row>
    <row r="375">
      <c r="D375" s="298"/>
      <c r="E375" s="298"/>
      <c r="F375" s="298"/>
      <c r="G375" s="298"/>
      <c r="H375" s="298"/>
      <c r="I375" s="298"/>
    </row>
    <row r="376">
      <c r="D376" s="298"/>
      <c r="E376" s="298"/>
      <c r="F376" s="298"/>
      <c r="G376" s="298"/>
      <c r="H376" s="298"/>
      <c r="I376" s="298"/>
    </row>
    <row r="377">
      <c r="D377" s="298"/>
      <c r="E377" s="298"/>
      <c r="F377" s="298"/>
      <c r="G377" s="298"/>
      <c r="H377" s="298"/>
      <c r="I377" s="298"/>
    </row>
    <row r="378">
      <c r="D378" s="298"/>
      <c r="E378" s="298"/>
      <c r="F378" s="298"/>
      <c r="G378" s="298"/>
      <c r="H378" s="298"/>
      <c r="I378" s="298"/>
    </row>
    <row r="379">
      <c r="D379" s="298"/>
      <c r="E379" s="298"/>
      <c r="F379" s="298"/>
      <c r="G379" s="298"/>
      <c r="H379" s="298"/>
      <c r="I379" s="298"/>
    </row>
    <row r="380">
      <c r="D380" s="298"/>
      <c r="E380" s="298"/>
      <c r="F380" s="298"/>
      <c r="G380" s="298"/>
      <c r="H380" s="298"/>
      <c r="I380" s="298"/>
    </row>
    <row r="381">
      <c r="D381" s="298"/>
      <c r="E381" s="298"/>
      <c r="F381" s="298"/>
      <c r="G381" s="298"/>
      <c r="H381" s="298"/>
      <c r="I381" s="298"/>
    </row>
    <row r="382">
      <c r="D382" s="298"/>
      <c r="E382" s="298"/>
      <c r="F382" s="298"/>
      <c r="G382" s="298"/>
      <c r="H382" s="298"/>
      <c r="I382" s="298"/>
    </row>
    <row r="383">
      <c r="D383" s="298"/>
      <c r="E383" s="298"/>
      <c r="F383" s="298"/>
      <c r="G383" s="298"/>
      <c r="H383" s="298"/>
      <c r="I383" s="298"/>
    </row>
    <row r="384">
      <c r="D384" s="298"/>
      <c r="E384" s="298"/>
      <c r="F384" s="298"/>
      <c r="G384" s="298"/>
      <c r="H384" s="298"/>
      <c r="I384" s="298"/>
    </row>
    <row r="385">
      <c r="D385" s="298"/>
      <c r="E385" s="298"/>
      <c r="F385" s="298"/>
      <c r="G385" s="298"/>
      <c r="H385" s="298"/>
      <c r="I385" s="298"/>
    </row>
    <row r="386">
      <c r="D386" s="298"/>
      <c r="E386" s="298"/>
      <c r="F386" s="298"/>
      <c r="G386" s="298"/>
      <c r="H386" s="298"/>
      <c r="I386" s="298"/>
    </row>
    <row r="387">
      <c r="D387" s="298"/>
      <c r="E387" s="298"/>
      <c r="F387" s="298"/>
      <c r="G387" s="298"/>
      <c r="H387" s="298"/>
      <c r="I387" s="298"/>
    </row>
    <row r="388">
      <c r="D388" s="298"/>
      <c r="E388" s="298"/>
      <c r="F388" s="298"/>
      <c r="G388" s="298"/>
      <c r="H388" s="298"/>
      <c r="I388" s="298"/>
    </row>
    <row r="389">
      <c r="D389" s="298"/>
      <c r="E389" s="298"/>
      <c r="F389" s="298"/>
      <c r="G389" s="298"/>
      <c r="H389" s="298"/>
      <c r="I389" s="298"/>
    </row>
    <row r="390">
      <c r="D390" s="298"/>
      <c r="E390" s="298"/>
      <c r="F390" s="298"/>
      <c r="G390" s="298"/>
      <c r="H390" s="298"/>
      <c r="I390" s="298"/>
    </row>
    <row r="391">
      <c r="D391" s="298"/>
      <c r="E391" s="298"/>
      <c r="F391" s="298"/>
      <c r="G391" s="298"/>
      <c r="H391" s="298"/>
      <c r="I391" s="298"/>
    </row>
    <row r="392">
      <c r="D392" s="298"/>
      <c r="E392" s="298"/>
      <c r="F392" s="298"/>
      <c r="G392" s="298"/>
      <c r="H392" s="298"/>
      <c r="I392" s="298"/>
    </row>
    <row r="393">
      <c r="D393" s="298"/>
      <c r="E393" s="298"/>
      <c r="F393" s="298"/>
      <c r="G393" s="298"/>
      <c r="H393" s="298"/>
      <c r="I393" s="298"/>
    </row>
    <row r="394">
      <c r="D394" s="298"/>
      <c r="E394" s="298"/>
      <c r="F394" s="298"/>
      <c r="G394" s="298"/>
      <c r="H394" s="298"/>
      <c r="I394" s="298"/>
    </row>
    <row r="395">
      <c r="D395" s="298"/>
      <c r="E395" s="298"/>
      <c r="F395" s="298"/>
      <c r="G395" s="298"/>
      <c r="H395" s="298"/>
      <c r="I395" s="298"/>
    </row>
    <row r="396">
      <c r="D396" s="298"/>
      <c r="E396" s="298"/>
      <c r="F396" s="298"/>
      <c r="G396" s="298"/>
      <c r="H396" s="298"/>
      <c r="I396" s="298"/>
    </row>
    <row r="397">
      <c r="D397" s="298"/>
      <c r="E397" s="298"/>
      <c r="F397" s="298"/>
      <c r="G397" s="298"/>
      <c r="H397" s="298"/>
      <c r="I397" s="298"/>
    </row>
    <row r="398">
      <c r="D398" s="298"/>
      <c r="E398" s="298"/>
      <c r="F398" s="298"/>
      <c r="G398" s="298"/>
      <c r="H398" s="298"/>
      <c r="I398" s="298"/>
    </row>
    <row r="399">
      <c r="D399" s="298"/>
      <c r="E399" s="298"/>
      <c r="F399" s="298"/>
      <c r="G399" s="298"/>
      <c r="H399" s="298"/>
      <c r="I399" s="298"/>
    </row>
    <row r="400">
      <c r="D400" s="298"/>
      <c r="E400" s="298"/>
      <c r="F400" s="298"/>
      <c r="G400" s="298"/>
      <c r="H400" s="298"/>
      <c r="I400" s="298"/>
    </row>
    <row r="401">
      <c r="D401" s="298"/>
      <c r="E401" s="298"/>
      <c r="F401" s="298"/>
      <c r="G401" s="298"/>
      <c r="H401" s="298"/>
      <c r="I401" s="298"/>
    </row>
    <row r="402">
      <c r="D402" s="298"/>
      <c r="E402" s="298"/>
      <c r="F402" s="298"/>
      <c r="G402" s="298"/>
      <c r="H402" s="298"/>
      <c r="I402" s="298"/>
    </row>
    <row r="403">
      <c r="D403" s="298"/>
      <c r="E403" s="298"/>
      <c r="F403" s="298"/>
      <c r="G403" s="298"/>
      <c r="H403" s="298"/>
      <c r="I403" s="298"/>
    </row>
    <row r="404">
      <c r="D404" s="298"/>
      <c r="E404" s="298"/>
      <c r="F404" s="298"/>
      <c r="G404" s="298"/>
      <c r="H404" s="298"/>
      <c r="I404" s="298"/>
    </row>
    <row r="405">
      <c r="D405" s="298"/>
      <c r="E405" s="298"/>
      <c r="F405" s="298"/>
      <c r="G405" s="298"/>
      <c r="H405" s="298"/>
      <c r="I405" s="298"/>
    </row>
    <row r="406">
      <c r="D406" s="298"/>
      <c r="E406" s="298"/>
      <c r="F406" s="298"/>
      <c r="G406" s="298"/>
      <c r="H406" s="298"/>
      <c r="I406" s="298"/>
    </row>
    <row r="407">
      <c r="D407" s="298"/>
      <c r="E407" s="298"/>
      <c r="F407" s="298"/>
      <c r="G407" s="298"/>
      <c r="H407" s="298"/>
      <c r="I407" s="298"/>
    </row>
    <row r="408">
      <c r="D408" s="298"/>
      <c r="E408" s="298"/>
      <c r="F408" s="298"/>
      <c r="G408" s="298"/>
      <c r="H408" s="298"/>
      <c r="I408" s="298"/>
    </row>
    <row r="409">
      <c r="D409" s="298"/>
      <c r="E409" s="298"/>
      <c r="F409" s="298"/>
      <c r="G409" s="298"/>
      <c r="H409" s="298"/>
      <c r="I409" s="298"/>
    </row>
    <row r="410">
      <c r="D410" s="298"/>
      <c r="E410" s="298"/>
      <c r="F410" s="298"/>
      <c r="G410" s="298"/>
      <c r="H410" s="298"/>
      <c r="I410" s="298"/>
    </row>
    <row r="411">
      <c r="D411" s="298"/>
      <c r="E411" s="298"/>
      <c r="F411" s="298"/>
      <c r="G411" s="298"/>
      <c r="H411" s="298"/>
      <c r="I411" s="298"/>
    </row>
    <row r="412">
      <c r="D412" s="298"/>
      <c r="E412" s="298"/>
      <c r="F412" s="298"/>
      <c r="G412" s="298"/>
      <c r="H412" s="298"/>
      <c r="I412" s="298"/>
    </row>
    <row r="413">
      <c r="D413" s="298"/>
      <c r="E413" s="298"/>
      <c r="F413" s="298"/>
      <c r="G413" s="298"/>
      <c r="H413" s="298"/>
      <c r="I413" s="298"/>
    </row>
    <row r="414">
      <c r="D414" s="298"/>
      <c r="E414" s="298"/>
      <c r="F414" s="298"/>
      <c r="G414" s="298"/>
      <c r="H414" s="298"/>
      <c r="I414" s="298"/>
    </row>
    <row r="415">
      <c r="D415" s="298"/>
      <c r="E415" s="298"/>
      <c r="F415" s="298"/>
      <c r="G415" s="298"/>
      <c r="H415" s="298"/>
      <c r="I415" s="298"/>
    </row>
    <row r="416">
      <c r="D416" s="298"/>
      <c r="E416" s="298"/>
      <c r="F416" s="298"/>
      <c r="G416" s="298"/>
      <c r="H416" s="298"/>
      <c r="I416" s="298"/>
    </row>
    <row r="417">
      <c r="D417" s="298"/>
      <c r="E417" s="298"/>
      <c r="F417" s="298"/>
      <c r="G417" s="298"/>
      <c r="H417" s="298"/>
      <c r="I417" s="298"/>
    </row>
    <row r="418">
      <c r="D418" s="298"/>
      <c r="E418" s="298"/>
      <c r="F418" s="298"/>
      <c r="G418" s="298"/>
      <c r="H418" s="298"/>
      <c r="I418" s="298"/>
    </row>
    <row r="419">
      <c r="D419" s="298"/>
      <c r="E419" s="298"/>
      <c r="F419" s="298"/>
      <c r="G419" s="298"/>
      <c r="H419" s="298"/>
      <c r="I419" s="298"/>
    </row>
    <row r="420">
      <c r="D420" s="298"/>
      <c r="E420" s="298"/>
      <c r="F420" s="298"/>
      <c r="G420" s="298"/>
      <c r="H420" s="298"/>
      <c r="I420" s="298"/>
    </row>
    <row r="421">
      <c r="D421" s="298"/>
      <c r="E421" s="298"/>
      <c r="F421" s="298"/>
      <c r="G421" s="298"/>
      <c r="H421" s="298"/>
      <c r="I421" s="298"/>
    </row>
    <row r="422">
      <c r="D422" s="298"/>
      <c r="E422" s="298"/>
      <c r="F422" s="298"/>
      <c r="G422" s="298"/>
      <c r="H422" s="298"/>
      <c r="I422" s="298"/>
    </row>
    <row r="423">
      <c r="D423" s="298"/>
      <c r="E423" s="298"/>
      <c r="F423" s="298"/>
      <c r="G423" s="298"/>
      <c r="H423" s="298"/>
      <c r="I423" s="298"/>
    </row>
    <row r="424">
      <c r="D424" s="298"/>
      <c r="E424" s="298"/>
      <c r="F424" s="298"/>
      <c r="G424" s="298"/>
      <c r="H424" s="298"/>
      <c r="I424" s="298"/>
    </row>
    <row r="425">
      <c r="D425" s="298"/>
      <c r="E425" s="298"/>
      <c r="F425" s="298"/>
      <c r="G425" s="298"/>
      <c r="H425" s="298"/>
      <c r="I425" s="298"/>
    </row>
    <row r="426">
      <c r="D426" s="298"/>
      <c r="E426" s="298"/>
      <c r="F426" s="298"/>
      <c r="G426" s="298"/>
      <c r="H426" s="298"/>
      <c r="I426" s="298"/>
    </row>
    <row r="427">
      <c r="D427" s="298"/>
      <c r="E427" s="298"/>
      <c r="F427" s="298"/>
      <c r="G427" s="298"/>
      <c r="H427" s="298"/>
      <c r="I427" s="298"/>
    </row>
    <row r="428">
      <c r="D428" s="298"/>
      <c r="E428" s="298"/>
      <c r="F428" s="298"/>
      <c r="G428" s="298"/>
      <c r="H428" s="298"/>
      <c r="I428" s="298"/>
    </row>
    <row r="429">
      <c r="D429" s="298"/>
      <c r="E429" s="298"/>
      <c r="F429" s="298"/>
      <c r="G429" s="298"/>
      <c r="H429" s="298"/>
      <c r="I429" s="298"/>
    </row>
    <row r="430">
      <c r="D430" s="298"/>
      <c r="E430" s="298"/>
      <c r="F430" s="298"/>
      <c r="G430" s="298"/>
      <c r="H430" s="298"/>
      <c r="I430" s="298"/>
    </row>
    <row r="431">
      <c r="D431" s="298"/>
      <c r="E431" s="298"/>
      <c r="F431" s="298"/>
      <c r="G431" s="298"/>
      <c r="H431" s="298"/>
      <c r="I431" s="298"/>
    </row>
    <row r="432">
      <c r="D432" s="298"/>
      <c r="E432" s="298"/>
      <c r="F432" s="298"/>
      <c r="G432" s="298"/>
      <c r="H432" s="298"/>
      <c r="I432" s="298"/>
    </row>
    <row r="433">
      <c r="D433" s="298"/>
      <c r="E433" s="298"/>
      <c r="F433" s="298"/>
      <c r="G433" s="298"/>
      <c r="H433" s="298"/>
      <c r="I433" s="298"/>
    </row>
    <row r="434">
      <c r="D434" s="298"/>
      <c r="E434" s="298"/>
      <c r="F434" s="298"/>
      <c r="G434" s="298"/>
      <c r="H434" s="298"/>
      <c r="I434" s="298"/>
    </row>
    <row r="435">
      <c r="D435" s="298"/>
      <c r="E435" s="298"/>
      <c r="F435" s="298"/>
      <c r="G435" s="298"/>
      <c r="H435" s="298"/>
      <c r="I435" s="298"/>
    </row>
    <row r="436">
      <c r="D436" s="298"/>
      <c r="E436" s="298"/>
      <c r="F436" s="298"/>
      <c r="G436" s="298"/>
      <c r="H436" s="298"/>
      <c r="I436" s="298"/>
    </row>
    <row r="437">
      <c r="D437" s="298"/>
      <c r="E437" s="298"/>
      <c r="F437" s="298"/>
      <c r="G437" s="298"/>
      <c r="H437" s="298"/>
      <c r="I437" s="298"/>
    </row>
    <row r="438">
      <c r="D438" s="298"/>
      <c r="E438" s="298"/>
      <c r="F438" s="298"/>
      <c r="G438" s="298"/>
      <c r="H438" s="298"/>
      <c r="I438" s="298"/>
    </row>
    <row r="439">
      <c r="D439" s="298"/>
      <c r="E439" s="298"/>
      <c r="F439" s="298"/>
      <c r="G439" s="298"/>
      <c r="H439" s="298"/>
      <c r="I439" s="298"/>
    </row>
    <row r="440">
      <c r="D440" s="298"/>
      <c r="E440" s="298"/>
      <c r="F440" s="298"/>
      <c r="G440" s="298"/>
      <c r="H440" s="298"/>
      <c r="I440" s="298"/>
    </row>
    <row r="441">
      <c r="D441" s="298"/>
      <c r="E441" s="298"/>
      <c r="F441" s="298"/>
      <c r="G441" s="298"/>
      <c r="H441" s="298"/>
      <c r="I441" s="298"/>
    </row>
    <row r="442">
      <c r="D442" s="298"/>
      <c r="E442" s="298"/>
      <c r="F442" s="298"/>
      <c r="G442" s="298"/>
      <c r="H442" s="298"/>
      <c r="I442" s="298"/>
    </row>
    <row r="443">
      <c r="D443" s="298"/>
      <c r="E443" s="298"/>
      <c r="F443" s="298"/>
      <c r="G443" s="298"/>
      <c r="H443" s="298"/>
      <c r="I443" s="298"/>
    </row>
    <row r="444">
      <c r="D444" s="298"/>
      <c r="E444" s="298"/>
      <c r="F444" s="298"/>
      <c r="G444" s="298"/>
      <c r="H444" s="298"/>
      <c r="I444" s="298"/>
    </row>
    <row r="445">
      <c r="D445" s="298"/>
      <c r="E445" s="298"/>
      <c r="F445" s="298"/>
      <c r="G445" s="298"/>
      <c r="H445" s="298"/>
      <c r="I445" s="298"/>
    </row>
    <row r="446">
      <c r="D446" s="298"/>
      <c r="E446" s="298"/>
      <c r="F446" s="298"/>
      <c r="G446" s="298"/>
      <c r="H446" s="298"/>
      <c r="I446" s="298"/>
    </row>
    <row r="447">
      <c r="D447" s="298"/>
      <c r="E447" s="298"/>
      <c r="F447" s="298"/>
      <c r="G447" s="298"/>
      <c r="H447" s="298"/>
      <c r="I447" s="298"/>
    </row>
    <row r="448">
      <c r="D448" s="298"/>
      <c r="E448" s="298"/>
      <c r="F448" s="298"/>
      <c r="G448" s="298"/>
      <c r="H448" s="298"/>
      <c r="I448" s="298"/>
    </row>
    <row r="449">
      <c r="D449" s="298"/>
      <c r="E449" s="298"/>
      <c r="F449" s="298"/>
      <c r="G449" s="298"/>
      <c r="H449" s="298"/>
      <c r="I449" s="298"/>
    </row>
    <row r="450">
      <c r="D450" s="298"/>
      <c r="E450" s="298"/>
      <c r="F450" s="298"/>
      <c r="G450" s="298"/>
      <c r="H450" s="298"/>
      <c r="I450" s="298"/>
    </row>
    <row r="451">
      <c r="D451" s="298"/>
      <c r="E451" s="298"/>
      <c r="F451" s="298"/>
      <c r="G451" s="298"/>
      <c r="H451" s="298"/>
      <c r="I451" s="298"/>
    </row>
    <row r="452">
      <c r="D452" s="298"/>
      <c r="E452" s="298"/>
      <c r="F452" s="298"/>
      <c r="G452" s="298"/>
      <c r="H452" s="298"/>
      <c r="I452" s="298"/>
    </row>
    <row r="453">
      <c r="D453" s="298"/>
      <c r="E453" s="298"/>
      <c r="F453" s="298"/>
      <c r="G453" s="298"/>
      <c r="H453" s="298"/>
      <c r="I453" s="298"/>
    </row>
    <row r="454">
      <c r="D454" s="298"/>
      <c r="E454" s="298"/>
      <c r="F454" s="298"/>
      <c r="G454" s="298"/>
      <c r="H454" s="298"/>
      <c r="I454" s="298"/>
    </row>
    <row r="455">
      <c r="D455" s="298"/>
      <c r="E455" s="298"/>
      <c r="F455" s="298"/>
      <c r="G455" s="298"/>
      <c r="H455" s="298"/>
      <c r="I455" s="298"/>
    </row>
    <row r="456">
      <c r="D456" s="298"/>
      <c r="E456" s="298"/>
      <c r="F456" s="298"/>
      <c r="G456" s="298"/>
      <c r="H456" s="298"/>
      <c r="I456" s="298"/>
    </row>
    <row r="457">
      <c r="D457" s="298"/>
      <c r="E457" s="298"/>
      <c r="F457" s="298"/>
      <c r="G457" s="298"/>
      <c r="H457" s="298"/>
      <c r="I457" s="298"/>
    </row>
    <row r="458">
      <c r="D458" s="298"/>
      <c r="E458" s="298"/>
      <c r="F458" s="298"/>
      <c r="G458" s="298"/>
      <c r="H458" s="298"/>
      <c r="I458" s="298"/>
    </row>
    <row r="459">
      <c r="D459" s="298"/>
      <c r="E459" s="298"/>
      <c r="F459" s="298"/>
      <c r="G459" s="298"/>
      <c r="H459" s="298"/>
      <c r="I459" s="298"/>
    </row>
    <row r="460">
      <c r="D460" s="298"/>
      <c r="E460" s="298"/>
      <c r="F460" s="298"/>
      <c r="G460" s="298"/>
      <c r="H460" s="298"/>
      <c r="I460" s="298"/>
    </row>
    <row r="461">
      <c r="D461" s="298"/>
      <c r="E461" s="298"/>
      <c r="F461" s="298"/>
      <c r="G461" s="298"/>
      <c r="H461" s="298"/>
      <c r="I461" s="298"/>
    </row>
    <row r="462">
      <c r="D462" s="298"/>
      <c r="E462" s="298"/>
      <c r="F462" s="298"/>
      <c r="G462" s="298"/>
      <c r="H462" s="298"/>
      <c r="I462" s="298"/>
    </row>
    <row r="463">
      <c r="D463" s="298"/>
      <c r="E463" s="298"/>
      <c r="F463" s="298"/>
      <c r="G463" s="298"/>
      <c r="H463" s="298"/>
      <c r="I463" s="298"/>
    </row>
    <row r="464">
      <c r="D464" s="298"/>
      <c r="E464" s="298"/>
      <c r="F464" s="298"/>
      <c r="G464" s="298"/>
      <c r="H464" s="298"/>
      <c r="I464" s="298"/>
    </row>
    <row r="465">
      <c r="D465" s="298"/>
      <c r="E465" s="298"/>
      <c r="F465" s="298"/>
      <c r="G465" s="298"/>
      <c r="H465" s="298"/>
      <c r="I465" s="298"/>
    </row>
    <row r="466">
      <c r="D466" s="298"/>
      <c r="E466" s="298"/>
      <c r="F466" s="298"/>
      <c r="G466" s="298"/>
      <c r="H466" s="298"/>
      <c r="I466" s="298"/>
    </row>
    <row r="467">
      <c r="D467" s="298"/>
      <c r="E467" s="298"/>
      <c r="F467" s="298"/>
      <c r="G467" s="298"/>
      <c r="H467" s="298"/>
      <c r="I467" s="298"/>
    </row>
    <row r="468">
      <c r="D468" s="298"/>
      <c r="E468" s="298"/>
      <c r="F468" s="298"/>
      <c r="G468" s="298"/>
      <c r="H468" s="298"/>
      <c r="I468" s="298"/>
    </row>
    <row r="469">
      <c r="D469" s="298"/>
      <c r="E469" s="298"/>
      <c r="F469" s="298"/>
      <c r="G469" s="298"/>
      <c r="H469" s="298"/>
      <c r="I469" s="298"/>
    </row>
    <row r="470">
      <c r="D470" s="298"/>
      <c r="E470" s="298"/>
      <c r="F470" s="298"/>
      <c r="G470" s="298"/>
      <c r="H470" s="298"/>
      <c r="I470" s="298"/>
    </row>
    <row r="471">
      <c r="D471" s="298"/>
      <c r="E471" s="298"/>
      <c r="F471" s="298"/>
      <c r="G471" s="298"/>
      <c r="H471" s="298"/>
      <c r="I471" s="298"/>
    </row>
    <row r="472">
      <c r="D472" s="298"/>
      <c r="E472" s="298"/>
      <c r="F472" s="298"/>
      <c r="G472" s="298"/>
      <c r="H472" s="298"/>
      <c r="I472" s="298"/>
    </row>
    <row r="473">
      <c r="D473" s="298"/>
      <c r="E473" s="298"/>
      <c r="F473" s="298"/>
      <c r="G473" s="298"/>
      <c r="H473" s="298"/>
      <c r="I473" s="298"/>
    </row>
    <row r="474">
      <c r="D474" s="298"/>
      <c r="E474" s="298"/>
      <c r="F474" s="298"/>
      <c r="G474" s="298"/>
      <c r="H474" s="298"/>
      <c r="I474" s="298"/>
    </row>
    <row r="475">
      <c r="D475" s="298"/>
      <c r="E475" s="298"/>
      <c r="F475" s="298"/>
      <c r="G475" s="298"/>
      <c r="H475" s="298"/>
      <c r="I475" s="298"/>
    </row>
    <row r="476">
      <c r="D476" s="298"/>
      <c r="E476" s="298"/>
      <c r="F476" s="298"/>
      <c r="G476" s="298"/>
      <c r="H476" s="298"/>
      <c r="I476" s="298"/>
    </row>
    <row r="477">
      <c r="D477" s="298"/>
      <c r="E477" s="298"/>
      <c r="F477" s="298"/>
      <c r="G477" s="298"/>
      <c r="H477" s="298"/>
      <c r="I477" s="298"/>
    </row>
    <row r="478">
      <c r="D478" s="298"/>
      <c r="E478" s="298"/>
      <c r="F478" s="298"/>
      <c r="G478" s="298"/>
      <c r="H478" s="298"/>
      <c r="I478" s="298"/>
    </row>
    <row r="479">
      <c r="D479" s="298"/>
      <c r="E479" s="298"/>
      <c r="F479" s="298"/>
      <c r="G479" s="298"/>
      <c r="H479" s="298"/>
      <c r="I479" s="298"/>
    </row>
    <row r="480">
      <c r="D480" s="298"/>
      <c r="E480" s="298"/>
      <c r="F480" s="298"/>
      <c r="G480" s="298"/>
      <c r="H480" s="298"/>
      <c r="I480" s="298"/>
    </row>
    <row r="481">
      <c r="D481" s="298"/>
      <c r="E481" s="298"/>
      <c r="F481" s="298"/>
      <c r="G481" s="298"/>
      <c r="H481" s="298"/>
      <c r="I481" s="298"/>
    </row>
    <row r="482">
      <c r="D482" s="298"/>
      <c r="E482" s="298"/>
      <c r="F482" s="298"/>
      <c r="G482" s="298"/>
      <c r="H482" s="298"/>
      <c r="I482" s="298"/>
    </row>
    <row r="483">
      <c r="D483" s="298"/>
      <c r="E483" s="298"/>
      <c r="F483" s="298"/>
      <c r="G483" s="298"/>
      <c r="H483" s="298"/>
      <c r="I483" s="298"/>
    </row>
    <row r="484">
      <c r="D484" s="298"/>
      <c r="E484" s="298"/>
      <c r="F484" s="298"/>
      <c r="G484" s="298"/>
      <c r="H484" s="298"/>
      <c r="I484" s="298"/>
    </row>
    <row r="485">
      <c r="D485" s="298"/>
      <c r="E485" s="298"/>
      <c r="F485" s="298"/>
      <c r="G485" s="298"/>
      <c r="H485" s="298"/>
      <c r="I485" s="298"/>
    </row>
    <row r="486">
      <c r="D486" s="298"/>
      <c r="E486" s="298"/>
      <c r="F486" s="298"/>
      <c r="G486" s="298"/>
      <c r="H486" s="298"/>
      <c r="I486" s="298"/>
    </row>
    <row r="487">
      <c r="D487" s="298"/>
      <c r="E487" s="298"/>
      <c r="F487" s="298"/>
      <c r="G487" s="298"/>
      <c r="H487" s="298"/>
      <c r="I487" s="298"/>
    </row>
    <row r="488">
      <c r="D488" s="298"/>
      <c r="E488" s="298"/>
      <c r="F488" s="298"/>
      <c r="G488" s="298"/>
      <c r="H488" s="298"/>
      <c r="I488" s="298"/>
    </row>
    <row r="489">
      <c r="D489" s="298"/>
      <c r="E489" s="298"/>
      <c r="F489" s="298"/>
      <c r="G489" s="298"/>
      <c r="H489" s="298"/>
      <c r="I489" s="298"/>
    </row>
    <row r="490">
      <c r="D490" s="298"/>
      <c r="E490" s="298"/>
      <c r="F490" s="298"/>
      <c r="G490" s="298"/>
      <c r="H490" s="298"/>
      <c r="I490" s="298"/>
    </row>
    <row r="491">
      <c r="D491" s="298"/>
      <c r="E491" s="298"/>
      <c r="F491" s="298"/>
      <c r="G491" s="298"/>
      <c r="H491" s="298"/>
      <c r="I491" s="298"/>
    </row>
    <row r="492">
      <c r="D492" s="298"/>
      <c r="E492" s="298"/>
      <c r="F492" s="298"/>
      <c r="G492" s="298"/>
      <c r="H492" s="298"/>
      <c r="I492" s="298"/>
    </row>
    <row r="493">
      <c r="D493" s="298"/>
      <c r="E493" s="298"/>
      <c r="F493" s="298"/>
      <c r="G493" s="298"/>
      <c r="H493" s="298"/>
      <c r="I493" s="298"/>
    </row>
    <row r="494">
      <c r="D494" s="298"/>
      <c r="E494" s="298"/>
      <c r="F494" s="298"/>
      <c r="G494" s="298"/>
      <c r="H494" s="298"/>
      <c r="I494" s="298"/>
    </row>
    <row r="495">
      <c r="D495" s="298"/>
      <c r="E495" s="298"/>
      <c r="F495" s="298"/>
      <c r="G495" s="298"/>
      <c r="H495" s="298"/>
      <c r="I495" s="298"/>
    </row>
    <row r="496">
      <c r="D496" s="298"/>
      <c r="E496" s="298"/>
      <c r="F496" s="298"/>
      <c r="G496" s="298"/>
      <c r="H496" s="298"/>
      <c r="I496" s="298"/>
    </row>
    <row r="497">
      <c r="D497" s="298"/>
      <c r="E497" s="298"/>
      <c r="F497" s="298"/>
      <c r="G497" s="298"/>
      <c r="H497" s="298"/>
      <c r="I497" s="298"/>
    </row>
    <row r="498">
      <c r="D498" s="298"/>
      <c r="E498" s="298"/>
      <c r="F498" s="298"/>
      <c r="G498" s="298"/>
      <c r="H498" s="298"/>
      <c r="I498" s="298"/>
    </row>
    <row r="499">
      <c r="D499" s="298"/>
      <c r="E499" s="298"/>
      <c r="F499" s="298"/>
      <c r="G499" s="298"/>
      <c r="H499" s="298"/>
      <c r="I499" s="298"/>
    </row>
    <row r="500">
      <c r="D500" s="298"/>
      <c r="E500" s="298"/>
      <c r="F500" s="298"/>
      <c r="G500" s="298"/>
      <c r="H500" s="298"/>
      <c r="I500" s="298"/>
    </row>
    <row r="501">
      <c r="D501" s="298"/>
      <c r="E501" s="298"/>
      <c r="F501" s="298"/>
      <c r="G501" s="298"/>
      <c r="H501" s="298"/>
      <c r="I501" s="298"/>
    </row>
    <row r="502">
      <c r="D502" s="298"/>
      <c r="E502" s="298"/>
      <c r="F502" s="298"/>
      <c r="G502" s="298"/>
      <c r="H502" s="298"/>
      <c r="I502" s="298"/>
    </row>
    <row r="503">
      <c r="D503" s="298"/>
      <c r="E503" s="298"/>
      <c r="F503" s="298"/>
      <c r="G503" s="298"/>
      <c r="H503" s="298"/>
      <c r="I503" s="298"/>
    </row>
    <row r="504">
      <c r="D504" s="298"/>
      <c r="E504" s="298"/>
      <c r="F504" s="298"/>
      <c r="G504" s="298"/>
      <c r="H504" s="298"/>
      <c r="I504" s="298"/>
    </row>
    <row r="505">
      <c r="D505" s="298"/>
      <c r="E505" s="298"/>
      <c r="F505" s="298"/>
      <c r="G505" s="298"/>
      <c r="H505" s="298"/>
      <c r="I505" s="298"/>
    </row>
    <row r="506">
      <c r="D506" s="298"/>
      <c r="E506" s="298"/>
      <c r="F506" s="298"/>
      <c r="G506" s="298"/>
      <c r="H506" s="298"/>
      <c r="I506" s="298"/>
    </row>
    <row r="507">
      <c r="D507" s="298"/>
      <c r="E507" s="298"/>
      <c r="F507" s="298"/>
      <c r="G507" s="298"/>
      <c r="H507" s="298"/>
      <c r="I507" s="298"/>
    </row>
    <row r="508">
      <c r="D508" s="298"/>
      <c r="E508" s="298"/>
      <c r="F508" s="298"/>
      <c r="G508" s="298"/>
      <c r="H508" s="298"/>
      <c r="I508" s="298"/>
    </row>
    <row r="509">
      <c r="D509" s="298"/>
      <c r="E509" s="298"/>
      <c r="F509" s="298"/>
      <c r="G509" s="298"/>
      <c r="H509" s="298"/>
      <c r="I509" s="298"/>
    </row>
    <row r="510">
      <c r="D510" s="298"/>
      <c r="E510" s="298"/>
      <c r="F510" s="298"/>
      <c r="G510" s="298"/>
      <c r="H510" s="298"/>
      <c r="I510" s="298"/>
    </row>
    <row r="511">
      <c r="D511" s="298"/>
      <c r="E511" s="298"/>
      <c r="F511" s="298"/>
      <c r="G511" s="298"/>
      <c r="H511" s="298"/>
      <c r="I511" s="298"/>
    </row>
    <row r="512">
      <c r="D512" s="298"/>
      <c r="E512" s="298"/>
      <c r="F512" s="298"/>
      <c r="G512" s="298"/>
      <c r="H512" s="298"/>
      <c r="I512" s="298"/>
    </row>
    <row r="513">
      <c r="D513" s="298"/>
      <c r="E513" s="298"/>
      <c r="F513" s="298"/>
      <c r="G513" s="298"/>
      <c r="H513" s="298"/>
      <c r="I513" s="298"/>
    </row>
    <row r="514">
      <c r="D514" s="298"/>
      <c r="E514" s="298"/>
      <c r="F514" s="298"/>
      <c r="G514" s="298"/>
      <c r="H514" s="298"/>
      <c r="I514" s="298"/>
    </row>
    <row r="515">
      <c r="D515" s="298"/>
      <c r="E515" s="298"/>
      <c r="F515" s="298"/>
      <c r="G515" s="298"/>
      <c r="H515" s="298"/>
      <c r="I515" s="298"/>
    </row>
    <row r="516">
      <c r="D516" s="298"/>
      <c r="E516" s="298"/>
      <c r="F516" s="298"/>
      <c r="G516" s="298"/>
      <c r="H516" s="298"/>
      <c r="I516" s="298"/>
    </row>
    <row r="517">
      <c r="D517" s="298"/>
      <c r="E517" s="298"/>
      <c r="F517" s="298"/>
      <c r="G517" s="298"/>
      <c r="H517" s="298"/>
      <c r="I517" s="298"/>
    </row>
    <row r="518">
      <c r="D518" s="298"/>
      <c r="E518" s="298"/>
      <c r="F518" s="298"/>
      <c r="G518" s="298"/>
      <c r="H518" s="298"/>
      <c r="I518" s="298"/>
    </row>
    <row r="519">
      <c r="D519" s="298"/>
      <c r="E519" s="298"/>
      <c r="F519" s="298"/>
      <c r="G519" s="298"/>
      <c r="H519" s="298"/>
      <c r="I519" s="298"/>
    </row>
    <row r="520">
      <c r="D520" s="298"/>
      <c r="E520" s="298"/>
      <c r="F520" s="298"/>
      <c r="G520" s="298"/>
      <c r="H520" s="298"/>
      <c r="I520" s="298"/>
    </row>
    <row r="521">
      <c r="D521" s="298"/>
      <c r="E521" s="298"/>
      <c r="F521" s="298"/>
      <c r="G521" s="298"/>
      <c r="H521" s="298"/>
      <c r="I521" s="298"/>
    </row>
    <row r="522">
      <c r="D522" s="298"/>
      <c r="E522" s="298"/>
      <c r="F522" s="298"/>
      <c r="G522" s="298"/>
      <c r="H522" s="298"/>
      <c r="I522" s="298"/>
    </row>
    <row r="523">
      <c r="D523" s="298"/>
      <c r="E523" s="298"/>
      <c r="F523" s="298"/>
      <c r="G523" s="298"/>
      <c r="H523" s="298"/>
      <c r="I523" s="298"/>
    </row>
    <row r="524">
      <c r="D524" s="298"/>
      <c r="E524" s="298"/>
      <c r="F524" s="298"/>
      <c r="G524" s="298"/>
      <c r="H524" s="298"/>
      <c r="I524" s="298"/>
    </row>
    <row r="525">
      <c r="D525" s="298"/>
      <c r="E525" s="298"/>
      <c r="F525" s="298"/>
      <c r="G525" s="298"/>
      <c r="H525" s="298"/>
      <c r="I525" s="298"/>
    </row>
    <row r="526">
      <c r="D526" s="298"/>
      <c r="E526" s="298"/>
      <c r="F526" s="298"/>
      <c r="G526" s="298"/>
      <c r="H526" s="298"/>
      <c r="I526" s="298"/>
    </row>
    <row r="527">
      <c r="D527" s="298"/>
      <c r="E527" s="298"/>
      <c r="F527" s="298"/>
      <c r="G527" s="298"/>
      <c r="H527" s="298"/>
      <c r="I527" s="298"/>
    </row>
    <row r="528">
      <c r="D528" s="298"/>
      <c r="E528" s="298"/>
      <c r="F528" s="298"/>
      <c r="G528" s="298"/>
      <c r="H528" s="298"/>
      <c r="I528" s="298"/>
    </row>
    <row r="529">
      <c r="D529" s="298"/>
      <c r="E529" s="298"/>
      <c r="F529" s="298"/>
      <c r="G529" s="298"/>
      <c r="H529" s="298"/>
      <c r="I529" s="298"/>
    </row>
    <row r="530">
      <c r="D530" s="298"/>
      <c r="E530" s="298"/>
      <c r="F530" s="298"/>
      <c r="G530" s="298"/>
      <c r="H530" s="298"/>
      <c r="I530" s="298"/>
    </row>
    <row r="531">
      <c r="D531" s="298"/>
      <c r="E531" s="298"/>
      <c r="F531" s="298"/>
      <c r="G531" s="298"/>
      <c r="H531" s="298"/>
      <c r="I531" s="298"/>
    </row>
    <row r="532">
      <c r="D532" s="298"/>
      <c r="E532" s="298"/>
      <c r="F532" s="298"/>
      <c r="G532" s="298"/>
      <c r="H532" s="298"/>
      <c r="I532" s="298"/>
    </row>
    <row r="533">
      <c r="D533" s="298"/>
      <c r="E533" s="298"/>
      <c r="F533" s="298"/>
      <c r="G533" s="298"/>
      <c r="H533" s="298"/>
      <c r="I533" s="298"/>
    </row>
    <row r="534">
      <c r="D534" s="298"/>
      <c r="E534" s="298"/>
      <c r="F534" s="298"/>
      <c r="G534" s="298"/>
      <c r="H534" s="298"/>
      <c r="I534" s="298"/>
    </row>
    <row r="535">
      <c r="D535" s="298"/>
      <c r="E535" s="298"/>
      <c r="F535" s="298"/>
      <c r="G535" s="298"/>
      <c r="H535" s="298"/>
      <c r="I535" s="298"/>
    </row>
    <row r="536">
      <c r="D536" s="298"/>
      <c r="E536" s="298"/>
      <c r="F536" s="298"/>
      <c r="G536" s="298"/>
      <c r="H536" s="298"/>
      <c r="I536" s="298"/>
    </row>
    <row r="537">
      <c r="D537" s="298"/>
      <c r="E537" s="298"/>
      <c r="F537" s="298"/>
      <c r="G537" s="298"/>
      <c r="H537" s="298"/>
      <c r="I537" s="298"/>
    </row>
    <row r="538">
      <c r="D538" s="298"/>
      <c r="E538" s="298"/>
      <c r="F538" s="298"/>
      <c r="G538" s="298"/>
      <c r="H538" s="298"/>
      <c r="I538" s="298"/>
    </row>
    <row r="539">
      <c r="D539" s="298"/>
      <c r="E539" s="298"/>
      <c r="F539" s="298"/>
      <c r="G539" s="298"/>
      <c r="H539" s="298"/>
      <c r="I539" s="298"/>
    </row>
    <row r="540">
      <c r="D540" s="298"/>
      <c r="E540" s="298"/>
      <c r="F540" s="298"/>
      <c r="G540" s="298"/>
      <c r="H540" s="298"/>
      <c r="I540" s="298"/>
    </row>
    <row r="541">
      <c r="D541" s="298"/>
      <c r="E541" s="298"/>
      <c r="F541" s="298"/>
      <c r="G541" s="298"/>
      <c r="H541" s="298"/>
      <c r="I541" s="298"/>
    </row>
    <row r="542">
      <c r="D542" s="298"/>
      <c r="E542" s="298"/>
      <c r="F542" s="298"/>
      <c r="G542" s="298"/>
      <c r="H542" s="298"/>
      <c r="I542" s="298"/>
    </row>
    <row r="543">
      <c r="D543" s="298"/>
      <c r="E543" s="298"/>
      <c r="F543" s="298"/>
      <c r="G543" s="298"/>
      <c r="H543" s="298"/>
      <c r="I543" s="298"/>
    </row>
    <row r="544">
      <c r="D544" s="298"/>
      <c r="E544" s="298"/>
      <c r="F544" s="298"/>
      <c r="G544" s="298"/>
      <c r="H544" s="298"/>
      <c r="I544" s="298"/>
    </row>
    <row r="545">
      <c r="D545" s="298"/>
      <c r="E545" s="298"/>
      <c r="F545" s="298"/>
      <c r="G545" s="298"/>
      <c r="H545" s="298"/>
      <c r="I545" s="298"/>
    </row>
    <row r="546">
      <c r="D546" s="298"/>
      <c r="E546" s="298"/>
      <c r="F546" s="298"/>
      <c r="G546" s="298"/>
      <c r="H546" s="298"/>
      <c r="I546" s="298"/>
    </row>
    <row r="547">
      <c r="D547" s="298"/>
      <c r="E547" s="298"/>
      <c r="F547" s="298"/>
      <c r="G547" s="298"/>
      <c r="H547" s="298"/>
      <c r="I547" s="298"/>
    </row>
    <row r="548">
      <c r="D548" s="298"/>
      <c r="E548" s="298"/>
      <c r="F548" s="298"/>
      <c r="G548" s="298"/>
      <c r="H548" s="298"/>
      <c r="I548" s="298"/>
    </row>
    <row r="549">
      <c r="D549" s="298"/>
      <c r="E549" s="298"/>
      <c r="F549" s="298"/>
      <c r="G549" s="298"/>
      <c r="H549" s="298"/>
      <c r="I549" s="298"/>
    </row>
    <row r="550">
      <c r="D550" s="298"/>
      <c r="E550" s="298"/>
      <c r="F550" s="298"/>
      <c r="G550" s="298"/>
      <c r="H550" s="298"/>
      <c r="I550" s="298"/>
    </row>
    <row r="551">
      <c r="D551" s="298"/>
      <c r="E551" s="298"/>
      <c r="F551" s="298"/>
      <c r="G551" s="298"/>
      <c r="H551" s="298"/>
      <c r="I551" s="298"/>
    </row>
    <row r="552">
      <c r="D552" s="298"/>
      <c r="E552" s="298"/>
      <c r="F552" s="298"/>
      <c r="G552" s="298"/>
      <c r="H552" s="298"/>
      <c r="I552" s="298"/>
    </row>
    <row r="553">
      <c r="D553" s="298"/>
      <c r="E553" s="298"/>
      <c r="F553" s="298"/>
      <c r="G553" s="298"/>
      <c r="H553" s="298"/>
      <c r="I553" s="298"/>
    </row>
    <row r="554">
      <c r="D554" s="298"/>
      <c r="E554" s="298"/>
      <c r="F554" s="298"/>
      <c r="G554" s="298"/>
      <c r="H554" s="298"/>
      <c r="I554" s="298"/>
    </row>
    <row r="555">
      <c r="D555" s="298"/>
      <c r="E555" s="298"/>
      <c r="F555" s="298"/>
      <c r="G555" s="298"/>
      <c r="H555" s="298"/>
      <c r="I555" s="298"/>
    </row>
    <row r="556">
      <c r="D556" s="298"/>
      <c r="E556" s="298"/>
      <c r="F556" s="298"/>
      <c r="G556" s="298"/>
      <c r="H556" s="298"/>
      <c r="I556" s="298"/>
    </row>
    <row r="557">
      <c r="D557" s="298"/>
      <c r="E557" s="298"/>
      <c r="F557" s="298"/>
      <c r="G557" s="298"/>
      <c r="H557" s="298"/>
      <c r="I557" s="298"/>
    </row>
    <row r="558">
      <c r="D558" s="298"/>
      <c r="E558" s="298"/>
      <c r="F558" s="298"/>
      <c r="G558" s="298"/>
      <c r="H558" s="298"/>
      <c r="I558" s="298"/>
    </row>
    <row r="559">
      <c r="D559" s="298"/>
      <c r="E559" s="298"/>
      <c r="F559" s="298"/>
      <c r="G559" s="298"/>
      <c r="H559" s="298"/>
      <c r="I559" s="298"/>
    </row>
    <row r="560">
      <c r="D560" s="298"/>
      <c r="E560" s="298"/>
      <c r="F560" s="298"/>
      <c r="G560" s="298"/>
      <c r="H560" s="298"/>
      <c r="I560" s="298"/>
    </row>
    <row r="561">
      <c r="D561" s="298"/>
      <c r="E561" s="298"/>
      <c r="F561" s="298"/>
      <c r="G561" s="298"/>
      <c r="H561" s="298"/>
      <c r="I561" s="298"/>
    </row>
    <row r="562">
      <c r="D562" s="298"/>
      <c r="E562" s="298"/>
      <c r="F562" s="298"/>
      <c r="G562" s="298"/>
      <c r="H562" s="298"/>
      <c r="I562" s="298"/>
    </row>
    <row r="563">
      <c r="D563" s="298"/>
      <c r="E563" s="298"/>
      <c r="F563" s="298"/>
      <c r="G563" s="298"/>
      <c r="H563" s="298"/>
      <c r="I563" s="298"/>
    </row>
    <row r="564">
      <c r="D564" s="298"/>
      <c r="E564" s="298"/>
      <c r="F564" s="298"/>
      <c r="G564" s="298"/>
      <c r="H564" s="298"/>
      <c r="I564" s="298"/>
    </row>
    <row r="565">
      <c r="D565" s="298"/>
      <c r="E565" s="298"/>
      <c r="F565" s="298"/>
      <c r="G565" s="298"/>
      <c r="H565" s="298"/>
      <c r="I565" s="298"/>
    </row>
    <row r="566">
      <c r="D566" s="298"/>
      <c r="E566" s="298"/>
      <c r="F566" s="298"/>
      <c r="G566" s="298"/>
      <c r="H566" s="298"/>
      <c r="I566" s="298"/>
    </row>
    <row r="567">
      <c r="D567" s="298"/>
      <c r="E567" s="298"/>
      <c r="F567" s="298"/>
      <c r="G567" s="298"/>
      <c r="H567" s="298"/>
      <c r="I567" s="298"/>
    </row>
    <row r="568">
      <c r="D568" s="298"/>
      <c r="E568" s="298"/>
      <c r="F568" s="298"/>
      <c r="G568" s="298"/>
      <c r="H568" s="298"/>
      <c r="I568" s="298"/>
    </row>
    <row r="569">
      <c r="D569" s="298"/>
      <c r="E569" s="298"/>
      <c r="F569" s="298"/>
      <c r="G569" s="298"/>
      <c r="H569" s="298"/>
      <c r="I569" s="298"/>
    </row>
    <row r="570">
      <c r="D570" s="298"/>
      <c r="E570" s="298"/>
      <c r="F570" s="298"/>
      <c r="G570" s="298"/>
      <c r="H570" s="298"/>
      <c r="I570" s="298"/>
    </row>
    <row r="571">
      <c r="D571" s="298"/>
      <c r="E571" s="298"/>
      <c r="F571" s="298"/>
      <c r="G571" s="298"/>
      <c r="H571" s="298"/>
      <c r="I571" s="298"/>
    </row>
    <row r="572">
      <c r="D572" s="298"/>
      <c r="E572" s="298"/>
      <c r="F572" s="298"/>
      <c r="G572" s="298"/>
      <c r="H572" s="298"/>
      <c r="I572" s="298"/>
    </row>
    <row r="573">
      <c r="D573" s="298"/>
      <c r="E573" s="298"/>
      <c r="F573" s="298"/>
      <c r="G573" s="298"/>
      <c r="H573" s="298"/>
      <c r="I573" s="298"/>
    </row>
    <row r="574">
      <c r="D574" s="298"/>
      <c r="E574" s="298"/>
      <c r="F574" s="298"/>
      <c r="G574" s="298"/>
      <c r="H574" s="298"/>
      <c r="I574" s="298"/>
    </row>
    <row r="575">
      <c r="D575" s="298"/>
      <c r="E575" s="298"/>
      <c r="F575" s="298"/>
      <c r="G575" s="298"/>
      <c r="H575" s="298"/>
      <c r="I575" s="298"/>
    </row>
    <row r="576">
      <c r="D576" s="298"/>
      <c r="E576" s="298"/>
      <c r="F576" s="298"/>
      <c r="G576" s="298"/>
      <c r="H576" s="298"/>
      <c r="I576" s="298"/>
    </row>
    <row r="577">
      <c r="D577" s="298"/>
      <c r="E577" s="298"/>
      <c r="F577" s="298"/>
      <c r="G577" s="298"/>
      <c r="H577" s="298"/>
      <c r="I577" s="298"/>
    </row>
    <row r="578">
      <c r="D578" s="298"/>
      <c r="E578" s="298"/>
      <c r="F578" s="298"/>
      <c r="G578" s="298"/>
      <c r="H578" s="298"/>
      <c r="I578" s="298"/>
    </row>
    <row r="579">
      <c r="D579" s="298"/>
      <c r="E579" s="298"/>
      <c r="F579" s="298"/>
      <c r="G579" s="298"/>
      <c r="H579" s="298"/>
      <c r="I579" s="298"/>
    </row>
    <row r="580">
      <c r="D580" s="298"/>
      <c r="E580" s="298"/>
      <c r="F580" s="298"/>
      <c r="G580" s="298"/>
      <c r="H580" s="298"/>
      <c r="I580" s="298"/>
    </row>
    <row r="581">
      <c r="D581" s="298"/>
      <c r="E581" s="298"/>
      <c r="F581" s="298"/>
      <c r="G581" s="298"/>
      <c r="H581" s="298"/>
      <c r="I581" s="298"/>
    </row>
    <row r="582">
      <c r="D582" s="298"/>
      <c r="E582" s="298"/>
      <c r="F582" s="298"/>
      <c r="G582" s="298"/>
      <c r="H582" s="298"/>
      <c r="I582" s="298"/>
    </row>
    <row r="583">
      <c r="D583" s="298"/>
      <c r="E583" s="298"/>
      <c r="F583" s="298"/>
      <c r="G583" s="298"/>
      <c r="H583" s="298"/>
      <c r="I583" s="298"/>
    </row>
    <row r="584">
      <c r="D584" s="298"/>
      <c r="E584" s="298"/>
      <c r="F584" s="298"/>
      <c r="G584" s="298"/>
      <c r="H584" s="298"/>
      <c r="I584" s="298"/>
    </row>
    <row r="585">
      <c r="D585" s="298"/>
      <c r="E585" s="298"/>
      <c r="F585" s="298"/>
      <c r="G585" s="298"/>
      <c r="H585" s="298"/>
      <c r="I585" s="298"/>
    </row>
    <row r="586">
      <c r="D586" s="298"/>
      <c r="E586" s="298"/>
      <c r="F586" s="298"/>
      <c r="G586" s="298"/>
      <c r="H586" s="298"/>
      <c r="I586" s="298"/>
    </row>
    <row r="587">
      <c r="D587" s="298"/>
      <c r="E587" s="298"/>
      <c r="F587" s="298"/>
      <c r="G587" s="298"/>
      <c r="H587" s="298"/>
      <c r="I587" s="298"/>
    </row>
    <row r="588">
      <c r="D588" s="298"/>
      <c r="E588" s="298"/>
      <c r="F588" s="298"/>
      <c r="G588" s="298"/>
      <c r="H588" s="298"/>
      <c r="I588" s="298"/>
    </row>
    <row r="589">
      <c r="D589" s="298"/>
      <c r="E589" s="298"/>
      <c r="F589" s="298"/>
      <c r="G589" s="298"/>
      <c r="H589" s="298"/>
      <c r="I589" s="298"/>
    </row>
    <row r="590">
      <c r="D590" s="298"/>
      <c r="E590" s="298"/>
      <c r="F590" s="298"/>
      <c r="G590" s="298"/>
      <c r="H590" s="298"/>
      <c r="I590" s="298"/>
    </row>
    <row r="591">
      <c r="D591" s="298"/>
      <c r="E591" s="298"/>
      <c r="F591" s="298"/>
      <c r="G591" s="298"/>
      <c r="H591" s="298"/>
      <c r="I591" s="298"/>
    </row>
    <row r="592">
      <c r="D592" s="298"/>
      <c r="E592" s="298"/>
      <c r="F592" s="298"/>
      <c r="G592" s="298"/>
      <c r="H592" s="298"/>
      <c r="I592" s="298"/>
    </row>
    <row r="593">
      <c r="D593" s="298"/>
      <c r="E593" s="298"/>
      <c r="F593" s="298"/>
      <c r="G593" s="298"/>
      <c r="H593" s="298"/>
      <c r="I593" s="298"/>
    </row>
    <row r="594">
      <c r="D594" s="298"/>
      <c r="E594" s="298"/>
      <c r="F594" s="298"/>
      <c r="G594" s="298"/>
      <c r="H594" s="298"/>
      <c r="I594" s="298"/>
    </row>
    <row r="595">
      <c r="D595" s="298"/>
      <c r="E595" s="298"/>
      <c r="F595" s="298"/>
      <c r="G595" s="298"/>
      <c r="H595" s="298"/>
      <c r="I595" s="298"/>
    </row>
    <row r="596">
      <c r="D596" s="298"/>
      <c r="E596" s="298"/>
      <c r="F596" s="298"/>
      <c r="G596" s="298"/>
      <c r="H596" s="298"/>
      <c r="I596" s="298"/>
    </row>
    <row r="597">
      <c r="D597" s="298"/>
      <c r="E597" s="298"/>
      <c r="F597" s="298"/>
      <c r="G597" s="298"/>
      <c r="H597" s="298"/>
      <c r="I597" s="298"/>
    </row>
    <row r="598">
      <c r="D598" s="298"/>
      <c r="E598" s="298"/>
      <c r="F598" s="298"/>
      <c r="G598" s="298"/>
      <c r="H598" s="298"/>
      <c r="I598" s="298"/>
    </row>
    <row r="599">
      <c r="D599" s="298"/>
      <c r="E599" s="298"/>
      <c r="F599" s="298"/>
      <c r="G599" s="298"/>
      <c r="H599" s="298"/>
      <c r="I599" s="298"/>
    </row>
    <row r="600">
      <c r="D600" s="298"/>
      <c r="E600" s="298"/>
      <c r="F600" s="298"/>
      <c r="G600" s="298"/>
      <c r="H600" s="298"/>
      <c r="I600" s="298"/>
    </row>
    <row r="601">
      <c r="D601" s="298"/>
      <c r="E601" s="298"/>
      <c r="F601" s="298"/>
      <c r="G601" s="298"/>
      <c r="H601" s="298"/>
      <c r="I601" s="298"/>
    </row>
    <row r="602">
      <c r="D602" s="298"/>
      <c r="E602" s="298"/>
      <c r="F602" s="298"/>
      <c r="G602" s="298"/>
      <c r="H602" s="298"/>
      <c r="I602" s="298"/>
    </row>
    <row r="603">
      <c r="D603" s="298"/>
      <c r="E603" s="298"/>
      <c r="F603" s="298"/>
      <c r="G603" s="298"/>
      <c r="H603" s="298"/>
      <c r="I603" s="298"/>
    </row>
    <row r="604">
      <c r="D604" s="298"/>
      <c r="E604" s="298"/>
      <c r="F604" s="298"/>
      <c r="G604" s="298"/>
      <c r="H604" s="298"/>
      <c r="I604" s="298"/>
    </row>
    <row r="605">
      <c r="D605" s="298"/>
      <c r="E605" s="298"/>
      <c r="F605" s="298"/>
      <c r="G605" s="298"/>
      <c r="H605" s="298"/>
      <c r="I605" s="298"/>
    </row>
    <row r="606">
      <c r="D606" s="298"/>
      <c r="E606" s="298"/>
      <c r="F606" s="298"/>
      <c r="G606" s="298"/>
      <c r="H606" s="298"/>
      <c r="I606" s="298"/>
    </row>
    <row r="607">
      <c r="D607" s="298"/>
      <c r="E607" s="298"/>
      <c r="F607" s="298"/>
      <c r="G607" s="298"/>
      <c r="H607" s="298"/>
      <c r="I607" s="298"/>
    </row>
    <row r="608">
      <c r="D608" s="298"/>
      <c r="E608" s="298"/>
      <c r="F608" s="298"/>
      <c r="G608" s="298"/>
      <c r="H608" s="298"/>
      <c r="I608" s="298"/>
    </row>
    <row r="609">
      <c r="D609" s="298"/>
      <c r="E609" s="298"/>
      <c r="F609" s="298"/>
      <c r="G609" s="298"/>
      <c r="H609" s="298"/>
      <c r="I609" s="298"/>
    </row>
    <row r="610">
      <c r="D610" s="298"/>
      <c r="E610" s="298"/>
      <c r="F610" s="298"/>
      <c r="G610" s="298"/>
      <c r="H610" s="298"/>
      <c r="I610" s="298"/>
    </row>
    <row r="611">
      <c r="D611" s="298"/>
      <c r="E611" s="298"/>
      <c r="F611" s="298"/>
      <c r="G611" s="298"/>
      <c r="H611" s="298"/>
      <c r="I611" s="298"/>
    </row>
    <row r="612">
      <c r="D612" s="298"/>
      <c r="E612" s="298"/>
      <c r="F612" s="298"/>
      <c r="G612" s="298"/>
      <c r="H612" s="298"/>
      <c r="I612" s="298"/>
    </row>
    <row r="613">
      <c r="D613" s="298"/>
      <c r="E613" s="298"/>
      <c r="F613" s="298"/>
      <c r="G613" s="298"/>
      <c r="H613" s="298"/>
      <c r="I613" s="298"/>
    </row>
    <row r="614">
      <c r="D614" s="298"/>
      <c r="E614" s="298"/>
      <c r="F614" s="298"/>
      <c r="G614" s="298"/>
      <c r="H614" s="298"/>
      <c r="I614" s="298"/>
    </row>
    <row r="615">
      <c r="D615" s="298"/>
      <c r="E615" s="298"/>
      <c r="F615" s="298"/>
      <c r="G615" s="298"/>
      <c r="H615" s="298"/>
      <c r="I615" s="298"/>
    </row>
    <row r="616">
      <c r="D616" s="298"/>
      <c r="E616" s="298"/>
      <c r="F616" s="298"/>
      <c r="G616" s="298"/>
      <c r="H616" s="298"/>
      <c r="I616" s="298"/>
    </row>
    <row r="617">
      <c r="D617" s="298"/>
      <c r="E617" s="298"/>
      <c r="F617" s="298"/>
      <c r="G617" s="298"/>
      <c r="H617" s="298"/>
      <c r="I617" s="298"/>
    </row>
    <row r="618">
      <c r="D618" s="298"/>
      <c r="E618" s="298"/>
      <c r="F618" s="298"/>
      <c r="G618" s="298"/>
      <c r="H618" s="298"/>
      <c r="I618" s="298"/>
    </row>
    <row r="619">
      <c r="D619" s="298"/>
      <c r="E619" s="298"/>
      <c r="F619" s="298"/>
      <c r="G619" s="298"/>
      <c r="H619" s="298"/>
      <c r="I619" s="298"/>
    </row>
    <row r="620">
      <c r="D620" s="298"/>
      <c r="E620" s="298"/>
      <c r="F620" s="298"/>
      <c r="G620" s="298"/>
      <c r="H620" s="298"/>
      <c r="I620" s="298"/>
    </row>
    <row r="621">
      <c r="D621" s="298"/>
      <c r="E621" s="298"/>
      <c r="F621" s="298"/>
      <c r="G621" s="298"/>
      <c r="H621" s="298"/>
      <c r="I621" s="298"/>
    </row>
    <row r="622">
      <c r="D622" s="298"/>
      <c r="E622" s="298"/>
      <c r="F622" s="298"/>
      <c r="G622" s="298"/>
      <c r="H622" s="298"/>
      <c r="I622" s="298"/>
    </row>
    <row r="623">
      <c r="D623" s="298"/>
      <c r="E623" s="298"/>
      <c r="F623" s="298"/>
      <c r="G623" s="298"/>
      <c r="H623" s="298"/>
      <c r="I623" s="298"/>
    </row>
    <row r="624">
      <c r="D624" s="298"/>
      <c r="E624" s="298"/>
      <c r="F624" s="298"/>
      <c r="G624" s="298"/>
      <c r="H624" s="298"/>
      <c r="I624" s="298"/>
    </row>
    <row r="625">
      <c r="D625" s="298"/>
      <c r="E625" s="298"/>
      <c r="F625" s="298"/>
      <c r="G625" s="298"/>
      <c r="H625" s="298"/>
      <c r="I625" s="298"/>
    </row>
    <row r="626">
      <c r="D626" s="298"/>
      <c r="E626" s="298"/>
      <c r="F626" s="298"/>
      <c r="G626" s="298"/>
      <c r="H626" s="298"/>
      <c r="I626" s="298"/>
    </row>
    <row r="627">
      <c r="D627" s="298"/>
      <c r="E627" s="298"/>
      <c r="F627" s="298"/>
      <c r="G627" s="298"/>
      <c r="H627" s="298"/>
      <c r="I627" s="298"/>
    </row>
    <row r="628">
      <c r="D628" s="298"/>
      <c r="E628" s="298"/>
      <c r="F628" s="298"/>
      <c r="G628" s="298"/>
      <c r="H628" s="298"/>
      <c r="I628" s="298"/>
    </row>
    <row r="629">
      <c r="D629" s="298"/>
      <c r="E629" s="298"/>
      <c r="F629" s="298"/>
      <c r="G629" s="298"/>
      <c r="H629" s="298"/>
      <c r="I629" s="298"/>
    </row>
    <row r="630">
      <c r="D630" s="298"/>
      <c r="E630" s="298"/>
      <c r="F630" s="298"/>
      <c r="G630" s="298"/>
      <c r="H630" s="298"/>
      <c r="I630" s="298"/>
    </row>
    <row r="631">
      <c r="D631" s="298"/>
      <c r="E631" s="298"/>
      <c r="F631" s="298"/>
      <c r="G631" s="298"/>
      <c r="H631" s="298"/>
      <c r="I631" s="298"/>
    </row>
    <row r="632">
      <c r="D632" s="298"/>
      <c r="E632" s="298"/>
      <c r="F632" s="298"/>
      <c r="G632" s="298"/>
      <c r="H632" s="298"/>
      <c r="I632" s="298"/>
    </row>
    <row r="633">
      <c r="D633" s="298"/>
      <c r="E633" s="298"/>
      <c r="F633" s="298"/>
      <c r="G633" s="298"/>
      <c r="H633" s="298"/>
      <c r="I633" s="298"/>
    </row>
    <row r="634">
      <c r="D634" s="298"/>
      <c r="E634" s="298"/>
      <c r="F634" s="298"/>
      <c r="G634" s="298"/>
      <c r="H634" s="298"/>
      <c r="I634" s="298"/>
    </row>
    <row r="635">
      <c r="D635" s="298"/>
      <c r="E635" s="298"/>
      <c r="F635" s="298"/>
      <c r="G635" s="298"/>
      <c r="H635" s="298"/>
      <c r="I635" s="298"/>
    </row>
    <row r="636">
      <c r="D636" s="298"/>
      <c r="E636" s="298"/>
      <c r="F636" s="298"/>
      <c r="G636" s="298"/>
      <c r="H636" s="298"/>
      <c r="I636" s="298"/>
    </row>
    <row r="637">
      <c r="D637" s="298"/>
      <c r="E637" s="298"/>
      <c r="F637" s="298"/>
      <c r="G637" s="298"/>
      <c r="H637" s="298"/>
      <c r="I637" s="298"/>
    </row>
    <row r="638">
      <c r="D638" s="298"/>
      <c r="E638" s="298"/>
      <c r="F638" s="298"/>
      <c r="G638" s="298"/>
      <c r="H638" s="298"/>
      <c r="I638" s="298"/>
    </row>
    <row r="639">
      <c r="D639" s="298"/>
      <c r="E639" s="298"/>
      <c r="F639" s="298"/>
      <c r="G639" s="298"/>
      <c r="H639" s="298"/>
      <c r="I639" s="298"/>
    </row>
    <row r="640">
      <c r="D640" s="298"/>
      <c r="E640" s="298"/>
      <c r="F640" s="298"/>
      <c r="G640" s="298"/>
      <c r="H640" s="298"/>
      <c r="I640" s="298"/>
    </row>
    <row r="641">
      <c r="D641" s="298"/>
      <c r="E641" s="298"/>
      <c r="F641" s="298"/>
      <c r="G641" s="298"/>
      <c r="H641" s="298"/>
      <c r="I641" s="298"/>
    </row>
    <row r="642">
      <c r="D642" s="298"/>
      <c r="E642" s="298"/>
      <c r="F642" s="298"/>
      <c r="G642" s="298"/>
      <c r="H642" s="298"/>
      <c r="I642" s="298"/>
    </row>
    <row r="643">
      <c r="D643" s="298"/>
      <c r="E643" s="298"/>
      <c r="F643" s="298"/>
      <c r="G643" s="298"/>
      <c r="H643" s="298"/>
      <c r="I643" s="298"/>
    </row>
    <row r="644">
      <c r="D644" s="298"/>
      <c r="E644" s="298"/>
      <c r="F644" s="298"/>
      <c r="G644" s="298"/>
      <c r="H644" s="298"/>
      <c r="I644" s="298"/>
    </row>
    <row r="645">
      <c r="D645" s="298"/>
      <c r="E645" s="298"/>
      <c r="F645" s="298"/>
      <c r="G645" s="298"/>
      <c r="H645" s="298"/>
      <c r="I645" s="298"/>
    </row>
    <row r="646">
      <c r="D646" s="298"/>
      <c r="E646" s="298"/>
      <c r="F646" s="298"/>
      <c r="G646" s="298"/>
      <c r="H646" s="298"/>
      <c r="I646" s="298"/>
    </row>
    <row r="647">
      <c r="D647" s="298"/>
      <c r="E647" s="298"/>
      <c r="F647" s="298"/>
      <c r="G647" s="298"/>
      <c r="H647" s="298"/>
      <c r="I647" s="298"/>
    </row>
    <row r="648">
      <c r="D648" s="298"/>
      <c r="E648" s="298"/>
      <c r="F648" s="298"/>
      <c r="G648" s="298"/>
      <c r="H648" s="298"/>
      <c r="I648" s="298"/>
    </row>
    <row r="649">
      <c r="D649" s="298"/>
      <c r="E649" s="298"/>
      <c r="F649" s="298"/>
      <c r="G649" s="298"/>
      <c r="H649" s="298"/>
      <c r="I649" s="298"/>
    </row>
    <row r="650">
      <c r="D650" s="298"/>
      <c r="E650" s="298"/>
      <c r="F650" s="298"/>
      <c r="G650" s="298"/>
      <c r="H650" s="298"/>
      <c r="I650" s="298"/>
    </row>
    <row r="651">
      <c r="D651" s="298"/>
      <c r="E651" s="298"/>
      <c r="F651" s="298"/>
      <c r="G651" s="298"/>
      <c r="H651" s="298"/>
      <c r="I651" s="298"/>
    </row>
    <row r="652">
      <c r="D652" s="298"/>
      <c r="E652" s="298"/>
      <c r="F652" s="298"/>
      <c r="G652" s="298"/>
      <c r="H652" s="298"/>
      <c r="I652" s="298"/>
    </row>
    <row r="653">
      <c r="D653" s="298"/>
      <c r="E653" s="298"/>
      <c r="F653" s="298"/>
      <c r="G653" s="298"/>
      <c r="H653" s="298"/>
      <c r="I653" s="298"/>
    </row>
    <row r="654">
      <c r="D654" s="298"/>
      <c r="E654" s="298"/>
      <c r="F654" s="298"/>
      <c r="G654" s="298"/>
      <c r="H654" s="298"/>
      <c r="I654" s="298"/>
    </row>
    <row r="655">
      <c r="D655" s="298"/>
      <c r="E655" s="298"/>
      <c r="F655" s="298"/>
      <c r="G655" s="298"/>
      <c r="H655" s="298"/>
      <c r="I655" s="298"/>
    </row>
    <row r="656">
      <c r="D656" s="298"/>
      <c r="E656" s="298"/>
      <c r="F656" s="298"/>
      <c r="G656" s="298"/>
      <c r="H656" s="298"/>
      <c r="I656" s="298"/>
    </row>
    <row r="657">
      <c r="D657" s="298"/>
      <c r="E657" s="298"/>
      <c r="F657" s="298"/>
      <c r="G657" s="298"/>
      <c r="H657" s="298"/>
      <c r="I657" s="298"/>
    </row>
    <row r="658">
      <c r="D658" s="298"/>
      <c r="E658" s="298"/>
      <c r="F658" s="298"/>
      <c r="G658" s="298"/>
      <c r="H658" s="298"/>
      <c r="I658" s="298"/>
    </row>
    <row r="659">
      <c r="D659" s="298"/>
      <c r="E659" s="298"/>
      <c r="F659" s="298"/>
      <c r="G659" s="298"/>
      <c r="H659" s="298"/>
      <c r="I659" s="298"/>
    </row>
    <row r="660">
      <c r="D660" s="298"/>
      <c r="E660" s="298"/>
      <c r="F660" s="298"/>
      <c r="G660" s="298"/>
      <c r="H660" s="298"/>
      <c r="I660" s="298"/>
    </row>
    <row r="661">
      <c r="D661" s="298"/>
      <c r="E661" s="298"/>
      <c r="F661" s="298"/>
      <c r="G661" s="298"/>
      <c r="H661" s="298"/>
      <c r="I661" s="298"/>
    </row>
    <row r="662">
      <c r="D662" s="298"/>
      <c r="E662" s="298"/>
      <c r="F662" s="298"/>
      <c r="G662" s="298"/>
      <c r="H662" s="298"/>
      <c r="I662" s="298"/>
    </row>
    <row r="663">
      <c r="D663" s="298"/>
      <c r="E663" s="298"/>
      <c r="F663" s="298"/>
      <c r="G663" s="298"/>
      <c r="H663" s="298"/>
      <c r="I663" s="298"/>
    </row>
    <row r="664">
      <c r="D664" s="298"/>
      <c r="E664" s="298"/>
      <c r="F664" s="298"/>
      <c r="G664" s="298"/>
      <c r="H664" s="298"/>
      <c r="I664" s="298"/>
    </row>
    <row r="665">
      <c r="D665" s="298"/>
      <c r="E665" s="298"/>
      <c r="F665" s="298"/>
      <c r="G665" s="298"/>
      <c r="H665" s="298"/>
      <c r="I665" s="298"/>
    </row>
    <row r="666">
      <c r="D666" s="298"/>
      <c r="E666" s="298"/>
      <c r="F666" s="298"/>
      <c r="G666" s="298"/>
      <c r="H666" s="298"/>
      <c r="I666" s="298"/>
    </row>
    <row r="667">
      <c r="D667" s="298"/>
      <c r="E667" s="298"/>
      <c r="F667" s="298"/>
      <c r="G667" s="298"/>
      <c r="H667" s="298"/>
      <c r="I667" s="298"/>
    </row>
    <row r="668">
      <c r="D668" s="298"/>
      <c r="E668" s="298"/>
      <c r="F668" s="298"/>
      <c r="G668" s="298"/>
      <c r="H668" s="298"/>
      <c r="I668" s="298"/>
    </row>
    <row r="669">
      <c r="D669" s="298"/>
      <c r="E669" s="298"/>
      <c r="F669" s="298"/>
      <c r="G669" s="298"/>
      <c r="H669" s="298"/>
      <c r="I669" s="298"/>
    </row>
    <row r="670">
      <c r="D670" s="298"/>
      <c r="E670" s="298"/>
      <c r="F670" s="298"/>
      <c r="G670" s="298"/>
      <c r="H670" s="298"/>
      <c r="I670" s="298"/>
    </row>
    <row r="671">
      <c r="D671" s="298"/>
      <c r="E671" s="298"/>
      <c r="F671" s="298"/>
      <c r="G671" s="298"/>
      <c r="H671" s="298"/>
      <c r="I671" s="298"/>
    </row>
    <row r="672">
      <c r="D672" s="298"/>
      <c r="E672" s="298"/>
      <c r="F672" s="298"/>
      <c r="G672" s="298"/>
      <c r="H672" s="298"/>
      <c r="I672" s="298"/>
    </row>
    <row r="673">
      <c r="D673" s="298"/>
      <c r="E673" s="298"/>
      <c r="F673" s="298"/>
      <c r="G673" s="298"/>
      <c r="H673" s="298"/>
      <c r="I673" s="298"/>
    </row>
    <row r="674">
      <c r="D674" s="298"/>
      <c r="E674" s="298"/>
      <c r="F674" s="298"/>
      <c r="G674" s="298"/>
      <c r="H674" s="298"/>
      <c r="I674" s="298"/>
    </row>
    <row r="675">
      <c r="D675" s="298"/>
      <c r="E675" s="298"/>
      <c r="F675" s="298"/>
      <c r="G675" s="298"/>
      <c r="H675" s="298"/>
      <c r="I675" s="298"/>
    </row>
    <row r="676">
      <c r="D676" s="298"/>
      <c r="E676" s="298"/>
      <c r="F676" s="298"/>
      <c r="G676" s="298"/>
      <c r="H676" s="298"/>
      <c r="I676" s="298"/>
    </row>
    <row r="677">
      <c r="D677" s="298"/>
      <c r="E677" s="298"/>
      <c r="F677" s="298"/>
      <c r="G677" s="298"/>
      <c r="H677" s="298"/>
      <c r="I677" s="298"/>
    </row>
    <row r="678">
      <c r="D678" s="298"/>
      <c r="E678" s="298"/>
      <c r="F678" s="298"/>
      <c r="G678" s="298"/>
      <c r="H678" s="298"/>
      <c r="I678" s="298"/>
    </row>
    <row r="679">
      <c r="D679" s="298"/>
      <c r="E679" s="298"/>
      <c r="F679" s="298"/>
      <c r="G679" s="298"/>
      <c r="H679" s="298"/>
      <c r="I679" s="298"/>
    </row>
    <row r="680">
      <c r="D680" s="298"/>
      <c r="E680" s="298"/>
      <c r="F680" s="298"/>
      <c r="G680" s="298"/>
      <c r="H680" s="298"/>
      <c r="I680" s="298"/>
    </row>
    <row r="681">
      <c r="D681" s="298"/>
      <c r="E681" s="298"/>
      <c r="F681" s="298"/>
      <c r="G681" s="298"/>
      <c r="H681" s="298"/>
      <c r="I681" s="298"/>
    </row>
    <row r="682">
      <c r="D682" s="298"/>
      <c r="E682" s="298"/>
      <c r="F682" s="298"/>
      <c r="G682" s="298"/>
      <c r="H682" s="298"/>
      <c r="I682" s="298"/>
    </row>
    <row r="683">
      <c r="D683" s="298"/>
      <c r="E683" s="298"/>
      <c r="F683" s="298"/>
      <c r="G683" s="298"/>
      <c r="H683" s="298"/>
      <c r="I683" s="298"/>
    </row>
    <row r="684">
      <c r="D684" s="298"/>
      <c r="E684" s="298"/>
      <c r="F684" s="298"/>
      <c r="G684" s="298"/>
      <c r="H684" s="298"/>
      <c r="I684" s="298"/>
    </row>
    <row r="685">
      <c r="D685" s="298"/>
      <c r="E685" s="298"/>
      <c r="F685" s="298"/>
      <c r="G685" s="298"/>
      <c r="H685" s="298"/>
      <c r="I685" s="298"/>
    </row>
    <row r="686">
      <c r="D686" s="298"/>
      <c r="E686" s="298"/>
      <c r="F686" s="298"/>
      <c r="G686" s="298"/>
      <c r="H686" s="298"/>
      <c r="I686" s="298"/>
    </row>
    <row r="687">
      <c r="D687" s="298"/>
      <c r="E687" s="298"/>
      <c r="F687" s="298"/>
      <c r="G687" s="298"/>
      <c r="H687" s="298"/>
      <c r="I687" s="298"/>
    </row>
    <row r="688">
      <c r="D688" s="298"/>
      <c r="E688" s="298"/>
      <c r="F688" s="298"/>
      <c r="G688" s="298"/>
      <c r="H688" s="298"/>
      <c r="I688" s="298"/>
    </row>
    <row r="689">
      <c r="D689" s="298"/>
      <c r="E689" s="298"/>
      <c r="F689" s="298"/>
      <c r="G689" s="298"/>
      <c r="H689" s="298"/>
      <c r="I689" s="298"/>
    </row>
    <row r="690">
      <c r="D690" s="298"/>
      <c r="E690" s="298"/>
      <c r="F690" s="298"/>
      <c r="G690" s="298"/>
      <c r="H690" s="298"/>
      <c r="I690" s="298"/>
    </row>
    <row r="691">
      <c r="D691" s="298"/>
      <c r="E691" s="298"/>
      <c r="F691" s="298"/>
      <c r="G691" s="298"/>
      <c r="H691" s="298"/>
      <c r="I691" s="298"/>
    </row>
    <row r="692">
      <c r="D692" s="298"/>
      <c r="E692" s="298"/>
      <c r="F692" s="298"/>
      <c r="G692" s="298"/>
      <c r="H692" s="298"/>
      <c r="I692" s="298"/>
    </row>
    <row r="693">
      <c r="D693" s="298"/>
      <c r="E693" s="298"/>
      <c r="F693" s="298"/>
      <c r="G693" s="298"/>
      <c r="H693" s="298"/>
      <c r="I693" s="298"/>
    </row>
    <row r="694">
      <c r="D694" s="298"/>
      <c r="E694" s="298"/>
      <c r="F694" s="298"/>
      <c r="G694" s="298"/>
      <c r="H694" s="298"/>
      <c r="I694" s="298"/>
    </row>
    <row r="695">
      <c r="D695" s="298"/>
      <c r="E695" s="298"/>
      <c r="F695" s="298"/>
      <c r="G695" s="298"/>
      <c r="H695" s="298"/>
      <c r="I695" s="298"/>
    </row>
    <row r="696">
      <c r="D696" s="298"/>
      <c r="E696" s="298"/>
      <c r="F696" s="298"/>
      <c r="G696" s="298"/>
      <c r="H696" s="298"/>
      <c r="I696" s="298"/>
    </row>
    <row r="697">
      <c r="D697" s="298"/>
      <c r="E697" s="298"/>
      <c r="F697" s="298"/>
      <c r="G697" s="298"/>
      <c r="H697" s="298"/>
      <c r="I697" s="298"/>
    </row>
    <row r="698">
      <c r="D698" s="298"/>
      <c r="E698" s="298"/>
      <c r="F698" s="298"/>
      <c r="G698" s="298"/>
      <c r="H698" s="298"/>
      <c r="I698" s="298"/>
    </row>
    <row r="699">
      <c r="D699" s="298"/>
      <c r="E699" s="298"/>
      <c r="F699" s="298"/>
      <c r="G699" s="298"/>
      <c r="H699" s="298"/>
      <c r="I699" s="298"/>
    </row>
    <row r="700">
      <c r="D700" s="298"/>
      <c r="E700" s="298"/>
      <c r="F700" s="298"/>
      <c r="G700" s="298"/>
      <c r="H700" s="298"/>
      <c r="I700" s="298"/>
    </row>
    <row r="701">
      <c r="D701" s="298"/>
      <c r="E701" s="298"/>
      <c r="F701" s="298"/>
      <c r="G701" s="298"/>
      <c r="H701" s="298"/>
      <c r="I701" s="298"/>
    </row>
    <row r="702">
      <c r="D702" s="298"/>
      <c r="E702" s="298"/>
      <c r="F702" s="298"/>
      <c r="G702" s="298"/>
      <c r="H702" s="298"/>
      <c r="I702" s="298"/>
    </row>
    <row r="703">
      <c r="D703" s="298"/>
      <c r="E703" s="298"/>
      <c r="F703" s="298"/>
      <c r="G703" s="298"/>
      <c r="H703" s="298"/>
      <c r="I703" s="298"/>
    </row>
    <row r="704">
      <c r="D704" s="298"/>
      <c r="E704" s="298"/>
      <c r="F704" s="298"/>
      <c r="G704" s="298"/>
      <c r="H704" s="298"/>
      <c r="I704" s="298"/>
    </row>
    <row r="705">
      <c r="D705" s="298"/>
      <c r="E705" s="298"/>
      <c r="F705" s="298"/>
      <c r="G705" s="298"/>
      <c r="H705" s="298"/>
      <c r="I705" s="298"/>
    </row>
    <row r="706">
      <c r="D706" s="298"/>
      <c r="E706" s="298"/>
      <c r="F706" s="298"/>
      <c r="G706" s="298"/>
      <c r="H706" s="298"/>
      <c r="I706" s="298"/>
    </row>
    <row r="707">
      <c r="D707" s="298"/>
      <c r="E707" s="298"/>
      <c r="F707" s="298"/>
      <c r="G707" s="298"/>
      <c r="H707" s="298"/>
      <c r="I707" s="298"/>
    </row>
    <row r="708">
      <c r="D708" s="298"/>
      <c r="E708" s="298"/>
      <c r="F708" s="298"/>
      <c r="G708" s="298"/>
      <c r="H708" s="298"/>
      <c r="I708" s="298"/>
    </row>
    <row r="709">
      <c r="D709" s="298"/>
      <c r="E709" s="298"/>
      <c r="F709" s="298"/>
      <c r="G709" s="298"/>
      <c r="H709" s="298"/>
      <c r="I709" s="298"/>
    </row>
    <row r="710">
      <c r="D710" s="298"/>
      <c r="E710" s="298"/>
      <c r="F710" s="298"/>
      <c r="G710" s="298"/>
      <c r="H710" s="298"/>
      <c r="I710" s="298"/>
    </row>
    <row r="711">
      <c r="D711" s="298"/>
      <c r="E711" s="298"/>
      <c r="F711" s="298"/>
      <c r="G711" s="298"/>
      <c r="H711" s="298"/>
      <c r="I711" s="298"/>
    </row>
    <row r="712">
      <c r="D712" s="298"/>
      <c r="E712" s="298"/>
      <c r="F712" s="298"/>
      <c r="G712" s="298"/>
      <c r="H712" s="298"/>
      <c r="I712" s="298"/>
    </row>
    <row r="713">
      <c r="D713" s="298"/>
      <c r="E713" s="298"/>
      <c r="F713" s="298"/>
      <c r="G713" s="298"/>
      <c r="H713" s="298"/>
      <c r="I713" s="298"/>
    </row>
    <row r="714">
      <c r="D714" s="298"/>
      <c r="E714" s="298"/>
      <c r="F714" s="298"/>
      <c r="G714" s="298"/>
      <c r="H714" s="298"/>
      <c r="I714" s="298"/>
    </row>
    <row r="715">
      <c r="D715" s="298"/>
      <c r="E715" s="298"/>
      <c r="F715" s="298"/>
      <c r="G715" s="298"/>
      <c r="H715" s="298"/>
      <c r="I715" s="298"/>
    </row>
    <row r="716">
      <c r="D716" s="298"/>
      <c r="E716" s="298"/>
      <c r="F716" s="298"/>
      <c r="G716" s="298"/>
      <c r="H716" s="298"/>
      <c r="I716" s="298"/>
    </row>
    <row r="717">
      <c r="D717" s="298"/>
      <c r="E717" s="298"/>
      <c r="F717" s="298"/>
      <c r="G717" s="298"/>
      <c r="H717" s="298"/>
      <c r="I717" s="298"/>
    </row>
    <row r="718">
      <c r="D718" s="298"/>
      <c r="E718" s="298"/>
      <c r="F718" s="298"/>
      <c r="G718" s="298"/>
      <c r="H718" s="298"/>
      <c r="I718" s="298"/>
    </row>
    <row r="719">
      <c r="D719" s="298"/>
      <c r="E719" s="298"/>
      <c r="F719" s="298"/>
      <c r="G719" s="298"/>
      <c r="H719" s="298"/>
      <c r="I719" s="298"/>
    </row>
    <row r="720">
      <c r="D720" s="298"/>
      <c r="E720" s="298"/>
      <c r="F720" s="298"/>
      <c r="G720" s="298"/>
      <c r="H720" s="298"/>
      <c r="I720" s="298"/>
    </row>
    <row r="721">
      <c r="D721" s="298"/>
      <c r="E721" s="298"/>
      <c r="F721" s="298"/>
      <c r="G721" s="298"/>
      <c r="H721" s="298"/>
      <c r="I721" s="298"/>
    </row>
    <row r="722">
      <c r="D722" s="298"/>
      <c r="E722" s="298"/>
      <c r="F722" s="298"/>
      <c r="G722" s="298"/>
      <c r="H722" s="298"/>
      <c r="I722" s="298"/>
    </row>
    <row r="723">
      <c r="D723" s="298"/>
      <c r="E723" s="298"/>
      <c r="F723" s="298"/>
      <c r="G723" s="298"/>
      <c r="H723" s="298"/>
      <c r="I723" s="298"/>
    </row>
    <row r="724">
      <c r="D724" s="298"/>
      <c r="E724" s="298"/>
      <c r="F724" s="298"/>
      <c r="G724" s="298"/>
      <c r="H724" s="298"/>
      <c r="I724" s="298"/>
    </row>
    <row r="725">
      <c r="D725" s="298"/>
      <c r="E725" s="298"/>
      <c r="F725" s="298"/>
      <c r="G725" s="298"/>
      <c r="H725" s="298"/>
      <c r="I725" s="298"/>
    </row>
    <row r="726">
      <c r="D726" s="298"/>
      <c r="E726" s="298"/>
      <c r="F726" s="298"/>
      <c r="G726" s="298"/>
      <c r="H726" s="298"/>
      <c r="I726" s="298"/>
    </row>
    <row r="727">
      <c r="D727" s="298"/>
      <c r="E727" s="298"/>
      <c r="F727" s="298"/>
      <c r="G727" s="298"/>
      <c r="H727" s="298"/>
      <c r="I727" s="298"/>
    </row>
    <row r="728">
      <c r="D728" s="298"/>
      <c r="E728" s="298"/>
      <c r="F728" s="298"/>
      <c r="G728" s="298"/>
      <c r="H728" s="298"/>
      <c r="I728" s="298"/>
    </row>
    <row r="729">
      <c r="D729" s="298"/>
      <c r="E729" s="298"/>
      <c r="F729" s="298"/>
      <c r="G729" s="298"/>
      <c r="H729" s="298"/>
      <c r="I729" s="298"/>
    </row>
    <row r="730">
      <c r="D730" s="298"/>
      <c r="E730" s="298"/>
      <c r="F730" s="298"/>
      <c r="G730" s="298"/>
      <c r="H730" s="298"/>
      <c r="I730" s="298"/>
    </row>
    <row r="731">
      <c r="D731" s="298"/>
      <c r="E731" s="298"/>
      <c r="F731" s="298"/>
      <c r="G731" s="298"/>
      <c r="H731" s="298"/>
      <c r="I731" s="298"/>
    </row>
    <row r="732">
      <c r="D732" s="298"/>
      <c r="E732" s="298"/>
      <c r="F732" s="298"/>
      <c r="G732" s="298"/>
      <c r="H732" s="298"/>
      <c r="I732" s="298"/>
    </row>
    <row r="733">
      <c r="D733" s="298"/>
      <c r="E733" s="298"/>
      <c r="F733" s="298"/>
      <c r="G733" s="298"/>
      <c r="H733" s="298"/>
      <c r="I733" s="298"/>
    </row>
    <row r="734">
      <c r="D734" s="298"/>
      <c r="E734" s="298"/>
      <c r="F734" s="298"/>
      <c r="G734" s="298"/>
      <c r="H734" s="298"/>
      <c r="I734" s="298"/>
    </row>
    <row r="735">
      <c r="D735" s="298"/>
      <c r="E735" s="298"/>
      <c r="F735" s="298"/>
      <c r="G735" s="298"/>
      <c r="H735" s="298"/>
      <c r="I735" s="298"/>
    </row>
    <row r="736">
      <c r="D736" s="298"/>
      <c r="E736" s="298"/>
      <c r="F736" s="298"/>
      <c r="G736" s="298"/>
      <c r="H736" s="298"/>
      <c r="I736" s="298"/>
    </row>
    <row r="737">
      <c r="D737" s="298"/>
      <c r="E737" s="298"/>
      <c r="F737" s="298"/>
      <c r="G737" s="298"/>
      <c r="H737" s="298"/>
      <c r="I737" s="298"/>
    </row>
    <row r="738">
      <c r="D738" s="298"/>
      <c r="E738" s="298"/>
      <c r="F738" s="298"/>
      <c r="G738" s="298"/>
      <c r="H738" s="298"/>
      <c r="I738" s="298"/>
    </row>
    <row r="739">
      <c r="D739" s="298"/>
      <c r="E739" s="298"/>
      <c r="F739" s="298"/>
      <c r="G739" s="298"/>
      <c r="H739" s="298"/>
      <c r="I739" s="298"/>
    </row>
    <row r="740">
      <c r="D740" s="298"/>
      <c r="E740" s="298"/>
      <c r="F740" s="298"/>
      <c r="G740" s="298"/>
      <c r="H740" s="298"/>
      <c r="I740" s="298"/>
    </row>
    <row r="741">
      <c r="D741" s="298"/>
      <c r="E741" s="298"/>
      <c r="F741" s="298"/>
      <c r="G741" s="298"/>
      <c r="H741" s="298"/>
      <c r="I741" s="298"/>
    </row>
    <row r="742">
      <c r="D742" s="298"/>
      <c r="E742" s="298"/>
      <c r="F742" s="298"/>
      <c r="G742" s="298"/>
      <c r="H742" s="298"/>
      <c r="I742" s="298"/>
    </row>
    <row r="743">
      <c r="D743" s="298"/>
      <c r="E743" s="298"/>
      <c r="F743" s="298"/>
      <c r="G743" s="298"/>
      <c r="H743" s="298"/>
      <c r="I743" s="298"/>
    </row>
    <row r="744">
      <c r="D744" s="298"/>
      <c r="E744" s="298"/>
      <c r="F744" s="298"/>
      <c r="G744" s="298"/>
      <c r="H744" s="298"/>
      <c r="I744" s="298"/>
    </row>
    <row r="745">
      <c r="D745" s="298"/>
      <c r="E745" s="298"/>
      <c r="F745" s="298"/>
      <c r="G745" s="298"/>
      <c r="H745" s="298"/>
      <c r="I745" s="298"/>
    </row>
    <row r="746">
      <c r="D746" s="298"/>
      <c r="E746" s="298"/>
      <c r="F746" s="298"/>
      <c r="G746" s="298"/>
      <c r="H746" s="298"/>
      <c r="I746" s="298"/>
    </row>
    <row r="747">
      <c r="D747" s="298"/>
      <c r="E747" s="298"/>
      <c r="F747" s="298"/>
      <c r="G747" s="298"/>
      <c r="H747" s="298"/>
      <c r="I747" s="298"/>
    </row>
    <row r="748">
      <c r="D748" s="298"/>
      <c r="E748" s="298"/>
      <c r="F748" s="298"/>
      <c r="G748" s="298"/>
      <c r="H748" s="298"/>
      <c r="I748" s="298"/>
    </row>
    <row r="749">
      <c r="D749" s="298"/>
      <c r="E749" s="298"/>
      <c r="F749" s="298"/>
      <c r="G749" s="298"/>
      <c r="H749" s="298"/>
      <c r="I749" s="298"/>
    </row>
    <row r="750">
      <c r="D750" s="298"/>
      <c r="E750" s="298"/>
      <c r="F750" s="298"/>
      <c r="G750" s="298"/>
      <c r="H750" s="298"/>
      <c r="I750" s="298"/>
    </row>
    <row r="751">
      <c r="D751" s="298"/>
      <c r="E751" s="298"/>
      <c r="F751" s="298"/>
      <c r="G751" s="298"/>
      <c r="H751" s="298"/>
      <c r="I751" s="298"/>
    </row>
    <row r="752">
      <c r="D752" s="298"/>
      <c r="E752" s="298"/>
      <c r="F752" s="298"/>
      <c r="G752" s="298"/>
      <c r="H752" s="298"/>
      <c r="I752" s="298"/>
    </row>
    <row r="753">
      <c r="D753" s="298"/>
      <c r="E753" s="298"/>
      <c r="F753" s="298"/>
      <c r="G753" s="298"/>
      <c r="H753" s="298"/>
      <c r="I753" s="298"/>
    </row>
    <row r="754">
      <c r="D754" s="298"/>
      <c r="E754" s="298"/>
      <c r="F754" s="298"/>
      <c r="G754" s="298"/>
      <c r="H754" s="298"/>
      <c r="I754" s="298"/>
    </row>
    <row r="755">
      <c r="D755" s="298"/>
      <c r="E755" s="298"/>
      <c r="F755" s="298"/>
      <c r="G755" s="298"/>
      <c r="H755" s="298"/>
      <c r="I755" s="298"/>
    </row>
    <row r="756">
      <c r="D756" s="298"/>
      <c r="E756" s="298"/>
      <c r="F756" s="298"/>
      <c r="G756" s="298"/>
      <c r="H756" s="298"/>
      <c r="I756" s="298"/>
    </row>
    <row r="757">
      <c r="D757" s="298"/>
      <c r="E757" s="298"/>
      <c r="F757" s="298"/>
      <c r="G757" s="298"/>
      <c r="H757" s="298"/>
      <c r="I757" s="298"/>
    </row>
    <row r="758">
      <c r="D758" s="298"/>
      <c r="E758" s="298"/>
      <c r="F758" s="298"/>
      <c r="G758" s="298"/>
      <c r="H758" s="298"/>
      <c r="I758" s="298"/>
    </row>
    <row r="759">
      <c r="D759" s="298"/>
      <c r="E759" s="298"/>
      <c r="F759" s="298"/>
      <c r="G759" s="298"/>
      <c r="H759" s="298"/>
      <c r="I759" s="298"/>
    </row>
    <row r="760">
      <c r="D760" s="298"/>
      <c r="E760" s="298"/>
      <c r="F760" s="298"/>
      <c r="G760" s="298"/>
      <c r="H760" s="298"/>
      <c r="I760" s="298"/>
    </row>
    <row r="761">
      <c r="D761" s="298"/>
      <c r="E761" s="298"/>
      <c r="F761" s="298"/>
      <c r="G761" s="298"/>
      <c r="H761" s="298"/>
      <c r="I761" s="298"/>
    </row>
    <row r="762">
      <c r="D762" s="298"/>
      <c r="E762" s="298"/>
      <c r="F762" s="298"/>
      <c r="G762" s="298"/>
      <c r="H762" s="298"/>
      <c r="I762" s="298"/>
    </row>
    <row r="763">
      <c r="D763" s="298"/>
      <c r="E763" s="298"/>
      <c r="F763" s="298"/>
      <c r="G763" s="298"/>
      <c r="H763" s="298"/>
      <c r="I763" s="298"/>
    </row>
    <row r="764">
      <c r="D764" s="298"/>
      <c r="E764" s="298"/>
      <c r="F764" s="298"/>
      <c r="G764" s="298"/>
      <c r="H764" s="298"/>
      <c r="I764" s="298"/>
    </row>
    <row r="765">
      <c r="D765" s="298"/>
      <c r="E765" s="298"/>
      <c r="F765" s="298"/>
      <c r="G765" s="298"/>
      <c r="H765" s="298"/>
      <c r="I765" s="298"/>
    </row>
    <row r="766">
      <c r="D766" s="298"/>
      <c r="E766" s="298"/>
      <c r="F766" s="298"/>
      <c r="G766" s="298"/>
      <c r="H766" s="298"/>
      <c r="I766" s="298"/>
    </row>
    <row r="767">
      <c r="D767" s="298"/>
      <c r="E767" s="298"/>
      <c r="F767" s="298"/>
      <c r="G767" s="298"/>
      <c r="H767" s="298"/>
      <c r="I767" s="298"/>
    </row>
    <row r="768">
      <c r="D768" s="298"/>
      <c r="E768" s="298"/>
      <c r="F768" s="298"/>
      <c r="G768" s="298"/>
      <c r="H768" s="298"/>
      <c r="I768" s="298"/>
    </row>
    <row r="769">
      <c r="D769" s="298"/>
      <c r="E769" s="298"/>
      <c r="F769" s="298"/>
      <c r="G769" s="298"/>
      <c r="H769" s="298"/>
      <c r="I769" s="298"/>
    </row>
  </sheetData>
  <mergeCells count="302">
    <mergeCell ref="D44:H44"/>
    <mergeCell ref="G45:H45"/>
    <mergeCell ref="G46:H46"/>
    <mergeCell ref="G47:H47"/>
    <mergeCell ref="G48:H48"/>
    <mergeCell ref="E49:H49"/>
    <mergeCell ref="E50:H50"/>
    <mergeCell ref="E51:F51"/>
    <mergeCell ref="E52:F52"/>
    <mergeCell ref="E53:F53"/>
    <mergeCell ref="D54:H54"/>
    <mergeCell ref="G55:H55"/>
    <mergeCell ref="G56:H56"/>
    <mergeCell ref="G57:H57"/>
    <mergeCell ref="C2:I2"/>
    <mergeCell ref="D3:H3"/>
    <mergeCell ref="D4:H4"/>
    <mergeCell ref="G5:H5"/>
    <mergeCell ref="G6:H6"/>
    <mergeCell ref="G7:H7"/>
    <mergeCell ref="G8:H8"/>
    <mergeCell ref="E9:H9"/>
    <mergeCell ref="E10:H10"/>
    <mergeCell ref="E11:F11"/>
    <mergeCell ref="E12:F12"/>
    <mergeCell ref="E13:F13"/>
    <mergeCell ref="D14:H14"/>
    <mergeCell ref="G15:H15"/>
    <mergeCell ref="G16:H16"/>
    <mergeCell ref="G17:H17"/>
    <mergeCell ref="G18:H18"/>
    <mergeCell ref="E19:H19"/>
    <mergeCell ref="E20:H20"/>
    <mergeCell ref="E21:F21"/>
    <mergeCell ref="E22:F22"/>
    <mergeCell ref="E23:F23"/>
    <mergeCell ref="D24:H24"/>
    <mergeCell ref="G25:H25"/>
    <mergeCell ref="G26:H26"/>
    <mergeCell ref="G27:H27"/>
    <mergeCell ref="G28:H28"/>
    <mergeCell ref="E29:H29"/>
    <mergeCell ref="E30:H30"/>
    <mergeCell ref="E31:F31"/>
    <mergeCell ref="E32:F32"/>
    <mergeCell ref="E33:F33"/>
    <mergeCell ref="D34:H34"/>
    <mergeCell ref="G35:H35"/>
    <mergeCell ref="G36:H36"/>
    <mergeCell ref="G37:H37"/>
    <mergeCell ref="G38:H38"/>
    <mergeCell ref="E39:H39"/>
    <mergeCell ref="E40:H40"/>
    <mergeCell ref="E41:F41"/>
    <mergeCell ref="E42:F42"/>
    <mergeCell ref="E43:F43"/>
    <mergeCell ref="G58:H58"/>
    <mergeCell ref="E59:H59"/>
    <mergeCell ref="E60:H60"/>
    <mergeCell ref="E61:F61"/>
    <mergeCell ref="E62:F62"/>
    <mergeCell ref="E63:F63"/>
    <mergeCell ref="D64:H64"/>
    <mergeCell ref="G65:H65"/>
    <mergeCell ref="G66:H66"/>
    <mergeCell ref="G67:H67"/>
    <mergeCell ref="G68:H68"/>
    <mergeCell ref="E69:H69"/>
    <mergeCell ref="E70:H70"/>
    <mergeCell ref="E71:F71"/>
    <mergeCell ref="E72:F72"/>
    <mergeCell ref="E73:F73"/>
    <mergeCell ref="D74:H74"/>
    <mergeCell ref="G75:H75"/>
    <mergeCell ref="G76:H76"/>
    <mergeCell ref="G77:H77"/>
    <mergeCell ref="G78:H78"/>
    <mergeCell ref="E79:H79"/>
    <mergeCell ref="E80:H80"/>
    <mergeCell ref="E81:F81"/>
    <mergeCell ref="E82:F82"/>
    <mergeCell ref="E83:F83"/>
    <mergeCell ref="D84:H84"/>
    <mergeCell ref="G85:H85"/>
    <mergeCell ref="G86:H86"/>
    <mergeCell ref="G87:H87"/>
    <mergeCell ref="G88:H88"/>
    <mergeCell ref="E89:H89"/>
    <mergeCell ref="E90:H90"/>
    <mergeCell ref="E91:F91"/>
    <mergeCell ref="E92:F92"/>
    <mergeCell ref="E93:F93"/>
    <mergeCell ref="D94:H94"/>
    <mergeCell ref="G95:H95"/>
    <mergeCell ref="G96:H96"/>
    <mergeCell ref="G97:H97"/>
    <mergeCell ref="G98:H98"/>
    <mergeCell ref="E99:H99"/>
    <mergeCell ref="E100:H100"/>
    <mergeCell ref="E101:F101"/>
    <mergeCell ref="E102:F102"/>
    <mergeCell ref="E103:F103"/>
    <mergeCell ref="D104:H104"/>
    <mergeCell ref="G105:H105"/>
    <mergeCell ref="G106:H106"/>
    <mergeCell ref="G107:H107"/>
    <mergeCell ref="G108:H108"/>
    <mergeCell ref="E109:H109"/>
    <mergeCell ref="E110:H110"/>
    <mergeCell ref="E111:F111"/>
    <mergeCell ref="E112:F112"/>
    <mergeCell ref="E113:F113"/>
    <mergeCell ref="D114:H114"/>
    <mergeCell ref="G115:H115"/>
    <mergeCell ref="G116:H116"/>
    <mergeCell ref="G117:H117"/>
    <mergeCell ref="G118:H118"/>
    <mergeCell ref="E119:H119"/>
    <mergeCell ref="E120:H120"/>
    <mergeCell ref="E121:F121"/>
    <mergeCell ref="E122:F122"/>
    <mergeCell ref="E123:F123"/>
    <mergeCell ref="D124:H124"/>
    <mergeCell ref="G125:H125"/>
    <mergeCell ref="G126:H126"/>
    <mergeCell ref="G127:H127"/>
    <mergeCell ref="G128:H128"/>
    <mergeCell ref="E129:H129"/>
    <mergeCell ref="E130:H130"/>
    <mergeCell ref="E131:F131"/>
    <mergeCell ref="E132:F132"/>
    <mergeCell ref="E133:F133"/>
    <mergeCell ref="D134:H134"/>
    <mergeCell ref="G135:H135"/>
    <mergeCell ref="G136:H136"/>
    <mergeCell ref="G137:H137"/>
    <mergeCell ref="G138:H138"/>
    <mergeCell ref="E139:H139"/>
    <mergeCell ref="E140:H140"/>
    <mergeCell ref="E141:F141"/>
    <mergeCell ref="E142:F142"/>
    <mergeCell ref="E143:F143"/>
    <mergeCell ref="D144:H144"/>
    <mergeCell ref="G145:H145"/>
    <mergeCell ref="G146:H146"/>
    <mergeCell ref="G147:H147"/>
    <mergeCell ref="G148:H148"/>
    <mergeCell ref="E149:H149"/>
    <mergeCell ref="E150:H150"/>
    <mergeCell ref="E151:F151"/>
    <mergeCell ref="E152:F152"/>
    <mergeCell ref="E153:F153"/>
    <mergeCell ref="D154:H154"/>
    <mergeCell ref="G155:H155"/>
    <mergeCell ref="G156:H156"/>
    <mergeCell ref="G157:H157"/>
    <mergeCell ref="G158:H158"/>
    <mergeCell ref="E159:H159"/>
    <mergeCell ref="E160:H160"/>
    <mergeCell ref="E161:F161"/>
    <mergeCell ref="E162:F162"/>
    <mergeCell ref="E163:F163"/>
    <mergeCell ref="D164:H164"/>
    <mergeCell ref="G165:H165"/>
    <mergeCell ref="G166:H166"/>
    <mergeCell ref="G167:H167"/>
    <mergeCell ref="G168:H168"/>
    <mergeCell ref="E169:H169"/>
    <mergeCell ref="E170:H170"/>
    <mergeCell ref="E171:F171"/>
    <mergeCell ref="E172:F172"/>
    <mergeCell ref="E173:F173"/>
    <mergeCell ref="D174:H174"/>
    <mergeCell ref="G175:H175"/>
    <mergeCell ref="G176:H176"/>
    <mergeCell ref="G177:H177"/>
    <mergeCell ref="G178:H178"/>
    <mergeCell ref="E179:H179"/>
    <mergeCell ref="E180:H180"/>
    <mergeCell ref="E181:F181"/>
    <mergeCell ref="E182:F182"/>
    <mergeCell ref="E183:F183"/>
    <mergeCell ref="D184:H184"/>
    <mergeCell ref="G185:H185"/>
    <mergeCell ref="G186:H186"/>
    <mergeCell ref="G187:H187"/>
    <mergeCell ref="G188:H188"/>
    <mergeCell ref="E189:H189"/>
    <mergeCell ref="E190:H190"/>
    <mergeCell ref="E191:F191"/>
    <mergeCell ref="E192:F192"/>
    <mergeCell ref="E193:F193"/>
    <mergeCell ref="D194:H194"/>
    <mergeCell ref="G195:H195"/>
    <mergeCell ref="G196:H196"/>
    <mergeCell ref="G197:H197"/>
    <mergeCell ref="G198:H198"/>
    <mergeCell ref="E199:H199"/>
    <mergeCell ref="E200:H200"/>
    <mergeCell ref="E201:F201"/>
    <mergeCell ref="E202:F202"/>
    <mergeCell ref="E203:F203"/>
    <mergeCell ref="D204:H204"/>
    <mergeCell ref="G205:H205"/>
    <mergeCell ref="G206:H206"/>
    <mergeCell ref="G207:H207"/>
    <mergeCell ref="G208:H208"/>
    <mergeCell ref="E209:H209"/>
    <mergeCell ref="E210:H210"/>
    <mergeCell ref="E211:F211"/>
    <mergeCell ref="D254:H254"/>
    <mergeCell ref="G255:H255"/>
    <mergeCell ref="G256:H256"/>
    <mergeCell ref="G257:H257"/>
    <mergeCell ref="G258:H258"/>
    <mergeCell ref="E259:H259"/>
    <mergeCell ref="E260:H260"/>
    <mergeCell ref="E261:F261"/>
    <mergeCell ref="E262:F262"/>
    <mergeCell ref="E263:F263"/>
    <mergeCell ref="D264:H264"/>
    <mergeCell ref="G265:H265"/>
    <mergeCell ref="G266:H266"/>
    <mergeCell ref="G267:H267"/>
    <mergeCell ref="G275:H275"/>
    <mergeCell ref="G276:H276"/>
    <mergeCell ref="G277:H277"/>
    <mergeCell ref="G278:H278"/>
    <mergeCell ref="E279:H279"/>
    <mergeCell ref="E280:H280"/>
    <mergeCell ref="E281:F281"/>
    <mergeCell ref="E282:F282"/>
    <mergeCell ref="E283:F283"/>
    <mergeCell ref="D284:H284"/>
    <mergeCell ref="G285:H285"/>
    <mergeCell ref="G286:H286"/>
    <mergeCell ref="G287:H287"/>
    <mergeCell ref="G288:H288"/>
    <mergeCell ref="G296:H296"/>
    <mergeCell ref="G297:H297"/>
    <mergeCell ref="G298:H298"/>
    <mergeCell ref="E299:H299"/>
    <mergeCell ref="E300:H300"/>
    <mergeCell ref="E301:F301"/>
    <mergeCell ref="E302:F302"/>
    <mergeCell ref="E303:F303"/>
    <mergeCell ref="E289:H289"/>
    <mergeCell ref="E290:H290"/>
    <mergeCell ref="E291:F291"/>
    <mergeCell ref="E292:F292"/>
    <mergeCell ref="E293:F293"/>
    <mergeCell ref="D294:H294"/>
    <mergeCell ref="G295:H295"/>
    <mergeCell ref="E212:F212"/>
    <mergeCell ref="E213:F213"/>
    <mergeCell ref="D214:H214"/>
    <mergeCell ref="G215:H215"/>
    <mergeCell ref="G216:H216"/>
    <mergeCell ref="G217:H217"/>
    <mergeCell ref="G218:H218"/>
    <mergeCell ref="E219:H219"/>
    <mergeCell ref="E220:H220"/>
    <mergeCell ref="E221:F221"/>
    <mergeCell ref="E222:F222"/>
    <mergeCell ref="E223:F223"/>
    <mergeCell ref="D224:H224"/>
    <mergeCell ref="G225:H225"/>
    <mergeCell ref="G226:H226"/>
    <mergeCell ref="G227:H227"/>
    <mergeCell ref="G228:H228"/>
    <mergeCell ref="E229:H229"/>
    <mergeCell ref="E230:H230"/>
    <mergeCell ref="E231:F231"/>
    <mergeCell ref="E232:F232"/>
    <mergeCell ref="E233:F233"/>
    <mergeCell ref="D234:H234"/>
    <mergeCell ref="G235:H235"/>
    <mergeCell ref="G236:H236"/>
    <mergeCell ref="G237:H237"/>
    <mergeCell ref="G238:H238"/>
    <mergeCell ref="E239:H239"/>
    <mergeCell ref="E240:H240"/>
    <mergeCell ref="E241:F241"/>
    <mergeCell ref="E242:F242"/>
    <mergeCell ref="E243:F243"/>
    <mergeCell ref="D244:H244"/>
    <mergeCell ref="G245:H245"/>
    <mergeCell ref="G246:H246"/>
    <mergeCell ref="G247:H247"/>
    <mergeCell ref="G248:H248"/>
    <mergeCell ref="E249:H249"/>
    <mergeCell ref="E250:H250"/>
    <mergeCell ref="E251:F251"/>
    <mergeCell ref="E252:F252"/>
    <mergeCell ref="E253:F253"/>
    <mergeCell ref="G268:H268"/>
    <mergeCell ref="E269:H269"/>
    <mergeCell ref="E270:H270"/>
    <mergeCell ref="E271:F271"/>
    <mergeCell ref="E272:F272"/>
    <mergeCell ref="E273:F273"/>
    <mergeCell ref="D274:H274"/>
  </mergeCells>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4" priority="1" operator="equal">
      <formula>"A"</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5" priority="2" operator="equal">
      <formula>"B"</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6" priority="3" operator="equal">
      <formula>"C1"</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7" priority="4" operator="equal">
      <formula>"C2"</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8" priority="5" operator="equal">
      <formula>"D"</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9" priority="6" operator="equal">
      <formula>"R"</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10" priority="7" operator="equal">
      <formula>"N"</formula>
    </cfRule>
  </conditionalFormatting>
  <printOptions gridLines="1" horizontalCentered="1"/>
  <pageMargins bottom="0.75" footer="0.0" header="0.0" left="0.7" right="0.7" top="0.75"/>
  <pageSetup fitToHeight="0" paperSize="9" cellComments="atEnd" orientation="portrait" pageOrder="overThenDown"/>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hidden="1" min="1" max="1" width="4.25"/>
    <col customWidth="1" hidden="1" min="2" max="2" width="7.13"/>
    <col customWidth="1" min="3" max="3" width="1.75"/>
    <col customWidth="1" min="4" max="8" width="6.38"/>
    <col customWidth="1" min="9" max="9" width="0.38"/>
  </cols>
  <sheetData>
    <row r="1" ht="25.5" hidden="1" customHeight="1"/>
    <row r="2" ht="6.0" customHeight="1">
      <c r="B2" s="238"/>
      <c r="C2" s="238"/>
    </row>
    <row r="3" ht="48.0" customHeight="1">
      <c r="D3" s="316" t="s">
        <v>118</v>
      </c>
    </row>
    <row r="4" ht="20.25" customHeight="1">
      <c r="D4" s="241">
        <f>NOW()</f>
        <v>46265.50961</v>
      </c>
    </row>
    <row r="5" ht="27.0" customHeight="1">
      <c r="A5" s="36" t="s">
        <v>99</v>
      </c>
      <c r="B5" s="36">
        <v>1.0</v>
      </c>
      <c r="D5" s="242" t="s">
        <v>11</v>
      </c>
      <c r="E5" s="243" t="s">
        <v>12</v>
      </c>
      <c r="F5" s="243" t="s">
        <v>13</v>
      </c>
      <c r="G5" s="244" t="s">
        <v>80</v>
      </c>
      <c r="H5" s="245"/>
    </row>
    <row r="6" ht="27.0" customHeight="1">
      <c r="A6" s="36"/>
      <c r="B6" s="36" t="s">
        <v>116</v>
      </c>
      <c r="D6" s="247" t="str">
        <f t="array" ref="D6">IFERROR(INDEX('計測入力シート（ここのみ編集可）'!$BN$17:$BN$116,MATCH(A5&amp;B5,'計測入力シート（ここのみ編集可）'!$BO$17:$BO$116,0)),"")</f>
        <v/>
      </c>
      <c r="E6" s="248" t="str">
        <f t="array" ref="E6">IFERROR(INDEX('計測入力シート（ここのみ編集可）'!$BP$17:$BP$116,MATCH(A5&amp;B5,'計測入力シート（ここのみ編集可）'!$BO$17:$BO$116,0)),"")</f>
        <v/>
      </c>
      <c r="F6" s="249" t="str">
        <f t="array" ref="F6">IFERROR(INDEX('計測入力シート（ここのみ編集可）'!$BR$17:$BR$116,MATCH(A5&amp;B5,'計測入力シート（ここのみ編集可）'!$BO$17:$BO$116,0)),"")</f>
        <v/>
      </c>
      <c r="G6" s="250" t="str">
        <f t="array" ref="G6">IFERROR(INDEX('計測入力シート（ここのみ編集可）'!$BL$17:$BL$116,MATCH(A5&amp;B5,'計測入力シート（ここのみ編集可）'!$BO$17:$BO$116,0)),"")</f>
        <v/>
      </c>
      <c r="H6" s="251"/>
    </row>
    <row r="7" ht="27.0" customHeight="1">
      <c r="D7" s="252" t="s">
        <v>18</v>
      </c>
      <c r="E7" s="253" t="str">
        <f t="array" ref="E7">IFERROR(INDEX('計測入力シート（ここのみ編集可）'!$C$17:$C$116,MATCH(A5&amp;B5,'計測入力シート（ここのみ編集可）'!$BO$17:$BO$116,0)),"")</f>
        <v/>
      </c>
      <c r="F7" s="317" t="s">
        <v>4</v>
      </c>
      <c r="G7" s="255" t="str">
        <f t="array" ref="G7">IFERROR(INDEX('計測入力シート（ここのみ編集可）'!$D$17:$D$116,MATCH(A5&amp;B5,'計測入力シート（ここのみ編集可）'!$BO$17:$BO$116,0)),"")</f>
        <v/>
      </c>
      <c r="H7" s="256"/>
    </row>
    <row r="8" ht="27.0" customHeight="1">
      <c r="D8" s="257" t="s">
        <v>3</v>
      </c>
      <c r="E8" s="258" t="str">
        <f t="array" ref="E8">IFERROR(INDEX('計測入力シート（ここのみ編集可）'!$B$17:$B$116,MATCH(A5&amp;B5,'計測入力シート（ここのみ編集可）'!$BO$17:$BO$116,0)),"")</f>
        <v/>
      </c>
      <c r="F8" s="318" t="s">
        <v>5</v>
      </c>
      <c r="G8" s="260" t="str">
        <f t="array" ref="G8">IFERROR(INDEX('計測入力シート（ここのみ編集可）'!$E$17:$E$116,MATCH(A5&amp;B5,'計測入力シート（ここのみ編集可）'!$BO$17:$BO$116,0)),"")</f>
        <v/>
      </c>
      <c r="H8" s="261"/>
    </row>
    <row r="9" ht="24.75" customHeight="1">
      <c r="D9" s="262" t="s">
        <v>58</v>
      </c>
      <c r="E9" s="263" t="str">
        <f t="array" ref="E9">IFERROR(INDEX(#REF!,MATCH(A5&amp;B5,'計測入力シート（ここのみ編集可）'!$BO$17:$BO$116,0)),"")</f>
        <v/>
      </c>
      <c r="H9" s="35"/>
    </row>
    <row r="10" ht="52.5" customHeight="1">
      <c r="D10" s="264" t="s">
        <v>68</v>
      </c>
      <c r="E10" s="265" t="str">
        <f t="array" ref="E10">IFERROR(INDEX(#REF!,MATCH(A5&amp;B5,'計測入力シート（ここのみ編集可）'!$BO$17:$BO$116,0)),"")</f>
        <v/>
      </c>
      <c r="F10" s="2"/>
      <c r="G10" s="2"/>
      <c r="H10" s="3"/>
    </row>
    <row r="11" ht="20.25" customHeight="1">
      <c r="D11" s="266" t="s">
        <v>70</v>
      </c>
      <c r="E11" s="267" t="str">
        <f t="array" ref="E11">IFERROR(INDEX('計測入力シート（ここのみ編集可）'!$AW$17:$AW$116,MATCH(A5&amp;B5,'計測入力シート（ここのみ編集可）'!$BO$17:$BO$116,0)),"")</f>
        <v/>
      </c>
      <c r="F11" s="268"/>
      <c r="G11" s="269" t="s">
        <v>110</v>
      </c>
      <c r="H11" s="270" t="str">
        <f t="array" ref="H11">IFERROR(INDEX('計測入力シート（ここのみ編集可）'!$AY$17:$AY$116,MATCH(A5&amp;B5,'計測入力シート（ここのみ編集可）'!$BO$17:$BO$116,0)),"")</f>
        <v/>
      </c>
    </row>
    <row r="12" ht="20.25" customHeight="1">
      <c r="D12" s="271" t="s">
        <v>73</v>
      </c>
      <c r="E12" s="272" t="str">
        <f t="array" ref="E12">IFERROR(INDEX('計測入力シート（ここのみ編集可）'!$AZ$17:$AZ$116,MATCH(A5&amp;B5,'計測入力シート（ここのみ編集可）'!$BO$17:$BO$116,0)),"")</f>
        <v/>
      </c>
      <c r="F12" s="179"/>
      <c r="G12" s="273" t="s">
        <v>111</v>
      </c>
      <c r="H12" s="274" t="str">
        <f t="array" ref="H12">IFERROR(INDEX('計測入力シート（ここのみ編集可）'!$BB$17:$BB$116,MATCH(A5&amp;B5,'計測入力シート（ここのみ編集可）'!$BO$17:$BO$116,0)),"")</f>
        <v/>
      </c>
    </row>
    <row r="13" ht="20.25" customHeight="1">
      <c r="D13" s="275" t="s">
        <v>112</v>
      </c>
      <c r="E13" s="276" t="str">
        <f t="array" ref="E13">IFERROR(INDEX('計測入力シート（ここのみ編集可）'!$BC$17:$BC$116,MATCH(A5&amp;B5,'計測入力シート（ここのみ編集可）'!$BO$17:$BO$116,0)),"")</f>
        <v/>
      </c>
      <c r="F13" s="277"/>
      <c r="G13" s="278" t="s">
        <v>9</v>
      </c>
      <c r="H13" s="279" t="str">
        <f t="array" ref="H13">IFERROR(INDEX('計測入力シート（ここのみ編集可）'!$BD$17:$BD$116,MATCH(A5&amp;B5,'計測入力シート（ここのみ編集可）'!$BO$17:$BO$116,0)),"")</f>
        <v/>
      </c>
    </row>
    <row r="14" ht="20.25" customHeight="1">
      <c r="D14" s="280"/>
    </row>
    <row r="15" ht="27.0" customHeight="1">
      <c r="A15" s="105" t="str">
        <f>A5</f>
        <v>NL</v>
      </c>
      <c r="B15" s="105">
        <f>B5+1</f>
        <v>2</v>
      </c>
      <c r="D15" s="242" t="s">
        <v>11</v>
      </c>
      <c r="E15" s="243" t="s">
        <v>12</v>
      </c>
      <c r="F15" s="243" t="s">
        <v>13</v>
      </c>
      <c r="G15" s="244" t="s">
        <v>80</v>
      </c>
      <c r="H15" s="245"/>
    </row>
    <row r="16" ht="27.0" customHeight="1">
      <c r="A16" s="36"/>
      <c r="B16" s="36"/>
      <c r="D16" s="247" t="str">
        <f t="array" ref="D16">IFERROR(INDEX('計測入力シート（ここのみ編集可）'!$BN$17:$BN$116,MATCH(A15&amp;B15,'計測入力シート（ここのみ編集可）'!$BO$17:$BO$116,0)),"")</f>
        <v/>
      </c>
      <c r="E16" s="248" t="str">
        <f t="array" ref="E16">IFERROR(INDEX('計測入力シート（ここのみ編集可）'!$BP$17:$BP$116,MATCH(A15&amp;B15,'計測入力シート（ここのみ編集可）'!$BO$17:$BO$116,0)),"")</f>
        <v/>
      </c>
      <c r="F16" s="249" t="str">
        <f t="array" ref="F16">IFERROR(INDEX('計測入力シート（ここのみ編集可）'!$BR$17:$BR$116,MATCH(A15&amp;B15,'計測入力シート（ここのみ編集可）'!$BO$17:$BO$116,0)),"")</f>
        <v/>
      </c>
      <c r="G16" s="250" t="str">
        <f t="array" ref="G16">IFERROR(INDEX('計測入力シート（ここのみ編集可）'!$BL$17:$BL$116,MATCH(A15&amp;B15,'計測入力シート（ここのみ編集可）'!$BO$17:$BO$116,0)),"")</f>
        <v/>
      </c>
      <c r="H16" s="251"/>
    </row>
    <row r="17" ht="27.0" customHeight="1">
      <c r="D17" s="252" t="s">
        <v>18</v>
      </c>
      <c r="E17" s="253" t="str">
        <f t="array" ref="E17">IFERROR(INDEX('計測入力シート（ここのみ編集可）'!$C$17:$C$116,MATCH(A15&amp;B15,'計測入力シート（ここのみ編集可）'!$BO$17:$BO$116,0)),"")</f>
        <v/>
      </c>
      <c r="F17" s="317" t="s">
        <v>4</v>
      </c>
      <c r="G17" s="255" t="str">
        <f t="array" ref="G17">IFERROR(INDEX('計測入力シート（ここのみ編集可）'!$D$17:$D$116,MATCH(A15&amp;B15,'計測入力シート（ここのみ編集可）'!$BO$17:$BO$116,0)),"")</f>
        <v/>
      </c>
      <c r="H17" s="256"/>
    </row>
    <row r="18" ht="27.0" customHeight="1">
      <c r="D18" s="257" t="s">
        <v>3</v>
      </c>
      <c r="E18" s="258" t="str">
        <f t="array" ref="E18">IFERROR(INDEX('計測入力シート（ここのみ編集可）'!$B$17:$B$116,MATCH(A15&amp;B15,'計測入力シート（ここのみ編集可）'!$BO$17:$BO$116,0)),"")</f>
        <v/>
      </c>
      <c r="F18" s="318" t="s">
        <v>5</v>
      </c>
      <c r="G18" s="260" t="str">
        <f t="array" ref="G18">IFERROR(INDEX('計測入力シート（ここのみ編集可）'!$E$17:$E$116,MATCH(A15&amp;B15,'計測入力シート（ここのみ編集可）'!$BO$17:$BO$116,0)),"")</f>
        <v/>
      </c>
      <c r="H18" s="261"/>
    </row>
    <row r="19" ht="24.75" customHeight="1">
      <c r="D19" s="262" t="s">
        <v>58</v>
      </c>
      <c r="E19" s="263" t="str">
        <f t="array" ref="E19">IFERROR(INDEX(#REF!,MATCH(A15&amp;B15,'計測入力シート（ここのみ編集可）'!$BO$17:$BO$116,0)),"")</f>
        <v/>
      </c>
      <c r="H19" s="35"/>
    </row>
    <row r="20" ht="52.5" customHeight="1">
      <c r="D20" s="264" t="s">
        <v>68</v>
      </c>
      <c r="E20" s="265" t="str">
        <f t="array" ref="E20">IFERROR(INDEX(#REF!,MATCH(A15&amp;B15,'計測入力シート（ここのみ編集可）'!$BO$17:$BO$116,0)),"")</f>
        <v/>
      </c>
      <c r="F20" s="2"/>
      <c r="G20" s="2"/>
      <c r="H20" s="3"/>
    </row>
    <row r="21" ht="20.25" customHeight="1">
      <c r="D21" s="266" t="s">
        <v>70</v>
      </c>
      <c r="E21" s="267" t="str">
        <f t="array" ref="E21">IFERROR(INDEX('計測入力シート（ここのみ編集可）'!$AW$17:$AW$116,MATCH(A15&amp;B15,'計測入力シート（ここのみ編集可）'!$BO$17:$BO$116,0)),"")</f>
        <v/>
      </c>
      <c r="F21" s="268"/>
      <c r="G21" s="269" t="s">
        <v>110</v>
      </c>
      <c r="H21" s="270" t="str">
        <f t="array" ref="H21">IFERROR(INDEX('計測入力シート（ここのみ編集可）'!$AY$17:$AY$116,MATCH(A15&amp;B15,'計測入力シート（ここのみ編集可）'!$BO$17:$BO$116,0)),"")</f>
        <v/>
      </c>
    </row>
    <row r="22" ht="20.25" customHeight="1">
      <c r="D22" s="271" t="s">
        <v>73</v>
      </c>
      <c r="E22" s="272" t="str">
        <f t="array" ref="E22">IFERROR(INDEX('計測入力シート（ここのみ編集可）'!$AZ$17:$AZ$116,MATCH(A15&amp;B15,'計測入力シート（ここのみ編集可）'!$BO$17:$BO$116,0)),"")</f>
        <v/>
      </c>
      <c r="F22" s="179"/>
      <c r="G22" s="273" t="s">
        <v>111</v>
      </c>
      <c r="H22" s="274" t="str">
        <f t="array" ref="H22">IFERROR(INDEX('計測入力シート（ここのみ編集可）'!$BB$17:$BB$116,MATCH(A15&amp;B15,'計測入力シート（ここのみ編集可）'!$BO$17:$BO$116,0)),"")</f>
        <v/>
      </c>
    </row>
    <row r="23" ht="20.25" customHeight="1">
      <c r="D23" s="275" t="s">
        <v>112</v>
      </c>
      <c r="E23" s="276" t="str">
        <f t="array" ref="E23">IFERROR(INDEX('計測入力シート（ここのみ編集可）'!$BC$17:$BC$116,MATCH(A15&amp;B15,'計測入力シート（ここのみ編集可）'!$BO$17:$BO$116,0)),"")</f>
        <v/>
      </c>
      <c r="F23" s="277"/>
      <c r="G23" s="278" t="s">
        <v>9</v>
      </c>
      <c r="H23" s="279" t="str">
        <f t="array" ref="H23">IFERROR(INDEX('計測入力シート（ここのみ編集可）'!$BD$17:$BD$116,MATCH(A15&amp;B15,'計測入力シート（ここのみ編集可）'!$BO$17:$BO$116,0)),"")</f>
        <v/>
      </c>
    </row>
    <row r="24" ht="20.25" customHeight="1">
      <c r="D24" s="280"/>
    </row>
    <row r="25" ht="27.0" customHeight="1">
      <c r="A25" s="105" t="str">
        <f>A15</f>
        <v>NL</v>
      </c>
      <c r="B25" s="105">
        <f>B15+1</f>
        <v>3</v>
      </c>
      <c r="D25" s="242" t="s">
        <v>11</v>
      </c>
      <c r="E25" s="243" t="s">
        <v>12</v>
      </c>
      <c r="F25" s="243" t="s">
        <v>13</v>
      </c>
      <c r="G25" s="244" t="s">
        <v>80</v>
      </c>
      <c r="H25" s="245"/>
    </row>
    <row r="26" ht="27.0" customHeight="1">
      <c r="A26" s="36"/>
      <c r="B26" s="36"/>
      <c r="D26" s="247" t="str">
        <f t="array" ref="D26">IFERROR(INDEX('計測入力シート（ここのみ編集可）'!$BN$17:$BN$116,MATCH(A25&amp;B25,'計測入力シート（ここのみ編集可）'!$BO$17:$BO$116,0)),"")</f>
        <v/>
      </c>
      <c r="E26" s="248" t="str">
        <f t="array" ref="E26">IFERROR(INDEX('計測入力シート（ここのみ編集可）'!$BP$17:$BP$116,MATCH(A25&amp;B25,'計測入力シート（ここのみ編集可）'!$BO$17:$BO$116,0)),"")</f>
        <v/>
      </c>
      <c r="F26" s="249" t="str">
        <f t="array" ref="F26">IFERROR(INDEX('計測入力シート（ここのみ編集可）'!$BR$17:$BR$116,MATCH(A25&amp;B25,'計測入力シート（ここのみ編集可）'!$BO$17:$BO$116,0)),"")</f>
        <v/>
      </c>
      <c r="G26" s="250" t="str">
        <f t="array" ref="G26">IFERROR(INDEX('計測入力シート（ここのみ編集可）'!$BL$17:$BL$116,MATCH(A25&amp;B25,'計測入力シート（ここのみ編集可）'!$BO$17:$BO$116,0)),"")</f>
        <v/>
      </c>
      <c r="H26" s="251"/>
    </row>
    <row r="27" ht="27.0" customHeight="1">
      <c r="D27" s="252" t="s">
        <v>18</v>
      </c>
      <c r="E27" s="253" t="str">
        <f t="array" ref="E27">IFERROR(INDEX('計測入力シート（ここのみ編集可）'!$C$17:$C$116,MATCH(A25&amp;B25,'計測入力シート（ここのみ編集可）'!$BO$17:$BO$116,0)),"")</f>
        <v/>
      </c>
      <c r="F27" s="317" t="s">
        <v>4</v>
      </c>
      <c r="G27" s="255" t="str">
        <f t="array" ref="G27">IFERROR(INDEX('計測入力シート（ここのみ編集可）'!$D$17:$D$116,MATCH(A25&amp;B25,'計測入力シート（ここのみ編集可）'!$BO$17:$BO$116,0)),"")</f>
        <v/>
      </c>
      <c r="H27" s="256"/>
    </row>
    <row r="28" ht="27.0" customHeight="1">
      <c r="D28" s="257" t="s">
        <v>3</v>
      </c>
      <c r="E28" s="258" t="str">
        <f t="array" ref="E28">IFERROR(INDEX('計測入力シート（ここのみ編集可）'!$B$17:$B$116,MATCH(A25&amp;B25,'計測入力シート（ここのみ編集可）'!$BO$17:$BO$116,0)),"")</f>
        <v/>
      </c>
      <c r="F28" s="318" t="s">
        <v>5</v>
      </c>
      <c r="G28" s="260" t="str">
        <f t="array" ref="G28">IFERROR(INDEX('計測入力シート（ここのみ編集可）'!$E$17:$E$116,MATCH(A25&amp;B25,'計測入力シート（ここのみ編集可）'!$BO$17:$BO$116,0)),"")</f>
        <v/>
      </c>
      <c r="H28" s="261"/>
    </row>
    <row r="29" ht="24.75" customHeight="1">
      <c r="D29" s="262" t="s">
        <v>58</v>
      </c>
      <c r="E29" s="263" t="str">
        <f t="array" ref="E29">IFERROR(INDEX(#REF!,MATCH(A25&amp;B25,'計測入力シート（ここのみ編集可）'!$BO$17:$BO$116,0)),"")</f>
        <v/>
      </c>
      <c r="H29" s="35"/>
    </row>
    <row r="30" ht="52.5" customHeight="1">
      <c r="D30" s="264" t="s">
        <v>68</v>
      </c>
      <c r="E30" s="265" t="str">
        <f t="array" ref="E30">IFERROR(INDEX(#REF!,MATCH(A25&amp;B25,'計測入力シート（ここのみ編集可）'!$BO$17:$BO$116,0)),"")</f>
        <v/>
      </c>
      <c r="F30" s="2"/>
      <c r="G30" s="2"/>
      <c r="H30" s="3"/>
    </row>
    <row r="31" ht="20.25" customHeight="1">
      <c r="D31" s="266" t="s">
        <v>70</v>
      </c>
      <c r="E31" s="267" t="str">
        <f t="array" ref="E31">IFERROR(INDEX('計測入力シート（ここのみ編集可）'!$AW$17:$AW$116,MATCH(A25&amp;B25,'計測入力シート（ここのみ編集可）'!$BO$17:$BO$116,0)),"")</f>
        <v/>
      </c>
      <c r="F31" s="268"/>
      <c r="G31" s="269" t="s">
        <v>110</v>
      </c>
      <c r="H31" s="270" t="str">
        <f t="array" ref="H31">IFERROR(INDEX('計測入力シート（ここのみ編集可）'!$AY$17:$AY$116,MATCH(A25&amp;B25,'計測入力シート（ここのみ編集可）'!$BO$17:$BO$116,0)),"")</f>
        <v/>
      </c>
    </row>
    <row r="32" ht="20.25" customHeight="1">
      <c r="D32" s="271" t="s">
        <v>73</v>
      </c>
      <c r="E32" s="272" t="str">
        <f t="array" ref="E32">IFERROR(INDEX('計測入力シート（ここのみ編集可）'!$AZ$17:$AZ$116,MATCH(A25&amp;B25,'計測入力シート（ここのみ編集可）'!$BO$17:$BO$116,0)),"")</f>
        <v/>
      </c>
      <c r="F32" s="179"/>
      <c r="G32" s="273" t="s">
        <v>111</v>
      </c>
      <c r="H32" s="274" t="str">
        <f t="array" ref="H32">IFERROR(INDEX('計測入力シート（ここのみ編集可）'!$BB$17:$BB$116,MATCH(A25&amp;B25,'計測入力シート（ここのみ編集可）'!$BO$17:$BO$116,0)),"")</f>
        <v/>
      </c>
    </row>
    <row r="33" ht="20.25" customHeight="1">
      <c r="D33" s="275" t="s">
        <v>112</v>
      </c>
      <c r="E33" s="276" t="str">
        <f t="array" ref="E33">IFERROR(INDEX('計測入力シート（ここのみ編集可）'!$BC$17:$BC$116,MATCH(A25&amp;B25,'計測入力シート（ここのみ編集可）'!$BO$17:$BO$116,0)),"")</f>
        <v/>
      </c>
      <c r="F33" s="277"/>
      <c r="G33" s="278" t="s">
        <v>9</v>
      </c>
      <c r="H33" s="279" t="str">
        <f t="array" ref="H33">IFERROR(INDEX('計測入力シート（ここのみ編集可）'!$BD$17:$BD$116,MATCH(A25&amp;B25,'計測入力シート（ここのみ編集可）'!$BO$17:$BO$116,0)),"")</f>
        <v/>
      </c>
    </row>
    <row r="34" ht="20.25" customHeight="1">
      <c r="D34" s="280"/>
    </row>
    <row r="35" ht="27.0" customHeight="1">
      <c r="A35" s="105" t="str">
        <f>A25</f>
        <v>NL</v>
      </c>
      <c r="B35" s="105">
        <f>B25+1</f>
        <v>4</v>
      </c>
      <c r="D35" s="242" t="s">
        <v>11</v>
      </c>
      <c r="E35" s="243" t="s">
        <v>12</v>
      </c>
      <c r="F35" s="243" t="s">
        <v>13</v>
      </c>
      <c r="G35" s="244" t="s">
        <v>80</v>
      </c>
      <c r="H35" s="245"/>
    </row>
    <row r="36" ht="27.0" customHeight="1">
      <c r="A36" s="36"/>
      <c r="B36" s="36"/>
      <c r="D36" s="247" t="str">
        <f t="array" ref="D36">IFERROR(INDEX('計測入力シート（ここのみ編集可）'!$BN$17:$BN$116,MATCH(A35&amp;B35,'計測入力シート（ここのみ編集可）'!$BO$17:$BO$116,0)),"")</f>
        <v/>
      </c>
      <c r="E36" s="248" t="str">
        <f t="array" ref="E36">IFERROR(INDEX('計測入力シート（ここのみ編集可）'!$BP$17:$BP$116,MATCH(A35&amp;B35,'計測入力シート（ここのみ編集可）'!$BO$17:$BO$116,0)),"")</f>
        <v/>
      </c>
      <c r="F36" s="249" t="str">
        <f t="array" ref="F36">IFERROR(INDEX('計測入力シート（ここのみ編集可）'!$BR$17:$BR$116,MATCH(A35&amp;B35,'計測入力シート（ここのみ編集可）'!$BO$17:$BO$116,0)),"")</f>
        <v/>
      </c>
      <c r="G36" s="250" t="str">
        <f t="array" ref="G36">IFERROR(INDEX('計測入力シート（ここのみ編集可）'!$BL$17:$BL$116,MATCH(A35&amp;B35,'計測入力シート（ここのみ編集可）'!$BO$17:$BO$116,0)),"")</f>
        <v/>
      </c>
      <c r="H36" s="251"/>
    </row>
    <row r="37" ht="27.0" customHeight="1">
      <c r="D37" s="252" t="s">
        <v>18</v>
      </c>
      <c r="E37" s="253" t="str">
        <f t="array" ref="E37">IFERROR(INDEX('計測入力シート（ここのみ編集可）'!$C$17:$C$116,MATCH(A35&amp;B35,'計測入力シート（ここのみ編集可）'!$BO$17:$BO$116,0)),"")</f>
        <v/>
      </c>
      <c r="F37" s="317" t="s">
        <v>4</v>
      </c>
      <c r="G37" s="255" t="str">
        <f t="array" ref="G37">IFERROR(INDEX('計測入力シート（ここのみ編集可）'!$D$17:$D$116,MATCH(A35&amp;B35,'計測入力シート（ここのみ編集可）'!$BO$17:$BO$116,0)),"")</f>
        <v/>
      </c>
      <c r="H37" s="256"/>
    </row>
    <row r="38" ht="27.0" customHeight="1">
      <c r="D38" s="257" t="s">
        <v>3</v>
      </c>
      <c r="E38" s="258" t="str">
        <f t="array" ref="E38">IFERROR(INDEX('計測入力シート（ここのみ編集可）'!$B$17:$B$116,MATCH(A35&amp;B35,'計測入力シート（ここのみ編集可）'!$BO$17:$BO$116,0)),"")</f>
        <v/>
      </c>
      <c r="F38" s="318" t="s">
        <v>5</v>
      </c>
      <c r="G38" s="260" t="str">
        <f t="array" ref="G38">IFERROR(INDEX('計測入力シート（ここのみ編集可）'!$E$17:$E$116,MATCH(A35&amp;B35,'計測入力シート（ここのみ編集可）'!$BO$17:$BO$116,0)),"")</f>
        <v/>
      </c>
      <c r="H38" s="261"/>
    </row>
    <row r="39" ht="24.75" customHeight="1">
      <c r="D39" s="262" t="s">
        <v>58</v>
      </c>
      <c r="E39" s="263" t="str">
        <f t="array" ref="E39">IFERROR(INDEX(#REF!,MATCH(A35&amp;B35,'計測入力シート（ここのみ編集可）'!$BO$17:$BO$116,0)),"")</f>
        <v/>
      </c>
      <c r="H39" s="35"/>
    </row>
    <row r="40" ht="52.5" customHeight="1">
      <c r="D40" s="264" t="s">
        <v>68</v>
      </c>
      <c r="E40" s="265" t="str">
        <f t="array" ref="E40">IFERROR(INDEX(#REF!,MATCH(A35&amp;B35,'計測入力シート（ここのみ編集可）'!$BO$17:$BO$116,0)),"")</f>
        <v/>
      </c>
      <c r="F40" s="2"/>
      <c r="G40" s="2"/>
      <c r="H40" s="3"/>
    </row>
    <row r="41" ht="20.25" customHeight="1">
      <c r="D41" s="266" t="s">
        <v>70</v>
      </c>
      <c r="E41" s="267" t="str">
        <f t="array" ref="E41">IFERROR(INDEX('計測入力シート（ここのみ編集可）'!$AW$17:$AW$116,MATCH(A35&amp;B35,'計測入力シート（ここのみ編集可）'!$BO$17:$BO$116,0)),"")</f>
        <v/>
      </c>
      <c r="F41" s="268"/>
      <c r="G41" s="269" t="s">
        <v>110</v>
      </c>
      <c r="H41" s="270" t="str">
        <f t="array" ref="H41">IFERROR(INDEX('計測入力シート（ここのみ編集可）'!$AY$17:$AY$116,MATCH(A35&amp;B35,'計測入力シート（ここのみ編集可）'!$BO$17:$BO$116,0)),"")</f>
        <v/>
      </c>
    </row>
    <row r="42" ht="20.25" customHeight="1">
      <c r="D42" s="271" t="s">
        <v>73</v>
      </c>
      <c r="E42" s="272" t="str">
        <f t="array" ref="E42">IFERROR(INDEX('計測入力シート（ここのみ編集可）'!$AZ$17:$AZ$116,MATCH(A35&amp;B35,'計測入力シート（ここのみ編集可）'!$BO$17:$BO$116,0)),"")</f>
        <v/>
      </c>
      <c r="F42" s="179"/>
      <c r="G42" s="273" t="s">
        <v>111</v>
      </c>
      <c r="H42" s="274" t="str">
        <f t="array" ref="H42">IFERROR(INDEX('計測入力シート（ここのみ編集可）'!$BB$17:$BB$116,MATCH(A35&amp;B35,'計測入力シート（ここのみ編集可）'!$BO$17:$BO$116,0)),"")</f>
        <v/>
      </c>
    </row>
    <row r="43" ht="20.25" customHeight="1">
      <c r="D43" s="275" t="s">
        <v>112</v>
      </c>
      <c r="E43" s="276" t="str">
        <f t="array" ref="E43">IFERROR(INDEX('計測入力シート（ここのみ編集可）'!$BC$17:$BC$116,MATCH(A35&amp;B35,'計測入力シート（ここのみ編集可）'!$BO$17:$BO$116,0)),"")</f>
        <v/>
      </c>
      <c r="F43" s="277"/>
      <c r="G43" s="278" t="s">
        <v>9</v>
      </c>
      <c r="H43" s="279" t="str">
        <f t="array" ref="H43">IFERROR(INDEX('計測入力シート（ここのみ編集可）'!$BD$17:$BD$116,MATCH(A35&amp;B35,'計測入力シート（ここのみ編集可）'!$BO$17:$BO$116,0)),"")</f>
        <v/>
      </c>
    </row>
    <row r="44" ht="20.25" customHeight="1">
      <c r="D44" s="280"/>
    </row>
    <row r="45" ht="27.0" customHeight="1">
      <c r="A45" s="105" t="str">
        <f>A35</f>
        <v>NL</v>
      </c>
      <c r="B45" s="105">
        <f>B35+1</f>
        <v>5</v>
      </c>
      <c r="D45" s="242" t="s">
        <v>11</v>
      </c>
      <c r="E45" s="243" t="s">
        <v>12</v>
      </c>
      <c r="F45" s="243" t="s">
        <v>13</v>
      </c>
      <c r="G45" s="244" t="s">
        <v>80</v>
      </c>
      <c r="H45" s="245"/>
    </row>
    <row r="46" ht="27.0" customHeight="1">
      <c r="A46" s="36"/>
      <c r="B46" s="36"/>
      <c r="D46" s="247" t="str">
        <f t="array" ref="D46">IFERROR(INDEX('計測入力シート（ここのみ編集可）'!$BN$17:$BN$116,MATCH(A45&amp;B45,'計測入力シート（ここのみ編集可）'!$BO$17:$BO$116,0)),"")</f>
        <v/>
      </c>
      <c r="E46" s="248" t="str">
        <f t="array" ref="E46">IFERROR(INDEX('計測入力シート（ここのみ編集可）'!$BP$17:$BP$116,MATCH(A45&amp;B45,'計測入力シート（ここのみ編集可）'!$BO$17:$BO$116,0)),"")</f>
        <v/>
      </c>
      <c r="F46" s="249" t="str">
        <f t="array" ref="F46">IFERROR(INDEX('計測入力シート（ここのみ編集可）'!$BR$17:$BR$116,MATCH(A45&amp;B45,'計測入力シート（ここのみ編集可）'!$BO$17:$BO$116,0)),"")</f>
        <v/>
      </c>
      <c r="G46" s="250" t="str">
        <f t="array" ref="G46">IFERROR(INDEX('計測入力シート（ここのみ編集可）'!$BL$17:$BL$116,MATCH(A45&amp;B45,'計測入力シート（ここのみ編集可）'!$BO$17:$BO$116,0)),"")</f>
        <v/>
      </c>
      <c r="H46" s="251"/>
    </row>
    <row r="47" ht="27.0" customHeight="1">
      <c r="D47" s="252" t="s">
        <v>18</v>
      </c>
      <c r="E47" s="253" t="str">
        <f t="array" ref="E47">IFERROR(INDEX('計測入力シート（ここのみ編集可）'!$C$17:$C$116,MATCH(A45&amp;B45,'計測入力シート（ここのみ編集可）'!$BO$17:$BO$116,0)),"")</f>
        <v/>
      </c>
      <c r="F47" s="317" t="s">
        <v>4</v>
      </c>
      <c r="G47" s="255" t="str">
        <f t="array" ref="G47">IFERROR(INDEX('計測入力シート（ここのみ編集可）'!$D$17:$D$116,MATCH(A45&amp;B45,'計測入力シート（ここのみ編集可）'!$BO$17:$BO$116,0)),"")</f>
        <v/>
      </c>
      <c r="H47" s="256"/>
    </row>
    <row r="48" ht="27.0" customHeight="1">
      <c r="D48" s="257" t="s">
        <v>3</v>
      </c>
      <c r="E48" s="258" t="str">
        <f t="array" ref="E48">IFERROR(INDEX('計測入力シート（ここのみ編集可）'!$B$17:$B$116,MATCH(A45&amp;B45,'計測入力シート（ここのみ編集可）'!$BO$17:$BO$116,0)),"")</f>
        <v/>
      </c>
      <c r="F48" s="318" t="s">
        <v>5</v>
      </c>
      <c r="G48" s="260" t="str">
        <f t="array" ref="G48">IFERROR(INDEX('計測入力シート（ここのみ編集可）'!$E$17:$E$116,MATCH(A45&amp;B45,'計測入力シート（ここのみ編集可）'!$BO$17:$BO$116,0)),"")</f>
        <v/>
      </c>
      <c r="H48" s="261"/>
    </row>
    <row r="49" ht="24.75" customHeight="1">
      <c r="D49" s="262" t="s">
        <v>58</v>
      </c>
      <c r="E49" s="263" t="str">
        <f t="array" ref="E49">IFERROR(INDEX(#REF!,MATCH(A45&amp;B45,'計測入力シート（ここのみ編集可）'!$BO$17:$BO$116,0)),"")</f>
        <v/>
      </c>
      <c r="H49" s="35"/>
    </row>
    <row r="50" ht="52.5" customHeight="1">
      <c r="D50" s="264" t="s">
        <v>68</v>
      </c>
      <c r="E50" s="265" t="str">
        <f t="array" ref="E50">IFERROR(INDEX(#REF!,MATCH(A45&amp;B45,'計測入力シート（ここのみ編集可）'!$BO$17:$BO$116,0)),"")</f>
        <v/>
      </c>
      <c r="F50" s="2"/>
      <c r="G50" s="2"/>
      <c r="H50" s="3"/>
    </row>
    <row r="51" ht="20.25" customHeight="1">
      <c r="D51" s="266" t="s">
        <v>70</v>
      </c>
      <c r="E51" s="267" t="str">
        <f t="array" ref="E51">IFERROR(INDEX('計測入力シート（ここのみ編集可）'!$AW$17:$AW$116,MATCH(A45&amp;B45,'計測入力シート（ここのみ編集可）'!$BO$17:$BO$116,0)),"")</f>
        <v/>
      </c>
      <c r="F51" s="268"/>
      <c r="G51" s="269" t="s">
        <v>110</v>
      </c>
      <c r="H51" s="270" t="str">
        <f t="array" ref="H51">IFERROR(INDEX('計測入力シート（ここのみ編集可）'!$AY$17:$AY$116,MATCH(A45&amp;B45,'計測入力シート（ここのみ編集可）'!$BO$17:$BO$116,0)),"")</f>
        <v/>
      </c>
    </row>
    <row r="52" ht="20.25" customHeight="1">
      <c r="D52" s="271" t="s">
        <v>73</v>
      </c>
      <c r="E52" s="272" t="str">
        <f t="array" ref="E52">IFERROR(INDEX('計測入力シート（ここのみ編集可）'!$AZ$17:$AZ$116,MATCH(A45&amp;B45,'計測入力シート（ここのみ編集可）'!$BO$17:$BO$116,0)),"")</f>
        <v/>
      </c>
      <c r="F52" s="179"/>
      <c r="G52" s="273" t="s">
        <v>111</v>
      </c>
      <c r="H52" s="274" t="str">
        <f t="array" ref="H52">IFERROR(INDEX('計測入力シート（ここのみ編集可）'!$BB$17:$BB$116,MATCH(A45&amp;B45,'計測入力シート（ここのみ編集可）'!$BO$17:$BO$116,0)),"")</f>
        <v/>
      </c>
    </row>
    <row r="53" ht="20.25" customHeight="1">
      <c r="D53" s="275" t="s">
        <v>112</v>
      </c>
      <c r="E53" s="276" t="str">
        <f t="array" ref="E53">IFERROR(INDEX('計測入力シート（ここのみ編集可）'!$BC$17:$BC$116,MATCH(A45&amp;B45,'計測入力シート（ここのみ編集可）'!$BO$17:$BO$116,0)),"")</f>
        <v/>
      </c>
      <c r="F53" s="277"/>
      <c r="G53" s="278" t="s">
        <v>9</v>
      </c>
      <c r="H53" s="279" t="str">
        <f t="array" ref="H53">IFERROR(INDEX('計測入力シート（ここのみ編集可）'!$BD$17:$BD$116,MATCH(A45&amp;B45,'計測入力シート（ここのみ編集可）'!$BO$17:$BO$116,0)),"")</f>
        <v/>
      </c>
    </row>
    <row r="54" ht="20.25" customHeight="1">
      <c r="D54" s="280"/>
    </row>
    <row r="55" ht="27.0" customHeight="1">
      <c r="A55" s="105" t="str">
        <f>A45</f>
        <v>NL</v>
      </c>
      <c r="B55" s="105">
        <f>B45+1</f>
        <v>6</v>
      </c>
      <c r="D55" s="242" t="s">
        <v>11</v>
      </c>
      <c r="E55" s="243" t="s">
        <v>12</v>
      </c>
      <c r="F55" s="243" t="s">
        <v>13</v>
      </c>
      <c r="G55" s="244" t="s">
        <v>80</v>
      </c>
      <c r="H55" s="245"/>
    </row>
    <row r="56" ht="27.0" customHeight="1">
      <c r="A56" s="36"/>
      <c r="B56" s="36"/>
      <c r="D56" s="247" t="str">
        <f t="array" ref="D56">IFERROR(INDEX('計測入力シート（ここのみ編集可）'!$BN$17:$BN$116,MATCH(A55&amp;B55,'計測入力シート（ここのみ編集可）'!$BO$17:$BO$116,0)),"")</f>
        <v/>
      </c>
      <c r="E56" s="248" t="str">
        <f t="array" ref="E56">IFERROR(INDEX('計測入力シート（ここのみ編集可）'!$BP$17:$BP$116,MATCH(A55&amp;B55,'計測入力シート（ここのみ編集可）'!$BO$17:$BO$116,0)),"")</f>
        <v/>
      </c>
      <c r="F56" s="249" t="str">
        <f t="array" ref="F56">IFERROR(INDEX('計測入力シート（ここのみ編集可）'!$BR$17:$BR$116,MATCH(A55&amp;B55,'計測入力シート（ここのみ編集可）'!$BO$17:$BO$116,0)),"")</f>
        <v/>
      </c>
      <c r="G56" s="250" t="str">
        <f t="array" ref="G56">IFERROR(INDEX('計測入力シート（ここのみ編集可）'!$BL$17:$BL$116,MATCH(A55&amp;B55,'計測入力シート（ここのみ編集可）'!$BO$17:$BO$116,0)),"")</f>
        <v/>
      </c>
      <c r="H56" s="251"/>
    </row>
    <row r="57" ht="27.0" customHeight="1">
      <c r="D57" s="252" t="s">
        <v>18</v>
      </c>
      <c r="E57" s="253" t="str">
        <f t="array" ref="E57">IFERROR(INDEX('計測入力シート（ここのみ編集可）'!$C$17:$C$116,MATCH(A55&amp;B55,'計測入力シート（ここのみ編集可）'!$BO$17:$BO$116,0)),"")</f>
        <v/>
      </c>
      <c r="F57" s="317" t="s">
        <v>4</v>
      </c>
      <c r="G57" s="255" t="str">
        <f t="array" ref="G57">IFERROR(INDEX('計測入力シート（ここのみ編集可）'!$D$17:$D$116,MATCH(A55&amp;B55,'計測入力シート（ここのみ編集可）'!$BO$17:$BO$116,0)),"")</f>
        <v/>
      </c>
      <c r="H57" s="256"/>
    </row>
    <row r="58" ht="27.0" customHeight="1">
      <c r="D58" s="257" t="s">
        <v>3</v>
      </c>
      <c r="E58" s="258" t="str">
        <f t="array" ref="E58">IFERROR(INDEX('計測入力シート（ここのみ編集可）'!$B$17:$B$116,MATCH(A55&amp;B55,'計測入力シート（ここのみ編集可）'!$BO$17:$BO$116,0)),"")</f>
        <v/>
      </c>
      <c r="F58" s="318" t="s">
        <v>5</v>
      </c>
      <c r="G58" s="260" t="str">
        <f t="array" ref="G58">IFERROR(INDEX('計測入力シート（ここのみ編集可）'!$E$17:$E$116,MATCH(A55&amp;B55,'計測入力シート（ここのみ編集可）'!$BO$17:$BO$116,0)),"")</f>
        <v/>
      </c>
      <c r="H58" s="261"/>
    </row>
    <row r="59" ht="24.75" customHeight="1">
      <c r="D59" s="262" t="s">
        <v>58</v>
      </c>
      <c r="E59" s="263" t="str">
        <f t="array" ref="E59">IFERROR(INDEX(#REF!,MATCH(A55&amp;B55,'計測入力シート（ここのみ編集可）'!$BO$17:$BO$116,0)),"")</f>
        <v/>
      </c>
      <c r="H59" s="35"/>
    </row>
    <row r="60" ht="52.5" customHeight="1">
      <c r="D60" s="264" t="s">
        <v>68</v>
      </c>
      <c r="E60" s="265" t="str">
        <f t="array" ref="E60">IFERROR(INDEX(#REF!,MATCH(A55&amp;B55,'計測入力シート（ここのみ編集可）'!$BO$17:$BO$116,0)),"")</f>
        <v/>
      </c>
      <c r="F60" s="2"/>
      <c r="G60" s="2"/>
      <c r="H60" s="3"/>
    </row>
    <row r="61" ht="20.25" customHeight="1">
      <c r="D61" s="266" t="s">
        <v>70</v>
      </c>
      <c r="E61" s="267" t="str">
        <f t="array" ref="E61">IFERROR(INDEX('計測入力シート（ここのみ編集可）'!$AW$17:$AW$116,MATCH(A55&amp;B55,'計測入力シート（ここのみ編集可）'!$BO$17:$BO$116,0)),"")</f>
        <v/>
      </c>
      <c r="F61" s="268"/>
      <c r="G61" s="269" t="s">
        <v>110</v>
      </c>
      <c r="H61" s="270" t="str">
        <f t="array" ref="H61">IFERROR(INDEX('計測入力シート（ここのみ編集可）'!$AY$17:$AY$116,MATCH(A55&amp;B55,'計測入力シート（ここのみ編集可）'!$BO$17:$BO$116,0)),"")</f>
        <v/>
      </c>
    </row>
    <row r="62" ht="20.25" customHeight="1">
      <c r="D62" s="271" t="s">
        <v>73</v>
      </c>
      <c r="E62" s="272" t="str">
        <f t="array" ref="E62">IFERROR(INDEX('計測入力シート（ここのみ編集可）'!$AZ$17:$AZ$116,MATCH(A55&amp;B55,'計測入力シート（ここのみ編集可）'!$BO$17:$BO$116,0)),"")</f>
        <v/>
      </c>
      <c r="F62" s="179"/>
      <c r="G62" s="273" t="s">
        <v>111</v>
      </c>
      <c r="H62" s="274" t="str">
        <f t="array" ref="H62">IFERROR(INDEX('計測入力シート（ここのみ編集可）'!$BB$17:$BB$116,MATCH(A55&amp;B55,'計測入力シート（ここのみ編集可）'!$BO$17:$BO$116,0)),"")</f>
        <v/>
      </c>
    </row>
    <row r="63" ht="20.25" customHeight="1">
      <c r="D63" s="275" t="s">
        <v>112</v>
      </c>
      <c r="E63" s="276" t="str">
        <f t="array" ref="E63">IFERROR(INDEX('計測入力シート（ここのみ編集可）'!$BC$17:$BC$116,MATCH(A55&amp;B55,'計測入力シート（ここのみ編集可）'!$BO$17:$BO$116,0)),"")</f>
        <v/>
      </c>
      <c r="F63" s="277"/>
      <c r="G63" s="278" t="s">
        <v>9</v>
      </c>
      <c r="H63" s="279" t="str">
        <f t="array" ref="H63">IFERROR(INDEX('計測入力シート（ここのみ編集可）'!$BD$17:$BD$116,MATCH(A55&amp;B55,'計測入力シート（ここのみ編集可）'!$BO$17:$BO$116,0)),"")</f>
        <v/>
      </c>
    </row>
    <row r="64" ht="20.25" customHeight="1">
      <c r="D64" s="280"/>
    </row>
    <row r="65" ht="27.0" customHeight="1">
      <c r="A65" s="105" t="str">
        <f>A55</f>
        <v>NL</v>
      </c>
      <c r="B65" s="105">
        <f>B55+1</f>
        <v>7</v>
      </c>
      <c r="D65" s="242" t="s">
        <v>11</v>
      </c>
      <c r="E65" s="243" t="s">
        <v>12</v>
      </c>
      <c r="F65" s="243" t="s">
        <v>13</v>
      </c>
      <c r="G65" s="244" t="s">
        <v>80</v>
      </c>
      <c r="H65" s="245"/>
    </row>
    <row r="66" ht="27.0" customHeight="1">
      <c r="A66" s="36"/>
      <c r="B66" s="36"/>
      <c r="D66" s="247" t="str">
        <f t="array" ref="D66">IFERROR(INDEX('計測入力シート（ここのみ編集可）'!$BN$17:$BN$116,MATCH(A65&amp;B65,'計測入力シート（ここのみ編集可）'!$BO$17:$BO$116,0)),"")</f>
        <v/>
      </c>
      <c r="E66" s="248" t="str">
        <f t="array" ref="E66">IFERROR(INDEX('計測入力シート（ここのみ編集可）'!$BP$17:$BP$116,MATCH(A65&amp;B65,'計測入力シート（ここのみ編集可）'!$BO$17:$BO$116,0)),"")</f>
        <v/>
      </c>
      <c r="F66" s="249" t="str">
        <f t="array" ref="F66">IFERROR(INDEX('計測入力シート（ここのみ編集可）'!$BR$17:$BR$116,MATCH(A65&amp;B65,'計測入力シート（ここのみ編集可）'!$BO$17:$BO$116,0)),"")</f>
        <v/>
      </c>
      <c r="G66" s="250" t="str">
        <f t="array" ref="G66">IFERROR(INDEX('計測入力シート（ここのみ編集可）'!$BL$17:$BL$116,MATCH(A65&amp;B65,'計測入力シート（ここのみ編集可）'!$BO$17:$BO$116,0)),"")</f>
        <v/>
      </c>
      <c r="H66" s="251"/>
    </row>
    <row r="67" ht="27.0" customHeight="1">
      <c r="D67" s="252" t="s">
        <v>18</v>
      </c>
      <c r="E67" s="253" t="str">
        <f t="array" ref="E67">IFERROR(INDEX('計測入力シート（ここのみ編集可）'!$C$17:$C$116,MATCH(A65&amp;B65,'計測入力シート（ここのみ編集可）'!$BO$17:$BO$116,0)),"")</f>
        <v/>
      </c>
      <c r="F67" s="317" t="s">
        <v>4</v>
      </c>
      <c r="G67" s="255" t="str">
        <f t="array" ref="G67">IFERROR(INDEX('計測入力シート（ここのみ編集可）'!$D$17:$D$116,MATCH(A65&amp;B65,'計測入力シート（ここのみ編集可）'!$BO$17:$BO$116,0)),"")</f>
        <v/>
      </c>
      <c r="H67" s="256"/>
    </row>
    <row r="68" ht="27.0" customHeight="1">
      <c r="D68" s="257" t="s">
        <v>3</v>
      </c>
      <c r="E68" s="258" t="str">
        <f t="array" ref="E68">IFERROR(INDEX('計測入力シート（ここのみ編集可）'!$B$17:$B$116,MATCH(A65&amp;B65,'計測入力シート（ここのみ編集可）'!$BO$17:$BO$116,0)),"")</f>
        <v/>
      </c>
      <c r="F68" s="318" t="s">
        <v>5</v>
      </c>
      <c r="G68" s="260" t="str">
        <f t="array" ref="G68">IFERROR(INDEX('計測入力シート（ここのみ編集可）'!$E$17:$E$116,MATCH(A65&amp;B65,'計測入力シート（ここのみ編集可）'!$BO$17:$BO$116,0)),"")</f>
        <v/>
      </c>
      <c r="H68" s="261"/>
    </row>
    <row r="69" ht="24.75" customHeight="1">
      <c r="D69" s="262" t="s">
        <v>58</v>
      </c>
      <c r="E69" s="263" t="str">
        <f t="array" ref="E69">IFERROR(INDEX(#REF!,MATCH(A65&amp;B65,'計測入力シート（ここのみ編集可）'!$BO$17:$BO$116,0)),"")</f>
        <v/>
      </c>
      <c r="H69" s="35"/>
    </row>
    <row r="70" ht="52.5" customHeight="1">
      <c r="D70" s="264" t="s">
        <v>68</v>
      </c>
      <c r="E70" s="265" t="str">
        <f t="array" ref="E70">IFERROR(INDEX(#REF!,MATCH(A65&amp;B65,'計測入力シート（ここのみ編集可）'!$BO$17:$BO$116,0)),"")</f>
        <v/>
      </c>
      <c r="F70" s="2"/>
      <c r="G70" s="2"/>
      <c r="H70" s="3"/>
    </row>
    <row r="71" ht="20.25" customHeight="1">
      <c r="D71" s="266" t="s">
        <v>70</v>
      </c>
      <c r="E71" s="267" t="str">
        <f t="array" ref="E71">IFERROR(INDEX('計測入力シート（ここのみ編集可）'!$AW$17:$AW$116,MATCH(A65&amp;B65,'計測入力シート（ここのみ編集可）'!$BO$17:$BO$116,0)),"")</f>
        <v/>
      </c>
      <c r="F71" s="268"/>
      <c r="G71" s="269" t="s">
        <v>110</v>
      </c>
      <c r="H71" s="270" t="str">
        <f t="array" ref="H71">IFERROR(INDEX('計測入力シート（ここのみ編集可）'!$AY$17:$AY$116,MATCH(A65&amp;B65,'計測入力シート（ここのみ編集可）'!$BO$17:$BO$116,0)),"")</f>
        <v/>
      </c>
    </row>
    <row r="72" ht="20.25" customHeight="1">
      <c r="D72" s="271" t="s">
        <v>73</v>
      </c>
      <c r="E72" s="272" t="str">
        <f t="array" ref="E72">IFERROR(INDEX('計測入力シート（ここのみ編集可）'!$AZ$17:$AZ$116,MATCH(A65&amp;B65,'計測入力シート（ここのみ編集可）'!$BO$17:$BO$116,0)),"")</f>
        <v/>
      </c>
      <c r="F72" s="179"/>
      <c r="G72" s="273" t="s">
        <v>111</v>
      </c>
      <c r="H72" s="274" t="str">
        <f t="array" ref="H72">IFERROR(INDEX('計測入力シート（ここのみ編集可）'!$BB$17:$BB$116,MATCH(A65&amp;B65,'計測入力シート（ここのみ編集可）'!$BO$17:$BO$116,0)),"")</f>
        <v/>
      </c>
    </row>
    <row r="73" ht="20.25" customHeight="1">
      <c r="D73" s="275" t="s">
        <v>112</v>
      </c>
      <c r="E73" s="276" t="str">
        <f t="array" ref="E73">IFERROR(INDEX('計測入力シート（ここのみ編集可）'!$BC$17:$BC$116,MATCH(A65&amp;B65,'計測入力シート（ここのみ編集可）'!$BO$17:$BO$116,0)),"")</f>
        <v/>
      </c>
      <c r="F73" s="277"/>
      <c r="G73" s="278" t="s">
        <v>9</v>
      </c>
      <c r="H73" s="279" t="str">
        <f t="array" ref="H73">IFERROR(INDEX('計測入力シート（ここのみ編集可）'!$BD$17:$BD$116,MATCH(A65&amp;B65,'計測入力シート（ここのみ編集可）'!$BO$17:$BO$116,0)),"")</f>
        <v/>
      </c>
    </row>
    <row r="74" ht="20.25" customHeight="1">
      <c r="D74" s="280"/>
    </row>
    <row r="75" ht="27.0" customHeight="1">
      <c r="A75" s="105" t="str">
        <f>A65</f>
        <v>NL</v>
      </c>
      <c r="B75" s="105">
        <f>B65+1</f>
        <v>8</v>
      </c>
      <c r="D75" s="242" t="s">
        <v>11</v>
      </c>
      <c r="E75" s="243" t="s">
        <v>12</v>
      </c>
      <c r="F75" s="243" t="s">
        <v>13</v>
      </c>
      <c r="G75" s="244" t="s">
        <v>80</v>
      </c>
      <c r="H75" s="245"/>
    </row>
    <row r="76" ht="27.0" customHeight="1">
      <c r="A76" s="36"/>
      <c r="B76" s="36"/>
      <c r="D76" s="247" t="str">
        <f t="array" ref="D76">IFERROR(INDEX('計測入力シート（ここのみ編集可）'!$BN$17:$BN$116,MATCH(A75&amp;B75,'計測入力シート（ここのみ編集可）'!$BO$17:$BO$116,0)),"")</f>
        <v/>
      </c>
      <c r="E76" s="248" t="str">
        <f t="array" ref="E76">IFERROR(INDEX('計測入力シート（ここのみ編集可）'!$BP$17:$BP$116,MATCH(A75&amp;B75,'計測入力シート（ここのみ編集可）'!$BO$17:$BO$116,0)),"")</f>
        <v/>
      </c>
      <c r="F76" s="249" t="str">
        <f t="array" ref="F76">IFERROR(INDEX('計測入力シート（ここのみ編集可）'!$BR$17:$BR$116,MATCH(A75&amp;B75,'計測入力シート（ここのみ編集可）'!$BO$17:$BO$116,0)),"")</f>
        <v/>
      </c>
      <c r="G76" s="250" t="str">
        <f t="array" ref="G76">IFERROR(INDEX('計測入力シート（ここのみ編集可）'!$BL$17:$BL$116,MATCH(A75&amp;B75,'計測入力シート（ここのみ編集可）'!$BO$17:$BO$116,0)),"")</f>
        <v/>
      </c>
      <c r="H76" s="251"/>
    </row>
    <row r="77" ht="27.0" customHeight="1">
      <c r="D77" s="252" t="s">
        <v>18</v>
      </c>
      <c r="E77" s="253" t="str">
        <f t="array" ref="E77">IFERROR(INDEX('計測入力シート（ここのみ編集可）'!$C$17:$C$116,MATCH(A75&amp;B75,'計測入力シート（ここのみ編集可）'!$BO$17:$BO$116,0)),"")</f>
        <v/>
      </c>
      <c r="F77" s="317" t="s">
        <v>4</v>
      </c>
      <c r="G77" s="255" t="str">
        <f t="array" ref="G77">IFERROR(INDEX('計測入力シート（ここのみ編集可）'!$D$17:$D$116,MATCH(A75&amp;B75,'計測入力シート（ここのみ編集可）'!$BO$17:$BO$116,0)),"")</f>
        <v/>
      </c>
      <c r="H77" s="256"/>
    </row>
    <row r="78" ht="27.0" customHeight="1">
      <c r="D78" s="257" t="s">
        <v>3</v>
      </c>
      <c r="E78" s="258" t="str">
        <f t="array" ref="E78">IFERROR(INDEX('計測入力シート（ここのみ編集可）'!$B$17:$B$116,MATCH(A75&amp;B75,'計測入力シート（ここのみ編集可）'!$BO$17:$BO$116,0)),"")</f>
        <v/>
      </c>
      <c r="F78" s="318" t="s">
        <v>5</v>
      </c>
      <c r="G78" s="260" t="str">
        <f t="array" ref="G78">IFERROR(INDEX('計測入力シート（ここのみ編集可）'!$E$17:$E$116,MATCH(A75&amp;B75,'計測入力シート（ここのみ編集可）'!$BO$17:$BO$116,0)),"")</f>
        <v/>
      </c>
      <c r="H78" s="261"/>
    </row>
    <row r="79" ht="24.75" customHeight="1">
      <c r="D79" s="262" t="s">
        <v>58</v>
      </c>
      <c r="E79" s="263" t="str">
        <f t="array" ref="E79">IFERROR(INDEX(#REF!,MATCH(A75&amp;B75,'計測入力シート（ここのみ編集可）'!$BO$17:$BO$116,0)),"")</f>
        <v/>
      </c>
      <c r="H79" s="35"/>
    </row>
    <row r="80" ht="52.5" customHeight="1">
      <c r="D80" s="264" t="s">
        <v>68</v>
      </c>
      <c r="E80" s="265" t="str">
        <f t="array" ref="E80">IFERROR(INDEX(#REF!,MATCH(A75&amp;B75,'計測入力シート（ここのみ編集可）'!$BO$17:$BO$116,0)),"")</f>
        <v/>
      </c>
      <c r="F80" s="2"/>
      <c r="G80" s="2"/>
      <c r="H80" s="3"/>
    </row>
    <row r="81" ht="20.25" customHeight="1">
      <c r="D81" s="266" t="s">
        <v>70</v>
      </c>
      <c r="E81" s="267" t="str">
        <f t="array" ref="E81">IFERROR(INDEX('計測入力シート（ここのみ編集可）'!$AW$17:$AW$116,MATCH(A75&amp;B75,'計測入力シート（ここのみ編集可）'!$BO$17:$BO$116,0)),"")</f>
        <v/>
      </c>
      <c r="F81" s="268"/>
      <c r="G81" s="269" t="s">
        <v>110</v>
      </c>
      <c r="H81" s="270" t="str">
        <f t="array" ref="H81">IFERROR(INDEX('計測入力シート（ここのみ編集可）'!$AY$17:$AY$116,MATCH(A75&amp;B75,'計測入力シート（ここのみ編集可）'!$BO$17:$BO$116,0)),"")</f>
        <v/>
      </c>
    </row>
    <row r="82" ht="20.25" customHeight="1">
      <c r="D82" s="271" t="s">
        <v>73</v>
      </c>
      <c r="E82" s="272" t="str">
        <f t="array" ref="E82">IFERROR(INDEX('計測入力シート（ここのみ編集可）'!$AZ$17:$AZ$116,MATCH(A75&amp;B75,'計測入力シート（ここのみ編集可）'!$BO$17:$BO$116,0)),"")</f>
        <v/>
      </c>
      <c r="F82" s="179"/>
      <c r="G82" s="273" t="s">
        <v>111</v>
      </c>
      <c r="H82" s="274" t="str">
        <f t="array" ref="H82">IFERROR(INDEX('計測入力シート（ここのみ編集可）'!$BB$17:$BB$116,MATCH(A75&amp;B75,'計測入力シート（ここのみ編集可）'!$BO$17:$BO$116,0)),"")</f>
        <v/>
      </c>
    </row>
    <row r="83" ht="20.25" customHeight="1">
      <c r="D83" s="275" t="s">
        <v>112</v>
      </c>
      <c r="E83" s="276" t="str">
        <f t="array" ref="E83">IFERROR(INDEX('計測入力シート（ここのみ編集可）'!$BC$17:$BC$116,MATCH(A75&amp;B75,'計測入力シート（ここのみ編集可）'!$BO$17:$BO$116,0)),"")</f>
        <v/>
      </c>
      <c r="F83" s="277"/>
      <c r="G83" s="278" t="s">
        <v>9</v>
      </c>
      <c r="H83" s="279" t="str">
        <f t="array" ref="H83">IFERROR(INDEX('計測入力シート（ここのみ編集可）'!$BD$17:$BD$116,MATCH(A75&amp;B75,'計測入力シート（ここのみ編集可）'!$BO$17:$BO$116,0)),"")</f>
        <v/>
      </c>
    </row>
    <row r="84" ht="20.25" customHeight="1">
      <c r="D84" s="280"/>
    </row>
    <row r="85" ht="27.0" customHeight="1">
      <c r="A85" s="105" t="str">
        <f>A75</f>
        <v>NL</v>
      </c>
      <c r="B85" s="105">
        <f>B75+1</f>
        <v>9</v>
      </c>
      <c r="D85" s="242" t="s">
        <v>11</v>
      </c>
      <c r="E85" s="243" t="s">
        <v>12</v>
      </c>
      <c r="F85" s="243" t="s">
        <v>13</v>
      </c>
      <c r="G85" s="244" t="s">
        <v>80</v>
      </c>
      <c r="H85" s="245"/>
    </row>
    <row r="86" ht="27.0" customHeight="1">
      <c r="A86" s="36"/>
      <c r="B86" s="36"/>
      <c r="D86" s="247" t="str">
        <f t="array" ref="D86">IFERROR(INDEX('計測入力シート（ここのみ編集可）'!$BN$17:$BN$116,MATCH(A85&amp;B85,'計測入力シート（ここのみ編集可）'!$BO$17:$BO$116,0)),"")</f>
        <v/>
      </c>
      <c r="E86" s="248" t="str">
        <f t="array" ref="E86">IFERROR(INDEX('計測入力シート（ここのみ編集可）'!$BP$17:$BP$116,MATCH(A85&amp;B85,'計測入力シート（ここのみ編集可）'!$BO$17:$BO$116,0)),"")</f>
        <v/>
      </c>
      <c r="F86" s="249" t="str">
        <f t="array" ref="F86">IFERROR(INDEX('計測入力シート（ここのみ編集可）'!$BR$17:$BR$116,MATCH(A85&amp;B85,'計測入力シート（ここのみ編集可）'!$BO$17:$BO$116,0)),"")</f>
        <v/>
      </c>
      <c r="G86" s="250" t="str">
        <f t="array" ref="G86">IFERROR(INDEX('計測入力シート（ここのみ編集可）'!$BL$17:$BL$116,MATCH(A85&amp;B85,'計測入力シート（ここのみ編集可）'!$BO$17:$BO$116,0)),"")</f>
        <v/>
      </c>
      <c r="H86" s="251"/>
    </row>
    <row r="87" ht="27.0" customHeight="1">
      <c r="D87" s="252" t="s">
        <v>18</v>
      </c>
      <c r="E87" s="253" t="str">
        <f t="array" ref="E87">IFERROR(INDEX('計測入力シート（ここのみ編集可）'!$C$17:$C$116,MATCH(A85&amp;B85,'計測入力シート（ここのみ編集可）'!$BO$17:$BO$116,0)),"")</f>
        <v/>
      </c>
      <c r="F87" s="317" t="s">
        <v>4</v>
      </c>
      <c r="G87" s="255" t="str">
        <f t="array" ref="G87">IFERROR(INDEX('計測入力シート（ここのみ編集可）'!$D$17:$D$116,MATCH(A85&amp;B85,'計測入力シート（ここのみ編集可）'!$BO$17:$BO$116,0)),"")</f>
        <v/>
      </c>
      <c r="H87" s="256"/>
    </row>
    <row r="88" ht="27.0" customHeight="1">
      <c r="D88" s="257" t="s">
        <v>3</v>
      </c>
      <c r="E88" s="258" t="str">
        <f t="array" ref="E88">IFERROR(INDEX('計測入力シート（ここのみ編集可）'!$B$17:$B$116,MATCH(A85&amp;B85,'計測入力シート（ここのみ編集可）'!$BO$17:$BO$116,0)),"")</f>
        <v/>
      </c>
      <c r="F88" s="318" t="s">
        <v>5</v>
      </c>
      <c r="G88" s="260" t="str">
        <f t="array" ref="G88">IFERROR(INDEX('計測入力シート（ここのみ編集可）'!$E$17:$E$116,MATCH(A85&amp;B85,'計測入力シート（ここのみ編集可）'!$BO$17:$BO$116,0)),"")</f>
        <v/>
      </c>
      <c r="H88" s="261"/>
    </row>
    <row r="89" ht="24.75" customHeight="1">
      <c r="D89" s="262" t="s">
        <v>58</v>
      </c>
      <c r="E89" s="263" t="str">
        <f t="array" ref="E89">IFERROR(INDEX(#REF!,MATCH(A85&amp;B85,'計測入力シート（ここのみ編集可）'!$BO$17:$BO$116,0)),"")</f>
        <v/>
      </c>
      <c r="H89" s="35"/>
    </row>
    <row r="90" ht="52.5" customHeight="1">
      <c r="D90" s="264" t="s">
        <v>68</v>
      </c>
      <c r="E90" s="265" t="str">
        <f t="array" ref="E90">IFERROR(INDEX(#REF!,MATCH(A85&amp;B85,'計測入力シート（ここのみ編集可）'!$BO$17:$BO$116,0)),"")</f>
        <v/>
      </c>
      <c r="F90" s="2"/>
      <c r="G90" s="2"/>
      <c r="H90" s="3"/>
    </row>
    <row r="91" ht="20.25" customHeight="1">
      <c r="D91" s="266" t="s">
        <v>70</v>
      </c>
      <c r="E91" s="267" t="str">
        <f t="array" ref="E91">IFERROR(INDEX('計測入力シート（ここのみ編集可）'!$AW$17:$AW$116,MATCH(A85&amp;B85,'計測入力シート（ここのみ編集可）'!$BO$17:$BO$116,0)),"")</f>
        <v/>
      </c>
      <c r="F91" s="268"/>
      <c r="G91" s="269" t="s">
        <v>110</v>
      </c>
      <c r="H91" s="270" t="str">
        <f t="array" ref="H91">IFERROR(INDEX('計測入力シート（ここのみ編集可）'!$AY$17:$AY$116,MATCH(A85&amp;B85,'計測入力シート（ここのみ編集可）'!$BO$17:$BO$116,0)),"")</f>
        <v/>
      </c>
    </row>
    <row r="92" ht="20.25" customHeight="1">
      <c r="D92" s="271" t="s">
        <v>73</v>
      </c>
      <c r="E92" s="272" t="str">
        <f t="array" ref="E92">IFERROR(INDEX('計測入力シート（ここのみ編集可）'!$AZ$17:$AZ$116,MATCH(A85&amp;B85,'計測入力シート（ここのみ編集可）'!$BO$17:$BO$116,0)),"")</f>
        <v/>
      </c>
      <c r="F92" s="179"/>
      <c r="G92" s="273" t="s">
        <v>111</v>
      </c>
      <c r="H92" s="274" t="str">
        <f t="array" ref="H92">IFERROR(INDEX('計測入力シート（ここのみ編集可）'!$BB$17:$BB$116,MATCH(A85&amp;B85,'計測入力シート（ここのみ編集可）'!$BO$17:$BO$116,0)),"")</f>
        <v/>
      </c>
    </row>
    <row r="93" ht="20.25" customHeight="1">
      <c r="D93" s="275" t="s">
        <v>112</v>
      </c>
      <c r="E93" s="276" t="str">
        <f t="array" ref="E93">IFERROR(INDEX('計測入力シート（ここのみ編集可）'!$BC$17:$BC$116,MATCH(A85&amp;B85,'計測入力シート（ここのみ編集可）'!$BO$17:$BO$116,0)),"")</f>
        <v/>
      </c>
      <c r="F93" s="277"/>
      <c r="G93" s="278" t="s">
        <v>9</v>
      </c>
      <c r="H93" s="279" t="str">
        <f t="array" ref="H93">IFERROR(INDEX('計測入力シート（ここのみ編集可）'!$BD$17:$BD$116,MATCH(A85&amp;B85,'計測入力シート（ここのみ編集可）'!$BO$17:$BO$116,0)),"")</f>
        <v/>
      </c>
    </row>
    <row r="94" ht="20.25" customHeight="1">
      <c r="D94" s="280"/>
    </row>
    <row r="95" ht="27.0" customHeight="1">
      <c r="A95" s="105" t="str">
        <f>A85</f>
        <v>NL</v>
      </c>
      <c r="B95" s="105">
        <f>B85+1</f>
        <v>10</v>
      </c>
      <c r="D95" s="242" t="s">
        <v>11</v>
      </c>
      <c r="E95" s="243" t="s">
        <v>12</v>
      </c>
      <c r="F95" s="243" t="s">
        <v>13</v>
      </c>
      <c r="G95" s="244" t="s">
        <v>80</v>
      </c>
      <c r="H95" s="245"/>
    </row>
    <row r="96" ht="27.0" customHeight="1">
      <c r="A96" s="36"/>
      <c r="B96" s="36"/>
      <c r="D96" s="247" t="str">
        <f t="array" ref="D96">IFERROR(INDEX('計測入力シート（ここのみ編集可）'!$BN$17:$BN$116,MATCH(A95&amp;B95,'計測入力シート（ここのみ編集可）'!$BO$17:$BO$116,0)),"")</f>
        <v/>
      </c>
      <c r="E96" s="248" t="str">
        <f t="array" ref="E96">IFERROR(INDEX('計測入力シート（ここのみ編集可）'!$BP$17:$BP$116,MATCH(A95&amp;B95,'計測入力シート（ここのみ編集可）'!$BO$17:$BO$116,0)),"")</f>
        <v/>
      </c>
      <c r="F96" s="249" t="str">
        <f t="array" ref="F96">IFERROR(INDEX('計測入力シート（ここのみ編集可）'!$BR$17:$BR$116,MATCH(A95&amp;B95,'計測入力シート（ここのみ編集可）'!$BO$17:$BO$116,0)),"")</f>
        <v/>
      </c>
      <c r="G96" s="250" t="str">
        <f t="array" ref="G96">IFERROR(INDEX('計測入力シート（ここのみ編集可）'!$BL$17:$BL$116,MATCH(A95&amp;B95,'計測入力シート（ここのみ編集可）'!$BO$17:$BO$116,0)),"")</f>
        <v/>
      </c>
      <c r="H96" s="251"/>
    </row>
    <row r="97" ht="27.0" customHeight="1">
      <c r="D97" s="252" t="s">
        <v>18</v>
      </c>
      <c r="E97" s="253" t="str">
        <f t="array" ref="E97">IFERROR(INDEX('計測入力シート（ここのみ編集可）'!$C$17:$C$116,MATCH(A95&amp;B95,'計測入力シート（ここのみ編集可）'!$BO$17:$BO$116,0)),"")</f>
        <v/>
      </c>
      <c r="F97" s="317" t="s">
        <v>4</v>
      </c>
      <c r="G97" s="255" t="str">
        <f t="array" ref="G97">IFERROR(INDEX('計測入力シート（ここのみ編集可）'!$D$17:$D$116,MATCH(A95&amp;B95,'計測入力シート（ここのみ編集可）'!$BO$17:$BO$116,0)),"")</f>
        <v/>
      </c>
      <c r="H97" s="256"/>
    </row>
    <row r="98" ht="27.0" customHeight="1">
      <c r="D98" s="257" t="s">
        <v>3</v>
      </c>
      <c r="E98" s="258" t="str">
        <f t="array" ref="E98">IFERROR(INDEX('計測入力シート（ここのみ編集可）'!$B$17:$B$116,MATCH(A95&amp;B95,'計測入力シート（ここのみ編集可）'!$BO$17:$BO$116,0)),"")</f>
        <v/>
      </c>
      <c r="F98" s="318" t="s">
        <v>5</v>
      </c>
      <c r="G98" s="260" t="str">
        <f t="array" ref="G98">IFERROR(INDEX('計測入力シート（ここのみ編集可）'!$E$17:$E$116,MATCH(A95&amp;B95,'計測入力シート（ここのみ編集可）'!$BO$17:$BO$116,0)),"")</f>
        <v/>
      </c>
      <c r="H98" s="261"/>
    </row>
    <row r="99" ht="24.75" customHeight="1">
      <c r="D99" s="262" t="s">
        <v>58</v>
      </c>
      <c r="E99" s="263" t="str">
        <f t="array" ref="E99">IFERROR(INDEX(#REF!,MATCH(A95&amp;B95,'計測入力シート（ここのみ編集可）'!$BO$17:$BO$116,0)),"")</f>
        <v/>
      </c>
      <c r="H99" s="35"/>
    </row>
    <row r="100" ht="52.5" customHeight="1">
      <c r="D100" s="264" t="s">
        <v>68</v>
      </c>
      <c r="E100" s="265" t="str">
        <f t="array" ref="E100">IFERROR(INDEX(#REF!,MATCH(A95&amp;B95,'計測入力シート（ここのみ編集可）'!$BO$17:$BO$116,0)),"")</f>
        <v/>
      </c>
      <c r="F100" s="2"/>
      <c r="G100" s="2"/>
      <c r="H100" s="3"/>
    </row>
    <row r="101" ht="20.25" customHeight="1">
      <c r="D101" s="266" t="s">
        <v>70</v>
      </c>
      <c r="E101" s="267" t="str">
        <f t="array" ref="E101">IFERROR(INDEX('計測入力シート（ここのみ編集可）'!$AW$17:$AW$116,MATCH(A95&amp;B95,'計測入力シート（ここのみ編集可）'!$BO$17:$BO$116,0)),"")</f>
        <v/>
      </c>
      <c r="F101" s="268"/>
      <c r="G101" s="269" t="s">
        <v>110</v>
      </c>
      <c r="H101" s="270" t="str">
        <f t="array" ref="H101">IFERROR(INDEX('計測入力シート（ここのみ編集可）'!$AY$17:$AY$116,MATCH(A95&amp;B95,'計測入力シート（ここのみ編集可）'!$BO$17:$BO$116,0)),"")</f>
        <v/>
      </c>
    </row>
    <row r="102" ht="20.25" customHeight="1">
      <c r="D102" s="271" t="s">
        <v>73</v>
      </c>
      <c r="E102" s="272" t="str">
        <f t="array" ref="E102">IFERROR(INDEX('計測入力シート（ここのみ編集可）'!$AZ$17:$AZ$116,MATCH(A95&amp;B95,'計測入力シート（ここのみ編集可）'!$BO$17:$BO$116,0)),"")</f>
        <v/>
      </c>
      <c r="F102" s="179"/>
      <c r="G102" s="273" t="s">
        <v>111</v>
      </c>
      <c r="H102" s="274" t="str">
        <f t="array" ref="H102">IFERROR(INDEX('計測入力シート（ここのみ編集可）'!$BB$17:$BB$116,MATCH(A95&amp;B95,'計測入力シート（ここのみ編集可）'!$BO$17:$BO$116,0)),"")</f>
        <v/>
      </c>
    </row>
    <row r="103" ht="20.25" customHeight="1">
      <c r="D103" s="275" t="s">
        <v>112</v>
      </c>
      <c r="E103" s="276" t="str">
        <f t="array" ref="E103">IFERROR(INDEX('計測入力シート（ここのみ編集可）'!$BC$17:$BC$116,MATCH(A95&amp;B95,'計測入力シート（ここのみ編集可）'!$BO$17:$BO$116,0)),"")</f>
        <v/>
      </c>
      <c r="F103" s="277"/>
      <c r="G103" s="278" t="s">
        <v>9</v>
      </c>
      <c r="H103" s="279" t="str">
        <f t="array" ref="H103">IFERROR(INDEX('計測入力シート（ここのみ編集可）'!$BD$17:$BD$116,MATCH(A95&amp;B95,'計測入力シート（ここのみ編集可）'!$BO$17:$BO$116,0)),"")</f>
        <v/>
      </c>
    </row>
    <row r="104" ht="20.25" customHeight="1">
      <c r="D104" s="280"/>
    </row>
    <row r="105" ht="27.0" customHeight="1">
      <c r="A105" s="105" t="str">
        <f>A95</f>
        <v>NL</v>
      </c>
      <c r="B105" s="105">
        <f>B95+1</f>
        <v>11</v>
      </c>
      <c r="D105" s="242" t="s">
        <v>11</v>
      </c>
      <c r="E105" s="243" t="s">
        <v>12</v>
      </c>
      <c r="F105" s="243" t="s">
        <v>13</v>
      </c>
      <c r="G105" s="244" t="s">
        <v>80</v>
      </c>
      <c r="H105" s="245"/>
    </row>
    <row r="106" ht="27.0" customHeight="1">
      <c r="A106" s="36"/>
      <c r="B106" s="36"/>
      <c r="D106" s="247" t="str">
        <f t="array" ref="D106">IFERROR(INDEX('計測入力シート（ここのみ編集可）'!$BN$17:$BN$116,MATCH(A105&amp;B105,'計測入力シート（ここのみ編集可）'!$BO$17:$BO$116,0)),"")</f>
        <v/>
      </c>
      <c r="E106" s="248" t="str">
        <f t="array" ref="E106">IFERROR(INDEX('計測入力シート（ここのみ編集可）'!$BP$17:$BP$116,MATCH(A105&amp;B105,'計測入力シート（ここのみ編集可）'!$BO$17:$BO$116,0)),"")</f>
        <v/>
      </c>
      <c r="F106" s="249" t="str">
        <f t="array" ref="F106">IFERROR(INDEX('計測入力シート（ここのみ編集可）'!$BR$17:$BR$116,MATCH(A105&amp;B105,'計測入力シート（ここのみ編集可）'!$BO$17:$BO$116,0)),"")</f>
        <v/>
      </c>
      <c r="G106" s="250" t="str">
        <f t="array" ref="G106">IFERROR(INDEX('計測入力シート（ここのみ編集可）'!$BL$17:$BL$116,MATCH(A105&amp;B105,'計測入力シート（ここのみ編集可）'!$BO$17:$BO$116,0)),"")</f>
        <v/>
      </c>
      <c r="H106" s="251"/>
    </row>
    <row r="107" ht="27.0" customHeight="1">
      <c r="D107" s="252" t="s">
        <v>18</v>
      </c>
      <c r="E107" s="253" t="str">
        <f t="array" ref="E107">IFERROR(INDEX('計測入力シート（ここのみ編集可）'!$C$17:$C$116,MATCH(A105&amp;B105,'計測入力シート（ここのみ編集可）'!$BO$17:$BO$116,0)),"")</f>
        <v/>
      </c>
      <c r="F107" s="317" t="s">
        <v>4</v>
      </c>
      <c r="G107" s="255" t="str">
        <f t="array" ref="G107">IFERROR(INDEX('計測入力シート（ここのみ編集可）'!$D$17:$D$116,MATCH(A105&amp;B105,'計測入力シート（ここのみ編集可）'!$BO$17:$BO$116,0)),"")</f>
        <v/>
      </c>
      <c r="H107" s="256"/>
    </row>
    <row r="108" ht="27.0" customHeight="1">
      <c r="D108" s="257" t="s">
        <v>3</v>
      </c>
      <c r="E108" s="258" t="str">
        <f t="array" ref="E108">IFERROR(INDEX('計測入力シート（ここのみ編集可）'!$B$17:$B$116,MATCH(A105&amp;B105,'計測入力シート（ここのみ編集可）'!$BO$17:$BO$116,0)),"")</f>
        <v/>
      </c>
      <c r="F108" s="318" t="s">
        <v>5</v>
      </c>
      <c r="G108" s="260" t="str">
        <f t="array" ref="G108">IFERROR(INDEX('計測入力シート（ここのみ編集可）'!$E$17:$E$116,MATCH(A105&amp;B105,'計測入力シート（ここのみ編集可）'!$BO$17:$BO$116,0)),"")</f>
        <v/>
      </c>
      <c r="H108" s="261"/>
    </row>
    <row r="109" ht="24.75" customHeight="1">
      <c r="D109" s="262" t="s">
        <v>58</v>
      </c>
      <c r="E109" s="263" t="str">
        <f t="array" ref="E109">IFERROR(INDEX(#REF!,MATCH(A105&amp;B105,'計測入力シート（ここのみ編集可）'!$BO$17:$BO$116,0)),"")</f>
        <v/>
      </c>
      <c r="H109" s="35"/>
    </row>
    <row r="110" ht="52.5" customHeight="1">
      <c r="D110" s="264" t="s">
        <v>68</v>
      </c>
      <c r="E110" s="265" t="str">
        <f t="array" ref="E110">IFERROR(INDEX(#REF!,MATCH(A105&amp;B105,'計測入力シート（ここのみ編集可）'!$BO$17:$BO$116,0)),"")</f>
        <v/>
      </c>
      <c r="F110" s="2"/>
      <c r="G110" s="2"/>
      <c r="H110" s="3"/>
    </row>
    <row r="111" ht="20.25" customHeight="1">
      <c r="D111" s="266" t="s">
        <v>70</v>
      </c>
      <c r="E111" s="267" t="str">
        <f t="array" ref="E111">IFERROR(INDEX('計測入力シート（ここのみ編集可）'!$AW$17:$AW$116,MATCH(A105&amp;B105,'計測入力シート（ここのみ編集可）'!$BO$17:$BO$116,0)),"")</f>
        <v/>
      </c>
      <c r="F111" s="268"/>
      <c r="G111" s="269" t="s">
        <v>110</v>
      </c>
      <c r="H111" s="270" t="str">
        <f t="array" ref="H111">IFERROR(INDEX('計測入力シート（ここのみ編集可）'!$AY$17:$AY$116,MATCH(A105&amp;B105,'計測入力シート（ここのみ編集可）'!$BO$17:$BO$116,0)),"")</f>
        <v/>
      </c>
    </row>
    <row r="112" ht="20.25" customHeight="1">
      <c r="D112" s="271" t="s">
        <v>73</v>
      </c>
      <c r="E112" s="272" t="str">
        <f t="array" ref="E112">IFERROR(INDEX('計測入力シート（ここのみ編集可）'!$AZ$17:$AZ$116,MATCH(A105&amp;B105,'計測入力シート（ここのみ編集可）'!$BO$17:$BO$116,0)),"")</f>
        <v/>
      </c>
      <c r="F112" s="179"/>
      <c r="G112" s="273" t="s">
        <v>111</v>
      </c>
      <c r="H112" s="274" t="str">
        <f t="array" ref="H112">IFERROR(INDEX('計測入力シート（ここのみ編集可）'!$BB$17:$BB$116,MATCH(A105&amp;B105,'計測入力シート（ここのみ編集可）'!$BO$17:$BO$116,0)),"")</f>
        <v/>
      </c>
    </row>
    <row r="113" ht="20.25" customHeight="1">
      <c r="D113" s="275" t="s">
        <v>112</v>
      </c>
      <c r="E113" s="276" t="str">
        <f t="array" ref="E113">IFERROR(INDEX('計測入力シート（ここのみ編集可）'!$BC$17:$BC$116,MATCH(A105&amp;B105,'計測入力シート（ここのみ編集可）'!$BO$17:$BO$116,0)),"")</f>
        <v/>
      </c>
      <c r="F113" s="277"/>
      <c r="G113" s="278" t="s">
        <v>9</v>
      </c>
      <c r="H113" s="279" t="str">
        <f t="array" ref="H113">IFERROR(INDEX('計測入力シート（ここのみ編集可）'!$BD$17:$BD$116,MATCH(A105&amp;B105,'計測入力シート（ここのみ編集可）'!$BO$17:$BO$116,0)),"")</f>
        <v/>
      </c>
    </row>
    <row r="114" ht="20.25" customHeight="1">
      <c r="D114" s="280"/>
    </row>
    <row r="115" ht="27.0" customHeight="1">
      <c r="A115" s="105" t="str">
        <f>A105</f>
        <v>NL</v>
      </c>
      <c r="B115" s="105">
        <f>B105+1</f>
        <v>12</v>
      </c>
      <c r="D115" s="242" t="s">
        <v>11</v>
      </c>
      <c r="E115" s="243" t="s">
        <v>12</v>
      </c>
      <c r="F115" s="243" t="s">
        <v>13</v>
      </c>
      <c r="G115" s="244" t="s">
        <v>80</v>
      </c>
      <c r="H115" s="245"/>
    </row>
    <row r="116" ht="27.0" customHeight="1">
      <c r="A116" s="36"/>
      <c r="B116" s="36"/>
      <c r="D116" s="247" t="str">
        <f t="array" ref="D116">IFERROR(INDEX('計測入力シート（ここのみ編集可）'!$BN$17:$BN$116,MATCH(A115&amp;B115,'計測入力シート（ここのみ編集可）'!$BO$17:$BO$116,0)),"")</f>
        <v/>
      </c>
      <c r="E116" s="248" t="str">
        <f t="array" ref="E116">IFERROR(INDEX('計測入力シート（ここのみ編集可）'!$BP$17:$BP$116,MATCH(A115&amp;B115,'計測入力シート（ここのみ編集可）'!$BO$17:$BO$116,0)),"")</f>
        <v/>
      </c>
      <c r="F116" s="249" t="str">
        <f t="array" ref="F116">IFERROR(INDEX('計測入力シート（ここのみ編集可）'!$BR$17:$BR$116,MATCH(A115&amp;B115,'計測入力シート（ここのみ編集可）'!$BO$17:$BO$116,0)),"")</f>
        <v/>
      </c>
      <c r="G116" s="250" t="str">
        <f t="array" ref="G116">IFERROR(INDEX('計測入力シート（ここのみ編集可）'!$BL$17:$BL$116,MATCH(A115&amp;B115,'計測入力シート（ここのみ編集可）'!$BO$17:$BO$116,0)),"")</f>
        <v/>
      </c>
      <c r="H116" s="251"/>
    </row>
    <row r="117" ht="27.0" customHeight="1">
      <c r="D117" s="252" t="s">
        <v>18</v>
      </c>
      <c r="E117" s="253" t="str">
        <f t="array" ref="E117">IFERROR(INDEX('計測入力シート（ここのみ編集可）'!$C$17:$C$116,MATCH(A115&amp;B115,'計測入力シート（ここのみ編集可）'!$BO$17:$BO$116,0)),"")</f>
        <v/>
      </c>
      <c r="F117" s="317" t="s">
        <v>4</v>
      </c>
      <c r="G117" s="255" t="str">
        <f t="array" ref="G117">IFERROR(INDEX('計測入力シート（ここのみ編集可）'!$D$17:$D$116,MATCH(A115&amp;B115,'計測入力シート（ここのみ編集可）'!$BO$17:$BO$116,0)),"")</f>
        <v/>
      </c>
      <c r="H117" s="256"/>
    </row>
    <row r="118" ht="27.0" customHeight="1">
      <c r="D118" s="257" t="s">
        <v>3</v>
      </c>
      <c r="E118" s="258" t="str">
        <f t="array" ref="E118">IFERROR(INDEX('計測入力シート（ここのみ編集可）'!$B$17:$B$116,MATCH(A115&amp;B115,'計測入力シート（ここのみ編集可）'!$BO$17:$BO$116,0)),"")</f>
        <v/>
      </c>
      <c r="F118" s="318" t="s">
        <v>5</v>
      </c>
      <c r="G118" s="260" t="str">
        <f t="array" ref="G118">IFERROR(INDEX('計測入力シート（ここのみ編集可）'!$E$17:$E$116,MATCH(A115&amp;B115,'計測入力シート（ここのみ編集可）'!$BO$17:$BO$116,0)),"")</f>
        <v/>
      </c>
      <c r="H118" s="261"/>
    </row>
    <row r="119" ht="24.75" customHeight="1">
      <c r="D119" s="262" t="s">
        <v>58</v>
      </c>
      <c r="E119" s="263" t="str">
        <f t="array" ref="E119">IFERROR(INDEX(#REF!,MATCH(A115&amp;B115,'計測入力シート（ここのみ編集可）'!$BO$17:$BO$116,0)),"")</f>
        <v/>
      </c>
      <c r="H119" s="35"/>
    </row>
    <row r="120" ht="52.5" customHeight="1">
      <c r="D120" s="264" t="s">
        <v>68</v>
      </c>
      <c r="E120" s="265" t="str">
        <f t="array" ref="E120">IFERROR(INDEX(#REF!,MATCH(A115&amp;B115,'計測入力シート（ここのみ編集可）'!$BO$17:$BO$116,0)),"")</f>
        <v/>
      </c>
      <c r="F120" s="2"/>
      <c r="G120" s="2"/>
      <c r="H120" s="3"/>
    </row>
    <row r="121" ht="20.25" customHeight="1">
      <c r="D121" s="266" t="s">
        <v>70</v>
      </c>
      <c r="E121" s="267" t="str">
        <f t="array" ref="E121">IFERROR(INDEX('計測入力シート（ここのみ編集可）'!$AW$17:$AW$116,MATCH(A115&amp;B115,'計測入力シート（ここのみ編集可）'!$BO$17:$BO$116,0)),"")</f>
        <v/>
      </c>
      <c r="F121" s="268"/>
      <c r="G121" s="269" t="s">
        <v>110</v>
      </c>
      <c r="H121" s="270" t="str">
        <f t="array" ref="H121">IFERROR(INDEX('計測入力シート（ここのみ編集可）'!$AY$17:$AY$116,MATCH(A115&amp;B115,'計測入力シート（ここのみ編集可）'!$BO$17:$BO$116,0)),"")</f>
        <v/>
      </c>
    </row>
    <row r="122" ht="20.25" customHeight="1">
      <c r="D122" s="271" t="s">
        <v>73</v>
      </c>
      <c r="E122" s="272" t="str">
        <f t="array" ref="E122">IFERROR(INDEX('計測入力シート（ここのみ編集可）'!$AZ$17:$AZ$116,MATCH(A115&amp;B115,'計測入力シート（ここのみ編集可）'!$BO$17:$BO$116,0)),"")</f>
        <v/>
      </c>
      <c r="F122" s="179"/>
      <c r="G122" s="273" t="s">
        <v>111</v>
      </c>
      <c r="H122" s="274" t="str">
        <f t="array" ref="H122">IFERROR(INDEX('計測入力シート（ここのみ編集可）'!$BB$17:$BB$116,MATCH(A115&amp;B115,'計測入力シート（ここのみ編集可）'!$BO$17:$BO$116,0)),"")</f>
        <v/>
      </c>
    </row>
    <row r="123" ht="20.25" customHeight="1">
      <c r="D123" s="275" t="s">
        <v>112</v>
      </c>
      <c r="E123" s="276" t="str">
        <f t="array" ref="E123">IFERROR(INDEX('計測入力シート（ここのみ編集可）'!$BC$17:$BC$116,MATCH(A115&amp;B115,'計測入力シート（ここのみ編集可）'!$BO$17:$BO$116,0)),"")</f>
        <v/>
      </c>
      <c r="F123" s="277"/>
      <c r="G123" s="278" t="s">
        <v>9</v>
      </c>
      <c r="H123" s="279" t="str">
        <f t="array" ref="H123">IFERROR(INDEX('計測入力シート（ここのみ編集可）'!$BD$17:$BD$116,MATCH(A115&amp;B115,'計測入力シート（ここのみ編集可）'!$BO$17:$BO$116,0)),"")</f>
        <v/>
      </c>
    </row>
    <row r="124" ht="20.25" customHeight="1">
      <c r="D124" s="280"/>
    </row>
    <row r="125" ht="27.0" customHeight="1">
      <c r="A125" s="105" t="str">
        <f>A115</f>
        <v>NL</v>
      </c>
      <c r="B125" s="105">
        <f>B115+1</f>
        <v>13</v>
      </c>
      <c r="D125" s="242" t="s">
        <v>11</v>
      </c>
      <c r="E125" s="243" t="s">
        <v>12</v>
      </c>
      <c r="F125" s="243" t="s">
        <v>13</v>
      </c>
      <c r="G125" s="244" t="s">
        <v>80</v>
      </c>
      <c r="H125" s="245"/>
    </row>
    <row r="126" ht="27.0" customHeight="1">
      <c r="A126" s="36"/>
      <c r="B126" s="36"/>
      <c r="D126" s="247" t="str">
        <f t="array" ref="D126">IFERROR(INDEX('計測入力シート（ここのみ編集可）'!$BN$17:$BN$116,MATCH(A125&amp;B125,'計測入力シート（ここのみ編集可）'!$BO$17:$BO$116,0)),"")</f>
        <v/>
      </c>
      <c r="E126" s="248" t="str">
        <f t="array" ref="E126">IFERROR(INDEX('計測入力シート（ここのみ編集可）'!$BP$17:$BP$116,MATCH(A125&amp;B125,'計測入力シート（ここのみ編集可）'!$BO$17:$BO$116,0)),"")</f>
        <v/>
      </c>
      <c r="F126" s="249" t="str">
        <f t="array" ref="F126">IFERROR(INDEX('計測入力シート（ここのみ編集可）'!$BR$17:$BR$116,MATCH(A125&amp;B125,'計測入力シート（ここのみ編集可）'!$BO$17:$BO$116,0)),"")</f>
        <v/>
      </c>
      <c r="G126" s="250" t="str">
        <f t="array" ref="G126">IFERROR(INDEX('計測入力シート（ここのみ編集可）'!$BL$17:$BL$116,MATCH(A125&amp;B125,'計測入力シート（ここのみ編集可）'!$BO$17:$BO$116,0)),"")</f>
        <v/>
      </c>
      <c r="H126" s="251"/>
    </row>
    <row r="127" ht="27.0" customHeight="1">
      <c r="D127" s="252" t="s">
        <v>18</v>
      </c>
      <c r="E127" s="253" t="str">
        <f t="array" ref="E127">IFERROR(INDEX('計測入力シート（ここのみ編集可）'!$C$17:$C$116,MATCH(A125&amp;B125,'計測入力シート（ここのみ編集可）'!$BO$17:$BO$116,0)),"")</f>
        <v/>
      </c>
      <c r="F127" s="317" t="s">
        <v>4</v>
      </c>
      <c r="G127" s="255" t="str">
        <f t="array" ref="G127">IFERROR(INDEX('計測入力シート（ここのみ編集可）'!$D$17:$D$116,MATCH(A125&amp;B125,'計測入力シート（ここのみ編集可）'!$BO$17:$BO$116,0)),"")</f>
        <v/>
      </c>
      <c r="H127" s="256"/>
    </row>
    <row r="128" ht="27.0" customHeight="1">
      <c r="D128" s="257" t="s">
        <v>3</v>
      </c>
      <c r="E128" s="258" t="str">
        <f t="array" ref="E128">IFERROR(INDEX('計測入力シート（ここのみ編集可）'!$B$17:$B$116,MATCH(A125&amp;B125,'計測入力シート（ここのみ編集可）'!$BO$17:$BO$116,0)),"")</f>
        <v/>
      </c>
      <c r="F128" s="318" t="s">
        <v>5</v>
      </c>
      <c r="G128" s="260" t="str">
        <f t="array" ref="G128">IFERROR(INDEX('計測入力シート（ここのみ編集可）'!$E$17:$E$116,MATCH(A125&amp;B125,'計測入力シート（ここのみ編集可）'!$BO$17:$BO$116,0)),"")</f>
        <v/>
      </c>
      <c r="H128" s="261"/>
    </row>
    <row r="129" ht="24.75" customHeight="1">
      <c r="D129" s="262" t="s">
        <v>58</v>
      </c>
      <c r="E129" s="263" t="str">
        <f t="array" ref="E129">IFERROR(INDEX(#REF!,MATCH(A125&amp;B125,'計測入力シート（ここのみ編集可）'!$BO$17:$BO$116,0)),"")</f>
        <v/>
      </c>
      <c r="H129" s="35"/>
    </row>
    <row r="130" ht="52.5" customHeight="1">
      <c r="D130" s="264" t="s">
        <v>68</v>
      </c>
      <c r="E130" s="265" t="str">
        <f t="array" ref="E130">IFERROR(INDEX(#REF!,MATCH(A125&amp;B125,'計測入力シート（ここのみ編集可）'!$BO$17:$BO$116,0)),"")</f>
        <v/>
      </c>
      <c r="F130" s="2"/>
      <c r="G130" s="2"/>
      <c r="H130" s="3"/>
    </row>
    <row r="131" ht="20.25" customHeight="1">
      <c r="D131" s="266" t="s">
        <v>70</v>
      </c>
      <c r="E131" s="267" t="str">
        <f t="array" ref="E131">IFERROR(INDEX('計測入力シート（ここのみ編集可）'!$AW$17:$AW$116,MATCH(A125&amp;B125,'計測入力シート（ここのみ編集可）'!$BO$17:$BO$116,0)),"")</f>
        <v/>
      </c>
      <c r="F131" s="268"/>
      <c r="G131" s="269" t="s">
        <v>110</v>
      </c>
      <c r="H131" s="270" t="str">
        <f t="array" ref="H131">IFERROR(INDEX('計測入力シート（ここのみ編集可）'!$AY$17:$AY$116,MATCH(A125&amp;B125,'計測入力シート（ここのみ編集可）'!$BO$17:$BO$116,0)),"")</f>
        <v/>
      </c>
    </row>
    <row r="132" ht="20.25" customHeight="1">
      <c r="D132" s="271" t="s">
        <v>73</v>
      </c>
      <c r="E132" s="272" t="str">
        <f t="array" ref="E132">IFERROR(INDEX('計測入力シート（ここのみ編集可）'!$AZ$17:$AZ$116,MATCH(A125&amp;B125,'計測入力シート（ここのみ編集可）'!$BO$17:$BO$116,0)),"")</f>
        <v/>
      </c>
      <c r="F132" s="179"/>
      <c r="G132" s="273" t="s">
        <v>111</v>
      </c>
      <c r="H132" s="274" t="str">
        <f t="array" ref="H132">IFERROR(INDEX('計測入力シート（ここのみ編集可）'!$BB$17:$BB$116,MATCH(A125&amp;B125,'計測入力シート（ここのみ編集可）'!$BO$17:$BO$116,0)),"")</f>
        <v/>
      </c>
    </row>
    <row r="133" ht="20.25" customHeight="1">
      <c r="D133" s="275" t="s">
        <v>112</v>
      </c>
      <c r="E133" s="276" t="str">
        <f t="array" ref="E133">IFERROR(INDEX('計測入力シート（ここのみ編集可）'!$BC$17:$BC$116,MATCH(A125&amp;B125,'計測入力シート（ここのみ編集可）'!$BO$17:$BO$116,0)),"")</f>
        <v/>
      </c>
      <c r="F133" s="277"/>
      <c r="G133" s="278" t="s">
        <v>9</v>
      </c>
      <c r="H133" s="279" t="str">
        <f t="array" ref="H133">IFERROR(INDEX('計測入力シート（ここのみ編集可）'!$BD$17:$BD$116,MATCH(A125&amp;B125,'計測入力シート（ここのみ編集可）'!$BO$17:$BO$116,0)),"")</f>
        <v/>
      </c>
    </row>
    <row r="134" ht="20.25" customHeight="1">
      <c r="D134" s="280"/>
    </row>
    <row r="135" ht="27.0" customHeight="1">
      <c r="A135" s="105" t="str">
        <f>A125</f>
        <v>NL</v>
      </c>
      <c r="B135" s="105">
        <f>B125+1</f>
        <v>14</v>
      </c>
      <c r="D135" s="242" t="s">
        <v>11</v>
      </c>
      <c r="E135" s="243" t="s">
        <v>12</v>
      </c>
      <c r="F135" s="243" t="s">
        <v>13</v>
      </c>
      <c r="G135" s="244" t="s">
        <v>80</v>
      </c>
      <c r="H135" s="245"/>
    </row>
    <row r="136" ht="27.0" customHeight="1">
      <c r="A136" s="36"/>
      <c r="B136" s="36"/>
      <c r="D136" s="247" t="str">
        <f t="array" ref="D136">IFERROR(INDEX('計測入力シート（ここのみ編集可）'!$BN$17:$BN$116,MATCH(A135&amp;B135,'計測入力シート（ここのみ編集可）'!$BO$17:$BO$116,0)),"")</f>
        <v/>
      </c>
      <c r="E136" s="248" t="str">
        <f t="array" ref="E136">IFERROR(INDEX('計測入力シート（ここのみ編集可）'!$BP$17:$BP$116,MATCH(A135&amp;B135,'計測入力シート（ここのみ編集可）'!$BO$17:$BO$116,0)),"")</f>
        <v/>
      </c>
      <c r="F136" s="249" t="str">
        <f t="array" ref="F136">IFERROR(INDEX('計測入力シート（ここのみ編集可）'!$BR$17:$BR$116,MATCH(A135&amp;B135,'計測入力シート（ここのみ編集可）'!$BO$17:$BO$116,0)),"")</f>
        <v/>
      </c>
      <c r="G136" s="250" t="str">
        <f t="array" ref="G136">IFERROR(INDEX('計測入力シート（ここのみ編集可）'!$BL$17:$BL$116,MATCH(A135&amp;B135,'計測入力シート（ここのみ編集可）'!$BO$17:$BO$116,0)),"")</f>
        <v/>
      </c>
      <c r="H136" s="251"/>
    </row>
    <row r="137" ht="27.0" customHeight="1">
      <c r="D137" s="252" t="s">
        <v>18</v>
      </c>
      <c r="E137" s="253" t="str">
        <f t="array" ref="E137">IFERROR(INDEX('計測入力シート（ここのみ編集可）'!$C$17:$C$116,MATCH(A135&amp;B135,'計測入力シート（ここのみ編集可）'!$BO$17:$BO$116,0)),"")</f>
        <v/>
      </c>
      <c r="F137" s="317" t="s">
        <v>4</v>
      </c>
      <c r="G137" s="255" t="str">
        <f t="array" ref="G137">IFERROR(INDEX('計測入力シート（ここのみ編集可）'!$D$17:$D$116,MATCH(A135&amp;B135,'計測入力シート（ここのみ編集可）'!$BO$17:$BO$116,0)),"")</f>
        <v/>
      </c>
      <c r="H137" s="256"/>
    </row>
    <row r="138" ht="27.0" customHeight="1">
      <c r="D138" s="257" t="s">
        <v>3</v>
      </c>
      <c r="E138" s="258" t="str">
        <f t="array" ref="E138">IFERROR(INDEX('計測入力シート（ここのみ編集可）'!$B$17:$B$116,MATCH(A135&amp;B135,'計測入力シート（ここのみ編集可）'!$BO$17:$BO$116,0)),"")</f>
        <v/>
      </c>
      <c r="F138" s="318" t="s">
        <v>5</v>
      </c>
      <c r="G138" s="260" t="str">
        <f t="array" ref="G138">IFERROR(INDEX('計測入力シート（ここのみ編集可）'!$E$17:$E$116,MATCH(A135&amp;B135,'計測入力シート（ここのみ編集可）'!$BO$17:$BO$116,0)),"")</f>
        <v/>
      </c>
      <c r="H138" s="261"/>
    </row>
    <row r="139" ht="24.75" customHeight="1">
      <c r="D139" s="262" t="s">
        <v>58</v>
      </c>
      <c r="E139" s="263" t="str">
        <f t="array" ref="E139">IFERROR(INDEX(#REF!,MATCH(A135&amp;B135,'計測入力シート（ここのみ編集可）'!$BO$17:$BO$116,0)),"")</f>
        <v/>
      </c>
      <c r="H139" s="35"/>
    </row>
    <row r="140" ht="52.5" customHeight="1">
      <c r="D140" s="264" t="s">
        <v>68</v>
      </c>
      <c r="E140" s="265" t="str">
        <f t="array" ref="E140">IFERROR(INDEX(#REF!,MATCH(A135&amp;B135,'計測入力シート（ここのみ編集可）'!$BO$17:$BO$116,0)),"")</f>
        <v/>
      </c>
      <c r="F140" s="2"/>
      <c r="G140" s="2"/>
      <c r="H140" s="3"/>
    </row>
    <row r="141" ht="20.25" customHeight="1">
      <c r="D141" s="266" t="s">
        <v>70</v>
      </c>
      <c r="E141" s="267" t="str">
        <f t="array" ref="E141">IFERROR(INDEX('計測入力シート（ここのみ編集可）'!$AW$17:$AW$116,MATCH(A135&amp;B135,'計測入力シート（ここのみ編集可）'!$BO$17:$BO$116,0)),"")</f>
        <v/>
      </c>
      <c r="F141" s="268"/>
      <c r="G141" s="269" t="s">
        <v>110</v>
      </c>
      <c r="H141" s="270" t="str">
        <f t="array" ref="H141">IFERROR(INDEX('計測入力シート（ここのみ編集可）'!$AY$17:$AY$116,MATCH(A135&amp;B135,'計測入力シート（ここのみ編集可）'!$BO$17:$BO$116,0)),"")</f>
        <v/>
      </c>
    </row>
    <row r="142" ht="20.25" customHeight="1">
      <c r="D142" s="271" t="s">
        <v>73</v>
      </c>
      <c r="E142" s="272" t="str">
        <f t="array" ref="E142">IFERROR(INDEX('計測入力シート（ここのみ編集可）'!$AZ$17:$AZ$116,MATCH(A135&amp;B135,'計測入力シート（ここのみ編集可）'!$BO$17:$BO$116,0)),"")</f>
        <v/>
      </c>
      <c r="F142" s="179"/>
      <c r="G142" s="273" t="s">
        <v>111</v>
      </c>
      <c r="H142" s="274" t="str">
        <f t="array" ref="H142">IFERROR(INDEX('計測入力シート（ここのみ編集可）'!$BB$17:$BB$116,MATCH(A135&amp;B135,'計測入力シート（ここのみ編集可）'!$BO$17:$BO$116,0)),"")</f>
        <v/>
      </c>
    </row>
    <row r="143" ht="20.25" customHeight="1">
      <c r="D143" s="275" t="s">
        <v>112</v>
      </c>
      <c r="E143" s="276" t="str">
        <f t="array" ref="E143">IFERROR(INDEX('計測入力シート（ここのみ編集可）'!$BC$17:$BC$116,MATCH(A135&amp;B135,'計測入力シート（ここのみ編集可）'!$BO$17:$BO$116,0)),"")</f>
        <v/>
      </c>
      <c r="F143" s="277"/>
      <c r="G143" s="278" t="s">
        <v>9</v>
      </c>
      <c r="H143" s="279" t="str">
        <f t="array" ref="H143">IFERROR(INDEX('計測入力シート（ここのみ編集可）'!$BD$17:$BD$116,MATCH(A135&amp;B135,'計測入力シート（ここのみ編集可）'!$BO$17:$BO$116,0)),"")</f>
        <v/>
      </c>
    </row>
    <row r="144" ht="20.25" customHeight="1">
      <c r="D144" s="280"/>
    </row>
    <row r="145" ht="27.0" customHeight="1">
      <c r="A145" s="105" t="str">
        <f>A135</f>
        <v>NL</v>
      </c>
      <c r="B145" s="105">
        <f>B135+1</f>
        <v>15</v>
      </c>
      <c r="D145" s="242" t="s">
        <v>11</v>
      </c>
      <c r="E145" s="243" t="s">
        <v>12</v>
      </c>
      <c r="F145" s="243" t="s">
        <v>13</v>
      </c>
      <c r="G145" s="244" t="s">
        <v>80</v>
      </c>
      <c r="H145" s="245"/>
    </row>
    <row r="146" ht="27.0" customHeight="1">
      <c r="A146" s="36"/>
      <c r="B146" s="36"/>
      <c r="D146" s="247" t="str">
        <f t="array" ref="D146">IFERROR(INDEX('計測入力シート（ここのみ編集可）'!$BN$17:$BN$116,MATCH(A145&amp;B145,'計測入力シート（ここのみ編集可）'!$BO$17:$BO$116,0)),"")</f>
        <v/>
      </c>
      <c r="E146" s="248" t="str">
        <f t="array" ref="E146">IFERROR(INDEX('計測入力シート（ここのみ編集可）'!$BP$17:$BP$116,MATCH(A145&amp;B145,'計測入力シート（ここのみ編集可）'!$BO$17:$BO$116,0)),"")</f>
        <v/>
      </c>
      <c r="F146" s="249" t="str">
        <f t="array" ref="F146">IFERROR(INDEX('計測入力シート（ここのみ編集可）'!$BR$17:$BR$116,MATCH(A145&amp;B145,'計測入力シート（ここのみ編集可）'!$BO$17:$BO$116,0)),"")</f>
        <v/>
      </c>
      <c r="G146" s="250" t="str">
        <f t="array" ref="G146">IFERROR(INDEX('計測入力シート（ここのみ編集可）'!$BL$17:$BL$116,MATCH(A145&amp;B145,'計測入力シート（ここのみ編集可）'!$BO$17:$BO$116,0)),"")</f>
        <v/>
      </c>
      <c r="H146" s="251"/>
    </row>
    <row r="147" ht="27.0" customHeight="1">
      <c r="D147" s="252" t="s">
        <v>18</v>
      </c>
      <c r="E147" s="253" t="str">
        <f t="array" ref="E147">IFERROR(INDEX('計測入力シート（ここのみ編集可）'!$C$17:$C$116,MATCH(A145&amp;B145,'計測入力シート（ここのみ編集可）'!$BO$17:$BO$116,0)),"")</f>
        <v/>
      </c>
      <c r="F147" s="317" t="s">
        <v>4</v>
      </c>
      <c r="G147" s="255" t="str">
        <f t="array" ref="G147">IFERROR(INDEX('計測入力シート（ここのみ編集可）'!$D$17:$D$116,MATCH(A145&amp;B145,'計測入力シート（ここのみ編集可）'!$BO$17:$BO$116,0)),"")</f>
        <v/>
      </c>
      <c r="H147" s="256"/>
    </row>
    <row r="148" ht="27.0" customHeight="1">
      <c r="D148" s="257" t="s">
        <v>3</v>
      </c>
      <c r="E148" s="258" t="str">
        <f t="array" ref="E148">IFERROR(INDEX('計測入力シート（ここのみ編集可）'!$B$17:$B$116,MATCH(A145&amp;B145,'計測入力シート（ここのみ編集可）'!$BO$17:$BO$116,0)),"")</f>
        <v/>
      </c>
      <c r="F148" s="318" t="s">
        <v>5</v>
      </c>
      <c r="G148" s="260" t="str">
        <f t="array" ref="G148">IFERROR(INDEX('計測入力シート（ここのみ編集可）'!$E$17:$E$116,MATCH(A145&amp;B145,'計測入力シート（ここのみ編集可）'!$BO$17:$BO$116,0)),"")</f>
        <v/>
      </c>
      <c r="H148" s="261"/>
    </row>
    <row r="149" ht="24.75" customHeight="1">
      <c r="D149" s="262" t="s">
        <v>58</v>
      </c>
      <c r="E149" s="263" t="str">
        <f t="array" ref="E149">IFERROR(INDEX(#REF!,MATCH(A145&amp;B145,'計測入力シート（ここのみ編集可）'!$BO$17:$BO$116,0)),"")</f>
        <v/>
      </c>
      <c r="H149" s="35"/>
    </row>
    <row r="150" ht="52.5" customHeight="1">
      <c r="D150" s="264" t="s">
        <v>68</v>
      </c>
      <c r="E150" s="265" t="str">
        <f t="array" ref="E150">IFERROR(INDEX(#REF!,MATCH(A145&amp;B145,'計測入力シート（ここのみ編集可）'!$BO$17:$BO$116,0)),"")</f>
        <v/>
      </c>
      <c r="F150" s="2"/>
      <c r="G150" s="2"/>
      <c r="H150" s="3"/>
    </row>
    <row r="151" ht="20.25" customHeight="1">
      <c r="D151" s="266" t="s">
        <v>70</v>
      </c>
      <c r="E151" s="267" t="str">
        <f t="array" ref="E151">IFERROR(INDEX('計測入力シート（ここのみ編集可）'!$AW$17:$AW$116,MATCH(A145&amp;B145,'計測入力シート（ここのみ編集可）'!$BO$17:$BO$116,0)),"")</f>
        <v/>
      </c>
      <c r="F151" s="268"/>
      <c r="G151" s="269" t="s">
        <v>110</v>
      </c>
      <c r="H151" s="270" t="str">
        <f t="array" ref="H151">IFERROR(INDEX('計測入力シート（ここのみ編集可）'!$AY$17:$AY$116,MATCH(A145&amp;B145,'計測入力シート（ここのみ編集可）'!$BO$17:$BO$116,0)),"")</f>
        <v/>
      </c>
    </row>
    <row r="152" ht="20.25" customHeight="1">
      <c r="D152" s="271" t="s">
        <v>73</v>
      </c>
      <c r="E152" s="272" t="str">
        <f t="array" ref="E152">IFERROR(INDEX('計測入力シート（ここのみ編集可）'!$AZ$17:$AZ$116,MATCH(A145&amp;B145,'計測入力シート（ここのみ編集可）'!$BO$17:$BO$116,0)),"")</f>
        <v/>
      </c>
      <c r="F152" s="179"/>
      <c r="G152" s="273" t="s">
        <v>111</v>
      </c>
      <c r="H152" s="274" t="str">
        <f t="array" ref="H152">IFERROR(INDEX('計測入力シート（ここのみ編集可）'!$BB$17:$BB$116,MATCH(A145&amp;B145,'計測入力シート（ここのみ編集可）'!$BO$17:$BO$116,0)),"")</f>
        <v/>
      </c>
    </row>
    <row r="153" ht="20.25" customHeight="1">
      <c r="D153" s="275" t="s">
        <v>112</v>
      </c>
      <c r="E153" s="276" t="str">
        <f t="array" ref="E153">IFERROR(INDEX('計測入力シート（ここのみ編集可）'!$BC$17:$BC$116,MATCH(A145&amp;B145,'計測入力シート（ここのみ編集可）'!$BO$17:$BO$116,0)),"")</f>
        <v/>
      </c>
      <c r="F153" s="277"/>
      <c r="G153" s="278" t="s">
        <v>9</v>
      </c>
      <c r="H153" s="279" t="str">
        <f t="array" ref="H153">IFERROR(INDEX('計測入力シート（ここのみ編集可）'!$BD$17:$BD$116,MATCH(A145&amp;B145,'計測入力シート（ここのみ編集可）'!$BO$17:$BO$116,0)),"")</f>
        <v/>
      </c>
    </row>
    <row r="154" ht="20.25" customHeight="1">
      <c r="D154" s="280"/>
    </row>
    <row r="155" ht="27.0" customHeight="1">
      <c r="A155" s="105" t="str">
        <f>A145</f>
        <v>NL</v>
      </c>
      <c r="B155" s="105">
        <f>B145+1</f>
        <v>16</v>
      </c>
      <c r="D155" s="242" t="s">
        <v>11</v>
      </c>
      <c r="E155" s="243" t="s">
        <v>12</v>
      </c>
      <c r="F155" s="243" t="s">
        <v>13</v>
      </c>
      <c r="G155" s="244" t="s">
        <v>80</v>
      </c>
      <c r="H155" s="245"/>
    </row>
    <row r="156" ht="27.0" customHeight="1">
      <c r="A156" s="36"/>
      <c r="B156" s="36"/>
      <c r="D156" s="247" t="str">
        <f t="array" ref="D156">IFERROR(INDEX('計測入力シート（ここのみ編集可）'!$BN$17:$BN$116,MATCH(A155&amp;B155,'計測入力シート（ここのみ編集可）'!$BO$17:$BO$116,0)),"")</f>
        <v/>
      </c>
      <c r="E156" s="248" t="str">
        <f t="array" ref="E156">IFERROR(INDEX('計測入力シート（ここのみ編集可）'!$BP$17:$BP$116,MATCH(A155&amp;B155,'計測入力シート（ここのみ編集可）'!$BO$17:$BO$116,0)),"")</f>
        <v/>
      </c>
      <c r="F156" s="249" t="str">
        <f t="array" ref="F156">IFERROR(INDEX('計測入力シート（ここのみ編集可）'!$BR$17:$BR$116,MATCH(A155&amp;B155,'計測入力シート（ここのみ編集可）'!$BO$17:$BO$116,0)),"")</f>
        <v/>
      </c>
      <c r="G156" s="250" t="str">
        <f t="array" ref="G156">IFERROR(INDEX('計測入力シート（ここのみ編集可）'!$BL$17:$BL$116,MATCH(A155&amp;B155,'計測入力シート（ここのみ編集可）'!$BO$17:$BO$116,0)),"")</f>
        <v/>
      </c>
      <c r="H156" s="251"/>
    </row>
    <row r="157" ht="27.0" customHeight="1">
      <c r="D157" s="252" t="s">
        <v>18</v>
      </c>
      <c r="E157" s="253" t="str">
        <f t="array" ref="E157">IFERROR(INDEX('計測入力シート（ここのみ編集可）'!$C$17:$C$116,MATCH(A155&amp;B155,'計測入力シート（ここのみ編集可）'!$BO$17:$BO$116,0)),"")</f>
        <v/>
      </c>
      <c r="F157" s="317" t="s">
        <v>4</v>
      </c>
      <c r="G157" s="255" t="str">
        <f t="array" ref="G157">IFERROR(INDEX('計測入力シート（ここのみ編集可）'!$D$17:$D$116,MATCH(A155&amp;B155,'計測入力シート（ここのみ編集可）'!$BO$17:$BO$116,0)),"")</f>
        <v/>
      </c>
      <c r="H157" s="256"/>
    </row>
    <row r="158" ht="27.0" customHeight="1">
      <c r="D158" s="257" t="s">
        <v>3</v>
      </c>
      <c r="E158" s="258" t="str">
        <f t="array" ref="E158">IFERROR(INDEX('計測入力シート（ここのみ編集可）'!$B$17:$B$116,MATCH(A155&amp;B155,'計測入力シート（ここのみ編集可）'!$BO$17:$BO$116,0)),"")</f>
        <v/>
      </c>
      <c r="F158" s="318" t="s">
        <v>5</v>
      </c>
      <c r="G158" s="260" t="str">
        <f t="array" ref="G158">IFERROR(INDEX('計測入力シート（ここのみ編集可）'!$E$17:$E$116,MATCH(A155&amp;B155,'計測入力シート（ここのみ編集可）'!$BO$17:$BO$116,0)),"")</f>
        <v/>
      </c>
      <c r="H158" s="261"/>
    </row>
    <row r="159" ht="24.75" customHeight="1">
      <c r="D159" s="262" t="s">
        <v>58</v>
      </c>
      <c r="E159" s="263" t="str">
        <f t="array" ref="E159">IFERROR(INDEX(#REF!,MATCH(A155&amp;B155,'計測入力シート（ここのみ編集可）'!$BO$17:$BO$116,0)),"")</f>
        <v/>
      </c>
      <c r="H159" s="35"/>
    </row>
    <row r="160" ht="52.5" customHeight="1">
      <c r="D160" s="264" t="s">
        <v>68</v>
      </c>
      <c r="E160" s="265" t="str">
        <f t="array" ref="E160">IFERROR(INDEX(#REF!,MATCH(A155&amp;B155,'計測入力シート（ここのみ編集可）'!$BO$17:$BO$116,0)),"")</f>
        <v/>
      </c>
      <c r="F160" s="2"/>
      <c r="G160" s="2"/>
      <c r="H160" s="3"/>
    </row>
    <row r="161" ht="20.25" customHeight="1">
      <c r="D161" s="266" t="s">
        <v>70</v>
      </c>
      <c r="E161" s="267" t="str">
        <f t="array" ref="E161">IFERROR(INDEX('計測入力シート（ここのみ編集可）'!$AW$17:$AW$116,MATCH(A155&amp;B155,'計測入力シート（ここのみ編集可）'!$BO$17:$BO$116,0)),"")</f>
        <v/>
      </c>
      <c r="F161" s="268"/>
      <c r="G161" s="269" t="s">
        <v>110</v>
      </c>
      <c r="H161" s="270" t="str">
        <f t="array" ref="H161">IFERROR(INDEX('計測入力シート（ここのみ編集可）'!$AY$17:$AY$116,MATCH(A155&amp;B155,'計測入力シート（ここのみ編集可）'!$BO$17:$BO$116,0)),"")</f>
        <v/>
      </c>
    </row>
    <row r="162" ht="20.25" customHeight="1">
      <c r="D162" s="271" t="s">
        <v>73</v>
      </c>
      <c r="E162" s="272" t="str">
        <f t="array" ref="E162">IFERROR(INDEX('計測入力シート（ここのみ編集可）'!$AZ$17:$AZ$116,MATCH(A155&amp;B155,'計測入力シート（ここのみ編集可）'!$BO$17:$BO$116,0)),"")</f>
        <v/>
      </c>
      <c r="F162" s="179"/>
      <c r="G162" s="273" t="s">
        <v>111</v>
      </c>
      <c r="H162" s="274" t="str">
        <f t="array" ref="H162">IFERROR(INDEX('計測入力シート（ここのみ編集可）'!$BB$17:$BB$116,MATCH(A155&amp;B155,'計測入力シート（ここのみ編集可）'!$BO$17:$BO$116,0)),"")</f>
        <v/>
      </c>
    </row>
    <row r="163" ht="20.25" customHeight="1">
      <c r="D163" s="275" t="s">
        <v>112</v>
      </c>
      <c r="E163" s="276" t="str">
        <f t="array" ref="E163">IFERROR(INDEX('計測入力シート（ここのみ編集可）'!$BC$17:$BC$116,MATCH(A155&amp;B155,'計測入力シート（ここのみ編集可）'!$BO$17:$BO$116,0)),"")</f>
        <v/>
      </c>
      <c r="F163" s="277"/>
      <c r="G163" s="278" t="s">
        <v>9</v>
      </c>
      <c r="H163" s="279" t="str">
        <f t="array" ref="H163">IFERROR(INDEX('計測入力シート（ここのみ編集可）'!$BD$17:$BD$116,MATCH(A155&amp;B155,'計測入力シート（ここのみ編集可）'!$BO$17:$BO$116,0)),"")</f>
        <v/>
      </c>
    </row>
    <row r="164" ht="20.25" customHeight="1">
      <c r="D164" s="280"/>
    </row>
    <row r="165" ht="27.0" customHeight="1">
      <c r="A165" s="105" t="str">
        <f>A155</f>
        <v>NL</v>
      </c>
      <c r="B165" s="105">
        <f>B155+1</f>
        <v>17</v>
      </c>
      <c r="D165" s="242" t="s">
        <v>11</v>
      </c>
      <c r="E165" s="243" t="s">
        <v>12</v>
      </c>
      <c r="F165" s="243" t="s">
        <v>13</v>
      </c>
      <c r="G165" s="244" t="s">
        <v>80</v>
      </c>
      <c r="H165" s="245"/>
    </row>
    <row r="166" ht="27.0" customHeight="1">
      <c r="A166" s="36"/>
      <c r="B166" s="36"/>
      <c r="D166" s="247" t="str">
        <f t="array" ref="D166">IFERROR(INDEX('計測入力シート（ここのみ編集可）'!$BN$17:$BN$116,MATCH(A165&amp;B165,'計測入力シート（ここのみ編集可）'!$BO$17:$BO$116,0)),"")</f>
        <v/>
      </c>
      <c r="E166" s="248" t="str">
        <f t="array" ref="E166">IFERROR(INDEX('計測入力シート（ここのみ編集可）'!$BP$17:$BP$116,MATCH(A165&amp;B165,'計測入力シート（ここのみ編集可）'!$BO$17:$BO$116,0)),"")</f>
        <v/>
      </c>
      <c r="F166" s="249" t="str">
        <f t="array" ref="F166">IFERROR(INDEX('計測入力シート（ここのみ編集可）'!$BR$17:$BR$116,MATCH(A165&amp;B165,'計測入力シート（ここのみ編集可）'!$BO$17:$BO$116,0)),"")</f>
        <v/>
      </c>
      <c r="G166" s="250" t="str">
        <f t="array" ref="G166">IFERROR(INDEX('計測入力シート（ここのみ編集可）'!$BL$17:$BL$116,MATCH(A165&amp;B165,'計測入力シート（ここのみ編集可）'!$BO$17:$BO$116,0)),"")</f>
        <v/>
      </c>
      <c r="H166" s="251"/>
    </row>
    <row r="167" ht="27.0" customHeight="1">
      <c r="D167" s="252" t="s">
        <v>18</v>
      </c>
      <c r="E167" s="253" t="str">
        <f t="array" ref="E167">IFERROR(INDEX('計測入力シート（ここのみ編集可）'!$C$17:$C$116,MATCH(A165&amp;B165,'計測入力シート（ここのみ編集可）'!$BO$17:$BO$116,0)),"")</f>
        <v/>
      </c>
      <c r="F167" s="317" t="s">
        <v>4</v>
      </c>
      <c r="G167" s="255" t="str">
        <f t="array" ref="G167">IFERROR(INDEX('計測入力シート（ここのみ編集可）'!$D$17:$D$116,MATCH(A165&amp;B165,'計測入力シート（ここのみ編集可）'!$BO$17:$BO$116,0)),"")</f>
        <v/>
      </c>
      <c r="H167" s="256"/>
    </row>
    <row r="168" ht="27.0" customHeight="1">
      <c r="D168" s="257" t="s">
        <v>3</v>
      </c>
      <c r="E168" s="258" t="str">
        <f t="array" ref="E168">IFERROR(INDEX('計測入力シート（ここのみ編集可）'!$B$17:$B$116,MATCH(A165&amp;B165,'計測入力シート（ここのみ編集可）'!$BO$17:$BO$116,0)),"")</f>
        <v/>
      </c>
      <c r="F168" s="318" t="s">
        <v>5</v>
      </c>
      <c r="G168" s="260" t="str">
        <f t="array" ref="G168">IFERROR(INDEX('計測入力シート（ここのみ編集可）'!$E$17:$E$116,MATCH(A165&amp;B165,'計測入力シート（ここのみ編集可）'!$BO$17:$BO$116,0)),"")</f>
        <v/>
      </c>
      <c r="H168" s="261"/>
    </row>
    <row r="169" ht="24.75" customHeight="1">
      <c r="D169" s="262" t="s">
        <v>58</v>
      </c>
      <c r="E169" s="263" t="str">
        <f t="array" ref="E169">IFERROR(INDEX(#REF!,MATCH(A165&amp;B165,'計測入力シート（ここのみ編集可）'!$BO$17:$BO$116,0)),"")</f>
        <v/>
      </c>
      <c r="H169" s="35"/>
    </row>
    <row r="170" ht="52.5" customHeight="1">
      <c r="D170" s="264" t="s">
        <v>68</v>
      </c>
      <c r="E170" s="265" t="str">
        <f t="array" ref="E170">IFERROR(INDEX(#REF!,MATCH(A165&amp;B165,'計測入力シート（ここのみ編集可）'!$BO$17:$BO$116,0)),"")</f>
        <v/>
      </c>
      <c r="F170" s="2"/>
      <c r="G170" s="2"/>
      <c r="H170" s="3"/>
    </row>
    <row r="171" ht="20.25" customHeight="1">
      <c r="D171" s="266" t="s">
        <v>70</v>
      </c>
      <c r="E171" s="267" t="str">
        <f t="array" ref="E171">IFERROR(INDEX('計測入力シート（ここのみ編集可）'!$AW$17:$AW$116,MATCH(A165&amp;B165,'計測入力シート（ここのみ編集可）'!$BO$17:$BO$116,0)),"")</f>
        <v/>
      </c>
      <c r="F171" s="268"/>
      <c r="G171" s="269" t="s">
        <v>110</v>
      </c>
      <c r="H171" s="270" t="str">
        <f t="array" ref="H171">IFERROR(INDEX('計測入力シート（ここのみ編集可）'!$AY$17:$AY$116,MATCH(A165&amp;B165,'計測入力シート（ここのみ編集可）'!$BO$17:$BO$116,0)),"")</f>
        <v/>
      </c>
    </row>
    <row r="172" ht="20.25" customHeight="1">
      <c r="D172" s="271" t="s">
        <v>73</v>
      </c>
      <c r="E172" s="272" t="str">
        <f t="array" ref="E172">IFERROR(INDEX('計測入力シート（ここのみ編集可）'!$AZ$17:$AZ$116,MATCH(A165&amp;B165,'計測入力シート（ここのみ編集可）'!$BO$17:$BO$116,0)),"")</f>
        <v/>
      </c>
      <c r="F172" s="179"/>
      <c r="G172" s="273" t="s">
        <v>111</v>
      </c>
      <c r="H172" s="274" t="str">
        <f t="array" ref="H172">IFERROR(INDEX('計測入力シート（ここのみ編集可）'!$BB$17:$BB$116,MATCH(A165&amp;B165,'計測入力シート（ここのみ編集可）'!$BO$17:$BO$116,0)),"")</f>
        <v/>
      </c>
    </row>
    <row r="173" ht="20.25" customHeight="1">
      <c r="D173" s="275" t="s">
        <v>112</v>
      </c>
      <c r="E173" s="276" t="str">
        <f t="array" ref="E173">IFERROR(INDEX('計測入力シート（ここのみ編集可）'!$BC$17:$BC$116,MATCH(A165&amp;B165,'計測入力シート（ここのみ編集可）'!$BO$17:$BO$116,0)),"")</f>
        <v/>
      </c>
      <c r="F173" s="277"/>
      <c r="G173" s="278" t="s">
        <v>9</v>
      </c>
      <c r="H173" s="279" t="str">
        <f t="array" ref="H173">IFERROR(INDEX('計測入力シート（ここのみ編集可）'!$BD$17:$BD$116,MATCH(A165&amp;B165,'計測入力シート（ここのみ編集可）'!$BO$17:$BO$116,0)),"")</f>
        <v/>
      </c>
    </row>
    <row r="174" ht="20.25" customHeight="1">
      <c r="D174" s="280"/>
    </row>
    <row r="175" ht="27.0" customHeight="1">
      <c r="A175" s="105" t="str">
        <f>A165</f>
        <v>NL</v>
      </c>
      <c r="B175" s="105">
        <f>B165+1</f>
        <v>18</v>
      </c>
      <c r="D175" s="242" t="s">
        <v>11</v>
      </c>
      <c r="E175" s="243" t="s">
        <v>12</v>
      </c>
      <c r="F175" s="243" t="s">
        <v>13</v>
      </c>
      <c r="G175" s="244" t="s">
        <v>80</v>
      </c>
      <c r="H175" s="245"/>
    </row>
    <row r="176" ht="27.0" customHeight="1">
      <c r="A176" s="36"/>
      <c r="B176" s="36"/>
      <c r="D176" s="247" t="str">
        <f t="array" ref="D176">IFERROR(INDEX('計測入力シート（ここのみ編集可）'!$BN$17:$BN$116,MATCH(A175&amp;B175,'計測入力シート（ここのみ編集可）'!$BO$17:$BO$116,0)),"")</f>
        <v/>
      </c>
      <c r="E176" s="248" t="str">
        <f t="array" ref="E176">IFERROR(INDEX('計測入力シート（ここのみ編集可）'!$BP$17:$BP$116,MATCH(A175&amp;B175,'計測入力シート（ここのみ編集可）'!$BO$17:$BO$116,0)),"")</f>
        <v/>
      </c>
      <c r="F176" s="249" t="str">
        <f t="array" ref="F176">IFERROR(INDEX('計測入力シート（ここのみ編集可）'!$BR$17:$BR$116,MATCH(A175&amp;B175,'計測入力シート（ここのみ編集可）'!$BO$17:$BO$116,0)),"")</f>
        <v/>
      </c>
      <c r="G176" s="250" t="str">
        <f t="array" ref="G176">IFERROR(INDEX('計測入力シート（ここのみ編集可）'!$BL$17:$BL$116,MATCH(A175&amp;B175,'計測入力シート（ここのみ編集可）'!$BO$17:$BO$116,0)),"")</f>
        <v/>
      </c>
      <c r="H176" s="251"/>
    </row>
    <row r="177" ht="27.0" customHeight="1">
      <c r="D177" s="252" t="s">
        <v>18</v>
      </c>
      <c r="E177" s="253" t="str">
        <f t="array" ref="E177">IFERROR(INDEX('計測入力シート（ここのみ編集可）'!$C$17:$C$116,MATCH(A175&amp;B175,'計測入力シート（ここのみ編集可）'!$BO$17:$BO$116,0)),"")</f>
        <v/>
      </c>
      <c r="F177" s="317" t="s">
        <v>4</v>
      </c>
      <c r="G177" s="255" t="str">
        <f t="array" ref="G177">IFERROR(INDEX('計測入力シート（ここのみ編集可）'!$D$17:$D$116,MATCH(A175&amp;B175,'計測入力シート（ここのみ編集可）'!$BO$17:$BO$116,0)),"")</f>
        <v/>
      </c>
      <c r="H177" s="256"/>
    </row>
    <row r="178" ht="27.0" customHeight="1">
      <c r="D178" s="257" t="s">
        <v>3</v>
      </c>
      <c r="E178" s="258" t="str">
        <f t="array" ref="E178">IFERROR(INDEX('計測入力シート（ここのみ編集可）'!$B$17:$B$116,MATCH(A175&amp;B175,'計測入力シート（ここのみ編集可）'!$BO$17:$BO$116,0)),"")</f>
        <v/>
      </c>
      <c r="F178" s="318" t="s">
        <v>5</v>
      </c>
      <c r="G178" s="260" t="str">
        <f t="array" ref="G178">IFERROR(INDEX('計測入力シート（ここのみ編集可）'!$E$17:$E$116,MATCH(A175&amp;B175,'計測入力シート（ここのみ編集可）'!$BO$17:$BO$116,0)),"")</f>
        <v/>
      </c>
      <c r="H178" s="261"/>
    </row>
    <row r="179" ht="24.75" customHeight="1">
      <c r="D179" s="262" t="s">
        <v>58</v>
      </c>
      <c r="E179" s="263" t="str">
        <f t="array" ref="E179">IFERROR(INDEX(#REF!,MATCH(A175&amp;B175,'計測入力シート（ここのみ編集可）'!$BO$17:$BO$116,0)),"")</f>
        <v/>
      </c>
      <c r="H179" s="35"/>
    </row>
    <row r="180" ht="52.5" customHeight="1">
      <c r="D180" s="264" t="s">
        <v>68</v>
      </c>
      <c r="E180" s="265" t="str">
        <f t="array" ref="E180">IFERROR(INDEX(#REF!,MATCH(A175&amp;B175,'計測入力シート（ここのみ編集可）'!$BO$17:$BO$116,0)),"")</f>
        <v/>
      </c>
      <c r="F180" s="2"/>
      <c r="G180" s="2"/>
      <c r="H180" s="3"/>
    </row>
    <row r="181" ht="20.25" customHeight="1">
      <c r="D181" s="266" t="s">
        <v>70</v>
      </c>
      <c r="E181" s="267" t="str">
        <f t="array" ref="E181">IFERROR(INDEX('計測入力シート（ここのみ編集可）'!$AW$17:$AW$116,MATCH(A175&amp;B175,'計測入力シート（ここのみ編集可）'!$BO$17:$BO$116,0)),"")</f>
        <v/>
      </c>
      <c r="F181" s="268"/>
      <c r="G181" s="269" t="s">
        <v>110</v>
      </c>
      <c r="H181" s="270" t="str">
        <f t="array" ref="H181">IFERROR(INDEX('計測入力シート（ここのみ編集可）'!$AY$17:$AY$116,MATCH(A175&amp;B175,'計測入力シート（ここのみ編集可）'!$BO$17:$BO$116,0)),"")</f>
        <v/>
      </c>
    </row>
    <row r="182" ht="20.25" customHeight="1">
      <c r="D182" s="271" t="s">
        <v>73</v>
      </c>
      <c r="E182" s="272" t="str">
        <f t="array" ref="E182">IFERROR(INDEX('計測入力シート（ここのみ編集可）'!$AZ$17:$AZ$116,MATCH(A175&amp;B175,'計測入力シート（ここのみ編集可）'!$BO$17:$BO$116,0)),"")</f>
        <v/>
      </c>
      <c r="F182" s="179"/>
      <c r="G182" s="273" t="s">
        <v>111</v>
      </c>
      <c r="H182" s="274" t="str">
        <f t="array" ref="H182">IFERROR(INDEX('計測入力シート（ここのみ編集可）'!$BB$17:$BB$116,MATCH(A175&amp;B175,'計測入力シート（ここのみ編集可）'!$BO$17:$BO$116,0)),"")</f>
        <v/>
      </c>
    </row>
    <row r="183" ht="20.25" customHeight="1">
      <c r="D183" s="275" t="s">
        <v>112</v>
      </c>
      <c r="E183" s="276" t="str">
        <f t="array" ref="E183">IFERROR(INDEX('計測入力シート（ここのみ編集可）'!$BC$17:$BC$116,MATCH(A175&amp;B175,'計測入力シート（ここのみ編集可）'!$BO$17:$BO$116,0)),"")</f>
        <v/>
      </c>
      <c r="F183" s="277"/>
      <c r="G183" s="278" t="s">
        <v>9</v>
      </c>
      <c r="H183" s="279" t="str">
        <f t="array" ref="H183">IFERROR(INDEX('計測入力シート（ここのみ編集可）'!$BD$17:$BD$116,MATCH(A175&amp;B175,'計測入力シート（ここのみ編集可）'!$BO$17:$BO$116,0)),"")</f>
        <v/>
      </c>
    </row>
    <row r="184" ht="20.25" customHeight="1">
      <c r="D184" s="280"/>
    </row>
    <row r="185" ht="27.0" customHeight="1">
      <c r="A185" s="105" t="str">
        <f>A175</f>
        <v>NL</v>
      </c>
      <c r="B185" s="105">
        <f>B175+1</f>
        <v>19</v>
      </c>
      <c r="D185" s="242" t="s">
        <v>11</v>
      </c>
      <c r="E185" s="243" t="s">
        <v>12</v>
      </c>
      <c r="F185" s="243" t="s">
        <v>13</v>
      </c>
      <c r="G185" s="244" t="s">
        <v>80</v>
      </c>
      <c r="H185" s="245"/>
    </row>
    <row r="186" ht="27.0" customHeight="1">
      <c r="A186" s="36"/>
      <c r="B186" s="36"/>
      <c r="D186" s="247" t="str">
        <f t="array" ref="D186">IFERROR(INDEX('計測入力シート（ここのみ編集可）'!$BN$17:$BN$116,MATCH(A185&amp;B185,'計測入力シート（ここのみ編集可）'!$BO$17:$BO$116,0)),"")</f>
        <v/>
      </c>
      <c r="E186" s="248" t="str">
        <f t="array" ref="E186">IFERROR(INDEX('計測入力シート（ここのみ編集可）'!$BP$17:$BP$116,MATCH(A185&amp;B185,'計測入力シート（ここのみ編集可）'!$BO$17:$BO$116,0)),"")</f>
        <v/>
      </c>
      <c r="F186" s="249" t="str">
        <f t="array" ref="F186">IFERROR(INDEX('計測入力シート（ここのみ編集可）'!$BR$17:$BR$116,MATCH(A185&amp;B185,'計測入力シート（ここのみ編集可）'!$BO$17:$BO$116,0)),"")</f>
        <v/>
      </c>
      <c r="G186" s="250" t="str">
        <f t="array" ref="G186">IFERROR(INDEX('計測入力シート（ここのみ編集可）'!$BL$17:$BL$116,MATCH(A185&amp;B185,'計測入力シート（ここのみ編集可）'!$BO$17:$BO$116,0)),"")</f>
        <v/>
      </c>
      <c r="H186" s="251"/>
    </row>
    <row r="187" ht="27.0" customHeight="1">
      <c r="D187" s="252" t="s">
        <v>18</v>
      </c>
      <c r="E187" s="253" t="str">
        <f t="array" ref="E187">IFERROR(INDEX('計測入力シート（ここのみ編集可）'!$C$17:$C$116,MATCH(A185&amp;B185,'計測入力シート（ここのみ編集可）'!$BO$17:$BO$116,0)),"")</f>
        <v/>
      </c>
      <c r="F187" s="317" t="s">
        <v>4</v>
      </c>
      <c r="G187" s="255" t="str">
        <f t="array" ref="G187">IFERROR(INDEX('計測入力シート（ここのみ編集可）'!$D$17:$D$116,MATCH(A185&amp;B185,'計測入力シート（ここのみ編集可）'!$BO$17:$BO$116,0)),"")</f>
        <v/>
      </c>
      <c r="H187" s="256"/>
    </row>
    <row r="188" ht="27.0" customHeight="1">
      <c r="D188" s="257" t="s">
        <v>3</v>
      </c>
      <c r="E188" s="258" t="str">
        <f t="array" ref="E188">IFERROR(INDEX('計測入力シート（ここのみ編集可）'!$B$17:$B$116,MATCH(A185&amp;B185,'計測入力シート（ここのみ編集可）'!$BO$17:$BO$116,0)),"")</f>
        <v/>
      </c>
      <c r="F188" s="318" t="s">
        <v>5</v>
      </c>
      <c r="G188" s="260" t="str">
        <f t="array" ref="G188">IFERROR(INDEX('計測入力シート（ここのみ編集可）'!$E$17:$E$116,MATCH(A185&amp;B185,'計測入力シート（ここのみ編集可）'!$BO$17:$BO$116,0)),"")</f>
        <v/>
      </c>
      <c r="H188" s="261"/>
    </row>
    <row r="189" ht="24.75" customHeight="1">
      <c r="D189" s="262" t="s">
        <v>58</v>
      </c>
      <c r="E189" s="263" t="str">
        <f t="array" ref="E189">IFERROR(INDEX(#REF!,MATCH(A185&amp;B185,'計測入力シート（ここのみ編集可）'!$BO$17:$BO$116,0)),"")</f>
        <v/>
      </c>
      <c r="H189" s="35"/>
    </row>
    <row r="190" ht="52.5" customHeight="1">
      <c r="D190" s="264" t="s">
        <v>68</v>
      </c>
      <c r="E190" s="265" t="str">
        <f t="array" ref="E190">IFERROR(INDEX(#REF!,MATCH(A185&amp;B185,'計測入力シート（ここのみ編集可）'!$BO$17:$BO$116,0)),"")</f>
        <v/>
      </c>
      <c r="F190" s="2"/>
      <c r="G190" s="2"/>
      <c r="H190" s="3"/>
    </row>
    <row r="191" ht="20.25" customHeight="1">
      <c r="D191" s="266" t="s">
        <v>70</v>
      </c>
      <c r="E191" s="267" t="str">
        <f t="array" ref="E191">IFERROR(INDEX('計測入力シート（ここのみ編集可）'!$AW$17:$AW$116,MATCH(A185&amp;B185,'計測入力シート（ここのみ編集可）'!$BO$17:$BO$116,0)),"")</f>
        <v/>
      </c>
      <c r="F191" s="268"/>
      <c r="G191" s="269" t="s">
        <v>110</v>
      </c>
      <c r="H191" s="270" t="str">
        <f t="array" ref="H191">IFERROR(INDEX('計測入力シート（ここのみ編集可）'!$AY$17:$AY$116,MATCH(A185&amp;B185,'計測入力シート（ここのみ編集可）'!$BO$17:$BO$116,0)),"")</f>
        <v/>
      </c>
    </row>
    <row r="192" ht="20.25" customHeight="1">
      <c r="D192" s="271" t="s">
        <v>73</v>
      </c>
      <c r="E192" s="272" t="str">
        <f t="array" ref="E192">IFERROR(INDEX('計測入力シート（ここのみ編集可）'!$AZ$17:$AZ$116,MATCH(A185&amp;B185,'計測入力シート（ここのみ編集可）'!$BO$17:$BO$116,0)),"")</f>
        <v/>
      </c>
      <c r="F192" s="179"/>
      <c r="G192" s="273" t="s">
        <v>111</v>
      </c>
      <c r="H192" s="274" t="str">
        <f t="array" ref="H192">IFERROR(INDEX('計測入力シート（ここのみ編集可）'!$BB$17:$BB$116,MATCH(A185&amp;B185,'計測入力シート（ここのみ編集可）'!$BO$17:$BO$116,0)),"")</f>
        <v/>
      </c>
    </row>
    <row r="193" ht="20.25" customHeight="1">
      <c r="D193" s="275" t="s">
        <v>112</v>
      </c>
      <c r="E193" s="276" t="str">
        <f t="array" ref="E193">IFERROR(INDEX('計測入力シート（ここのみ編集可）'!$BC$17:$BC$116,MATCH(A185&amp;B185,'計測入力シート（ここのみ編集可）'!$BO$17:$BO$116,0)),"")</f>
        <v/>
      </c>
      <c r="F193" s="277"/>
      <c r="G193" s="278" t="s">
        <v>9</v>
      </c>
      <c r="H193" s="279" t="str">
        <f t="array" ref="H193">IFERROR(INDEX('計測入力シート（ここのみ編集可）'!$BD$17:$BD$116,MATCH(A185&amp;B185,'計測入力シート（ここのみ編集可）'!$BO$17:$BO$116,0)),"")</f>
        <v/>
      </c>
    </row>
    <row r="194" ht="20.25" customHeight="1">
      <c r="D194" s="280"/>
    </row>
    <row r="195" ht="27.0" customHeight="1">
      <c r="A195" s="105" t="str">
        <f>A185</f>
        <v>NL</v>
      </c>
      <c r="B195" s="105">
        <f>B185+1</f>
        <v>20</v>
      </c>
      <c r="D195" s="242" t="s">
        <v>11</v>
      </c>
      <c r="E195" s="243" t="s">
        <v>12</v>
      </c>
      <c r="F195" s="243" t="s">
        <v>13</v>
      </c>
      <c r="G195" s="244" t="s">
        <v>80</v>
      </c>
      <c r="H195" s="245"/>
    </row>
    <row r="196" ht="27.0" customHeight="1">
      <c r="A196" s="36"/>
      <c r="B196" s="36"/>
      <c r="D196" s="247" t="str">
        <f t="array" ref="D196">IFERROR(INDEX('計測入力シート（ここのみ編集可）'!$BN$17:$BN$116,MATCH(A195&amp;B195,'計測入力シート（ここのみ編集可）'!$BO$17:$BO$116,0)),"")</f>
        <v/>
      </c>
      <c r="E196" s="248" t="str">
        <f t="array" ref="E196">IFERROR(INDEX('計測入力シート（ここのみ編集可）'!$BP$17:$BP$116,MATCH(A195&amp;B195,'計測入力シート（ここのみ編集可）'!$BO$17:$BO$116,0)),"")</f>
        <v/>
      </c>
      <c r="F196" s="249" t="str">
        <f t="array" ref="F196">IFERROR(INDEX('計測入力シート（ここのみ編集可）'!$BR$17:$BR$116,MATCH(A195&amp;B195,'計測入力シート（ここのみ編集可）'!$BO$17:$BO$116,0)),"")</f>
        <v/>
      </c>
      <c r="G196" s="250" t="str">
        <f t="array" ref="G196">IFERROR(INDEX('計測入力シート（ここのみ編集可）'!$BL$17:$BL$116,MATCH(A195&amp;B195,'計測入力シート（ここのみ編集可）'!$BO$17:$BO$116,0)),"")</f>
        <v/>
      </c>
      <c r="H196" s="251"/>
    </row>
    <row r="197" ht="27.0" customHeight="1">
      <c r="D197" s="252" t="s">
        <v>18</v>
      </c>
      <c r="E197" s="253" t="str">
        <f t="array" ref="E197">IFERROR(INDEX('計測入力シート（ここのみ編集可）'!$C$17:$C$116,MATCH(A195&amp;B195,'計測入力シート（ここのみ編集可）'!$BO$17:$BO$116,0)),"")</f>
        <v/>
      </c>
      <c r="F197" s="317" t="s">
        <v>4</v>
      </c>
      <c r="G197" s="255" t="str">
        <f t="array" ref="G197">IFERROR(INDEX('計測入力シート（ここのみ編集可）'!$D$17:$D$116,MATCH(A195&amp;B195,'計測入力シート（ここのみ編集可）'!$BO$17:$BO$116,0)),"")</f>
        <v/>
      </c>
      <c r="H197" s="256"/>
    </row>
    <row r="198" ht="27.0" customHeight="1">
      <c r="D198" s="257" t="s">
        <v>3</v>
      </c>
      <c r="E198" s="258" t="str">
        <f t="array" ref="E198">IFERROR(INDEX('計測入力シート（ここのみ編集可）'!$B$17:$B$116,MATCH(A195&amp;B195,'計測入力シート（ここのみ編集可）'!$BO$17:$BO$116,0)),"")</f>
        <v/>
      </c>
      <c r="F198" s="318" t="s">
        <v>5</v>
      </c>
      <c r="G198" s="260" t="str">
        <f t="array" ref="G198">IFERROR(INDEX('計測入力シート（ここのみ編集可）'!$E$17:$E$116,MATCH(A195&amp;B195,'計測入力シート（ここのみ編集可）'!$BO$17:$BO$116,0)),"")</f>
        <v/>
      </c>
      <c r="H198" s="261"/>
    </row>
    <row r="199" ht="24.75" customHeight="1">
      <c r="D199" s="262" t="s">
        <v>58</v>
      </c>
      <c r="E199" s="263" t="str">
        <f t="array" ref="E199">IFERROR(INDEX(#REF!,MATCH(A195&amp;B195,'計測入力シート（ここのみ編集可）'!$BO$17:$BO$116,0)),"")</f>
        <v/>
      </c>
      <c r="H199" s="35"/>
    </row>
    <row r="200" ht="52.5" customHeight="1">
      <c r="D200" s="264" t="s">
        <v>68</v>
      </c>
      <c r="E200" s="265" t="str">
        <f t="array" ref="E200">IFERROR(INDEX(#REF!,MATCH(A195&amp;B195,'計測入力シート（ここのみ編集可）'!$BO$17:$BO$116,0)),"")</f>
        <v/>
      </c>
      <c r="F200" s="2"/>
      <c r="G200" s="2"/>
      <c r="H200" s="3"/>
    </row>
    <row r="201" ht="20.25" customHeight="1">
      <c r="D201" s="266" t="s">
        <v>70</v>
      </c>
      <c r="E201" s="267" t="str">
        <f t="array" ref="E201">IFERROR(INDEX('計測入力シート（ここのみ編集可）'!$AW$17:$AW$116,MATCH(A195&amp;B195,'計測入力シート（ここのみ編集可）'!$BO$17:$BO$116,0)),"")</f>
        <v/>
      </c>
      <c r="F201" s="268"/>
      <c r="G201" s="269" t="s">
        <v>110</v>
      </c>
      <c r="H201" s="270" t="str">
        <f t="array" ref="H201">IFERROR(INDEX('計測入力シート（ここのみ編集可）'!$AY$17:$AY$116,MATCH(A195&amp;B195,'計測入力シート（ここのみ編集可）'!$BO$17:$BO$116,0)),"")</f>
        <v/>
      </c>
    </row>
    <row r="202" ht="20.25" customHeight="1">
      <c r="D202" s="271" t="s">
        <v>73</v>
      </c>
      <c r="E202" s="272" t="str">
        <f t="array" ref="E202">IFERROR(INDEX('計測入力シート（ここのみ編集可）'!$AZ$17:$AZ$116,MATCH(A195&amp;B195,'計測入力シート（ここのみ編集可）'!$BO$17:$BO$116,0)),"")</f>
        <v/>
      </c>
      <c r="F202" s="179"/>
      <c r="G202" s="273" t="s">
        <v>111</v>
      </c>
      <c r="H202" s="274" t="str">
        <f t="array" ref="H202">IFERROR(INDEX('計測入力シート（ここのみ編集可）'!$BB$17:$BB$116,MATCH(A195&amp;B195,'計測入力シート（ここのみ編集可）'!$BO$17:$BO$116,0)),"")</f>
        <v/>
      </c>
    </row>
    <row r="203" ht="20.25" customHeight="1">
      <c r="D203" s="275" t="s">
        <v>112</v>
      </c>
      <c r="E203" s="276" t="str">
        <f t="array" ref="E203">IFERROR(INDEX('計測入力シート（ここのみ編集可）'!$BC$17:$BC$116,MATCH(A195&amp;B195,'計測入力シート（ここのみ編集可）'!$BO$17:$BO$116,0)),"")</f>
        <v/>
      </c>
      <c r="F203" s="277"/>
      <c r="G203" s="278" t="s">
        <v>9</v>
      </c>
      <c r="H203" s="279" t="str">
        <f t="array" ref="H203">IFERROR(INDEX('計測入力シート（ここのみ編集可）'!$BD$17:$BD$116,MATCH(A195&amp;B195,'計測入力シート（ここのみ編集可）'!$BO$17:$BO$116,0)),"")</f>
        <v/>
      </c>
    </row>
    <row r="204" ht="20.25" customHeight="1">
      <c r="D204" s="280"/>
    </row>
    <row r="205" ht="27.0" customHeight="1">
      <c r="A205" s="105" t="str">
        <f>A195</f>
        <v>NL</v>
      </c>
      <c r="B205" s="105">
        <f>B195+1</f>
        <v>21</v>
      </c>
      <c r="D205" s="242" t="s">
        <v>11</v>
      </c>
      <c r="E205" s="243" t="s">
        <v>12</v>
      </c>
      <c r="F205" s="243" t="s">
        <v>13</v>
      </c>
      <c r="G205" s="244" t="s">
        <v>80</v>
      </c>
      <c r="H205" s="245"/>
    </row>
    <row r="206" ht="27.0" customHeight="1">
      <c r="A206" s="36"/>
      <c r="B206" s="36"/>
      <c r="D206" s="247" t="str">
        <f t="array" ref="D206">IFERROR(INDEX('計測入力シート（ここのみ編集可）'!$BN$17:$BN$116,MATCH(A205&amp;B205,'計測入力シート（ここのみ編集可）'!$BO$17:$BO$116,0)),"")</f>
        <v/>
      </c>
      <c r="E206" s="248" t="str">
        <f t="array" ref="E206">IFERROR(INDEX('計測入力シート（ここのみ編集可）'!$BP$17:$BP$116,MATCH(A205&amp;B205,'計測入力シート（ここのみ編集可）'!$BO$17:$BO$116,0)),"")</f>
        <v/>
      </c>
      <c r="F206" s="249" t="str">
        <f t="array" ref="F206">IFERROR(INDEX('計測入力シート（ここのみ編集可）'!$BR$17:$BR$116,MATCH(A205&amp;B205,'計測入力シート（ここのみ編集可）'!$BO$17:$BO$116,0)),"")</f>
        <v/>
      </c>
      <c r="G206" s="250" t="str">
        <f t="array" ref="G206">IFERROR(INDEX('計測入力シート（ここのみ編集可）'!$BL$17:$BL$116,MATCH(A205&amp;B205,'計測入力シート（ここのみ編集可）'!$BO$17:$BO$116,0)),"")</f>
        <v/>
      </c>
      <c r="H206" s="251"/>
    </row>
    <row r="207" ht="27.0" customHeight="1">
      <c r="D207" s="252" t="s">
        <v>18</v>
      </c>
      <c r="E207" s="253" t="str">
        <f t="array" ref="E207">IFERROR(INDEX('計測入力シート（ここのみ編集可）'!$C$17:$C$116,MATCH(A205&amp;B205,'計測入力シート（ここのみ編集可）'!$BO$17:$BO$116,0)),"")</f>
        <v/>
      </c>
      <c r="F207" s="317" t="s">
        <v>4</v>
      </c>
      <c r="G207" s="255" t="str">
        <f t="array" ref="G207">IFERROR(INDEX('計測入力シート（ここのみ編集可）'!$D$17:$D$116,MATCH(A205&amp;B205,'計測入力シート（ここのみ編集可）'!$BO$17:$BO$116,0)),"")</f>
        <v/>
      </c>
      <c r="H207" s="256"/>
    </row>
    <row r="208" ht="27.0" customHeight="1">
      <c r="D208" s="257" t="s">
        <v>3</v>
      </c>
      <c r="E208" s="258" t="str">
        <f t="array" ref="E208">IFERROR(INDEX('計測入力シート（ここのみ編集可）'!$B$17:$B$116,MATCH(A205&amp;B205,'計測入力シート（ここのみ編集可）'!$BO$17:$BO$116,0)),"")</f>
        <v/>
      </c>
      <c r="F208" s="318" t="s">
        <v>5</v>
      </c>
      <c r="G208" s="260" t="str">
        <f t="array" ref="G208">IFERROR(INDEX('計測入力シート（ここのみ編集可）'!$E$17:$E$116,MATCH(A205&amp;B205,'計測入力シート（ここのみ編集可）'!$BO$17:$BO$116,0)),"")</f>
        <v/>
      </c>
      <c r="H208" s="261"/>
    </row>
    <row r="209" ht="24.75" customHeight="1">
      <c r="D209" s="262" t="s">
        <v>58</v>
      </c>
      <c r="E209" s="263" t="str">
        <f t="array" ref="E209">IFERROR(INDEX(#REF!,MATCH(A205&amp;B205,'計測入力シート（ここのみ編集可）'!$BO$17:$BO$116,0)),"")</f>
        <v/>
      </c>
      <c r="H209" s="35"/>
    </row>
    <row r="210" ht="52.5" customHeight="1">
      <c r="D210" s="264" t="s">
        <v>68</v>
      </c>
      <c r="E210" s="265" t="str">
        <f t="array" ref="E210">IFERROR(INDEX(#REF!,MATCH(A205&amp;B205,'計測入力シート（ここのみ編集可）'!$BO$17:$BO$116,0)),"")</f>
        <v/>
      </c>
      <c r="F210" s="2"/>
      <c r="G210" s="2"/>
      <c r="H210" s="3"/>
    </row>
    <row r="211" ht="20.25" customHeight="1">
      <c r="D211" s="266" t="s">
        <v>70</v>
      </c>
      <c r="E211" s="267" t="str">
        <f t="array" ref="E211">IFERROR(INDEX('計測入力シート（ここのみ編集可）'!$AW$17:$AW$116,MATCH(A205&amp;B205,'計測入力シート（ここのみ編集可）'!$BO$17:$BO$116,0)),"")</f>
        <v/>
      </c>
      <c r="F211" s="268"/>
      <c r="G211" s="269" t="s">
        <v>110</v>
      </c>
      <c r="H211" s="270" t="str">
        <f t="array" ref="H211">IFERROR(INDEX('計測入力シート（ここのみ編集可）'!$AY$17:$AY$116,MATCH(A205&amp;B205,'計測入力シート（ここのみ編集可）'!$BO$17:$BO$116,0)),"")</f>
        <v/>
      </c>
    </row>
    <row r="212" ht="20.25" customHeight="1">
      <c r="D212" s="271" t="s">
        <v>73</v>
      </c>
      <c r="E212" s="272" t="str">
        <f t="array" ref="E212">IFERROR(INDEX('計測入力シート（ここのみ編集可）'!$AZ$17:$AZ$116,MATCH(A205&amp;B205,'計測入力シート（ここのみ編集可）'!$BO$17:$BO$116,0)),"")</f>
        <v/>
      </c>
      <c r="F212" s="179"/>
      <c r="G212" s="273" t="s">
        <v>111</v>
      </c>
      <c r="H212" s="274" t="str">
        <f t="array" ref="H212">IFERROR(INDEX('計測入力シート（ここのみ編集可）'!$BB$17:$BB$116,MATCH(A205&amp;B205,'計測入力シート（ここのみ編集可）'!$BO$17:$BO$116,0)),"")</f>
        <v/>
      </c>
    </row>
    <row r="213" ht="20.25" customHeight="1">
      <c r="D213" s="275" t="s">
        <v>112</v>
      </c>
      <c r="E213" s="276" t="str">
        <f t="array" ref="E213">IFERROR(INDEX('計測入力シート（ここのみ編集可）'!$BC$17:$BC$116,MATCH(A205&amp;B205,'計測入力シート（ここのみ編集可）'!$BO$17:$BO$116,0)),"")</f>
        <v/>
      </c>
      <c r="F213" s="277"/>
      <c r="G213" s="278" t="s">
        <v>9</v>
      </c>
      <c r="H213" s="279" t="str">
        <f t="array" ref="H213">IFERROR(INDEX('計測入力シート（ここのみ編集可）'!$BD$17:$BD$116,MATCH(A205&amp;B205,'計測入力シート（ここのみ編集可）'!$BO$17:$BO$116,0)),"")</f>
        <v/>
      </c>
    </row>
    <row r="214" ht="20.25" customHeight="1">
      <c r="D214" s="280"/>
    </row>
    <row r="215" ht="27.0" customHeight="1">
      <c r="A215" s="105" t="str">
        <f>A205</f>
        <v>NL</v>
      </c>
      <c r="B215" s="105">
        <f>B205+1</f>
        <v>22</v>
      </c>
      <c r="D215" s="242" t="s">
        <v>11</v>
      </c>
      <c r="E215" s="243" t="s">
        <v>12</v>
      </c>
      <c r="F215" s="243" t="s">
        <v>13</v>
      </c>
      <c r="G215" s="244" t="s">
        <v>80</v>
      </c>
      <c r="H215" s="245"/>
    </row>
    <row r="216" ht="27.0" customHeight="1">
      <c r="A216" s="36"/>
      <c r="B216" s="36"/>
      <c r="D216" s="247" t="str">
        <f t="array" ref="D216">IFERROR(INDEX('計測入力シート（ここのみ編集可）'!$BN$17:$BN$116,MATCH(A215&amp;B215,'計測入力シート（ここのみ編集可）'!$BO$17:$BO$116,0)),"")</f>
        <v/>
      </c>
      <c r="E216" s="248" t="str">
        <f t="array" ref="E216">IFERROR(INDEX('計測入力シート（ここのみ編集可）'!$BP$17:$BP$116,MATCH(A215&amp;B215,'計測入力シート（ここのみ編集可）'!$BO$17:$BO$116,0)),"")</f>
        <v/>
      </c>
      <c r="F216" s="249" t="str">
        <f t="array" ref="F216">IFERROR(INDEX('計測入力シート（ここのみ編集可）'!$BR$17:$BR$116,MATCH(A215&amp;B215,'計測入力シート（ここのみ編集可）'!$BO$17:$BO$116,0)),"")</f>
        <v/>
      </c>
      <c r="G216" s="250" t="str">
        <f t="array" ref="G216">IFERROR(INDEX('計測入力シート（ここのみ編集可）'!$BL$17:$BL$116,MATCH(A215&amp;B215,'計測入力シート（ここのみ編集可）'!$BO$17:$BO$116,0)),"")</f>
        <v/>
      </c>
      <c r="H216" s="251"/>
    </row>
    <row r="217" ht="27.0" customHeight="1">
      <c r="D217" s="252" t="s">
        <v>18</v>
      </c>
      <c r="E217" s="253" t="str">
        <f t="array" ref="E217">IFERROR(INDEX('計測入力シート（ここのみ編集可）'!$C$17:$C$116,MATCH(A215&amp;B215,'計測入力シート（ここのみ編集可）'!$BO$17:$BO$116,0)),"")</f>
        <v/>
      </c>
      <c r="F217" s="317" t="s">
        <v>4</v>
      </c>
      <c r="G217" s="255" t="str">
        <f t="array" ref="G217">IFERROR(INDEX('計測入力シート（ここのみ編集可）'!$D$17:$D$116,MATCH(A215&amp;B215,'計測入力シート（ここのみ編集可）'!$BO$17:$BO$116,0)),"")</f>
        <v/>
      </c>
      <c r="H217" s="256"/>
    </row>
    <row r="218" ht="27.0" customHeight="1">
      <c r="D218" s="257" t="s">
        <v>3</v>
      </c>
      <c r="E218" s="258" t="str">
        <f t="array" ref="E218">IFERROR(INDEX('計測入力シート（ここのみ編集可）'!$B$17:$B$116,MATCH(A215&amp;B215,'計測入力シート（ここのみ編集可）'!$BO$17:$BO$116,0)),"")</f>
        <v/>
      </c>
      <c r="F218" s="318" t="s">
        <v>5</v>
      </c>
      <c r="G218" s="260" t="str">
        <f t="array" ref="G218">IFERROR(INDEX('計測入力シート（ここのみ編集可）'!$E$17:$E$116,MATCH(A215&amp;B215,'計測入力シート（ここのみ編集可）'!$BO$17:$BO$116,0)),"")</f>
        <v/>
      </c>
      <c r="H218" s="261"/>
    </row>
    <row r="219" ht="24.75" customHeight="1">
      <c r="D219" s="262" t="s">
        <v>58</v>
      </c>
      <c r="E219" s="263" t="str">
        <f t="array" ref="E219">IFERROR(INDEX(#REF!,MATCH(A215&amp;B215,'計測入力シート（ここのみ編集可）'!$BO$17:$BO$116,0)),"")</f>
        <v/>
      </c>
      <c r="H219" s="35"/>
    </row>
    <row r="220" ht="52.5" customHeight="1">
      <c r="D220" s="264" t="s">
        <v>68</v>
      </c>
      <c r="E220" s="265" t="str">
        <f t="array" ref="E220">IFERROR(INDEX(#REF!,MATCH(A215&amp;B215,'計測入力シート（ここのみ編集可）'!$BO$17:$BO$116,0)),"")</f>
        <v/>
      </c>
      <c r="F220" s="2"/>
      <c r="G220" s="2"/>
      <c r="H220" s="3"/>
    </row>
    <row r="221" ht="20.25" customHeight="1">
      <c r="D221" s="266" t="s">
        <v>70</v>
      </c>
      <c r="E221" s="267" t="str">
        <f t="array" ref="E221">IFERROR(INDEX('計測入力シート（ここのみ編集可）'!$AW$17:$AW$116,MATCH(A215&amp;B215,'計測入力シート（ここのみ編集可）'!$BO$17:$BO$116,0)),"")</f>
        <v/>
      </c>
      <c r="F221" s="268"/>
      <c r="G221" s="269" t="s">
        <v>110</v>
      </c>
      <c r="H221" s="270" t="str">
        <f t="array" ref="H221">IFERROR(INDEX('計測入力シート（ここのみ編集可）'!$AY$17:$AY$116,MATCH(A215&amp;B215,'計測入力シート（ここのみ編集可）'!$BO$17:$BO$116,0)),"")</f>
        <v/>
      </c>
    </row>
    <row r="222" ht="20.25" customHeight="1">
      <c r="D222" s="271" t="s">
        <v>73</v>
      </c>
      <c r="E222" s="272" t="str">
        <f t="array" ref="E222">IFERROR(INDEX('計測入力シート（ここのみ編集可）'!$AZ$17:$AZ$116,MATCH(A215&amp;B215,'計測入力シート（ここのみ編集可）'!$BO$17:$BO$116,0)),"")</f>
        <v/>
      </c>
      <c r="F222" s="179"/>
      <c r="G222" s="273" t="s">
        <v>111</v>
      </c>
      <c r="H222" s="274" t="str">
        <f t="array" ref="H222">IFERROR(INDEX('計測入力シート（ここのみ編集可）'!$BB$17:$BB$116,MATCH(A215&amp;B215,'計測入力シート（ここのみ編集可）'!$BO$17:$BO$116,0)),"")</f>
        <v/>
      </c>
    </row>
    <row r="223" ht="20.25" customHeight="1">
      <c r="D223" s="275" t="s">
        <v>112</v>
      </c>
      <c r="E223" s="276" t="str">
        <f t="array" ref="E223">IFERROR(INDEX('計測入力シート（ここのみ編集可）'!$BC$17:$BC$116,MATCH(A215&amp;B215,'計測入力シート（ここのみ編集可）'!$BO$17:$BO$116,0)),"")</f>
        <v/>
      </c>
      <c r="F223" s="277"/>
      <c r="G223" s="278" t="s">
        <v>9</v>
      </c>
      <c r="H223" s="279" t="str">
        <f t="array" ref="H223">IFERROR(INDEX('計測入力シート（ここのみ編集可）'!$BD$17:$BD$116,MATCH(A215&amp;B215,'計測入力シート（ここのみ編集可）'!$BO$17:$BO$116,0)),"")</f>
        <v/>
      </c>
    </row>
    <row r="224" ht="20.25" customHeight="1">
      <c r="D224" s="280"/>
    </row>
    <row r="225" ht="27.0" customHeight="1">
      <c r="A225" s="105" t="str">
        <f>A215</f>
        <v>NL</v>
      </c>
      <c r="B225" s="105">
        <f>B215+1</f>
        <v>23</v>
      </c>
      <c r="D225" s="242" t="s">
        <v>11</v>
      </c>
      <c r="E225" s="243" t="s">
        <v>12</v>
      </c>
      <c r="F225" s="243" t="s">
        <v>13</v>
      </c>
      <c r="G225" s="244" t="s">
        <v>80</v>
      </c>
      <c r="H225" s="245"/>
    </row>
    <row r="226" ht="27.0" customHeight="1">
      <c r="A226" s="36"/>
      <c r="B226" s="36"/>
      <c r="D226" s="247" t="str">
        <f t="array" ref="D226">IFERROR(INDEX('計測入力シート（ここのみ編集可）'!$BN$17:$BN$116,MATCH(A225&amp;B225,'計測入力シート（ここのみ編集可）'!$BO$17:$BO$116,0)),"")</f>
        <v/>
      </c>
      <c r="E226" s="248" t="str">
        <f t="array" ref="E226">IFERROR(INDEX('計測入力シート（ここのみ編集可）'!$BP$17:$BP$116,MATCH(A225&amp;B225,'計測入力シート（ここのみ編集可）'!$BO$17:$BO$116,0)),"")</f>
        <v/>
      </c>
      <c r="F226" s="249" t="str">
        <f t="array" ref="F226">IFERROR(INDEX('計測入力シート（ここのみ編集可）'!$BR$17:$BR$116,MATCH(A225&amp;B225,'計測入力シート（ここのみ編集可）'!$BO$17:$BO$116,0)),"")</f>
        <v/>
      </c>
      <c r="G226" s="250" t="str">
        <f t="array" ref="G226">IFERROR(INDEX('計測入力シート（ここのみ編集可）'!$BL$17:$BL$116,MATCH(A225&amp;B225,'計測入力シート（ここのみ編集可）'!$BO$17:$BO$116,0)),"")</f>
        <v/>
      </c>
      <c r="H226" s="251"/>
    </row>
    <row r="227" ht="27.0" customHeight="1">
      <c r="D227" s="252" t="s">
        <v>18</v>
      </c>
      <c r="E227" s="253" t="str">
        <f t="array" ref="E227">IFERROR(INDEX('計測入力シート（ここのみ編集可）'!$C$17:$C$116,MATCH(A225&amp;B225,'計測入力シート（ここのみ編集可）'!$BO$17:$BO$116,0)),"")</f>
        <v/>
      </c>
      <c r="F227" s="317" t="s">
        <v>4</v>
      </c>
      <c r="G227" s="255" t="str">
        <f t="array" ref="G227">IFERROR(INDEX('計測入力シート（ここのみ編集可）'!$D$17:$D$116,MATCH(A225&amp;B225,'計測入力シート（ここのみ編集可）'!$BO$17:$BO$116,0)),"")</f>
        <v/>
      </c>
      <c r="H227" s="256"/>
    </row>
    <row r="228" ht="27.0" customHeight="1">
      <c r="D228" s="257" t="s">
        <v>3</v>
      </c>
      <c r="E228" s="258" t="str">
        <f t="array" ref="E228">IFERROR(INDEX('計測入力シート（ここのみ編集可）'!$B$17:$B$116,MATCH(A225&amp;B225,'計測入力シート（ここのみ編集可）'!$BO$17:$BO$116,0)),"")</f>
        <v/>
      </c>
      <c r="F228" s="318" t="s">
        <v>5</v>
      </c>
      <c r="G228" s="260" t="str">
        <f t="array" ref="G228">IFERROR(INDEX('計測入力シート（ここのみ編集可）'!$E$17:$E$116,MATCH(A225&amp;B225,'計測入力シート（ここのみ編集可）'!$BO$17:$BO$116,0)),"")</f>
        <v/>
      </c>
      <c r="H228" s="261"/>
    </row>
    <row r="229" ht="24.75" customHeight="1">
      <c r="D229" s="262" t="s">
        <v>58</v>
      </c>
      <c r="E229" s="263" t="str">
        <f t="array" ref="E229">IFERROR(INDEX(#REF!,MATCH(A225&amp;B225,'計測入力シート（ここのみ編集可）'!$BO$17:$BO$116,0)),"")</f>
        <v/>
      </c>
      <c r="H229" s="35"/>
    </row>
    <row r="230" ht="52.5" customHeight="1">
      <c r="D230" s="264" t="s">
        <v>68</v>
      </c>
      <c r="E230" s="265" t="str">
        <f t="array" ref="E230">IFERROR(INDEX(#REF!,MATCH(A225&amp;B225,'計測入力シート（ここのみ編集可）'!$BO$17:$BO$116,0)),"")</f>
        <v/>
      </c>
      <c r="F230" s="2"/>
      <c r="G230" s="2"/>
      <c r="H230" s="3"/>
    </row>
    <row r="231" ht="20.25" customHeight="1">
      <c r="D231" s="266" t="s">
        <v>70</v>
      </c>
      <c r="E231" s="267" t="str">
        <f t="array" ref="E231">IFERROR(INDEX('計測入力シート（ここのみ編集可）'!$AW$17:$AW$116,MATCH(A225&amp;B225,'計測入力シート（ここのみ編集可）'!$BO$17:$BO$116,0)),"")</f>
        <v/>
      </c>
      <c r="F231" s="268"/>
      <c r="G231" s="269" t="s">
        <v>110</v>
      </c>
      <c r="H231" s="270" t="str">
        <f t="array" ref="H231">IFERROR(INDEX('計測入力シート（ここのみ編集可）'!$AY$17:$AY$116,MATCH(A225&amp;B225,'計測入力シート（ここのみ編集可）'!$BO$17:$BO$116,0)),"")</f>
        <v/>
      </c>
    </row>
    <row r="232" ht="20.25" customHeight="1">
      <c r="D232" s="271" t="s">
        <v>73</v>
      </c>
      <c r="E232" s="272" t="str">
        <f t="array" ref="E232">IFERROR(INDEX('計測入力シート（ここのみ編集可）'!$AZ$17:$AZ$116,MATCH(A225&amp;B225,'計測入力シート（ここのみ編集可）'!$BO$17:$BO$116,0)),"")</f>
        <v/>
      </c>
      <c r="F232" s="179"/>
      <c r="G232" s="273" t="s">
        <v>111</v>
      </c>
      <c r="H232" s="274" t="str">
        <f t="array" ref="H232">IFERROR(INDEX('計測入力シート（ここのみ編集可）'!$BB$17:$BB$116,MATCH(A225&amp;B225,'計測入力シート（ここのみ編集可）'!$BO$17:$BO$116,0)),"")</f>
        <v/>
      </c>
    </row>
    <row r="233" ht="20.25" customHeight="1">
      <c r="D233" s="275" t="s">
        <v>112</v>
      </c>
      <c r="E233" s="276" t="str">
        <f t="array" ref="E233">IFERROR(INDEX('計測入力シート（ここのみ編集可）'!$BC$17:$BC$116,MATCH(A225&amp;B225,'計測入力シート（ここのみ編集可）'!$BO$17:$BO$116,0)),"")</f>
        <v/>
      </c>
      <c r="F233" s="277"/>
      <c r="G233" s="278" t="s">
        <v>9</v>
      </c>
      <c r="H233" s="279" t="str">
        <f t="array" ref="H233">IFERROR(INDEX('計測入力シート（ここのみ編集可）'!$BD$17:$BD$116,MATCH(A225&amp;B225,'計測入力シート（ここのみ編集可）'!$BO$17:$BO$116,0)),"")</f>
        <v/>
      </c>
    </row>
    <row r="234" ht="20.25" customHeight="1">
      <c r="D234" s="280"/>
    </row>
    <row r="235" ht="27.0" customHeight="1">
      <c r="A235" s="105" t="str">
        <f>A225</f>
        <v>NL</v>
      </c>
      <c r="B235" s="105">
        <f>B225+1</f>
        <v>24</v>
      </c>
      <c r="D235" s="242" t="s">
        <v>11</v>
      </c>
      <c r="E235" s="243" t="s">
        <v>12</v>
      </c>
      <c r="F235" s="243" t="s">
        <v>13</v>
      </c>
      <c r="G235" s="244" t="s">
        <v>80</v>
      </c>
      <c r="H235" s="245"/>
    </row>
    <row r="236" ht="27.0" customHeight="1">
      <c r="A236" s="36"/>
      <c r="B236" s="36"/>
      <c r="D236" s="247" t="str">
        <f t="array" ref="D236">IFERROR(INDEX('計測入力シート（ここのみ編集可）'!$BN$17:$BN$116,MATCH(A235&amp;B235,'計測入力シート（ここのみ編集可）'!$BO$17:$BO$116,0)),"")</f>
        <v/>
      </c>
      <c r="E236" s="248" t="str">
        <f t="array" ref="E236">IFERROR(INDEX('計測入力シート（ここのみ編集可）'!$BP$17:$BP$116,MATCH(A235&amp;B235,'計測入力シート（ここのみ編集可）'!$BO$17:$BO$116,0)),"")</f>
        <v/>
      </c>
      <c r="F236" s="249" t="str">
        <f t="array" ref="F236">IFERROR(INDEX('計測入力シート（ここのみ編集可）'!$BR$17:$BR$116,MATCH(A235&amp;B235,'計測入力シート（ここのみ編集可）'!$BO$17:$BO$116,0)),"")</f>
        <v/>
      </c>
      <c r="G236" s="250" t="str">
        <f t="array" ref="G236">IFERROR(INDEX('計測入力シート（ここのみ編集可）'!$BL$17:$BL$116,MATCH(A235&amp;B235,'計測入力シート（ここのみ編集可）'!$BO$17:$BO$116,0)),"")</f>
        <v/>
      </c>
      <c r="H236" s="251"/>
    </row>
    <row r="237" ht="27.0" customHeight="1">
      <c r="D237" s="252" t="s">
        <v>18</v>
      </c>
      <c r="E237" s="253" t="str">
        <f t="array" ref="E237">IFERROR(INDEX('計測入力シート（ここのみ編集可）'!$C$17:$C$116,MATCH(A235&amp;B235,'計測入力シート（ここのみ編集可）'!$BO$17:$BO$116,0)),"")</f>
        <v/>
      </c>
      <c r="F237" s="317" t="s">
        <v>4</v>
      </c>
      <c r="G237" s="255" t="str">
        <f t="array" ref="G237">IFERROR(INDEX('計測入力シート（ここのみ編集可）'!$D$17:$D$116,MATCH(A235&amp;B235,'計測入力シート（ここのみ編集可）'!$BO$17:$BO$116,0)),"")</f>
        <v/>
      </c>
      <c r="H237" s="256"/>
    </row>
    <row r="238" ht="27.0" customHeight="1">
      <c r="D238" s="257" t="s">
        <v>3</v>
      </c>
      <c r="E238" s="258" t="str">
        <f t="array" ref="E238">IFERROR(INDEX('計測入力シート（ここのみ編集可）'!$B$17:$B$116,MATCH(A235&amp;B235,'計測入力シート（ここのみ編集可）'!$BO$17:$BO$116,0)),"")</f>
        <v/>
      </c>
      <c r="F238" s="318" t="s">
        <v>5</v>
      </c>
      <c r="G238" s="260" t="str">
        <f t="array" ref="G238">IFERROR(INDEX('計測入力シート（ここのみ編集可）'!$E$17:$E$116,MATCH(A235&amp;B235,'計測入力シート（ここのみ編集可）'!$BO$17:$BO$116,0)),"")</f>
        <v/>
      </c>
      <c r="H238" s="261"/>
    </row>
    <row r="239" ht="24.75" customHeight="1">
      <c r="D239" s="262" t="s">
        <v>58</v>
      </c>
      <c r="E239" s="263" t="str">
        <f t="array" ref="E239">IFERROR(INDEX(#REF!,MATCH(A235&amp;B235,'計測入力シート（ここのみ編集可）'!$BO$17:$BO$116,0)),"")</f>
        <v/>
      </c>
      <c r="H239" s="35"/>
    </row>
    <row r="240" ht="52.5" customHeight="1">
      <c r="D240" s="264" t="s">
        <v>68</v>
      </c>
      <c r="E240" s="265" t="str">
        <f t="array" ref="E240">IFERROR(INDEX(#REF!,MATCH(A235&amp;B235,'計測入力シート（ここのみ編集可）'!$BO$17:$BO$116,0)),"")</f>
        <v/>
      </c>
      <c r="F240" s="2"/>
      <c r="G240" s="2"/>
      <c r="H240" s="3"/>
    </row>
    <row r="241" ht="20.25" customHeight="1">
      <c r="D241" s="266" t="s">
        <v>70</v>
      </c>
      <c r="E241" s="267" t="str">
        <f t="array" ref="E241">IFERROR(INDEX('計測入力シート（ここのみ編集可）'!$AW$17:$AW$116,MATCH(A235&amp;B235,'計測入力シート（ここのみ編集可）'!$BO$17:$BO$116,0)),"")</f>
        <v/>
      </c>
      <c r="F241" s="268"/>
      <c r="G241" s="269" t="s">
        <v>110</v>
      </c>
      <c r="H241" s="270" t="str">
        <f t="array" ref="H241">IFERROR(INDEX('計測入力シート（ここのみ編集可）'!$AY$17:$AY$116,MATCH(A235&amp;B235,'計測入力シート（ここのみ編集可）'!$BO$17:$BO$116,0)),"")</f>
        <v/>
      </c>
    </row>
    <row r="242" ht="20.25" customHeight="1">
      <c r="D242" s="271" t="s">
        <v>73</v>
      </c>
      <c r="E242" s="272" t="str">
        <f t="array" ref="E242">IFERROR(INDEX('計測入力シート（ここのみ編集可）'!$AZ$17:$AZ$116,MATCH(A235&amp;B235,'計測入力シート（ここのみ編集可）'!$BO$17:$BO$116,0)),"")</f>
        <v/>
      </c>
      <c r="F242" s="179"/>
      <c r="G242" s="273" t="s">
        <v>111</v>
      </c>
      <c r="H242" s="274" t="str">
        <f t="array" ref="H242">IFERROR(INDEX('計測入力シート（ここのみ編集可）'!$BB$17:$BB$116,MATCH(A235&amp;B235,'計測入力シート（ここのみ編集可）'!$BO$17:$BO$116,0)),"")</f>
        <v/>
      </c>
    </row>
    <row r="243" ht="20.25" customHeight="1">
      <c r="D243" s="275" t="s">
        <v>112</v>
      </c>
      <c r="E243" s="276" t="str">
        <f t="array" ref="E243">IFERROR(INDEX('計測入力シート（ここのみ編集可）'!$BC$17:$BC$116,MATCH(A235&amp;B235,'計測入力シート（ここのみ編集可）'!$BO$17:$BO$116,0)),"")</f>
        <v/>
      </c>
      <c r="F243" s="277"/>
      <c r="G243" s="278" t="s">
        <v>9</v>
      </c>
      <c r="H243" s="279" t="str">
        <f t="array" ref="H243">IFERROR(INDEX('計測入力シート（ここのみ編集可）'!$BD$17:$BD$116,MATCH(A235&amp;B235,'計測入力シート（ここのみ編集可）'!$BO$17:$BO$116,0)),"")</f>
        <v/>
      </c>
    </row>
    <row r="244" ht="20.25" customHeight="1">
      <c r="D244" s="280"/>
    </row>
    <row r="245" ht="27.0" customHeight="1">
      <c r="A245" s="105" t="str">
        <f>A235</f>
        <v>NL</v>
      </c>
      <c r="B245" s="105">
        <f>B235+1</f>
        <v>25</v>
      </c>
      <c r="D245" s="242" t="s">
        <v>11</v>
      </c>
      <c r="E245" s="243" t="s">
        <v>12</v>
      </c>
      <c r="F245" s="243" t="s">
        <v>13</v>
      </c>
      <c r="G245" s="244" t="s">
        <v>80</v>
      </c>
      <c r="H245" s="245"/>
    </row>
    <row r="246" ht="27.0" customHeight="1">
      <c r="A246" s="36"/>
      <c r="B246" s="36"/>
      <c r="D246" s="247" t="str">
        <f t="array" ref="D246">IFERROR(INDEX('計測入力シート（ここのみ編集可）'!$BN$17:$BN$116,MATCH(A245&amp;B245,'計測入力シート（ここのみ編集可）'!$BO$17:$BO$116,0)),"")</f>
        <v/>
      </c>
      <c r="E246" s="248" t="str">
        <f t="array" ref="E246">IFERROR(INDEX('計測入力シート（ここのみ編集可）'!$BP$17:$BP$116,MATCH(A245&amp;B245,'計測入力シート（ここのみ編集可）'!$BO$17:$BO$116,0)),"")</f>
        <v/>
      </c>
      <c r="F246" s="249" t="str">
        <f t="array" ref="F246">IFERROR(INDEX('計測入力シート（ここのみ編集可）'!$BR$17:$BR$116,MATCH(A245&amp;B245,'計測入力シート（ここのみ編集可）'!$BO$17:$BO$116,0)),"")</f>
        <v/>
      </c>
      <c r="G246" s="250" t="str">
        <f t="array" ref="G246">IFERROR(INDEX('計測入力シート（ここのみ編集可）'!$BL$17:$BL$116,MATCH(A245&amp;B245,'計測入力シート（ここのみ編集可）'!$BO$17:$BO$116,0)),"")</f>
        <v/>
      </c>
      <c r="H246" s="251"/>
    </row>
    <row r="247" ht="27.0" customHeight="1">
      <c r="D247" s="252" t="s">
        <v>18</v>
      </c>
      <c r="E247" s="253" t="str">
        <f t="array" ref="E247">IFERROR(INDEX('計測入力シート（ここのみ編集可）'!$C$17:$C$116,MATCH(A245&amp;B245,'計測入力シート（ここのみ編集可）'!$BO$17:$BO$116,0)),"")</f>
        <v/>
      </c>
      <c r="F247" s="317" t="s">
        <v>4</v>
      </c>
      <c r="G247" s="255" t="str">
        <f t="array" ref="G247">IFERROR(INDEX('計測入力シート（ここのみ編集可）'!$D$17:$D$116,MATCH(A245&amp;B245,'計測入力シート（ここのみ編集可）'!$BO$17:$BO$116,0)),"")</f>
        <v/>
      </c>
      <c r="H247" s="256"/>
    </row>
    <row r="248" ht="27.0" customHeight="1">
      <c r="D248" s="257" t="s">
        <v>3</v>
      </c>
      <c r="E248" s="258" t="str">
        <f t="array" ref="E248">IFERROR(INDEX('計測入力シート（ここのみ編集可）'!$B$17:$B$116,MATCH(A245&amp;B245,'計測入力シート（ここのみ編集可）'!$BO$17:$BO$116,0)),"")</f>
        <v/>
      </c>
      <c r="F248" s="318" t="s">
        <v>5</v>
      </c>
      <c r="G248" s="260" t="str">
        <f t="array" ref="G248">IFERROR(INDEX('計測入力シート（ここのみ編集可）'!$E$17:$E$116,MATCH(A245&amp;B245,'計測入力シート（ここのみ編集可）'!$BO$17:$BO$116,0)),"")</f>
        <v/>
      </c>
      <c r="H248" s="261"/>
    </row>
    <row r="249" ht="24.75" customHeight="1">
      <c r="D249" s="262" t="s">
        <v>58</v>
      </c>
      <c r="E249" s="263" t="str">
        <f t="array" ref="E249">IFERROR(INDEX(#REF!,MATCH(A245&amp;B245,'計測入力シート（ここのみ編集可）'!$BO$17:$BO$116,0)),"")</f>
        <v/>
      </c>
      <c r="H249" s="35"/>
    </row>
    <row r="250" ht="52.5" customHeight="1">
      <c r="D250" s="264" t="s">
        <v>68</v>
      </c>
      <c r="E250" s="265" t="str">
        <f t="array" ref="E250">IFERROR(INDEX(#REF!,MATCH(A245&amp;B245,'計測入力シート（ここのみ編集可）'!$BO$17:$BO$116,0)),"")</f>
        <v/>
      </c>
      <c r="F250" s="2"/>
      <c r="G250" s="2"/>
      <c r="H250" s="3"/>
    </row>
    <row r="251" ht="20.25" customHeight="1">
      <c r="D251" s="266" t="s">
        <v>70</v>
      </c>
      <c r="E251" s="267" t="str">
        <f t="array" ref="E251">IFERROR(INDEX('計測入力シート（ここのみ編集可）'!$AW$17:$AW$116,MATCH(A245&amp;B245,'計測入力シート（ここのみ編集可）'!$BO$17:$BO$116,0)),"")</f>
        <v/>
      </c>
      <c r="F251" s="268"/>
      <c r="G251" s="269" t="s">
        <v>110</v>
      </c>
      <c r="H251" s="270" t="str">
        <f t="array" ref="H251">IFERROR(INDEX('計測入力シート（ここのみ編集可）'!$AY$17:$AY$116,MATCH(A245&amp;B245,'計測入力シート（ここのみ編集可）'!$BO$17:$BO$116,0)),"")</f>
        <v/>
      </c>
    </row>
    <row r="252" ht="20.25" customHeight="1">
      <c r="D252" s="271" t="s">
        <v>73</v>
      </c>
      <c r="E252" s="272" t="str">
        <f t="array" ref="E252">IFERROR(INDEX('計測入力シート（ここのみ編集可）'!$AZ$17:$AZ$116,MATCH(A245&amp;B245,'計測入力シート（ここのみ編集可）'!$BO$17:$BO$116,0)),"")</f>
        <v/>
      </c>
      <c r="F252" s="179"/>
      <c r="G252" s="273" t="s">
        <v>111</v>
      </c>
      <c r="H252" s="274" t="str">
        <f t="array" ref="H252">IFERROR(INDEX('計測入力シート（ここのみ編集可）'!$BB$17:$BB$116,MATCH(A245&amp;B245,'計測入力シート（ここのみ編集可）'!$BO$17:$BO$116,0)),"")</f>
        <v/>
      </c>
    </row>
    <row r="253" ht="20.25" customHeight="1">
      <c r="D253" s="275" t="s">
        <v>112</v>
      </c>
      <c r="E253" s="276" t="str">
        <f t="array" ref="E253">IFERROR(INDEX('計測入力シート（ここのみ編集可）'!$BC$17:$BC$116,MATCH(A245&amp;B245,'計測入力シート（ここのみ編集可）'!$BO$17:$BO$116,0)),"")</f>
        <v/>
      </c>
      <c r="F253" s="277"/>
      <c r="G253" s="278" t="s">
        <v>9</v>
      </c>
      <c r="H253" s="279" t="str">
        <f t="array" ref="H253">IFERROR(INDEX('計測入力シート（ここのみ編集可）'!$BD$17:$BD$116,MATCH(A245&amp;B245,'計測入力シート（ここのみ編集可）'!$BO$17:$BO$116,0)),"")</f>
        <v/>
      </c>
    </row>
    <row r="254" ht="20.25" customHeight="1">
      <c r="D254" s="280"/>
    </row>
    <row r="255" ht="27.0" customHeight="1">
      <c r="A255" s="105" t="str">
        <f>A245</f>
        <v>NL</v>
      </c>
      <c r="B255" s="105">
        <f>B245+1</f>
        <v>26</v>
      </c>
      <c r="D255" s="242" t="s">
        <v>11</v>
      </c>
      <c r="E255" s="243" t="s">
        <v>12</v>
      </c>
      <c r="F255" s="243" t="s">
        <v>13</v>
      </c>
      <c r="G255" s="244" t="s">
        <v>80</v>
      </c>
      <c r="H255" s="245"/>
    </row>
    <row r="256" ht="27.0" customHeight="1">
      <c r="A256" s="36"/>
      <c r="B256" s="36"/>
      <c r="D256" s="247" t="str">
        <f t="array" ref="D256">IFERROR(INDEX('計測入力シート（ここのみ編集可）'!$BN$17:$BN$116,MATCH(A255&amp;B255,'計測入力シート（ここのみ編集可）'!$BO$17:$BO$116,0)),"")</f>
        <v/>
      </c>
      <c r="E256" s="248" t="str">
        <f t="array" ref="E256">IFERROR(INDEX('計測入力シート（ここのみ編集可）'!$BP$17:$BP$116,MATCH(A255&amp;B255,'計測入力シート（ここのみ編集可）'!$BO$17:$BO$116,0)),"")</f>
        <v/>
      </c>
      <c r="F256" s="249" t="str">
        <f t="array" ref="F256">IFERROR(INDEX('計測入力シート（ここのみ編集可）'!$BR$17:$BR$116,MATCH(A255&amp;B255,'計測入力シート（ここのみ編集可）'!$BO$17:$BO$116,0)),"")</f>
        <v/>
      </c>
      <c r="G256" s="250" t="str">
        <f t="array" ref="G256">IFERROR(INDEX('計測入力シート（ここのみ編集可）'!$BL$17:$BL$116,MATCH(A255&amp;B255,'計測入力シート（ここのみ編集可）'!$BO$17:$BO$116,0)),"")</f>
        <v/>
      </c>
      <c r="H256" s="251"/>
    </row>
    <row r="257" ht="27.0" customHeight="1">
      <c r="D257" s="252" t="s">
        <v>18</v>
      </c>
      <c r="E257" s="253" t="str">
        <f t="array" ref="E257">IFERROR(INDEX('計測入力シート（ここのみ編集可）'!$C$17:$C$116,MATCH(A255&amp;B255,'計測入力シート（ここのみ編集可）'!$BO$17:$BO$116,0)),"")</f>
        <v/>
      </c>
      <c r="F257" s="317" t="s">
        <v>4</v>
      </c>
      <c r="G257" s="255" t="str">
        <f t="array" ref="G257">IFERROR(INDEX('計測入力シート（ここのみ編集可）'!$D$17:$D$116,MATCH(A255&amp;B255,'計測入力シート（ここのみ編集可）'!$BO$17:$BO$116,0)),"")</f>
        <v/>
      </c>
      <c r="H257" s="256"/>
    </row>
    <row r="258" ht="27.0" customHeight="1">
      <c r="D258" s="257" t="s">
        <v>3</v>
      </c>
      <c r="E258" s="258" t="str">
        <f t="array" ref="E258">IFERROR(INDEX('計測入力シート（ここのみ編集可）'!$B$17:$B$116,MATCH(A255&amp;B255,'計測入力シート（ここのみ編集可）'!$BO$17:$BO$116,0)),"")</f>
        <v/>
      </c>
      <c r="F258" s="318" t="s">
        <v>5</v>
      </c>
      <c r="G258" s="260" t="str">
        <f t="array" ref="G258">IFERROR(INDEX('計測入力シート（ここのみ編集可）'!$E$17:$E$116,MATCH(A255&amp;B255,'計測入力シート（ここのみ編集可）'!$BO$17:$BO$116,0)),"")</f>
        <v/>
      </c>
      <c r="H258" s="261"/>
    </row>
    <row r="259" ht="24.75" customHeight="1">
      <c r="D259" s="262" t="s">
        <v>58</v>
      </c>
      <c r="E259" s="263" t="str">
        <f t="array" ref="E259">IFERROR(INDEX(#REF!,MATCH(A255&amp;B255,'計測入力シート（ここのみ編集可）'!$BO$17:$BO$116,0)),"")</f>
        <v/>
      </c>
      <c r="H259" s="35"/>
    </row>
    <row r="260" ht="52.5" customHeight="1">
      <c r="D260" s="264" t="s">
        <v>68</v>
      </c>
      <c r="E260" s="265" t="str">
        <f t="array" ref="E260">IFERROR(INDEX(#REF!,MATCH(A255&amp;B255,'計測入力シート（ここのみ編集可）'!$BO$17:$BO$116,0)),"")</f>
        <v/>
      </c>
      <c r="F260" s="2"/>
      <c r="G260" s="2"/>
      <c r="H260" s="3"/>
    </row>
    <row r="261" ht="20.25" customHeight="1">
      <c r="D261" s="266" t="s">
        <v>70</v>
      </c>
      <c r="E261" s="267" t="str">
        <f t="array" ref="E261">IFERROR(INDEX('計測入力シート（ここのみ編集可）'!$AW$17:$AW$116,MATCH(A255&amp;B255,'計測入力シート（ここのみ編集可）'!$BO$17:$BO$116,0)),"")</f>
        <v/>
      </c>
      <c r="F261" s="268"/>
      <c r="G261" s="269" t="s">
        <v>110</v>
      </c>
      <c r="H261" s="270" t="str">
        <f t="array" ref="H261">IFERROR(INDEX('計測入力シート（ここのみ編集可）'!$AY$17:$AY$116,MATCH(A255&amp;B255,'計測入力シート（ここのみ編集可）'!$BO$17:$BO$116,0)),"")</f>
        <v/>
      </c>
    </row>
    <row r="262" ht="20.25" customHeight="1">
      <c r="D262" s="271" t="s">
        <v>73</v>
      </c>
      <c r="E262" s="272" t="str">
        <f t="array" ref="E262">IFERROR(INDEX('計測入力シート（ここのみ編集可）'!$AZ$17:$AZ$116,MATCH(A255&amp;B255,'計測入力シート（ここのみ編集可）'!$BO$17:$BO$116,0)),"")</f>
        <v/>
      </c>
      <c r="F262" s="179"/>
      <c r="G262" s="273" t="s">
        <v>111</v>
      </c>
      <c r="H262" s="274" t="str">
        <f t="array" ref="H262">IFERROR(INDEX('計測入力シート（ここのみ編集可）'!$BB$17:$BB$116,MATCH(A255&amp;B255,'計測入力シート（ここのみ編集可）'!$BO$17:$BO$116,0)),"")</f>
        <v/>
      </c>
    </row>
    <row r="263" ht="20.25" customHeight="1">
      <c r="D263" s="275" t="s">
        <v>112</v>
      </c>
      <c r="E263" s="276" t="str">
        <f t="array" ref="E263">IFERROR(INDEX('計測入力シート（ここのみ編集可）'!$BC$17:$BC$116,MATCH(A255&amp;B255,'計測入力シート（ここのみ編集可）'!$BO$17:$BO$116,0)),"")</f>
        <v/>
      </c>
      <c r="F263" s="277"/>
      <c r="G263" s="278" t="s">
        <v>9</v>
      </c>
      <c r="H263" s="279" t="str">
        <f t="array" ref="H263">IFERROR(INDEX('計測入力シート（ここのみ編集可）'!$BD$17:$BD$116,MATCH(A255&amp;B255,'計測入力シート（ここのみ編集可）'!$BO$17:$BO$116,0)),"")</f>
        <v/>
      </c>
    </row>
    <row r="264" ht="20.25" customHeight="1">
      <c r="D264" s="280"/>
    </row>
    <row r="265" ht="27.0" customHeight="1">
      <c r="A265" s="105" t="str">
        <f>A255</f>
        <v>NL</v>
      </c>
      <c r="B265" s="105">
        <f>B255+1</f>
        <v>27</v>
      </c>
      <c r="D265" s="242" t="s">
        <v>11</v>
      </c>
      <c r="E265" s="243" t="s">
        <v>12</v>
      </c>
      <c r="F265" s="243" t="s">
        <v>13</v>
      </c>
      <c r="G265" s="244" t="s">
        <v>80</v>
      </c>
      <c r="H265" s="245"/>
    </row>
    <row r="266" ht="27.0" customHeight="1">
      <c r="A266" s="36"/>
      <c r="B266" s="36"/>
      <c r="D266" s="247" t="str">
        <f t="array" ref="D266">IFERROR(INDEX('計測入力シート（ここのみ編集可）'!$BN$17:$BN$116,MATCH(A265&amp;B265,'計測入力シート（ここのみ編集可）'!$BO$17:$BO$116,0)),"")</f>
        <v/>
      </c>
      <c r="E266" s="248" t="str">
        <f t="array" ref="E266">IFERROR(INDEX('計測入力シート（ここのみ編集可）'!$BP$17:$BP$116,MATCH(A265&amp;B265,'計測入力シート（ここのみ編集可）'!$BO$17:$BO$116,0)),"")</f>
        <v/>
      </c>
      <c r="F266" s="249" t="str">
        <f t="array" ref="F266">IFERROR(INDEX('計測入力シート（ここのみ編集可）'!$BR$17:$BR$116,MATCH(A265&amp;B265,'計測入力シート（ここのみ編集可）'!$BO$17:$BO$116,0)),"")</f>
        <v/>
      </c>
      <c r="G266" s="250" t="str">
        <f t="array" ref="G266">IFERROR(INDEX('計測入力シート（ここのみ編集可）'!$BL$17:$BL$116,MATCH(A265&amp;B265,'計測入力シート（ここのみ編集可）'!$BO$17:$BO$116,0)),"")</f>
        <v/>
      </c>
      <c r="H266" s="251"/>
    </row>
    <row r="267" ht="27.0" customHeight="1">
      <c r="D267" s="252" t="s">
        <v>18</v>
      </c>
      <c r="E267" s="253" t="str">
        <f t="array" ref="E267">IFERROR(INDEX('計測入力シート（ここのみ編集可）'!$C$17:$C$116,MATCH(A265&amp;B265,'計測入力シート（ここのみ編集可）'!$BO$17:$BO$116,0)),"")</f>
        <v/>
      </c>
      <c r="F267" s="317" t="s">
        <v>4</v>
      </c>
      <c r="G267" s="255" t="str">
        <f t="array" ref="G267">IFERROR(INDEX('計測入力シート（ここのみ編集可）'!$D$17:$D$116,MATCH(A265&amp;B265,'計測入力シート（ここのみ編集可）'!$BO$17:$BO$116,0)),"")</f>
        <v/>
      </c>
      <c r="H267" s="256"/>
    </row>
    <row r="268" ht="27.0" customHeight="1">
      <c r="D268" s="257" t="s">
        <v>3</v>
      </c>
      <c r="E268" s="258" t="str">
        <f t="array" ref="E268">IFERROR(INDEX('計測入力シート（ここのみ編集可）'!$B$17:$B$116,MATCH(A265&amp;B265,'計測入力シート（ここのみ編集可）'!$BO$17:$BO$116,0)),"")</f>
        <v/>
      </c>
      <c r="F268" s="318" t="s">
        <v>5</v>
      </c>
      <c r="G268" s="260" t="str">
        <f t="array" ref="G268">IFERROR(INDEX('計測入力シート（ここのみ編集可）'!$E$17:$E$116,MATCH(A265&amp;B265,'計測入力シート（ここのみ編集可）'!$BO$17:$BO$116,0)),"")</f>
        <v/>
      </c>
      <c r="H268" s="261"/>
    </row>
    <row r="269" ht="24.75" customHeight="1">
      <c r="D269" s="262" t="s">
        <v>58</v>
      </c>
      <c r="E269" s="263" t="str">
        <f t="array" ref="E269">IFERROR(INDEX(#REF!,MATCH(A265&amp;B265,'計測入力シート（ここのみ編集可）'!$BO$17:$BO$116,0)),"")</f>
        <v/>
      </c>
      <c r="H269" s="35"/>
    </row>
    <row r="270" ht="52.5" customHeight="1">
      <c r="D270" s="264" t="s">
        <v>68</v>
      </c>
      <c r="E270" s="265" t="str">
        <f t="array" ref="E270">IFERROR(INDEX(#REF!,MATCH(A265&amp;B265,'計測入力シート（ここのみ編集可）'!$BO$17:$BO$116,0)),"")</f>
        <v/>
      </c>
      <c r="F270" s="2"/>
      <c r="G270" s="2"/>
      <c r="H270" s="3"/>
    </row>
    <row r="271" ht="20.25" customHeight="1">
      <c r="D271" s="266" t="s">
        <v>70</v>
      </c>
      <c r="E271" s="267" t="str">
        <f t="array" ref="E271">IFERROR(INDEX('計測入力シート（ここのみ編集可）'!$AW$17:$AW$116,MATCH(A265&amp;B265,'計測入力シート（ここのみ編集可）'!$BO$17:$BO$116,0)),"")</f>
        <v/>
      </c>
      <c r="F271" s="268"/>
      <c r="G271" s="269" t="s">
        <v>110</v>
      </c>
      <c r="H271" s="270" t="str">
        <f t="array" ref="H271">IFERROR(INDEX('計測入力シート（ここのみ編集可）'!$AY$17:$AY$116,MATCH(A265&amp;B265,'計測入力シート（ここのみ編集可）'!$BO$17:$BO$116,0)),"")</f>
        <v/>
      </c>
    </row>
    <row r="272" ht="20.25" customHeight="1">
      <c r="D272" s="271" t="s">
        <v>73</v>
      </c>
      <c r="E272" s="272" t="str">
        <f t="array" ref="E272">IFERROR(INDEX('計測入力シート（ここのみ編集可）'!$AZ$17:$AZ$116,MATCH(A265&amp;B265,'計測入力シート（ここのみ編集可）'!$BO$17:$BO$116,0)),"")</f>
        <v/>
      </c>
      <c r="F272" s="179"/>
      <c r="G272" s="273" t="s">
        <v>111</v>
      </c>
      <c r="H272" s="274" t="str">
        <f t="array" ref="H272">IFERROR(INDEX('計測入力シート（ここのみ編集可）'!$BB$17:$BB$116,MATCH(A265&amp;B265,'計測入力シート（ここのみ編集可）'!$BO$17:$BO$116,0)),"")</f>
        <v/>
      </c>
    </row>
    <row r="273" ht="20.25" customHeight="1">
      <c r="D273" s="275" t="s">
        <v>112</v>
      </c>
      <c r="E273" s="276" t="str">
        <f t="array" ref="E273">IFERROR(INDEX('計測入力シート（ここのみ編集可）'!$BC$17:$BC$116,MATCH(A265&amp;B265,'計測入力シート（ここのみ編集可）'!$BO$17:$BO$116,0)),"")</f>
        <v/>
      </c>
      <c r="F273" s="277"/>
      <c r="G273" s="278" t="s">
        <v>9</v>
      </c>
      <c r="H273" s="279" t="str">
        <f t="array" ref="H273">IFERROR(INDEX('計測入力シート（ここのみ編集可）'!$BD$17:$BD$116,MATCH(A265&amp;B265,'計測入力シート（ここのみ編集可）'!$BO$17:$BO$116,0)),"")</f>
        <v/>
      </c>
    </row>
    <row r="274" ht="20.25" customHeight="1">
      <c r="D274" s="280"/>
    </row>
    <row r="275" ht="27.0" customHeight="1">
      <c r="A275" s="105" t="str">
        <f>A265</f>
        <v>NL</v>
      </c>
      <c r="B275" s="105">
        <f>B265+1</f>
        <v>28</v>
      </c>
      <c r="D275" s="242" t="s">
        <v>11</v>
      </c>
      <c r="E275" s="243" t="s">
        <v>12</v>
      </c>
      <c r="F275" s="243" t="s">
        <v>13</v>
      </c>
      <c r="G275" s="244" t="s">
        <v>80</v>
      </c>
      <c r="H275" s="245"/>
    </row>
    <row r="276" ht="27.0" customHeight="1">
      <c r="A276" s="36"/>
      <c r="B276" s="36"/>
      <c r="D276" s="247" t="str">
        <f t="array" ref="D276">IFERROR(INDEX('計測入力シート（ここのみ編集可）'!$BN$17:$BN$116,MATCH(A275&amp;B275,'計測入力シート（ここのみ編集可）'!$BO$17:$BO$116,0)),"")</f>
        <v/>
      </c>
      <c r="E276" s="248" t="str">
        <f t="array" ref="E276">IFERROR(INDEX('計測入力シート（ここのみ編集可）'!$BP$17:$BP$116,MATCH(A275&amp;B275,'計測入力シート（ここのみ編集可）'!$BO$17:$BO$116,0)),"")</f>
        <v/>
      </c>
      <c r="F276" s="249" t="str">
        <f t="array" ref="F276">IFERROR(INDEX('計測入力シート（ここのみ編集可）'!$BR$17:$BR$116,MATCH(A275&amp;B275,'計測入力シート（ここのみ編集可）'!$BO$17:$BO$116,0)),"")</f>
        <v/>
      </c>
      <c r="G276" s="250" t="str">
        <f t="array" ref="G276">IFERROR(INDEX('計測入力シート（ここのみ編集可）'!$BL$17:$BL$116,MATCH(A275&amp;B275,'計測入力シート（ここのみ編集可）'!$BO$17:$BO$116,0)),"")</f>
        <v/>
      </c>
      <c r="H276" s="251"/>
    </row>
    <row r="277" ht="27.0" customHeight="1">
      <c r="D277" s="252" t="s">
        <v>18</v>
      </c>
      <c r="E277" s="253" t="str">
        <f t="array" ref="E277">IFERROR(INDEX('計測入力シート（ここのみ編集可）'!$C$17:$C$116,MATCH(A275&amp;B275,'計測入力シート（ここのみ編集可）'!$BO$17:$BO$116,0)),"")</f>
        <v/>
      </c>
      <c r="F277" s="317" t="s">
        <v>4</v>
      </c>
      <c r="G277" s="255" t="str">
        <f t="array" ref="G277">IFERROR(INDEX('計測入力シート（ここのみ編集可）'!$D$17:$D$116,MATCH(A275&amp;B275,'計測入力シート（ここのみ編集可）'!$BO$17:$BO$116,0)),"")</f>
        <v/>
      </c>
      <c r="H277" s="256"/>
    </row>
    <row r="278" ht="27.0" customHeight="1">
      <c r="D278" s="257" t="s">
        <v>3</v>
      </c>
      <c r="E278" s="258" t="str">
        <f t="array" ref="E278">IFERROR(INDEX('計測入力シート（ここのみ編集可）'!$B$17:$B$116,MATCH(A275&amp;B275,'計測入力シート（ここのみ編集可）'!$BO$17:$BO$116,0)),"")</f>
        <v/>
      </c>
      <c r="F278" s="318" t="s">
        <v>5</v>
      </c>
      <c r="G278" s="260" t="str">
        <f t="array" ref="G278">IFERROR(INDEX('計測入力シート（ここのみ編集可）'!$E$17:$E$116,MATCH(A275&amp;B275,'計測入力シート（ここのみ編集可）'!$BO$17:$BO$116,0)),"")</f>
        <v/>
      </c>
      <c r="H278" s="261"/>
    </row>
    <row r="279" ht="24.75" customHeight="1">
      <c r="D279" s="262" t="s">
        <v>58</v>
      </c>
      <c r="E279" s="263" t="str">
        <f t="array" ref="E279">IFERROR(INDEX(#REF!,MATCH(A275&amp;B275,'計測入力シート（ここのみ編集可）'!$BO$17:$BO$116,0)),"")</f>
        <v/>
      </c>
      <c r="H279" s="35"/>
    </row>
    <row r="280" ht="52.5" customHeight="1">
      <c r="D280" s="264" t="s">
        <v>68</v>
      </c>
      <c r="E280" s="265" t="str">
        <f t="array" ref="E280">IFERROR(INDEX(#REF!,MATCH(A275&amp;B275,'計測入力シート（ここのみ編集可）'!$BO$17:$BO$116,0)),"")</f>
        <v/>
      </c>
      <c r="F280" s="2"/>
      <c r="G280" s="2"/>
      <c r="H280" s="3"/>
    </row>
    <row r="281" ht="20.25" customHeight="1">
      <c r="D281" s="266" t="s">
        <v>70</v>
      </c>
      <c r="E281" s="267" t="str">
        <f t="array" ref="E281">IFERROR(INDEX('計測入力シート（ここのみ編集可）'!$AW$17:$AW$116,MATCH(A275&amp;B275,'計測入力シート（ここのみ編集可）'!$BO$17:$BO$116,0)),"")</f>
        <v/>
      </c>
      <c r="F281" s="268"/>
      <c r="G281" s="269" t="s">
        <v>110</v>
      </c>
      <c r="H281" s="270" t="str">
        <f t="array" ref="H281">IFERROR(INDEX('計測入力シート（ここのみ編集可）'!$AY$17:$AY$116,MATCH(A275&amp;B275,'計測入力シート（ここのみ編集可）'!$BO$17:$BO$116,0)),"")</f>
        <v/>
      </c>
    </row>
    <row r="282" ht="20.25" customHeight="1">
      <c r="D282" s="271" t="s">
        <v>73</v>
      </c>
      <c r="E282" s="272" t="str">
        <f t="array" ref="E282">IFERROR(INDEX('計測入力シート（ここのみ編集可）'!$AZ$17:$AZ$116,MATCH(A275&amp;B275,'計測入力シート（ここのみ編集可）'!$BO$17:$BO$116,0)),"")</f>
        <v/>
      </c>
      <c r="F282" s="179"/>
      <c r="G282" s="273" t="s">
        <v>111</v>
      </c>
      <c r="H282" s="274" t="str">
        <f t="array" ref="H282">IFERROR(INDEX('計測入力シート（ここのみ編集可）'!$BB$17:$BB$116,MATCH(A275&amp;B275,'計測入力シート（ここのみ編集可）'!$BO$17:$BO$116,0)),"")</f>
        <v/>
      </c>
    </row>
    <row r="283" ht="20.25" customHeight="1">
      <c r="D283" s="275" t="s">
        <v>112</v>
      </c>
      <c r="E283" s="276" t="str">
        <f t="array" ref="E283">IFERROR(INDEX('計測入力シート（ここのみ編集可）'!$BC$17:$BC$116,MATCH(A275&amp;B275,'計測入力シート（ここのみ編集可）'!$BO$17:$BO$116,0)),"")</f>
        <v/>
      </c>
      <c r="F283" s="277"/>
      <c r="G283" s="278" t="s">
        <v>9</v>
      </c>
      <c r="H283" s="279" t="str">
        <f t="array" ref="H283">IFERROR(INDEX('計測入力シート（ここのみ編集可）'!$BD$17:$BD$116,MATCH(A275&amp;B275,'計測入力シート（ここのみ編集可）'!$BO$17:$BO$116,0)),"")</f>
        <v/>
      </c>
    </row>
    <row r="284" ht="20.25" customHeight="1">
      <c r="D284" s="280"/>
    </row>
    <row r="285" ht="27.0" customHeight="1">
      <c r="A285" s="105" t="str">
        <f>A275</f>
        <v>NL</v>
      </c>
      <c r="B285" s="105">
        <f>B275+1</f>
        <v>29</v>
      </c>
      <c r="D285" s="242" t="s">
        <v>11</v>
      </c>
      <c r="E285" s="243" t="s">
        <v>12</v>
      </c>
      <c r="F285" s="243" t="s">
        <v>13</v>
      </c>
      <c r="G285" s="244" t="s">
        <v>80</v>
      </c>
      <c r="H285" s="245"/>
    </row>
    <row r="286" ht="27.0" customHeight="1">
      <c r="A286" s="36"/>
      <c r="B286" s="36"/>
      <c r="D286" s="247" t="str">
        <f t="array" ref="D286">IFERROR(INDEX('計測入力シート（ここのみ編集可）'!$BN$17:$BN$116,MATCH(A285&amp;B285,'計測入力シート（ここのみ編集可）'!$BO$17:$BO$116,0)),"")</f>
        <v/>
      </c>
      <c r="E286" s="248" t="str">
        <f t="array" ref="E286">IFERROR(INDEX('計測入力シート（ここのみ編集可）'!$BP$17:$BP$116,MATCH(A285&amp;B285,'計測入力シート（ここのみ編集可）'!$BO$17:$BO$116,0)),"")</f>
        <v/>
      </c>
      <c r="F286" s="249" t="str">
        <f t="array" ref="F286">IFERROR(INDEX('計測入力シート（ここのみ編集可）'!$BR$17:$BR$116,MATCH(A285&amp;B285,'計測入力シート（ここのみ編集可）'!$BO$17:$BO$116,0)),"")</f>
        <v/>
      </c>
      <c r="G286" s="250" t="str">
        <f t="array" ref="G286">IFERROR(INDEX('計測入力シート（ここのみ編集可）'!$BL$17:$BL$116,MATCH(A285&amp;B285,'計測入力シート（ここのみ編集可）'!$BO$17:$BO$116,0)),"")</f>
        <v/>
      </c>
      <c r="H286" s="251"/>
    </row>
    <row r="287" ht="27.0" customHeight="1">
      <c r="D287" s="252" t="s">
        <v>18</v>
      </c>
      <c r="E287" s="253" t="str">
        <f t="array" ref="E287">IFERROR(INDEX('計測入力シート（ここのみ編集可）'!$C$17:$C$116,MATCH(A285&amp;B285,'計測入力シート（ここのみ編集可）'!$BO$17:$BO$116,0)),"")</f>
        <v/>
      </c>
      <c r="F287" s="317" t="s">
        <v>4</v>
      </c>
      <c r="G287" s="255" t="str">
        <f t="array" ref="G287">IFERROR(INDEX('計測入力シート（ここのみ編集可）'!$D$17:$D$116,MATCH(A285&amp;B285,'計測入力シート（ここのみ編集可）'!$BO$17:$BO$116,0)),"")</f>
        <v/>
      </c>
      <c r="H287" s="256"/>
    </row>
    <row r="288" ht="27.0" customHeight="1">
      <c r="D288" s="257" t="s">
        <v>3</v>
      </c>
      <c r="E288" s="258" t="str">
        <f t="array" ref="E288">IFERROR(INDEX('計測入力シート（ここのみ編集可）'!$B$17:$B$116,MATCH(A285&amp;B285,'計測入力シート（ここのみ編集可）'!$BO$17:$BO$116,0)),"")</f>
        <v/>
      </c>
      <c r="F288" s="318" t="s">
        <v>5</v>
      </c>
      <c r="G288" s="260" t="str">
        <f t="array" ref="G288">IFERROR(INDEX('計測入力シート（ここのみ編集可）'!$E$17:$E$116,MATCH(A285&amp;B285,'計測入力シート（ここのみ編集可）'!$BO$17:$BO$116,0)),"")</f>
        <v/>
      </c>
      <c r="H288" s="261"/>
    </row>
    <row r="289" ht="24.75" customHeight="1">
      <c r="D289" s="262" t="s">
        <v>58</v>
      </c>
      <c r="E289" s="263" t="str">
        <f t="array" ref="E289">IFERROR(INDEX(#REF!,MATCH(A285&amp;B285,'計測入力シート（ここのみ編集可）'!$BO$17:$BO$116,0)),"")</f>
        <v/>
      </c>
      <c r="H289" s="35"/>
    </row>
    <row r="290" ht="52.5" customHeight="1">
      <c r="D290" s="264" t="s">
        <v>68</v>
      </c>
      <c r="E290" s="265" t="str">
        <f t="array" ref="E290">IFERROR(INDEX(#REF!,MATCH(A285&amp;B285,'計測入力シート（ここのみ編集可）'!$BO$17:$BO$116,0)),"")</f>
        <v/>
      </c>
      <c r="F290" s="2"/>
      <c r="G290" s="2"/>
      <c r="H290" s="3"/>
    </row>
    <row r="291" ht="20.25" customHeight="1">
      <c r="D291" s="266" t="s">
        <v>70</v>
      </c>
      <c r="E291" s="267" t="str">
        <f t="array" ref="E291">IFERROR(INDEX('計測入力シート（ここのみ編集可）'!$AW$17:$AW$116,MATCH(A285&amp;B285,'計測入力シート（ここのみ編集可）'!$BO$17:$BO$116,0)),"")</f>
        <v/>
      </c>
      <c r="F291" s="268"/>
      <c r="G291" s="269" t="s">
        <v>110</v>
      </c>
      <c r="H291" s="270" t="str">
        <f t="array" ref="H291">IFERROR(INDEX('計測入力シート（ここのみ編集可）'!$AY$17:$AY$116,MATCH(A285&amp;B285,'計測入力シート（ここのみ編集可）'!$BO$17:$BO$116,0)),"")</f>
        <v/>
      </c>
    </row>
    <row r="292" ht="20.25" customHeight="1">
      <c r="D292" s="271" t="s">
        <v>73</v>
      </c>
      <c r="E292" s="272" t="str">
        <f t="array" ref="E292">IFERROR(INDEX('計測入力シート（ここのみ編集可）'!$AZ$17:$AZ$116,MATCH(A285&amp;B285,'計測入力シート（ここのみ編集可）'!$BO$17:$BO$116,0)),"")</f>
        <v/>
      </c>
      <c r="F292" s="179"/>
      <c r="G292" s="273" t="s">
        <v>111</v>
      </c>
      <c r="H292" s="274" t="str">
        <f t="array" ref="H292">IFERROR(INDEX('計測入力シート（ここのみ編集可）'!$BB$17:$BB$116,MATCH(A285&amp;B285,'計測入力シート（ここのみ編集可）'!$BO$17:$BO$116,0)),"")</f>
        <v/>
      </c>
    </row>
    <row r="293" ht="20.25" customHeight="1">
      <c r="D293" s="275" t="s">
        <v>112</v>
      </c>
      <c r="E293" s="276" t="str">
        <f t="array" ref="E293">IFERROR(INDEX('計測入力シート（ここのみ編集可）'!$BC$17:$BC$116,MATCH(A285&amp;B285,'計測入力シート（ここのみ編集可）'!$BO$17:$BO$116,0)),"")</f>
        <v/>
      </c>
      <c r="F293" s="277"/>
      <c r="G293" s="278" t="s">
        <v>9</v>
      </c>
      <c r="H293" s="279" t="str">
        <f t="array" ref="H293">IFERROR(INDEX('計測入力シート（ここのみ編集可）'!$BD$17:$BD$116,MATCH(A285&amp;B285,'計測入力シート（ここのみ編集可）'!$BO$17:$BO$116,0)),"")</f>
        <v/>
      </c>
    </row>
    <row r="294" ht="20.25" customHeight="1">
      <c r="D294" s="280"/>
    </row>
    <row r="295" ht="27.0" customHeight="1">
      <c r="A295" s="105" t="str">
        <f>A285</f>
        <v>NL</v>
      </c>
      <c r="B295" s="105">
        <f>B285+1</f>
        <v>30</v>
      </c>
      <c r="D295" s="242" t="s">
        <v>11</v>
      </c>
      <c r="E295" s="243" t="s">
        <v>12</v>
      </c>
      <c r="F295" s="243" t="s">
        <v>13</v>
      </c>
      <c r="G295" s="244" t="s">
        <v>80</v>
      </c>
      <c r="H295" s="245"/>
    </row>
    <row r="296" ht="27.0" customHeight="1">
      <c r="A296" s="36"/>
      <c r="B296" s="36"/>
      <c r="D296" s="247" t="str">
        <f t="array" ref="D296">IFERROR(INDEX('計測入力シート（ここのみ編集可）'!$BN$17:$BN$116,MATCH(A295&amp;B295,'計測入力シート（ここのみ編集可）'!$BO$17:$BO$116,0)),"")</f>
        <v/>
      </c>
      <c r="E296" s="248" t="str">
        <f t="array" ref="E296">IFERROR(INDEX('計測入力シート（ここのみ編集可）'!$BP$17:$BP$116,MATCH(A295&amp;B295,'計測入力シート（ここのみ編集可）'!$BO$17:$BO$116,0)),"")</f>
        <v/>
      </c>
      <c r="F296" s="249" t="str">
        <f t="array" ref="F296">IFERROR(INDEX('計測入力シート（ここのみ編集可）'!$BR$17:$BR$116,MATCH(A295&amp;B295,'計測入力シート（ここのみ編集可）'!$BO$17:$BO$116,0)),"")</f>
        <v/>
      </c>
      <c r="G296" s="250" t="str">
        <f t="array" ref="G296">IFERROR(INDEX('計測入力シート（ここのみ編集可）'!$BL$17:$BL$116,MATCH(A295&amp;B295,'計測入力シート（ここのみ編集可）'!$BO$17:$BO$116,0)),"")</f>
        <v/>
      </c>
      <c r="H296" s="251"/>
    </row>
    <row r="297" ht="27.0" customHeight="1">
      <c r="D297" s="252" t="s">
        <v>18</v>
      </c>
      <c r="E297" s="253" t="str">
        <f t="array" ref="E297">IFERROR(INDEX('計測入力シート（ここのみ編集可）'!$C$17:$C$116,MATCH(A295&amp;B295,'計測入力シート（ここのみ編集可）'!$BO$17:$BO$116,0)),"")</f>
        <v/>
      </c>
      <c r="F297" s="317" t="s">
        <v>4</v>
      </c>
      <c r="G297" s="255" t="str">
        <f t="array" ref="G297">IFERROR(INDEX('計測入力シート（ここのみ編集可）'!$D$17:$D$116,MATCH(A295&amp;B295,'計測入力シート（ここのみ編集可）'!$BO$17:$BO$116,0)),"")</f>
        <v/>
      </c>
      <c r="H297" s="256"/>
    </row>
    <row r="298" ht="27.0" customHeight="1">
      <c r="D298" s="257" t="s">
        <v>3</v>
      </c>
      <c r="E298" s="258" t="str">
        <f t="array" ref="E298">IFERROR(INDEX('計測入力シート（ここのみ編集可）'!$B$17:$B$116,MATCH(A295&amp;B295,'計測入力シート（ここのみ編集可）'!$BO$17:$BO$116,0)),"")</f>
        <v/>
      </c>
      <c r="F298" s="318" t="s">
        <v>5</v>
      </c>
      <c r="G298" s="260" t="str">
        <f t="array" ref="G298">IFERROR(INDEX('計測入力シート（ここのみ編集可）'!$E$17:$E$116,MATCH(A295&amp;B295,'計測入力シート（ここのみ編集可）'!$BO$17:$BO$116,0)),"")</f>
        <v/>
      </c>
      <c r="H298" s="261"/>
    </row>
    <row r="299" ht="24.75" customHeight="1">
      <c r="D299" s="262" t="s">
        <v>58</v>
      </c>
      <c r="E299" s="263" t="str">
        <f t="array" ref="E299">IFERROR(INDEX(#REF!,MATCH(A295&amp;B295,'計測入力シート（ここのみ編集可）'!$BO$17:$BO$116,0)),"")</f>
        <v/>
      </c>
      <c r="H299" s="35"/>
    </row>
    <row r="300" ht="52.5" customHeight="1">
      <c r="D300" s="264" t="s">
        <v>68</v>
      </c>
      <c r="E300" s="265" t="str">
        <f t="array" ref="E300">IFERROR(INDEX(#REF!,MATCH(A295&amp;B295,'計測入力シート（ここのみ編集可）'!$BO$17:$BO$116,0)),"")</f>
        <v/>
      </c>
      <c r="F300" s="2"/>
      <c r="G300" s="2"/>
      <c r="H300" s="3"/>
    </row>
    <row r="301" ht="20.25" customHeight="1">
      <c r="D301" s="266" t="s">
        <v>70</v>
      </c>
      <c r="E301" s="267" t="str">
        <f t="array" ref="E301">IFERROR(INDEX('計測入力シート（ここのみ編集可）'!$AW$17:$AW$116,MATCH(A295&amp;B295,'計測入力シート（ここのみ編集可）'!$BO$17:$BO$116,0)),"")</f>
        <v/>
      </c>
      <c r="F301" s="268"/>
      <c r="G301" s="269" t="s">
        <v>110</v>
      </c>
      <c r="H301" s="270" t="str">
        <f t="array" ref="H301">IFERROR(INDEX('計測入力シート（ここのみ編集可）'!$AY$17:$AY$116,MATCH(A295&amp;B295,'計測入力シート（ここのみ編集可）'!$BO$17:$BO$116,0)),"")</f>
        <v/>
      </c>
    </row>
    <row r="302" ht="20.25" customHeight="1">
      <c r="D302" s="271" t="s">
        <v>73</v>
      </c>
      <c r="E302" s="272" t="str">
        <f t="array" ref="E302">IFERROR(INDEX('計測入力シート（ここのみ編集可）'!$AZ$17:$AZ$116,MATCH(A295&amp;B295,'計測入力シート（ここのみ編集可）'!$BO$17:$BO$116,0)),"")</f>
        <v/>
      </c>
      <c r="F302" s="179"/>
      <c r="G302" s="273" t="s">
        <v>111</v>
      </c>
      <c r="H302" s="274" t="str">
        <f t="array" ref="H302">IFERROR(INDEX('計測入力シート（ここのみ編集可）'!$BB$17:$BB$116,MATCH(A295&amp;B295,'計測入力シート（ここのみ編集可）'!$BO$17:$BO$116,0)),"")</f>
        <v/>
      </c>
    </row>
    <row r="303" ht="20.25" customHeight="1">
      <c r="D303" s="275" t="s">
        <v>112</v>
      </c>
      <c r="E303" s="276" t="str">
        <f t="array" ref="E303">IFERROR(INDEX('計測入力シート（ここのみ編集可）'!$BC$17:$BC$116,MATCH(A295&amp;B295,'計測入力シート（ここのみ編集可）'!$BO$17:$BO$116,0)),"")</f>
        <v/>
      </c>
      <c r="F303" s="277"/>
      <c r="G303" s="278" t="s">
        <v>9</v>
      </c>
      <c r="H303" s="279" t="str">
        <f t="array" ref="H303">IFERROR(INDEX('計測入力シート（ここのみ編集可）'!$BD$17:$BD$116,MATCH(A295&amp;B295,'計測入力シート（ここのみ編集可）'!$BO$17:$BO$116,0)),"")</f>
        <v/>
      </c>
    </row>
    <row r="304">
      <c r="D304" s="298"/>
      <c r="E304" s="298"/>
      <c r="F304" s="298"/>
      <c r="G304" s="298"/>
      <c r="H304" s="298"/>
    </row>
    <row r="305">
      <c r="D305" s="298"/>
      <c r="E305" s="298"/>
      <c r="F305" s="298"/>
      <c r="G305" s="298"/>
      <c r="H305" s="298"/>
    </row>
    <row r="306">
      <c r="D306" s="298"/>
      <c r="E306" s="298"/>
      <c r="F306" s="298"/>
      <c r="G306" s="298"/>
      <c r="H306" s="298"/>
    </row>
    <row r="307">
      <c r="D307" s="298"/>
      <c r="E307" s="298"/>
      <c r="F307" s="298"/>
      <c r="G307" s="298"/>
      <c r="H307" s="298"/>
    </row>
    <row r="308">
      <c r="D308" s="298"/>
      <c r="E308" s="298"/>
      <c r="F308" s="298"/>
      <c r="G308" s="298"/>
      <c r="H308" s="298"/>
    </row>
    <row r="309">
      <c r="D309" s="298"/>
      <c r="E309" s="298"/>
      <c r="F309" s="298"/>
      <c r="G309" s="298"/>
      <c r="H309" s="298"/>
    </row>
    <row r="310">
      <c r="D310" s="298"/>
      <c r="E310" s="298"/>
      <c r="F310" s="298"/>
      <c r="G310" s="298"/>
      <c r="H310" s="298"/>
    </row>
    <row r="311">
      <c r="D311" s="298"/>
      <c r="E311" s="298"/>
      <c r="F311" s="298"/>
      <c r="G311" s="298"/>
      <c r="H311" s="298"/>
    </row>
    <row r="312">
      <c r="D312" s="298"/>
      <c r="E312" s="298"/>
      <c r="F312" s="298"/>
      <c r="G312" s="298"/>
      <c r="H312" s="298"/>
    </row>
    <row r="313">
      <c r="D313" s="298"/>
      <c r="E313" s="298"/>
      <c r="F313" s="298"/>
      <c r="G313" s="298"/>
      <c r="H313" s="298"/>
    </row>
    <row r="314">
      <c r="D314" s="298"/>
      <c r="E314" s="298"/>
      <c r="F314" s="298"/>
      <c r="G314" s="298"/>
      <c r="H314" s="298"/>
    </row>
    <row r="315">
      <c r="D315" s="298"/>
      <c r="E315" s="298"/>
      <c r="F315" s="298"/>
      <c r="G315" s="298"/>
      <c r="H315" s="298"/>
    </row>
    <row r="316">
      <c r="D316" s="298"/>
      <c r="E316" s="298"/>
      <c r="F316" s="298"/>
      <c r="G316" s="298"/>
      <c r="H316" s="298"/>
    </row>
    <row r="317">
      <c r="D317" s="298"/>
      <c r="E317" s="298"/>
      <c r="F317" s="298"/>
      <c r="G317" s="298"/>
      <c r="H317" s="298"/>
    </row>
    <row r="318">
      <c r="D318" s="298"/>
      <c r="E318" s="298"/>
      <c r="F318" s="298"/>
      <c r="G318" s="298"/>
      <c r="H318" s="298"/>
    </row>
    <row r="319">
      <c r="D319" s="298"/>
      <c r="E319" s="298"/>
      <c r="F319" s="298"/>
      <c r="G319" s="298"/>
      <c r="H319" s="298"/>
    </row>
    <row r="320">
      <c r="D320" s="298"/>
      <c r="E320" s="298"/>
      <c r="F320" s="298"/>
      <c r="G320" s="298"/>
      <c r="H320" s="298"/>
    </row>
    <row r="321">
      <c r="D321" s="298"/>
      <c r="E321" s="298"/>
      <c r="F321" s="298"/>
      <c r="G321" s="298"/>
      <c r="H321" s="298"/>
      <c r="I321" s="298"/>
    </row>
    <row r="322">
      <c r="D322" s="298"/>
      <c r="E322" s="298"/>
      <c r="F322" s="298"/>
      <c r="G322" s="298"/>
      <c r="H322" s="298"/>
      <c r="I322" s="298"/>
    </row>
    <row r="323">
      <c r="D323" s="298"/>
      <c r="E323" s="298"/>
      <c r="F323" s="298"/>
      <c r="G323" s="298"/>
      <c r="H323" s="298"/>
      <c r="I323" s="298"/>
    </row>
    <row r="324">
      <c r="D324" s="298"/>
      <c r="E324" s="298"/>
      <c r="F324" s="298"/>
      <c r="G324" s="298"/>
      <c r="H324" s="298"/>
      <c r="I324" s="298"/>
    </row>
    <row r="325">
      <c r="D325" s="298"/>
      <c r="E325" s="298"/>
      <c r="F325" s="298"/>
      <c r="G325" s="298"/>
      <c r="H325" s="298"/>
      <c r="I325" s="298"/>
    </row>
    <row r="326">
      <c r="D326" s="298"/>
      <c r="E326" s="298"/>
      <c r="F326" s="298"/>
      <c r="G326" s="298"/>
      <c r="H326" s="298"/>
      <c r="I326" s="298"/>
    </row>
    <row r="327">
      <c r="D327" s="298"/>
      <c r="E327" s="298"/>
      <c r="F327" s="298"/>
      <c r="G327" s="298"/>
      <c r="H327" s="298"/>
      <c r="I327" s="298"/>
    </row>
    <row r="328">
      <c r="D328" s="298"/>
      <c r="E328" s="298"/>
      <c r="F328" s="298"/>
      <c r="G328" s="298"/>
      <c r="H328" s="298"/>
      <c r="I328" s="298"/>
    </row>
    <row r="329">
      <c r="D329" s="298"/>
      <c r="E329" s="298"/>
      <c r="F329" s="298"/>
      <c r="G329" s="298"/>
      <c r="H329" s="298"/>
      <c r="I329" s="298"/>
    </row>
    <row r="330">
      <c r="D330" s="298"/>
      <c r="E330" s="298"/>
      <c r="F330" s="298"/>
      <c r="G330" s="298"/>
      <c r="H330" s="298"/>
      <c r="I330" s="298"/>
    </row>
    <row r="331">
      <c r="D331" s="298"/>
      <c r="E331" s="298"/>
      <c r="F331" s="298"/>
      <c r="G331" s="298"/>
      <c r="H331" s="298"/>
      <c r="I331" s="298"/>
    </row>
    <row r="332">
      <c r="D332" s="298"/>
      <c r="E332" s="298"/>
      <c r="F332" s="298"/>
      <c r="G332" s="298"/>
      <c r="H332" s="298"/>
      <c r="I332" s="298"/>
    </row>
    <row r="333">
      <c r="D333" s="298"/>
      <c r="E333" s="298"/>
      <c r="F333" s="298"/>
      <c r="G333" s="298"/>
      <c r="H333" s="298"/>
      <c r="I333" s="298"/>
    </row>
    <row r="334">
      <c r="D334" s="298"/>
      <c r="E334" s="298"/>
      <c r="F334" s="298"/>
      <c r="G334" s="298"/>
      <c r="H334" s="298"/>
      <c r="I334" s="298"/>
    </row>
    <row r="335">
      <c r="D335" s="298"/>
      <c r="E335" s="298"/>
      <c r="F335" s="298"/>
      <c r="G335" s="298"/>
      <c r="H335" s="298"/>
      <c r="I335" s="298"/>
    </row>
    <row r="336">
      <c r="D336" s="298"/>
      <c r="E336" s="298"/>
      <c r="F336" s="298"/>
      <c r="G336" s="298"/>
      <c r="H336" s="298"/>
      <c r="I336" s="298"/>
    </row>
    <row r="337">
      <c r="D337" s="298"/>
      <c r="E337" s="298"/>
      <c r="F337" s="298"/>
      <c r="G337" s="298"/>
      <c r="H337" s="298"/>
      <c r="I337" s="298"/>
    </row>
    <row r="338">
      <c r="D338" s="298"/>
      <c r="E338" s="298"/>
      <c r="F338" s="298"/>
      <c r="G338" s="298"/>
      <c r="H338" s="298"/>
      <c r="I338" s="298"/>
    </row>
    <row r="339">
      <c r="D339" s="298"/>
      <c r="E339" s="298"/>
      <c r="F339" s="298"/>
      <c r="G339" s="298"/>
      <c r="H339" s="298"/>
      <c r="I339" s="298"/>
    </row>
    <row r="340">
      <c r="D340" s="298"/>
      <c r="E340" s="298"/>
      <c r="F340" s="298"/>
      <c r="G340" s="298"/>
      <c r="H340" s="298"/>
      <c r="I340" s="298"/>
    </row>
    <row r="341">
      <c r="D341" s="298"/>
      <c r="E341" s="298"/>
      <c r="F341" s="298"/>
      <c r="G341" s="298"/>
      <c r="H341" s="298"/>
      <c r="I341" s="298"/>
    </row>
    <row r="342">
      <c r="D342" s="298"/>
      <c r="E342" s="298"/>
      <c r="F342" s="298"/>
      <c r="G342" s="298"/>
      <c r="H342" s="298"/>
      <c r="I342" s="298"/>
    </row>
    <row r="343">
      <c r="D343" s="298"/>
      <c r="E343" s="298"/>
      <c r="F343" s="298"/>
      <c r="G343" s="298"/>
      <c r="H343" s="298"/>
      <c r="I343" s="298"/>
    </row>
    <row r="344">
      <c r="D344" s="298"/>
      <c r="E344" s="298"/>
      <c r="F344" s="298"/>
      <c r="G344" s="298"/>
      <c r="H344" s="298"/>
      <c r="I344" s="298"/>
    </row>
    <row r="345">
      <c r="D345" s="298"/>
      <c r="E345" s="298"/>
      <c r="F345" s="298"/>
      <c r="G345" s="298"/>
      <c r="H345" s="298"/>
      <c r="I345" s="298"/>
    </row>
    <row r="346">
      <c r="D346" s="298"/>
      <c r="E346" s="298"/>
      <c r="F346" s="298"/>
      <c r="G346" s="298"/>
      <c r="H346" s="298"/>
      <c r="I346" s="298"/>
    </row>
    <row r="347">
      <c r="D347" s="298"/>
      <c r="E347" s="298"/>
      <c r="F347" s="298"/>
      <c r="G347" s="298"/>
      <c r="H347" s="298"/>
      <c r="I347" s="298"/>
    </row>
    <row r="348">
      <c r="D348" s="298"/>
      <c r="E348" s="298"/>
      <c r="F348" s="298"/>
      <c r="G348" s="298"/>
      <c r="H348" s="298"/>
      <c r="I348" s="298"/>
    </row>
    <row r="349">
      <c r="D349" s="298"/>
      <c r="E349" s="298"/>
      <c r="F349" s="298"/>
      <c r="G349" s="298"/>
      <c r="H349" s="298"/>
      <c r="I349" s="298"/>
    </row>
    <row r="350">
      <c r="D350" s="298"/>
      <c r="E350" s="298"/>
      <c r="F350" s="298"/>
      <c r="G350" s="298"/>
      <c r="H350" s="298"/>
      <c r="I350" s="298"/>
    </row>
    <row r="351">
      <c r="D351" s="298"/>
      <c r="E351" s="298"/>
      <c r="F351" s="298"/>
      <c r="G351" s="298"/>
      <c r="H351" s="298"/>
      <c r="I351" s="298"/>
    </row>
    <row r="352">
      <c r="D352" s="298"/>
      <c r="E352" s="298"/>
      <c r="F352" s="298"/>
      <c r="G352" s="298"/>
      <c r="H352" s="298"/>
      <c r="I352" s="298"/>
    </row>
    <row r="353">
      <c r="D353" s="298"/>
      <c r="E353" s="298"/>
      <c r="F353" s="298"/>
      <c r="G353" s="298"/>
      <c r="H353" s="298"/>
      <c r="I353" s="298"/>
    </row>
    <row r="354">
      <c r="D354" s="298"/>
      <c r="E354" s="298"/>
      <c r="F354" s="298"/>
      <c r="G354" s="298"/>
      <c r="H354" s="298"/>
      <c r="I354" s="298"/>
    </row>
    <row r="355">
      <c r="D355" s="298"/>
      <c r="E355" s="298"/>
      <c r="F355" s="298"/>
      <c r="G355" s="298"/>
      <c r="H355" s="298"/>
      <c r="I355" s="298"/>
    </row>
    <row r="356">
      <c r="D356" s="298"/>
      <c r="E356" s="298"/>
      <c r="F356" s="298"/>
      <c r="G356" s="298"/>
      <c r="H356" s="298"/>
      <c r="I356" s="298"/>
    </row>
    <row r="357">
      <c r="D357" s="298"/>
      <c r="E357" s="298"/>
      <c r="F357" s="298"/>
      <c r="G357" s="298"/>
      <c r="H357" s="298"/>
      <c r="I357" s="298"/>
    </row>
    <row r="358">
      <c r="D358" s="298"/>
      <c r="E358" s="298"/>
      <c r="F358" s="298"/>
      <c r="G358" s="298"/>
      <c r="H358" s="298"/>
      <c r="I358" s="298"/>
    </row>
    <row r="359">
      <c r="D359" s="298"/>
      <c r="E359" s="298"/>
      <c r="F359" s="298"/>
      <c r="G359" s="298"/>
      <c r="H359" s="298"/>
      <c r="I359" s="298"/>
    </row>
    <row r="360">
      <c r="D360" s="298"/>
      <c r="E360" s="298"/>
      <c r="F360" s="298"/>
      <c r="G360" s="298"/>
      <c r="H360" s="298"/>
      <c r="I360" s="298"/>
    </row>
    <row r="361">
      <c r="D361" s="298"/>
      <c r="E361" s="298"/>
      <c r="F361" s="298"/>
      <c r="G361" s="298"/>
      <c r="H361" s="298"/>
      <c r="I361" s="298"/>
    </row>
    <row r="362">
      <c r="D362" s="298"/>
      <c r="E362" s="298"/>
      <c r="F362" s="298"/>
      <c r="G362" s="298"/>
      <c r="H362" s="298"/>
      <c r="I362" s="298"/>
    </row>
    <row r="363">
      <c r="D363" s="298"/>
      <c r="E363" s="298"/>
      <c r="F363" s="298"/>
      <c r="G363" s="298"/>
      <c r="H363" s="298"/>
      <c r="I363" s="298"/>
    </row>
    <row r="364">
      <c r="D364" s="298"/>
      <c r="E364" s="298"/>
      <c r="F364" s="298"/>
      <c r="G364" s="298"/>
      <c r="H364" s="298"/>
      <c r="I364" s="298"/>
    </row>
    <row r="365">
      <c r="D365" s="298"/>
      <c r="E365" s="298"/>
      <c r="F365" s="298"/>
      <c r="G365" s="298"/>
      <c r="H365" s="298"/>
      <c r="I365" s="298"/>
    </row>
    <row r="366">
      <c r="D366" s="298"/>
      <c r="E366" s="298"/>
      <c r="F366" s="298"/>
      <c r="G366" s="298"/>
      <c r="H366" s="298"/>
      <c r="I366" s="298"/>
    </row>
    <row r="367">
      <c r="D367" s="298"/>
      <c r="E367" s="298"/>
      <c r="F367" s="298"/>
      <c r="G367" s="298"/>
      <c r="H367" s="298"/>
      <c r="I367" s="298"/>
    </row>
    <row r="368">
      <c r="D368" s="298"/>
      <c r="E368" s="298"/>
      <c r="F368" s="298"/>
      <c r="G368" s="298"/>
      <c r="H368" s="298"/>
      <c r="I368" s="298"/>
    </row>
    <row r="369">
      <c r="D369" s="298"/>
      <c r="E369" s="298"/>
      <c r="F369" s="298"/>
      <c r="G369" s="298"/>
      <c r="H369" s="298"/>
      <c r="I369" s="298"/>
    </row>
    <row r="370">
      <c r="D370" s="298"/>
      <c r="E370" s="298"/>
      <c r="F370" s="298"/>
      <c r="G370" s="298"/>
      <c r="H370" s="298"/>
      <c r="I370" s="298"/>
    </row>
    <row r="371">
      <c r="D371" s="298"/>
      <c r="E371" s="298"/>
      <c r="F371" s="298"/>
      <c r="G371" s="298"/>
      <c r="H371" s="298"/>
      <c r="I371" s="298"/>
    </row>
    <row r="372">
      <c r="D372" s="298"/>
      <c r="E372" s="298"/>
      <c r="F372" s="298"/>
      <c r="G372" s="298"/>
      <c r="H372" s="298"/>
      <c r="I372" s="298"/>
    </row>
    <row r="373">
      <c r="D373" s="298"/>
      <c r="E373" s="298"/>
      <c r="F373" s="298"/>
      <c r="G373" s="298"/>
      <c r="H373" s="298"/>
      <c r="I373" s="298"/>
    </row>
    <row r="374">
      <c r="D374" s="298"/>
      <c r="E374" s="298"/>
      <c r="F374" s="298"/>
      <c r="G374" s="298"/>
      <c r="H374" s="298"/>
      <c r="I374" s="298"/>
    </row>
    <row r="375">
      <c r="D375" s="298"/>
      <c r="E375" s="298"/>
      <c r="F375" s="298"/>
      <c r="G375" s="298"/>
      <c r="H375" s="298"/>
      <c r="I375" s="298"/>
    </row>
    <row r="376">
      <c r="D376" s="298"/>
      <c r="E376" s="298"/>
      <c r="F376" s="298"/>
      <c r="G376" s="298"/>
      <c r="H376" s="298"/>
      <c r="I376" s="298"/>
    </row>
    <row r="377">
      <c r="D377" s="298"/>
      <c r="E377" s="298"/>
      <c r="F377" s="298"/>
      <c r="G377" s="298"/>
      <c r="H377" s="298"/>
      <c r="I377" s="298"/>
    </row>
    <row r="378">
      <c r="D378" s="298"/>
      <c r="E378" s="298"/>
      <c r="F378" s="298"/>
      <c r="G378" s="298"/>
      <c r="H378" s="298"/>
      <c r="I378" s="298"/>
    </row>
    <row r="379">
      <c r="D379" s="298"/>
      <c r="E379" s="298"/>
      <c r="F379" s="298"/>
      <c r="G379" s="298"/>
      <c r="H379" s="298"/>
      <c r="I379" s="298"/>
    </row>
    <row r="380">
      <c r="D380" s="298"/>
      <c r="E380" s="298"/>
      <c r="F380" s="298"/>
      <c r="G380" s="298"/>
      <c r="H380" s="298"/>
      <c r="I380" s="298"/>
    </row>
    <row r="381">
      <c r="D381" s="298"/>
      <c r="E381" s="298"/>
      <c r="F381" s="298"/>
      <c r="G381" s="298"/>
      <c r="H381" s="298"/>
      <c r="I381" s="298"/>
    </row>
    <row r="382">
      <c r="D382" s="298"/>
      <c r="E382" s="298"/>
      <c r="F382" s="298"/>
      <c r="G382" s="298"/>
      <c r="H382" s="298"/>
      <c r="I382" s="298"/>
    </row>
    <row r="383">
      <c r="D383" s="298"/>
      <c r="E383" s="298"/>
      <c r="F383" s="298"/>
      <c r="G383" s="298"/>
      <c r="H383" s="298"/>
      <c r="I383" s="298"/>
    </row>
    <row r="384">
      <c r="D384" s="298"/>
      <c r="E384" s="298"/>
      <c r="F384" s="298"/>
      <c r="G384" s="298"/>
      <c r="H384" s="298"/>
      <c r="I384" s="298"/>
    </row>
    <row r="385">
      <c r="D385" s="298"/>
      <c r="E385" s="298"/>
      <c r="F385" s="298"/>
      <c r="G385" s="298"/>
      <c r="H385" s="298"/>
      <c r="I385" s="298"/>
    </row>
    <row r="386">
      <c r="D386" s="298"/>
      <c r="E386" s="298"/>
      <c r="F386" s="298"/>
      <c r="G386" s="298"/>
      <c r="H386" s="298"/>
      <c r="I386" s="298"/>
    </row>
    <row r="387">
      <c r="D387" s="298"/>
      <c r="E387" s="298"/>
      <c r="F387" s="298"/>
      <c r="G387" s="298"/>
      <c r="H387" s="298"/>
      <c r="I387" s="298"/>
    </row>
    <row r="388">
      <c r="D388" s="298"/>
      <c r="E388" s="298"/>
      <c r="F388" s="298"/>
      <c r="G388" s="298"/>
      <c r="H388" s="298"/>
      <c r="I388" s="298"/>
    </row>
    <row r="389">
      <c r="D389" s="298"/>
      <c r="E389" s="298"/>
      <c r="F389" s="298"/>
      <c r="G389" s="298"/>
      <c r="H389" s="298"/>
      <c r="I389" s="298"/>
    </row>
    <row r="390">
      <c r="D390" s="298"/>
      <c r="E390" s="298"/>
      <c r="F390" s="298"/>
      <c r="G390" s="298"/>
      <c r="H390" s="298"/>
      <c r="I390" s="298"/>
    </row>
    <row r="391">
      <c r="D391" s="298"/>
      <c r="E391" s="298"/>
      <c r="F391" s="298"/>
      <c r="G391" s="298"/>
      <c r="H391" s="298"/>
      <c r="I391" s="298"/>
    </row>
    <row r="392">
      <c r="D392" s="298"/>
      <c r="E392" s="298"/>
      <c r="F392" s="298"/>
      <c r="G392" s="298"/>
      <c r="H392" s="298"/>
      <c r="I392" s="298"/>
    </row>
    <row r="393">
      <c r="D393" s="298"/>
      <c r="E393" s="298"/>
      <c r="F393" s="298"/>
      <c r="G393" s="298"/>
      <c r="H393" s="298"/>
      <c r="I393" s="298"/>
    </row>
    <row r="394">
      <c r="D394" s="298"/>
      <c r="E394" s="298"/>
      <c r="F394" s="298"/>
      <c r="G394" s="298"/>
      <c r="H394" s="298"/>
      <c r="I394" s="298"/>
    </row>
    <row r="395">
      <c r="D395" s="298"/>
      <c r="E395" s="298"/>
      <c r="F395" s="298"/>
      <c r="G395" s="298"/>
      <c r="H395" s="298"/>
      <c r="I395" s="298"/>
    </row>
    <row r="396">
      <c r="D396" s="298"/>
      <c r="E396" s="298"/>
      <c r="F396" s="298"/>
      <c r="G396" s="298"/>
      <c r="H396" s="298"/>
      <c r="I396" s="298"/>
    </row>
    <row r="397">
      <c r="D397" s="298"/>
      <c r="E397" s="298"/>
      <c r="F397" s="298"/>
      <c r="G397" s="298"/>
      <c r="H397" s="298"/>
      <c r="I397" s="298"/>
    </row>
    <row r="398">
      <c r="D398" s="298"/>
      <c r="E398" s="298"/>
      <c r="F398" s="298"/>
      <c r="G398" s="298"/>
      <c r="H398" s="298"/>
      <c r="I398" s="298"/>
    </row>
    <row r="399">
      <c r="D399" s="298"/>
      <c r="E399" s="298"/>
      <c r="F399" s="298"/>
      <c r="G399" s="298"/>
      <c r="H399" s="298"/>
      <c r="I399" s="298"/>
    </row>
    <row r="400">
      <c r="D400" s="298"/>
      <c r="E400" s="298"/>
      <c r="F400" s="298"/>
      <c r="G400" s="298"/>
      <c r="H400" s="298"/>
      <c r="I400" s="298"/>
    </row>
    <row r="401">
      <c r="D401" s="298"/>
      <c r="E401" s="298"/>
      <c r="F401" s="298"/>
      <c r="G401" s="298"/>
      <c r="H401" s="298"/>
      <c r="I401" s="298"/>
    </row>
    <row r="402">
      <c r="D402" s="298"/>
      <c r="E402" s="298"/>
      <c r="F402" s="298"/>
      <c r="G402" s="298"/>
      <c r="H402" s="298"/>
      <c r="I402" s="298"/>
    </row>
    <row r="403">
      <c r="D403" s="298"/>
      <c r="E403" s="298"/>
      <c r="F403" s="298"/>
      <c r="G403" s="298"/>
      <c r="H403" s="298"/>
      <c r="I403" s="298"/>
    </row>
    <row r="404">
      <c r="D404" s="298"/>
      <c r="E404" s="298"/>
      <c r="F404" s="298"/>
      <c r="G404" s="298"/>
      <c r="H404" s="298"/>
      <c r="I404" s="298"/>
    </row>
    <row r="405">
      <c r="D405" s="298"/>
      <c r="E405" s="298"/>
      <c r="F405" s="298"/>
      <c r="G405" s="298"/>
      <c r="H405" s="298"/>
      <c r="I405" s="298"/>
    </row>
    <row r="406">
      <c r="D406" s="298"/>
      <c r="E406" s="298"/>
      <c r="F406" s="298"/>
      <c r="G406" s="298"/>
      <c r="H406" s="298"/>
      <c r="I406" s="298"/>
    </row>
    <row r="407">
      <c r="D407" s="298"/>
      <c r="E407" s="298"/>
      <c r="F407" s="298"/>
      <c r="G407" s="298"/>
      <c r="H407" s="298"/>
      <c r="I407" s="298"/>
    </row>
    <row r="408">
      <c r="D408" s="298"/>
      <c r="E408" s="298"/>
      <c r="F408" s="298"/>
      <c r="G408" s="298"/>
      <c r="H408" s="298"/>
      <c r="I408" s="298"/>
    </row>
    <row r="409">
      <c r="D409" s="298"/>
      <c r="E409" s="298"/>
      <c r="F409" s="298"/>
      <c r="G409" s="298"/>
      <c r="H409" s="298"/>
      <c r="I409" s="298"/>
    </row>
    <row r="410">
      <c r="D410" s="298"/>
      <c r="E410" s="298"/>
      <c r="F410" s="298"/>
      <c r="G410" s="298"/>
      <c r="H410" s="298"/>
      <c r="I410" s="298"/>
    </row>
    <row r="411">
      <c r="D411" s="298"/>
      <c r="E411" s="298"/>
      <c r="F411" s="298"/>
      <c r="G411" s="298"/>
      <c r="H411" s="298"/>
      <c r="I411" s="298"/>
    </row>
    <row r="412">
      <c r="D412" s="298"/>
      <c r="E412" s="298"/>
      <c r="F412" s="298"/>
      <c r="G412" s="298"/>
      <c r="H412" s="298"/>
      <c r="I412" s="298"/>
    </row>
    <row r="413">
      <c r="D413" s="298"/>
      <c r="E413" s="298"/>
      <c r="F413" s="298"/>
      <c r="G413" s="298"/>
      <c r="H413" s="298"/>
      <c r="I413" s="298"/>
    </row>
    <row r="414">
      <c r="D414" s="298"/>
      <c r="E414" s="298"/>
      <c r="F414" s="298"/>
      <c r="G414" s="298"/>
      <c r="H414" s="298"/>
      <c r="I414" s="298"/>
    </row>
    <row r="415">
      <c r="D415" s="298"/>
      <c r="E415" s="298"/>
      <c r="F415" s="298"/>
      <c r="G415" s="298"/>
      <c r="H415" s="298"/>
      <c r="I415" s="298"/>
    </row>
    <row r="416">
      <c r="D416" s="298"/>
      <c r="E416" s="298"/>
      <c r="F416" s="298"/>
      <c r="G416" s="298"/>
      <c r="H416" s="298"/>
      <c r="I416" s="298"/>
    </row>
    <row r="417">
      <c r="D417" s="298"/>
      <c r="E417" s="298"/>
      <c r="F417" s="298"/>
      <c r="G417" s="298"/>
      <c r="H417" s="298"/>
      <c r="I417" s="298"/>
    </row>
    <row r="418">
      <c r="D418" s="298"/>
      <c r="E418" s="298"/>
      <c r="F418" s="298"/>
      <c r="G418" s="298"/>
      <c r="H418" s="298"/>
      <c r="I418" s="298"/>
    </row>
    <row r="419">
      <c r="D419" s="298"/>
      <c r="E419" s="298"/>
      <c r="F419" s="298"/>
      <c r="G419" s="298"/>
      <c r="H419" s="298"/>
      <c r="I419" s="298"/>
    </row>
    <row r="420">
      <c r="D420" s="298"/>
      <c r="E420" s="298"/>
      <c r="F420" s="298"/>
      <c r="G420" s="298"/>
      <c r="H420" s="298"/>
      <c r="I420" s="298"/>
    </row>
    <row r="421">
      <c r="D421" s="298"/>
      <c r="E421" s="298"/>
      <c r="F421" s="298"/>
      <c r="G421" s="298"/>
      <c r="H421" s="298"/>
      <c r="I421" s="298"/>
    </row>
    <row r="422">
      <c r="D422" s="298"/>
      <c r="E422" s="298"/>
      <c r="F422" s="298"/>
      <c r="G422" s="298"/>
      <c r="H422" s="298"/>
      <c r="I422" s="298"/>
    </row>
    <row r="423">
      <c r="D423" s="298"/>
      <c r="E423" s="298"/>
      <c r="F423" s="298"/>
      <c r="G423" s="298"/>
      <c r="H423" s="298"/>
      <c r="I423" s="298"/>
    </row>
    <row r="424">
      <c r="D424" s="298"/>
      <c r="E424" s="298"/>
      <c r="F424" s="298"/>
      <c r="G424" s="298"/>
      <c r="H424" s="298"/>
      <c r="I424" s="298"/>
    </row>
    <row r="425">
      <c r="D425" s="298"/>
      <c r="E425" s="298"/>
      <c r="F425" s="298"/>
      <c r="G425" s="298"/>
      <c r="H425" s="298"/>
      <c r="I425" s="298"/>
    </row>
    <row r="426">
      <c r="D426" s="298"/>
      <c r="E426" s="298"/>
      <c r="F426" s="298"/>
      <c r="G426" s="298"/>
      <c r="H426" s="298"/>
      <c r="I426" s="298"/>
    </row>
    <row r="427">
      <c r="D427" s="298"/>
      <c r="E427" s="298"/>
      <c r="F427" s="298"/>
      <c r="G427" s="298"/>
      <c r="H427" s="298"/>
      <c r="I427" s="298"/>
    </row>
    <row r="428">
      <c r="D428" s="298"/>
      <c r="E428" s="298"/>
      <c r="F428" s="298"/>
      <c r="G428" s="298"/>
      <c r="H428" s="298"/>
      <c r="I428" s="298"/>
    </row>
    <row r="429">
      <c r="D429" s="298"/>
      <c r="E429" s="298"/>
      <c r="F429" s="298"/>
      <c r="G429" s="298"/>
      <c r="H429" s="298"/>
      <c r="I429" s="298"/>
    </row>
    <row r="430">
      <c r="D430" s="298"/>
      <c r="E430" s="298"/>
      <c r="F430" s="298"/>
      <c r="G430" s="298"/>
      <c r="H430" s="298"/>
      <c r="I430" s="298"/>
    </row>
    <row r="431">
      <c r="D431" s="298"/>
      <c r="E431" s="298"/>
      <c r="F431" s="298"/>
      <c r="G431" s="298"/>
      <c r="H431" s="298"/>
      <c r="I431" s="298"/>
    </row>
    <row r="432">
      <c r="D432" s="298"/>
      <c r="E432" s="298"/>
      <c r="F432" s="298"/>
      <c r="G432" s="298"/>
      <c r="H432" s="298"/>
      <c r="I432" s="298"/>
    </row>
    <row r="433">
      <c r="D433" s="298"/>
      <c r="E433" s="298"/>
      <c r="F433" s="298"/>
      <c r="G433" s="298"/>
      <c r="H433" s="298"/>
      <c r="I433" s="298"/>
    </row>
    <row r="434">
      <c r="D434" s="298"/>
      <c r="E434" s="298"/>
      <c r="F434" s="298"/>
      <c r="G434" s="298"/>
      <c r="H434" s="298"/>
      <c r="I434" s="298"/>
    </row>
    <row r="435">
      <c r="D435" s="298"/>
      <c r="E435" s="298"/>
      <c r="F435" s="298"/>
      <c r="G435" s="298"/>
      <c r="H435" s="298"/>
      <c r="I435" s="298"/>
    </row>
    <row r="436">
      <c r="D436" s="298"/>
      <c r="E436" s="298"/>
      <c r="F436" s="298"/>
      <c r="G436" s="298"/>
      <c r="H436" s="298"/>
      <c r="I436" s="298"/>
    </row>
    <row r="437">
      <c r="D437" s="298"/>
      <c r="E437" s="298"/>
      <c r="F437" s="298"/>
      <c r="G437" s="298"/>
      <c r="H437" s="298"/>
      <c r="I437" s="298"/>
    </row>
    <row r="438">
      <c r="D438" s="298"/>
      <c r="E438" s="298"/>
      <c r="F438" s="298"/>
      <c r="G438" s="298"/>
      <c r="H438" s="298"/>
      <c r="I438" s="298"/>
    </row>
    <row r="439">
      <c r="D439" s="298"/>
      <c r="E439" s="298"/>
      <c r="F439" s="298"/>
      <c r="G439" s="298"/>
      <c r="H439" s="298"/>
      <c r="I439" s="298"/>
    </row>
    <row r="440">
      <c r="D440" s="298"/>
      <c r="E440" s="298"/>
      <c r="F440" s="298"/>
      <c r="G440" s="298"/>
      <c r="H440" s="298"/>
      <c r="I440" s="298"/>
    </row>
    <row r="441">
      <c r="D441" s="298"/>
      <c r="E441" s="298"/>
      <c r="F441" s="298"/>
      <c r="G441" s="298"/>
      <c r="H441" s="298"/>
      <c r="I441" s="298"/>
    </row>
    <row r="442">
      <c r="D442" s="298"/>
      <c r="E442" s="298"/>
      <c r="F442" s="298"/>
      <c r="G442" s="298"/>
      <c r="H442" s="298"/>
      <c r="I442" s="298"/>
    </row>
    <row r="443">
      <c r="D443" s="298"/>
      <c r="E443" s="298"/>
      <c r="F443" s="298"/>
      <c r="G443" s="298"/>
      <c r="H443" s="298"/>
      <c r="I443" s="298"/>
    </row>
    <row r="444">
      <c r="D444" s="298"/>
      <c r="E444" s="298"/>
      <c r="F444" s="298"/>
      <c r="G444" s="298"/>
      <c r="H444" s="298"/>
      <c r="I444" s="298"/>
    </row>
    <row r="445">
      <c r="D445" s="298"/>
      <c r="E445" s="298"/>
      <c r="F445" s="298"/>
      <c r="G445" s="298"/>
      <c r="H445" s="298"/>
      <c r="I445" s="298"/>
    </row>
    <row r="446">
      <c r="D446" s="298"/>
      <c r="E446" s="298"/>
      <c r="F446" s="298"/>
      <c r="G446" s="298"/>
      <c r="H446" s="298"/>
      <c r="I446" s="298"/>
    </row>
    <row r="447">
      <c r="D447" s="298"/>
      <c r="E447" s="298"/>
      <c r="F447" s="298"/>
      <c r="G447" s="298"/>
      <c r="H447" s="298"/>
      <c r="I447" s="298"/>
    </row>
    <row r="448">
      <c r="D448" s="298"/>
      <c r="E448" s="298"/>
      <c r="F448" s="298"/>
      <c r="G448" s="298"/>
      <c r="H448" s="298"/>
      <c r="I448" s="298"/>
    </row>
    <row r="449">
      <c r="D449" s="298"/>
      <c r="E449" s="298"/>
      <c r="F449" s="298"/>
      <c r="G449" s="298"/>
      <c r="H449" s="298"/>
      <c r="I449" s="298"/>
    </row>
    <row r="450">
      <c r="D450" s="298"/>
      <c r="E450" s="298"/>
      <c r="F450" s="298"/>
      <c r="G450" s="298"/>
      <c r="H450" s="298"/>
      <c r="I450" s="298"/>
    </row>
    <row r="451">
      <c r="D451" s="298"/>
      <c r="E451" s="298"/>
      <c r="F451" s="298"/>
      <c r="G451" s="298"/>
      <c r="H451" s="298"/>
      <c r="I451" s="298"/>
    </row>
    <row r="452">
      <c r="D452" s="298"/>
      <c r="E452" s="298"/>
      <c r="F452" s="298"/>
      <c r="G452" s="298"/>
      <c r="H452" s="298"/>
      <c r="I452" s="298"/>
    </row>
    <row r="453">
      <c r="D453" s="298"/>
      <c r="E453" s="298"/>
      <c r="F453" s="298"/>
      <c r="G453" s="298"/>
      <c r="H453" s="298"/>
      <c r="I453" s="298"/>
    </row>
    <row r="454">
      <c r="D454" s="298"/>
      <c r="E454" s="298"/>
      <c r="F454" s="298"/>
      <c r="G454" s="298"/>
      <c r="H454" s="298"/>
      <c r="I454" s="298"/>
    </row>
    <row r="455">
      <c r="D455" s="298"/>
      <c r="E455" s="298"/>
      <c r="F455" s="298"/>
      <c r="G455" s="298"/>
      <c r="H455" s="298"/>
      <c r="I455" s="298"/>
    </row>
    <row r="456">
      <c r="D456" s="298"/>
      <c r="E456" s="298"/>
      <c r="F456" s="298"/>
      <c r="G456" s="298"/>
      <c r="H456" s="298"/>
      <c r="I456" s="298"/>
    </row>
    <row r="457">
      <c r="D457" s="298"/>
      <c r="E457" s="298"/>
      <c r="F457" s="298"/>
      <c r="G457" s="298"/>
      <c r="H457" s="298"/>
      <c r="I457" s="298"/>
    </row>
    <row r="458">
      <c r="D458" s="298"/>
      <c r="E458" s="298"/>
      <c r="F458" s="298"/>
      <c r="G458" s="298"/>
      <c r="H458" s="298"/>
      <c r="I458" s="298"/>
    </row>
    <row r="459">
      <c r="D459" s="298"/>
      <c r="E459" s="298"/>
      <c r="F459" s="298"/>
      <c r="G459" s="298"/>
      <c r="H459" s="298"/>
      <c r="I459" s="298"/>
    </row>
    <row r="460">
      <c r="D460" s="298"/>
      <c r="E460" s="298"/>
      <c r="F460" s="298"/>
      <c r="G460" s="298"/>
      <c r="H460" s="298"/>
      <c r="I460" s="298"/>
    </row>
    <row r="461">
      <c r="D461" s="298"/>
      <c r="E461" s="298"/>
      <c r="F461" s="298"/>
      <c r="G461" s="298"/>
      <c r="H461" s="298"/>
      <c r="I461" s="298"/>
    </row>
    <row r="462">
      <c r="D462" s="298"/>
      <c r="E462" s="298"/>
      <c r="F462" s="298"/>
      <c r="G462" s="298"/>
      <c r="H462" s="298"/>
      <c r="I462" s="298"/>
    </row>
    <row r="463">
      <c r="D463" s="298"/>
      <c r="E463" s="298"/>
      <c r="F463" s="298"/>
      <c r="G463" s="298"/>
      <c r="H463" s="298"/>
      <c r="I463" s="298"/>
    </row>
    <row r="464">
      <c r="D464" s="298"/>
      <c r="E464" s="298"/>
      <c r="F464" s="298"/>
      <c r="G464" s="298"/>
      <c r="H464" s="298"/>
      <c r="I464" s="298"/>
    </row>
    <row r="465">
      <c r="D465" s="298"/>
      <c r="E465" s="298"/>
      <c r="F465" s="298"/>
      <c r="G465" s="298"/>
      <c r="H465" s="298"/>
      <c r="I465" s="298"/>
    </row>
    <row r="466">
      <c r="D466" s="298"/>
      <c r="E466" s="298"/>
      <c r="F466" s="298"/>
      <c r="G466" s="298"/>
      <c r="H466" s="298"/>
      <c r="I466" s="298"/>
    </row>
    <row r="467">
      <c r="D467" s="298"/>
      <c r="E467" s="298"/>
      <c r="F467" s="298"/>
      <c r="G467" s="298"/>
      <c r="H467" s="298"/>
      <c r="I467" s="298"/>
    </row>
    <row r="468">
      <c r="D468" s="298"/>
      <c r="E468" s="298"/>
      <c r="F468" s="298"/>
      <c r="G468" s="298"/>
      <c r="H468" s="298"/>
      <c r="I468" s="298"/>
    </row>
    <row r="469">
      <c r="D469" s="298"/>
      <c r="E469" s="298"/>
      <c r="F469" s="298"/>
      <c r="G469" s="298"/>
      <c r="H469" s="298"/>
      <c r="I469" s="298"/>
    </row>
    <row r="470">
      <c r="D470" s="298"/>
      <c r="E470" s="298"/>
      <c r="F470" s="298"/>
      <c r="G470" s="298"/>
      <c r="H470" s="298"/>
      <c r="I470" s="298"/>
    </row>
    <row r="471">
      <c r="D471" s="298"/>
      <c r="E471" s="298"/>
      <c r="F471" s="298"/>
      <c r="G471" s="298"/>
      <c r="H471" s="298"/>
      <c r="I471" s="298"/>
    </row>
    <row r="472">
      <c r="D472" s="298"/>
      <c r="E472" s="298"/>
      <c r="F472" s="298"/>
      <c r="G472" s="298"/>
      <c r="H472" s="298"/>
      <c r="I472" s="298"/>
    </row>
    <row r="473">
      <c r="D473" s="298"/>
      <c r="E473" s="298"/>
      <c r="F473" s="298"/>
      <c r="G473" s="298"/>
      <c r="H473" s="298"/>
      <c r="I473" s="298"/>
    </row>
    <row r="474">
      <c r="D474" s="298"/>
      <c r="E474" s="298"/>
      <c r="F474" s="298"/>
      <c r="G474" s="298"/>
      <c r="H474" s="298"/>
      <c r="I474" s="298"/>
    </row>
    <row r="475">
      <c r="D475" s="298"/>
      <c r="E475" s="298"/>
      <c r="F475" s="298"/>
      <c r="G475" s="298"/>
      <c r="H475" s="298"/>
      <c r="I475" s="298"/>
    </row>
    <row r="476">
      <c r="D476" s="298"/>
      <c r="E476" s="298"/>
      <c r="F476" s="298"/>
      <c r="G476" s="298"/>
      <c r="H476" s="298"/>
      <c r="I476" s="298"/>
    </row>
    <row r="477">
      <c r="D477" s="298"/>
      <c r="E477" s="298"/>
      <c r="F477" s="298"/>
      <c r="G477" s="298"/>
      <c r="H477" s="298"/>
      <c r="I477" s="298"/>
    </row>
    <row r="478">
      <c r="D478" s="298"/>
      <c r="E478" s="298"/>
      <c r="F478" s="298"/>
      <c r="G478" s="298"/>
      <c r="H478" s="298"/>
      <c r="I478" s="298"/>
    </row>
    <row r="479">
      <c r="D479" s="298"/>
      <c r="E479" s="298"/>
      <c r="F479" s="298"/>
      <c r="G479" s="298"/>
      <c r="H479" s="298"/>
      <c r="I479" s="298"/>
    </row>
    <row r="480">
      <c r="D480" s="298"/>
      <c r="E480" s="298"/>
      <c r="F480" s="298"/>
      <c r="G480" s="298"/>
      <c r="H480" s="298"/>
      <c r="I480" s="298"/>
    </row>
    <row r="481">
      <c r="D481" s="298"/>
      <c r="E481" s="298"/>
      <c r="F481" s="298"/>
      <c r="G481" s="298"/>
      <c r="H481" s="298"/>
      <c r="I481" s="298"/>
    </row>
    <row r="482">
      <c r="D482" s="298"/>
      <c r="E482" s="298"/>
      <c r="F482" s="298"/>
      <c r="G482" s="298"/>
      <c r="H482" s="298"/>
      <c r="I482" s="298"/>
    </row>
    <row r="483">
      <c r="D483" s="298"/>
      <c r="E483" s="298"/>
      <c r="F483" s="298"/>
      <c r="G483" s="298"/>
      <c r="H483" s="298"/>
      <c r="I483" s="298"/>
    </row>
    <row r="484">
      <c r="D484" s="298"/>
      <c r="E484" s="298"/>
      <c r="F484" s="298"/>
      <c r="G484" s="298"/>
      <c r="H484" s="298"/>
      <c r="I484" s="298"/>
    </row>
    <row r="485">
      <c r="D485" s="298"/>
      <c r="E485" s="298"/>
      <c r="F485" s="298"/>
      <c r="G485" s="298"/>
      <c r="H485" s="298"/>
      <c r="I485" s="298"/>
    </row>
    <row r="486">
      <c r="D486" s="298"/>
      <c r="E486" s="298"/>
      <c r="F486" s="298"/>
      <c r="G486" s="298"/>
      <c r="H486" s="298"/>
      <c r="I486" s="298"/>
    </row>
    <row r="487">
      <c r="D487" s="298"/>
      <c r="E487" s="298"/>
      <c r="F487" s="298"/>
      <c r="G487" s="298"/>
      <c r="H487" s="298"/>
      <c r="I487" s="298"/>
    </row>
    <row r="488">
      <c r="D488" s="298"/>
      <c r="E488" s="298"/>
      <c r="F488" s="298"/>
      <c r="G488" s="298"/>
      <c r="H488" s="298"/>
      <c r="I488" s="298"/>
    </row>
    <row r="489">
      <c r="D489" s="298"/>
      <c r="E489" s="298"/>
      <c r="F489" s="298"/>
      <c r="G489" s="298"/>
      <c r="H489" s="298"/>
      <c r="I489" s="298"/>
    </row>
    <row r="490">
      <c r="D490" s="298"/>
      <c r="E490" s="298"/>
      <c r="F490" s="298"/>
      <c r="G490" s="298"/>
      <c r="H490" s="298"/>
      <c r="I490" s="298"/>
    </row>
    <row r="491">
      <c r="D491" s="298"/>
      <c r="E491" s="298"/>
      <c r="F491" s="298"/>
      <c r="G491" s="298"/>
      <c r="H491" s="298"/>
      <c r="I491" s="298"/>
    </row>
    <row r="492">
      <c r="D492" s="298"/>
      <c r="E492" s="298"/>
      <c r="F492" s="298"/>
      <c r="G492" s="298"/>
      <c r="H492" s="298"/>
      <c r="I492" s="298"/>
    </row>
    <row r="493">
      <c r="D493" s="298"/>
      <c r="E493" s="298"/>
      <c r="F493" s="298"/>
      <c r="G493" s="298"/>
      <c r="H493" s="298"/>
      <c r="I493" s="298"/>
    </row>
    <row r="494">
      <c r="D494" s="298"/>
      <c r="E494" s="298"/>
      <c r="F494" s="298"/>
      <c r="G494" s="298"/>
      <c r="H494" s="298"/>
      <c r="I494" s="298"/>
    </row>
    <row r="495">
      <c r="D495" s="298"/>
      <c r="E495" s="298"/>
      <c r="F495" s="298"/>
      <c r="G495" s="298"/>
      <c r="H495" s="298"/>
      <c r="I495" s="298"/>
    </row>
    <row r="496">
      <c r="D496" s="298"/>
      <c r="E496" s="298"/>
      <c r="F496" s="298"/>
      <c r="G496" s="298"/>
      <c r="H496" s="298"/>
      <c r="I496" s="298"/>
    </row>
    <row r="497">
      <c r="D497" s="298"/>
      <c r="E497" s="298"/>
      <c r="F497" s="298"/>
      <c r="G497" s="298"/>
      <c r="H497" s="298"/>
      <c r="I497" s="298"/>
    </row>
    <row r="498">
      <c r="D498" s="298"/>
      <c r="E498" s="298"/>
      <c r="F498" s="298"/>
      <c r="G498" s="298"/>
      <c r="H498" s="298"/>
      <c r="I498" s="298"/>
    </row>
    <row r="499">
      <c r="D499" s="298"/>
      <c r="E499" s="298"/>
      <c r="F499" s="298"/>
      <c r="G499" s="298"/>
      <c r="H499" s="298"/>
      <c r="I499" s="298"/>
    </row>
    <row r="500">
      <c r="D500" s="298"/>
      <c r="E500" s="298"/>
      <c r="F500" s="298"/>
      <c r="G500" s="298"/>
      <c r="H500" s="298"/>
      <c r="I500" s="298"/>
    </row>
    <row r="501">
      <c r="D501" s="298"/>
      <c r="E501" s="298"/>
      <c r="F501" s="298"/>
      <c r="G501" s="298"/>
      <c r="H501" s="298"/>
      <c r="I501" s="298"/>
    </row>
    <row r="502">
      <c r="D502" s="298"/>
      <c r="E502" s="298"/>
      <c r="F502" s="298"/>
      <c r="G502" s="298"/>
      <c r="H502" s="298"/>
      <c r="I502" s="298"/>
    </row>
    <row r="503">
      <c r="D503" s="298"/>
      <c r="E503" s="298"/>
      <c r="F503" s="298"/>
      <c r="G503" s="298"/>
      <c r="H503" s="298"/>
      <c r="I503" s="298"/>
    </row>
    <row r="504">
      <c r="D504" s="298"/>
      <c r="E504" s="298"/>
      <c r="F504" s="298"/>
      <c r="G504" s="298"/>
      <c r="H504" s="298"/>
      <c r="I504" s="298"/>
    </row>
    <row r="505">
      <c r="D505" s="298"/>
      <c r="E505" s="298"/>
      <c r="F505" s="298"/>
      <c r="G505" s="298"/>
      <c r="H505" s="298"/>
      <c r="I505" s="298"/>
    </row>
    <row r="506">
      <c r="D506" s="298"/>
      <c r="E506" s="298"/>
      <c r="F506" s="298"/>
      <c r="G506" s="298"/>
      <c r="H506" s="298"/>
      <c r="I506" s="298"/>
    </row>
    <row r="507">
      <c r="D507" s="298"/>
      <c r="E507" s="298"/>
      <c r="F507" s="298"/>
      <c r="G507" s="298"/>
      <c r="H507" s="298"/>
      <c r="I507" s="298"/>
    </row>
    <row r="508">
      <c r="D508" s="298"/>
      <c r="E508" s="298"/>
      <c r="F508" s="298"/>
      <c r="G508" s="298"/>
      <c r="H508" s="298"/>
      <c r="I508" s="298"/>
    </row>
    <row r="509">
      <c r="D509" s="298"/>
      <c r="E509" s="298"/>
      <c r="F509" s="298"/>
      <c r="G509" s="298"/>
      <c r="H509" s="298"/>
      <c r="I509" s="298"/>
    </row>
    <row r="510">
      <c r="D510" s="298"/>
      <c r="E510" s="298"/>
      <c r="F510" s="298"/>
      <c r="G510" s="298"/>
      <c r="H510" s="298"/>
      <c r="I510" s="298"/>
    </row>
    <row r="511">
      <c r="D511" s="298"/>
      <c r="E511" s="298"/>
      <c r="F511" s="298"/>
      <c r="G511" s="298"/>
      <c r="H511" s="298"/>
      <c r="I511" s="298"/>
    </row>
    <row r="512">
      <c r="D512" s="298"/>
      <c r="E512" s="298"/>
      <c r="F512" s="298"/>
      <c r="G512" s="298"/>
      <c r="H512" s="298"/>
      <c r="I512" s="298"/>
    </row>
    <row r="513">
      <c r="D513" s="298"/>
      <c r="E513" s="298"/>
      <c r="F513" s="298"/>
      <c r="G513" s="298"/>
      <c r="H513" s="298"/>
      <c r="I513" s="298"/>
    </row>
    <row r="514">
      <c r="D514" s="298"/>
      <c r="E514" s="298"/>
      <c r="F514" s="298"/>
      <c r="G514" s="298"/>
      <c r="H514" s="298"/>
      <c r="I514" s="298"/>
    </row>
    <row r="515">
      <c r="D515" s="298"/>
      <c r="E515" s="298"/>
      <c r="F515" s="298"/>
      <c r="G515" s="298"/>
      <c r="H515" s="298"/>
      <c r="I515" s="298"/>
    </row>
    <row r="516">
      <c r="D516" s="298"/>
      <c r="E516" s="298"/>
      <c r="F516" s="298"/>
      <c r="G516" s="298"/>
      <c r="H516" s="298"/>
      <c r="I516" s="298"/>
    </row>
    <row r="517">
      <c r="D517" s="298"/>
      <c r="E517" s="298"/>
      <c r="F517" s="298"/>
      <c r="G517" s="298"/>
      <c r="H517" s="298"/>
      <c r="I517" s="298"/>
    </row>
    <row r="518">
      <c r="D518" s="298"/>
      <c r="E518" s="298"/>
      <c r="F518" s="298"/>
      <c r="G518" s="298"/>
      <c r="H518" s="298"/>
      <c r="I518" s="298"/>
    </row>
    <row r="519">
      <c r="D519" s="298"/>
      <c r="E519" s="298"/>
      <c r="F519" s="298"/>
      <c r="G519" s="298"/>
      <c r="H519" s="298"/>
      <c r="I519" s="298"/>
    </row>
    <row r="520">
      <c r="D520" s="298"/>
      <c r="E520" s="298"/>
      <c r="F520" s="298"/>
      <c r="G520" s="298"/>
      <c r="H520" s="298"/>
      <c r="I520" s="298"/>
    </row>
    <row r="521">
      <c r="D521" s="298"/>
      <c r="E521" s="298"/>
      <c r="F521" s="298"/>
      <c r="G521" s="298"/>
      <c r="H521" s="298"/>
      <c r="I521" s="298"/>
    </row>
    <row r="522">
      <c r="D522" s="298"/>
      <c r="E522" s="298"/>
      <c r="F522" s="298"/>
      <c r="G522" s="298"/>
      <c r="H522" s="298"/>
      <c r="I522" s="298"/>
    </row>
    <row r="523">
      <c r="D523" s="298"/>
      <c r="E523" s="298"/>
      <c r="F523" s="298"/>
      <c r="G523" s="298"/>
      <c r="H523" s="298"/>
      <c r="I523" s="298"/>
    </row>
    <row r="524">
      <c r="D524" s="298"/>
      <c r="E524" s="298"/>
      <c r="F524" s="298"/>
      <c r="G524" s="298"/>
      <c r="H524" s="298"/>
      <c r="I524" s="298"/>
    </row>
    <row r="525">
      <c r="D525" s="298"/>
      <c r="E525" s="298"/>
      <c r="F525" s="298"/>
      <c r="G525" s="298"/>
      <c r="H525" s="298"/>
      <c r="I525" s="298"/>
    </row>
    <row r="526">
      <c r="D526" s="298"/>
      <c r="E526" s="298"/>
      <c r="F526" s="298"/>
      <c r="G526" s="298"/>
      <c r="H526" s="298"/>
      <c r="I526" s="298"/>
    </row>
    <row r="527">
      <c r="D527" s="298"/>
      <c r="E527" s="298"/>
      <c r="F527" s="298"/>
      <c r="G527" s="298"/>
      <c r="H527" s="298"/>
      <c r="I527" s="298"/>
    </row>
    <row r="528">
      <c r="D528" s="298"/>
      <c r="E528" s="298"/>
      <c r="F528" s="298"/>
      <c r="G528" s="298"/>
      <c r="H528" s="298"/>
      <c r="I528" s="298"/>
    </row>
    <row r="529">
      <c r="D529" s="298"/>
      <c r="E529" s="298"/>
      <c r="F529" s="298"/>
      <c r="G529" s="298"/>
      <c r="H529" s="298"/>
      <c r="I529" s="298"/>
    </row>
    <row r="530">
      <c r="D530" s="298"/>
      <c r="E530" s="298"/>
      <c r="F530" s="298"/>
      <c r="G530" s="298"/>
      <c r="H530" s="298"/>
      <c r="I530" s="298"/>
    </row>
    <row r="531">
      <c r="D531" s="298"/>
      <c r="E531" s="298"/>
      <c r="F531" s="298"/>
      <c r="G531" s="298"/>
      <c r="H531" s="298"/>
      <c r="I531" s="298"/>
    </row>
    <row r="532">
      <c r="D532" s="298"/>
      <c r="E532" s="298"/>
      <c r="F532" s="298"/>
      <c r="G532" s="298"/>
      <c r="H532" s="298"/>
      <c r="I532" s="298"/>
    </row>
    <row r="533">
      <c r="D533" s="298"/>
      <c r="E533" s="298"/>
      <c r="F533" s="298"/>
      <c r="G533" s="298"/>
      <c r="H533" s="298"/>
      <c r="I533" s="298"/>
    </row>
    <row r="534">
      <c r="D534" s="298"/>
      <c r="E534" s="298"/>
      <c r="F534" s="298"/>
      <c r="G534" s="298"/>
      <c r="H534" s="298"/>
      <c r="I534" s="298"/>
    </row>
    <row r="535">
      <c r="D535" s="298"/>
      <c r="E535" s="298"/>
      <c r="F535" s="298"/>
      <c r="G535" s="298"/>
      <c r="H535" s="298"/>
      <c r="I535" s="298"/>
    </row>
    <row r="536">
      <c r="D536" s="298"/>
      <c r="E536" s="298"/>
      <c r="F536" s="298"/>
      <c r="G536" s="298"/>
      <c r="H536" s="298"/>
      <c r="I536" s="298"/>
    </row>
    <row r="537">
      <c r="D537" s="298"/>
      <c r="E537" s="298"/>
      <c r="F537" s="298"/>
      <c r="G537" s="298"/>
      <c r="H537" s="298"/>
      <c r="I537" s="298"/>
    </row>
    <row r="538">
      <c r="D538" s="298"/>
      <c r="E538" s="298"/>
      <c r="F538" s="298"/>
      <c r="G538" s="298"/>
      <c r="H538" s="298"/>
      <c r="I538" s="298"/>
    </row>
    <row r="539">
      <c r="D539" s="298"/>
      <c r="E539" s="298"/>
      <c r="F539" s="298"/>
      <c r="G539" s="298"/>
      <c r="H539" s="298"/>
      <c r="I539" s="298"/>
    </row>
    <row r="540">
      <c r="D540" s="298"/>
      <c r="E540" s="298"/>
      <c r="F540" s="298"/>
      <c r="G540" s="298"/>
      <c r="H540" s="298"/>
      <c r="I540" s="298"/>
    </row>
    <row r="541">
      <c r="D541" s="298"/>
      <c r="E541" s="298"/>
      <c r="F541" s="298"/>
      <c r="G541" s="298"/>
      <c r="H541" s="298"/>
      <c r="I541" s="298"/>
    </row>
    <row r="542">
      <c r="D542" s="298"/>
      <c r="E542" s="298"/>
      <c r="F542" s="298"/>
      <c r="G542" s="298"/>
      <c r="H542" s="298"/>
      <c r="I542" s="298"/>
    </row>
    <row r="543">
      <c r="D543" s="298"/>
      <c r="E543" s="298"/>
      <c r="F543" s="298"/>
      <c r="G543" s="298"/>
      <c r="H543" s="298"/>
      <c r="I543" s="298"/>
    </row>
    <row r="544">
      <c r="D544" s="298"/>
      <c r="E544" s="298"/>
      <c r="F544" s="298"/>
      <c r="G544" s="298"/>
      <c r="H544" s="298"/>
      <c r="I544" s="298"/>
    </row>
    <row r="545">
      <c r="D545" s="298"/>
      <c r="E545" s="298"/>
      <c r="F545" s="298"/>
      <c r="G545" s="298"/>
      <c r="H545" s="298"/>
      <c r="I545" s="298"/>
    </row>
    <row r="546">
      <c r="D546" s="298"/>
      <c r="E546" s="298"/>
      <c r="F546" s="298"/>
      <c r="G546" s="298"/>
      <c r="H546" s="298"/>
      <c r="I546" s="298"/>
    </row>
    <row r="547">
      <c r="D547" s="298"/>
      <c r="E547" s="298"/>
      <c r="F547" s="298"/>
      <c r="G547" s="298"/>
      <c r="H547" s="298"/>
      <c r="I547" s="298"/>
    </row>
    <row r="548">
      <c r="D548" s="298"/>
      <c r="E548" s="298"/>
      <c r="F548" s="298"/>
      <c r="G548" s="298"/>
      <c r="H548" s="298"/>
      <c r="I548" s="298"/>
    </row>
    <row r="549">
      <c r="D549" s="298"/>
      <c r="E549" s="298"/>
      <c r="F549" s="298"/>
      <c r="G549" s="298"/>
      <c r="H549" s="298"/>
      <c r="I549" s="298"/>
    </row>
    <row r="550">
      <c r="D550" s="298"/>
      <c r="E550" s="298"/>
      <c r="F550" s="298"/>
      <c r="G550" s="298"/>
      <c r="H550" s="298"/>
      <c r="I550" s="298"/>
    </row>
    <row r="551">
      <c r="D551" s="298"/>
      <c r="E551" s="298"/>
      <c r="F551" s="298"/>
      <c r="G551" s="298"/>
      <c r="H551" s="298"/>
      <c r="I551" s="298"/>
    </row>
    <row r="552">
      <c r="D552" s="298"/>
      <c r="E552" s="298"/>
      <c r="F552" s="298"/>
      <c r="G552" s="298"/>
      <c r="H552" s="298"/>
      <c r="I552" s="298"/>
    </row>
    <row r="553">
      <c r="D553" s="298"/>
      <c r="E553" s="298"/>
      <c r="F553" s="298"/>
      <c r="G553" s="298"/>
      <c r="H553" s="298"/>
      <c r="I553" s="298"/>
    </row>
    <row r="554">
      <c r="D554" s="298"/>
      <c r="E554" s="298"/>
      <c r="F554" s="298"/>
      <c r="G554" s="298"/>
      <c r="H554" s="298"/>
      <c r="I554" s="298"/>
    </row>
    <row r="555">
      <c r="D555" s="298"/>
      <c r="E555" s="298"/>
      <c r="F555" s="298"/>
      <c r="G555" s="298"/>
      <c r="H555" s="298"/>
      <c r="I555" s="298"/>
    </row>
    <row r="556">
      <c r="D556" s="298"/>
      <c r="E556" s="298"/>
      <c r="F556" s="298"/>
      <c r="G556" s="298"/>
      <c r="H556" s="298"/>
      <c r="I556" s="298"/>
    </row>
    <row r="557">
      <c r="D557" s="298"/>
      <c r="E557" s="298"/>
      <c r="F557" s="298"/>
      <c r="G557" s="298"/>
      <c r="H557" s="298"/>
      <c r="I557" s="298"/>
    </row>
    <row r="558">
      <c r="D558" s="298"/>
      <c r="E558" s="298"/>
      <c r="F558" s="298"/>
      <c r="G558" s="298"/>
      <c r="H558" s="298"/>
      <c r="I558" s="298"/>
    </row>
    <row r="559">
      <c r="D559" s="298"/>
      <c r="E559" s="298"/>
      <c r="F559" s="298"/>
      <c r="G559" s="298"/>
      <c r="H559" s="298"/>
      <c r="I559" s="298"/>
    </row>
    <row r="560">
      <c r="D560" s="298"/>
      <c r="E560" s="298"/>
      <c r="F560" s="298"/>
      <c r="G560" s="298"/>
      <c r="H560" s="298"/>
      <c r="I560" s="298"/>
    </row>
    <row r="561">
      <c r="D561" s="298"/>
      <c r="E561" s="298"/>
      <c r="F561" s="298"/>
      <c r="G561" s="298"/>
      <c r="H561" s="298"/>
      <c r="I561" s="298"/>
    </row>
    <row r="562">
      <c r="D562" s="298"/>
      <c r="E562" s="298"/>
      <c r="F562" s="298"/>
      <c r="G562" s="298"/>
      <c r="H562" s="298"/>
      <c r="I562" s="298"/>
    </row>
    <row r="563">
      <c r="D563" s="298"/>
      <c r="E563" s="298"/>
      <c r="F563" s="298"/>
      <c r="G563" s="298"/>
      <c r="H563" s="298"/>
      <c r="I563" s="298"/>
    </row>
    <row r="564">
      <c r="D564" s="298"/>
      <c r="E564" s="298"/>
      <c r="F564" s="298"/>
      <c r="G564" s="298"/>
      <c r="H564" s="298"/>
      <c r="I564" s="298"/>
    </row>
    <row r="565">
      <c r="D565" s="298"/>
      <c r="E565" s="298"/>
      <c r="F565" s="298"/>
      <c r="G565" s="298"/>
      <c r="H565" s="298"/>
      <c r="I565" s="298"/>
    </row>
    <row r="566">
      <c r="D566" s="298"/>
      <c r="E566" s="298"/>
      <c r="F566" s="298"/>
      <c r="G566" s="298"/>
      <c r="H566" s="298"/>
      <c r="I566" s="298"/>
    </row>
    <row r="567">
      <c r="D567" s="298"/>
      <c r="E567" s="298"/>
      <c r="F567" s="298"/>
      <c r="G567" s="298"/>
      <c r="H567" s="298"/>
      <c r="I567" s="298"/>
    </row>
    <row r="568">
      <c r="D568" s="298"/>
      <c r="E568" s="298"/>
      <c r="F568" s="298"/>
      <c r="G568" s="298"/>
      <c r="H568" s="298"/>
      <c r="I568" s="298"/>
    </row>
    <row r="569">
      <c r="D569" s="298"/>
      <c r="E569" s="298"/>
      <c r="F569" s="298"/>
      <c r="G569" s="298"/>
      <c r="H569" s="298"/>
      <c r="I569" s="298"/>
    </row>
    <row r="570">
      <c r="D570" s="298"/>
      <c r="E570" s="298"/>
      <c r="F570" s="298"/>
      <c r="G570" s="298"/>
      <c r="H570" s="298"/>
      <c r="I570" s="298"/>
    </row>
    <row r="571">
      <c r="D571" s="298"/>
      <c r="E571" s="298"/>
      <c r="F571" s="298"/>
      <c r="G571" s="298"/>
      <c r="H571" s="298"/>
      <c r="I571" s="298"/>
    </row>
    <row r="572">
      <c r="D572" s="298"/>
      <c r="E572" s="298"/>
      <c r="F572" s="298"/>
      <c r="G572" s="298"/>
      <c r="H572" s="298"/>
      <c r="I572" s="298"/>
    </row>
    <row r="573">
      <c r="D573" s="298"/>
      <c r="E573" s="298"/>
      <c r="F573" s="298"/>
      <c r="G573" s="298"/>
      <c r="H573" s="298"/>
      <c r="I573" s="298"/>
    </row>
    <row r="574">
      <c r="D574" s="298"/>
      <c r="E574" s="298"/>
      <c r="F574" s="298"/>
      <c r="G574" s="298"/>
      <c r="H574" s="298"/>
      <c r="I574" s="298"/>
    </row>
    <row r="575">
      <c r="D575" s="298"/>
      <c r="E575" s="298"/>
      <c r="F575" s="298"/>
      <c r="G575" s="298"/>
      <c r="H575" s="298"/>
      <c r="I575" s="298"/>
    </row>
    <row r="576">
      <c r="D576" s="298"/>
      <c r="E576" s="298"/>
      <c r="F576" s="298"/>
      <c r="G576" s="298"/>
      <c r="H576" s="298"/>
      <c r="I576" s="298"/>
    </row>
    <row r="577">
      <c r="D577" s="298"/>
      <c r="E577" s="298"/>
      <c r="F577" s="298"/>
      <c r="G577" s="298"/>
      <c r="H577" s="298"/>
      <c r="I577" s="298"/>
    </row>
    <row r="578">
      <c r="D578" s="298"/>
      <c r="E578" s="298"/>
      <c r="F578" s="298"/>
      <c r="G578" s="298"/>
      <c r="H578" s="298"/>
      <c r="I578" s="298"/>
    </row>
    <row r="579">
      <c r="D579" s="298"/>
      <c r="E579" s="298"/>
      <c r="F579" s="298"/>
      <c r="G579" s="298"/>
      <c r="H579" s="298"/>
      <c r="I579" s="298"/>
    </row>
    <row r="580">
      <c r="D580" s="298"/>
      <c r="E580" s="298"/>
      <c r="F580" s="298"/>
      <c r="G580" s="298"/>
      <c r="H580" s="298"/>
      <c r="I580" s="298"/>
    </row>
    <row r="581">
      <c r="D581" s="298"/>
      <c r="E581" s="298"/>
      <c r="F581" s="298"/>
      <c r="G581" s="298"/>
      <c r="H581" s="298"/>
      <c r="I581" s="298"/>
    </row>
    <row r="582">
      <c r="D582" s="298"/>
      <c r="E582" s="298"/>
      <c r="F582" s="298"/>
      <c r="G582" s="298"/>
      <c r="H582" s="298"/>
      <c r="I582" s="298"/>
    </row>
    <row r="583">
      <c r="D583" s="298"/>
      <c r="E583" s="298"/>
      <c r="F583" s="298"/>
      <c r="G583" s="298"/>
      <c r="H583" s="298"/>
      <c r="I583" s="298"/>
    </row>
    <row r="584">
      <c r="D584" s="298"/>
      <c r="E584" s="298"/>
      <c r="F584" s="298"/>
      <c r="G584" s="298"/>
      <c r="H584" s="298"/>
      <c r="I584" s="298"/>
    </row>
    <row r="585">
      <c r="D585" s="298"/>
      <c r="E585" s="298"/>
      <c r="F585" s="298"/>
      <c r="G585" s="298"/>
      <c r="H585" s="298"/>
      <c r="I585" s="298"/>
    </row>
    <row r="586">
      <c r="D586" s="298"/>
      <c r="E586" s="298"/>
      <c r="F586" s="298"/>
      <c r="G586" s="298"/>
      <c r="H586" s="298"/>
      <c r="I586" s="298"/>
    </row>
    <row r="587">
      <c r="D587" s="298"/>
      <c r="E587" s="298"/>
      <c r="F587" s="298"/>
      <c r="G587" s="298"/>
      <c r="H587" s="298"/>
      <c r="I587" s="298"/>
    </row>
    <row r="588">
      <c r="D588" s="298"/>
      <c r="E588" s="298"/>
      <c r="F588" s="298"/>
      <c r="G588" s="298"/>
      <c r="H588" s="298"/>
      <c r="I588" s="298"/>
    </row>
    <row r="589">
      <c r="D589" s="298"/>
      <c r="E589" s="298"/>
      <c r="F589" s="298"/>
      <c r="G589" s="298"/>
      <c r="H589" s="298"/>
      <c r="I589" s="298"/>
    </row>
    <row r="590">
      <c r="D590" s="298"/>
      <c r="E590" s="298"/>
      <c r="F590" s="298"/>
      <c r="G590" s="298"/>
      <c r="H590" s="298"/>
      <c r="I590" s="298"/>
    </row>
    <row r="591">
      <c r="D591" s="298"/>
      <c r="E591" s="298"/>
      <c r="F591" s="298"/>
      <c r="G591" s="298"/>
      <c r="H591" s="298"/>
      <c r="I591" s="298"/>
    </row>
    <row r="592">
      <c r="D592" s="298"/>
      <c r="E592" s="298"/>
      <c r="F592" s="298"/>
      <c r="G592" s="298"/>
      <c r="H592" s="298"/>
      <c r="I592" s="298"/>
    </row>
    <row r="593">
      <c r="D593" s="298"/>
      <c r="E593" s="298"/>
      <c r="F593" s="298"/>
      <c r="G593" s="298"/>
      <c r="H593" s="298"/>
      <c r="I593" s="298"/>
    </row>
    <row r="594">
      <c r="D594" s="298"/>
      <c r="E594" s="298"/>
      <c r="F594" s="298"/>
      <c r="G594" s="298"/>
      <c r="H594" s="298"/>
      <c r="I594" s="298"/>
    </row>
    <row r="595">
      <c r="D595" s="298"/>
      <c r="E595" s="298"/>
      <c r="F595" s="298"/>
      <c r="G595" s="298"/>
      <c r="H595" s="298"/>
      <c r="I595" s="298"/>
    </row>
    <row r="596">
      <c r="D596" s="298"/>
      <c r="E596" s="298"/>
      <c r="F596" s="298"/>
      <c r="G596" s="298"/>
      <c r="H596" s="298"/>
      <c r="I596" s="298"/>
    </row>
    <row r="597">
      <c r="D597" s="298"/>
      <c r="E597" s="298"/>
      <c r="F597" s="298"/>
      <c r="G597" s="298"/>
      <c r="H597" s="298"/>
      <c r="I597" s="298"/>
    </row>
    <row r="598">
      <c r="D598" s="298"/>
      <c r="E598" s="298"/>
      <c r="F598" s="298"/>
      <c r="G598" s="298"/>
      <c r="H598" s="298"/>
      <c r="I598" s="298"/>
    </row>
    <row r="599">
      <c r="D599" s="298"/>
      <c r="E599" s="298"/>
      <c r="F599" s="298"/>
      <c r="G599" s="298"/>
      <c r="H599" s="298"/>
      <c r="I599" s="298"/>
    </row>
    <row r="600">
      <c r="D600" s="298"/>
      <c r="E600" s="298"/>
      <c r="F600" s="298"/>
      <c r="G600" s="298"/>
      <c r="H600" s="298"/>
      <c r="I600" s="298"/>
    </row>
    <row r="601">
      <c r="D601" s="298"/>
      <c r="E601" s="298"/>
      <c r="F601" s="298"/>
      <c r="G601" s="298"/>
      <c r="H601" s="298"/>
      <c r="I601" s="298"/>
    </row>
    <row r="602">
      <c r="D602" s="298"/>
      <c r="E602" s="298"/>
      <c r="F602" s="298"/>
      <c r="G602" s="298"/>
      <c r="H602" s="298"/>
      <c r="I602" s="298"/>
    </row>
    <row r="603">
      <c r="D603" s="298"/>
      <c r="E603" s="298"/>
      <c r="F603" s="298"/>
      <c r="G603" s="298"/>
      <c r="H603" s="298"/>
      <c r="I603" s="298"/>
    </row>
    <row r="604">
      <c r="D604" s="298"/>
      <c r="E604" s="298"/>
      <c r="F604" s="298"/>
      <c r="G604" s="298"/>
      <c r="H604" s="298"/>
      <c r="I604" s="298"/>
    </row>
    <row r="605">
      <c r="D605" s="298"/>
      <c r="E605" s="298"/>
      <c r="F605" s="298"/>
      <c r="G605" s="298"/>
      <c r="H605" s="298"/>
      <c r="I605" s="298"/>
    </row>
    <row r="606">
      <c r="D606" s="298"/>
      <c r="E606" s="298"/>
      <c r="F606" s="298"/>
      <c r="G606" s="298"/>
      <c r="H606" s="298"/>
      <c r="I606" s="298"/>
    </row>
    <row r="607">
      <c r="D607" s="298"/>
      <c r="E607" s="298"/>
      <c r="F607" s="298"/>
      <c r="G607" s="298"/>
      <c r="H607" s="298"/>
      <c r="I607" s="298"/>
    </row>
    <row r="608">
      <c r="D608" s="298"/>
      <c r="E608" s="298"/>
      <c r="F608" s="298"/>
      <c r="G608" s="298"/>
      <c r="H608" s="298"/>
      <c r="I608" s="298"/>
    </row>
    <row r="609">
      <c r="D609" s="298"/>
      <c r="E609" s="298"/>
      <c r="F609" s="298"/>
      <c r="G609" s="298"/>
      <c r="H609" s="298"/>
      <c r="I609" s="298"/>
    </row>
    <row r="610">
      <c r="D610" s="298"/>
      <c r="E610" s="298"/>
      <c r="F610" s="298"/>
      <c r="G610" s="298"/>
      <c r="H610" s="298"/>
      <c r="I610" s="298"/>
    </row>
    <row r="611">
      <c r="D611" s="298"/>
      <c r="E611" s="298"/>
      <c r="F611" s="298"/>
      <c r="G611" s="298"/>
      <c r="H611" s="298"/>
      <c r="I611" s="298"/>
    </row>
    <row r="612">
      <c r="D612" s="298"/>
      <c r="E612" s="298"/>
      <c r="F612" s="298"/>
      <c r="G612" s="298"/>
      <c r="H612" s="298"/>
      <c r="I612" s="298"/>
    </row>
    <row r="613">
      <c r="D613" s="298"/>
      <c r="E613" s="298"/>
      <c r="F613" s="298"/>
      <c r="G613" s="298"/>
      <c r="H613" s="298"/>
      <c r="I613" s="298"/>
    </row>
    <row r="614">
      <c r="D614" s="298"/>
      <c r="E614" s="298"/>
      <c r="F614" s="298"/>
      <c r="G614" s="298"/>
      <c r="H614" s="298"/>
      <c r="I614" s="298"/>
    </row>
    <row r="615">
      <c r="D615" s="298"/>
      <c r="E615" s="298"/>
      <c r="F615" s="298"/>
      <c r="G615" s="298"/>
      <c r="H615" s="298"/>
      <c r="I615" s="298"/>
    </row>
    <row r="616">
      <c r="D616" s="298"/>
      <c r="E616" s="298"/>
      <c r="F616" s="298"/>
      <c r="G616" s="298"/>
      <c r="H616" s="298"/>
      <c r="I616" s="298"/>
    </row>
    <row r="617">
      <c r="D617" s="298"/>
      <c r="E617" s="298"/>
      <c r="F617" s="298"/>
      <c r="G617" s="298"/>
      <c r="H617" s="298"/>
      <c r="I617" s="298"/>
    </row>
    <row r="618">
      <c r="D618" s="298"/>
      <c r="E618" s="298"/>
      <c r="F618" s="298"/>
      <c r="G618" s="298"/>
      <c r="H618" s="298"/>
      <c r="I618" s="298"/>
    </row>
    <row r="619">
      <c r="D619" s="298"/>
      <c r="E619" s="298"/>
      <c r="F619" s="298"/>
      <c r="G619" s="298"/>
      <c r="H619" s="298"/>
      <c r="I619" s="298"/>
    </row>
    <row r="620">
      <c r="D620" s="298"/>
      <c r="E620" s="298"/>
      <c r="F620" s="298"/>
      <c r="G620" s="298"/>
      <c r="H620" s="298"/>
      <c r="I620" s="298"/>
    </row>
    <row r="621">
      <c r="D621" s="298"/>
      <c r="E621" s="298"/>
      <c r="F621" s="298"/>
      <c r="G621" s="298"/>
      <c r="H621" s="298"/>
      <c r="I621" s="298"/>
    </row>
    <row r="622">
      <c r="D622" s="298"/>
      <c r="E622" s="298"/>
      <c r="F622" s="298"/>
      <c r="G622" s="298"/>
      <c r="H622" s="298"/>
      <c r="I622" s="298"/>
    </row>
    <row r="623">
      <c r="D623" s="298"/>
      <c r="E623" s="298"/>
      <c r="F623" s="298"/>
      <c r="G623" s="298"/>
      <c r="H623" s="298"/>
      <c r="I623" s="298"/>
    </row>
    <row r="624">
      <c r="D624" s="298"/>
      <c r="E624" s="298"/>
      <c r="F624" s="298"/>
      <c r="G624" s="298"/>
      <c r="H624" s="298"/>
      <c r="I624" s="298"/>
    </row>
    <row r="625">
      <c r="D625" s="298"/>
      <c r="E625" s="298"/>
      <c r="F625" s="298"/>
      <c r="G625" s="298"/>
      <c r="H625" s="298"/>
      <c r="I625" s="298"/>
    </row>
    <row r="626">
      <c r="D626" s="298"/>
      <c r="E626" s="298"/>
      <c r="F626" s="298"/>
      <c r="G626" s="298"/>
      <c r="H626" s="298"/>
      <c r="I626" s="298"/>
    </row>
    <row r="627">
      <c r="D627" s="298"/>
      <c r="E627" s="298"/>
      <c r="F627" s="298"/>
      <c r="G627" s="298"/>
      <c r="H627" s="298"/>
      <c r="I627" s="298"/>
    </row>
    <row r="628">
      <c r="D628" s="298"/>
      <c r="E628" s="298"/>
      <c r="F628" s="298"/>
      <c r="G628" s="298"/>
      <c r="H628" s="298"/>
      <c r="I628" s="298"/>
    </row>
    <row r="629">
      <c r="D629" s="298"/>
      <c r="E629" s="298"/>
      <c r="F629" s="298"/>
      <c r="G629" s="298"/>
      <c r="H629" s="298"/>
      <c r="I629" s="298"/>
    </row>
    <row r="630">
      <c r="D630" s="298"/>
      <c r="E630" s="298"/>
      <c r="F630" s="298"/>
      <c r="G630" s="298"/>
      <c r="H630" s="298"/>
      <c r="I630" s="298"/>
    </row>
    <row r="631">
      <c r="D631" s="298"/>
      <c r="E631" s="298"/>
      <c r="F631" s="298"/>
      <c r="G631" s="298"/>
      <c r="H631" s="298"/>
      <c r="I631" s="298"/>
    </row>
    <row r="632">
      <c r="D632" s="298"/>
      <c r="E632" s="298"/>
      <c r="F632" s="298"/>
      <c r="G632" s="298"/>
      <c r="H632" s="298"/>
      <c r="I632" s="298"/>
    </row>
    <row r="633">
      <c r="D633" s="298"/>
      <c r="E633" s="298"/>
      <c r="F633" s="298"/>
      <c r="G633" s="298"/>
      <c r="H633" s="298"/>
      <c r="I633" s="298"/>
    </row>
    <row r="634">
      <c r="D634" s="298"/>
      <c r="E634" s="298"/>
      <c r="F634" s="298"/>
      <c r="G634" s="298"/>
      <c r="H634" s="298"/>
      <c r="I634" s="298"/>
    </row>
    <row r="635">
      <c r="D635" s="298"/>
      <c r="E635" s="298"/>
      <c r="F635" s="298"/>
      <c r="G635" s="298"/>
      <c r="H635" s="298"/>
      <c r="I635" s="298"/>
    </row>
    <row r="636">
      <c r="D636" s="298"/>
      <c r="E636" s="298"/>
      <c r="F636" s="298"/>
      <c r="G636" s="298"/>
      <c r="H636" s="298"/>
      <c r="I636" s="298"/>
    </row>
    <row r="637">
      <c r="D637" s="298"/>
      <c r="E637" s="298"/>
      <c r="F637" s="298"/>
      <c r="G637" s="298"/>
      <c r="H637" s="298"/>
      <c r="I637" s="298"/>
    </row>
    <row r="638">
      <c r="D638" s="298"/>
      <c r="E638" s="298"/>
      <c r="F638" s="298"/>
      <c r="G638" s="298"/>
      <c r="H638" s="298"/>
      <c r="I638" s="298"/>
    </row>
    <row r="639">
      <c r="D639" s="298"/>
      <c r="E639" s="298"/>
      <c r="F639" s="298"/>
      <c r="G639" s="298"/>
      <c r="H639" s="298"/>
      <c r="I639" s="298"/>
    </row>
    <row r="640">
      <c r="D640" s="298"/>
      <c r="E640" s="298"/>
      <c r="F640" s="298"/>
      <c r="G640" s="298"/>
      <c r="H640" s="298"/>
      <c r="I640" s="298"/>
    </row>
    <row r="641">
      <c r="D641" s="298"/>
      <c r="E641" s="298"/>
      <c r="F641" s="298"/>
      <c r="G641" s="298"/>
      <c r="H641" s="298"/>
      <c r="I641" s="298"/>
    </row>
    <row r="642">
      <c r="D642" s="298"/>
      <c r="E642" s="298"/>
      <c r="F642" s="298"/>
      <c r="G642" s="298"/>
      <c r="H642" s="298"/>
      <c r="I642" s="298"/>
    </row>
    <row r="643">
      <c r="D643" s="298"/>
      <c r="E643" s="298"/>
      <c r="F643" s="298"/>
      <c r="G643" s="298"/>
      <c r="H643" s="298"/>
      <c r="I643" s="298"/>
    </row>
    <row r="644">
      <c r="D644" s="298"/>
      <c r="E644" s="298"/>
      <c r="F644" s="298"/>
      <c r="G644" s="298"/>
      <c r="H644" s="298"/>
      <c r="I644" s="298"/>
    </row>
    <row r="645">
      <c r="D645" s="298"/>
      <c r="E645" s="298"/>
      <c r="F645" s="298"/>
      <c r="G645" s="298"/>
      <c r="H645" s="298"/>
      <c r="I645" s="298"/>
    </row>
    <row r="646">
      <c r="D646" s="298"/>
      <c r="E646" s="298"/>
      <c r="F646" s="298"/>
      <c r="G646" s="298"/>
      <c r="H646" s="298"/>
      <c r="I646" s="298"/>
    </row>
    <row r="647">
      <c r="D647" s="298"/>
      <c r="E647" s="298"/>
      <c r="F647" s="298"/>
      <c r="G647" s="298"/>
      <c r="H647" s="298"/>
      <c r="I647" s="298"/>
    </row>
    <row r="648">
      <c r="D648" s="298"/>
      <c r="E648" s="298"/>
      <c r="F648" s="298"/>
      <c r="G648" s="298"/>
      <c r="H648" s="298"/>
      <c r="I648" s="298"/>
    </row>
    <row r="649">
      <c r="D649" s="298"/>
      <c r="E649" s="298"/>
      <c r="F649" s="298"/>
      <c r="G649" s="298"/>
      <c r="H649" s="298"/>
      <c r="I649" s="298"/>
    </row>
    <row r="650">
      <c r="D650" s="298"/>
      <c r="E650" s="298"/>
      <c r="F650" s="298"/>
      <c r="G650" s="298"/>
      <c r="H650" s="298"/>
      <c r="I650" s="298"/>
    </row>
    <row r="651">
      <c r="D651" s="298"/>
      <c r="E651" s="298"/>
      <c r="F651" s="298"/>
      <c r="G651" s="298"/>
      <c r="H651" s="298"/>
      <c r="I651" s="298"/>
    </row>
    <row r="652">
      <c r="D652" s="298"/>
      <c r="E652" s="298"/>
      <c r="F652" s="298"/>
      <c r="G652" s="298"/>
      <c r="H652" s="298"/>
      <c r="I652" s="298"/>
    </row>
    <row r="653">
      <c r="D653" s="298"/>
      <c r="E653" s="298"/>
      <c r="F653" s="298"/>
      <c r="G653" s="298"/>
      <c r="H653" s="298"/>
      <c r="I653" s="298"/>
    </row>
    <row r="654">
      <c r="D654" s="298"/>
      <c r="E654" s="298"/>
      <c r="F654" s="298"/>
      <c r="G654" s="298"/>
      <c r="H654" s="298"/>
      <c r="I654" s="298"/>
    </row>
    <row r="655">
      <c r="D655" s="298"/>
      <c r="E655" s="298"/>
      <c r="F655" s="298"/>
      <c r="G655" s="298"/>
      <c r="H655" s="298"/>
      <c r="I655" s="298"/>
    </row>
    <row r="656">
      <c r="D656" s="298"/>
      <c r="E656" s="298"/>
      <c r="F656" s="298"/>
      <c r="G656" s="298"/>
      <c r="H656" s="298"/>
      <c r="I656" s="298"/>
    </row>
    <row r="657">
      <c r="D657" s="298"/>
      <c r="E657" s="298"/>
      <c r="F657" s="298"/>
      <c r="G657" s="298"/>
      <c r="H657" s="298"/>
      <c r="I657" s="298"/>
    </row>
    <row r="658">
      <c r="D658" s="298"/>
      <c r="E658" s="298"/>
      <c r="F658" s="298"/>
      <c r="G658" s="298"/>
      <c r="H658" s="298"/>
      <c r="I658" s="298"/>
    </row>
    <row r="659">
      <c r="D659" s="298"/>
      <c r="E659" s="298"/>
      <c r="F659" s="298"/>
      <c r="G659" s="298"/>
      <c r="H659" s="298"/>
      <c r="I659" s="298"/>
    </row>
    <row r="660">
      <c r="D660" s="298"/>
      <c r="E660" s="298"/>
      <c r="F660" s="298"/>
      <c r="G660" s="298"/>
      <c r="H660" s="298"/>
      <c r="I660" s="298"/>
    </row>
    <row r="661">
      <c r="D661" s="298"/>
      <c r="E661" s="298"/>
      <c r="F661" s="298"/>
      <c r="G661" s="298"/>
      <c r="H661" s="298"/>
      <c r="I661" s="298"/>
    </row>
    <row r="662">
      <c r="D662" s="298"/>
      <c r="E662" s="298"/>
      <c r="F662" s="298"/>
      <c r="G662" s="298"/>
      <c r="H662" s="298"/>
      <c r="I662" s="298"/>
    </row>
    <row r="663">
      <c r="D663" s="298"/>
      <c r="E663" s="298"/>
      <c r="F663" s="298"/>
      <c r="G663" s="298"/>
      <c r="H663" s="298"/>
      <c r="I663" s="298"/>
    </row>
    <row r="664">
      <c r="D664" s="298"/>
      <c r="E664" s="298"/>
      <c r="F664" s="298"/>
      <c r="G664" s="298"/>
      <c r="H664" s="298"/>
      <c r="I664" s="298"/>
    </row>
    <row r="665">
      <c r="D665" s="298"/>
      <c r="E665" s="298"/>
      <c r="F665" s="298"/>
      <c r="G665" s="298"/>
      <c r="H665" s="298"/>
      <c r="I665" s="298"/>
    </row>
    <row r="666">
      <c r="D666" s="298"/>
      <c r="E666" s="298"/>
      <c r="F666" s="298"/>
      <c r="G666" s="298"/>
      <c r="H666" s="298"/>
      <c r="I666" s="298"/>
    </row>
    <row r="667">
      <c r="D667" s="298"/>
      <c r="E667" s="298"/>
      <c r="F667" s="298"/>
      <c r="G667" s="298"/>
      <c r="H667" s="298"/>
      <c r="I667" s="298"/>
    </row>
    <row r="668">
      <c r="D668" s="298"/>
      <c r="E668" s="298"/>
      <c r="F668" s="298"/>
      <c r="G668" s="298"/>
      <c r="H668" s="298"/>
      <c r="I668" s="298"/>
    </row>
    <row r="669">
      <c r="D669" s="298"/>
      <c r="E669" s="298"/>
      <c r="F669" s="298"/>
      <c r="G669" s="298"/>
      <c r="H669" s="298"/>
      <c r="I669" s="298"/>
    </row>
    <row r="670">
      <c r="D670" s="298"/>
      <c r="E670" s="298"/>
      <c r="F670" s="298"/>
      <c r="G670" s="298"/>
      <c r="H670" s="298"/>
      <c r="I670" s="298"/>
    </row>
    <row r="671">
      <c r="D671" s="298"/>
      <c r="E671" s="298"/>
      <c r="F671" s="298"/>
      <c r="G671" s="298"/>
      <c r="H671" s="298"/>
      <c r="I671" s="298"/>
    </row>
    <row r="672">
      <c r="D672" s="298"/>
      <c r="E672" s="298"/>
      <c r="F672" s="298"/>
      <c r="G672" s="298"/>
      <c r="H672" s="298"/>
      <c r="I672" s="298"/>
    </row>
    <row r="673">
      <c r="D673" s="298"/>
      <c r="E673" s="298"/>
      <c r="F673" s="298"/>
      <c r="G673" s="298"/>
      <c r="H673" s="298"/>
      <c r="I673" s="298"/>
    </row>
    <row r="674">
      <c r="D674" s="298"/>
      <c r="E674" s="298"/>
      <c r="F674" s="298"/>
      <c r="G674" s="298"/>
      <c r="H674" s="298"/>
      <c r="I674" s="298"/>
    </row>
    <row r="675">
      <c r="D675" s="298"/>
      <c r="E675" s="298"/>
      <c r="F675" s="298"/>
      <c r="G675" s="298"/>
      <c r="H675" s="298"/>
      <c r="I675" s="298"/>
    </row>
    <row r="676">
      <c r="D676" s="298"/>
      <c r="E676" s="298"/>
      <c r="F676" s="298"/>
      <c r="G676" s="298"/>
      <c r="H676" s="298"/>
      <c r="I676" s="298"/>
    </row>
    <row r="677">
      <c r="D677" s="298"/>
      <c r="E677" s="298"/>
      <c r="F677" s="298"/>
      <c r="G677" s="298"/>
      <c r="H677" s="298"/>
      <c r="I677" s="298"/>
    </row>
    <row r="678">
      <c r="D678" s="298"/>
      <c r="E678" s="298"/>
      <c r="F678" s="298"/>
      <c r="G678" s="298"/>
      <c r="H678" s="298"/>
      <c r="I678" s="298"/>
    </row>
    <row r="679">
      <c r="D679" s="298"/>
      <c r="E679" s="298"/>
      <c r="F679" s="298"/>
      <c r="G679" s="298"/>
      <c r="H679" s="298"/>
      <c r="I679" s="298"/>
    </row>
    <row r="680">
      <c r="D680" s="298"/>
      <c r="E680" s="298"/>
      <c r="F680" s="298"/>
      <c r="G680" s="298"/>
      <c r="H680" s="298"/>
      <c r="I680" s="298"/>
    </row>
    <row r="681">
      <c r="D681" s="298"/>
      <c r="E681" s="298"/>
      <c r="F681" s="298"/>
      <c r="G681" s="298"/>
      <c r="H681" s="298"/>
      <c r="I681" s="298"/>
    </row>
    <row r="682">
      <c r="D682" s="298"/>
      <c r="E682" s="298"/>
      <c r="F682" s="298"/>
      <c r="G682" s="298"/>
      <c r="H682" s="298"/>
      <c r="I682" s="298"/>
    </row>
    <row r="683">
      <c r="D683" s="298"/>
      <c r="E683" s="298"/>
      <c r="F683" s="298"/>
      <c r="G683" s="298"/>
      <c r="H683" s="298"/>
      <c r="I683" s="298"/>
    </row>
    <row r="684">
      <c r="D684" s="298"/>
      <c r="E684" s="298"/>
      <c r="F684" s="298"/>
      <c r="G684" s="298"/>
      <c r="H684" s="298"/>
      <c r="I684" s="298"/>
    </row>
    <row r="685">
      <c r="D685" s="298"/>
      <c r="E685" s="298"/>
      <c r="F685" s="298"/>
      <c r="G685" s="298"/>
      <c r="H685" s="298"/>
      <c r="I685" s="298"/>
    </row>
    <row r="686">
      <c r="D686" s="298"/>
      <c r="E686" s="298"/>
      <c r="F686" s="298"/>
      <c r="G686" s="298"/>
      <c r="H686" s="298"/>
      <c r="I686" s="298"/>
    </row>
    <row r="687">
      <c r="D687" s="298"/>
      <c r="E687" s="298"/>
      <c r="F687" s="298"/>
      <c r="G687" s="298"/>
      <c r="H687" s="298"/>
      <c r="I687" s="298"/>
    </row>
    <row r="688">
      <c r="D688" s="298"/>
      <c r="E688" s="298"/>
      <c r="F688" s="298"/>
      <c r="G688" s="298"/>
      <c r="H688" s="298"/>
      <c r="I688" s="298"/>
    </row>
    <row r="689">
      <c r="D689" s="298"/>
      <c r="E689" s="298"/>
      <c r="F689" s="298"/>
      <c r="G689" s="298"/>
      <c r="H689" s="298"/>
      <c r="I689" s="298"/>
    </row>
    <row r="690">
      <c r="D690" s="298"/>
      <c r="E690" s="298"/>
      <c r="F690" s="298"/>
      <c r="G690" s="298"/>
      <c r="H690" s="298"/>
      <c r="I690" s="298"/>
    </row>
    <row r="691">
      <c r="D691" s="298"/>
      <c r="E691" s="298"/>
      <c r="F691" s="298"/>
      <c r="G691" s="298"/>
      <c r="H691" s="298"/>
      <c r="I691" s="298"/>
    </row>
    <row r="692">
      <c r="D692" s="298"/>
      <c r="E692" s="298"/>
      <c r="F692" s="298"/>
      <c r="G692" s="298"/>
      <c r="H692" s="298"/>
      <c r="I692" s="298"/>
    </row>
    <row r="693">
      <c r="D693" s="298"/>
      <c r="E693" s="298"/>
      <c r="F693" s="298"/>
      <c r="G693" s="298"/>
      <c r="H693" s="298"/>
      <c r="I693" s="298"/>
    </row>
    <row r="694">
      <c r="D694" s="298"/>
      <c r="E694" s="298"/>
      <c r="F694" s="298"/>
      <c r="G694" s="298"/>
      <c r="H694" s="298"/>
      <c r="I694" s="298"/>
    </row>
    <row r="695">
      <c r="D695" s="298"/>
      <c r="E695" s="298"/>
      <c r="F695" s="298"/>
      <c r="G695" s="298"/>
      <c r="H695" s="298"/>
      <c r="I695" s="298"/>
    </row>
    <row r="696">
      <c r="D696" s="298"/>
      <c r="E696" s="298"/>
      <c r="F696" s="298"/>
      <c r="G696" s="298"/>
      <c r="H696" s="298"/>
      <c r="I696" s="298"/>
    </row>
    <row r="697">
      <c r="D697" s="298"/>
      <c r="E697" s="298"/>
      <c r="F697" s="298"/>
      <c r="G697" s="298"/>
      <c r="H697" s="298"/>
      <c r="I697" s="298"/>
    </row>
    <row r="698">
      <c r="D698" s="298"/>
      <c r="E698" s="298"/>
      <c r="F698" s="298"/>
      <c r="G698" s="298"/>
      <c r="H698" s="298"/>
      <c r="I698" s="298"/>
    </row>
    <row r="699">
      <c r="D699" s="298"/>
      <c r="E699" s="298"/>
      <c r="F699" s="298"/>
      <c r="G699" s="298"/>
      <c r="H699" s="298"/>
      <c r="I699" s="298"/>
    </row>
    <row r="700">
      <c r="D700" s="298"/>
      <c r="E700" s="298"/>
      <c r="F700" s="298"/>
      <c r="G700" s="298"/>
      <c r="H700" s="298"/>
      <c r="I700" s="298"/>
    </row>
    <row r="701">
      <c r="D701" s="298"/>
      <c r="E701" s="298"/>
      <c r="F701" s="298"/>
      <c r="G701" s="298"/>
      <c r="H701" s="298"/>
      <c r="I701" s="298"/>
    </row>
    <row r="702">
      <c r="D702" s="298"/>
      <c r="E702" s="298"/>
      <c r="F702" s="298"/>
      <c r="G702" s="298"/>
      <c r="H702" s="298"/>
      <c r="I702" s="298"/>
    </row>
    <row r="703">
      <c r="D703" s="298"/>
      <c r="E703" s="298"/>
      <c r="F703" s="298"/>
      <c r="G703" s="298"/>
      <c r="H703" s="298"/>
      <c r="I703" s="298"/>
    </row>
    <row r="704">
      <c r="D704" s="298"/>
      <c r="E704" s="298"/>
      <c r="F704" s="298"/>
      <c r="G704" s="298"/>
      <c r="H704" s="298"/>
      <c r="I704" s="298"/>
    </row>
    <row r="705">
      <c r="D705" s="298"/>
      <c r="E705" s="298"/>
      <c r="F705" s="298"/>
      <c r="G705" s="298"/>
      <c r="H705" s="298"/>
      <c r="I705" s="298"/>
    </row>
    <row r="706">
      <c r="D706" s="298"/>
      <c r="E706" s="298"/>
      <c r="F706" s="298"/>
      <c r="G706" s="298"/>
      <c r="H706" s="298"/>
      <c r="I706" s="298"/>
    </row>
    <row r="707">
      <c r="D707" s="298"/>
      <c r="E707" s="298"/>
      <c r="F707" s="298"/>
      <c r="G707" s="298"/>
      <c r="H707" s="298"/>
      <c r="I707" s="298"/>
    </row>
    <row r="708">
      <c r="D708" s="298"/>
      <c r="E708" s="298"/>
      <c r="F708" s="298"/>
      <c r="G708" s="298"/>
      <c r="H708" s="298"/>
      <c r="I708" s="298"/>
    </row>
    <row r="709">
      <c r="D709" s="298"/>
      <c r="E709" s="298"/>
      <c r="F709" s="298"/>
      <c r="G709" s="298"/>
      <c r="H709" s="298"/>
      <c r="I709" s="298"/>
    </row>
    <row r="710">
      <c r="D710" s="298"/>
      <c r="E710" s="298"/>
      <c r="F710" s="298"/>
      <c r="G710" s="298"/>
      <c r="H710" s="298"/>
      <c r="I710" s="298"/>
    </row>
    <row r="711">
      <c r="D711" s="298"/>
      <c r="E711" s="298"/>
      <c r="F711" s="298"/>
      <c r="G711" s="298"/>
      <c r="H711" s="298"/>
      <c r="I711" s="298"/>
    </row>
    <row r="712">
      <c r="D712" s="298"/>
      <c r="E712" s="298"/>
      <c r="F712" s="298"/>
      <c r="G712" s="298"/>
      <c r="H712" s="298"/>
      <c r="I712" s="298"/>
    </row>
    <row r="713">
      <c r="D713" s="298"/>
      <c r="E713" s="298"/>
      <c r="F713" s="298"/>
      <c r="G713" s="298"/>
      <c r="H713" s="298"/>
      <c r="I713" s="298"/>
    </row>
    <row r="714">
      <c r="D714" s="298"/>
      <c r="E714" s="298"/>
      <c r="F714" s="298"/>
      <c r="G714" s="298"/>
      <c r="H714" s="298"/>
      <c r="I714" s="298"/>
    </row>
    <row r="715">
      <c r="D715" s="298"/>
      <c r="E715" s="298"/>
      <c r="F715" s="298"/>
      <c r="G715" s="298"/>
      <c r="H715" s="298"/>
      <c r="I715" s="298"/>
    </row>
    <row r="716">
      <c r="D716" s="298"/>
      <c r="E716" s="298"/>
      <c r="F716" s="298"/>
      <c r="G716" s="298"/>
      <c r="H716" s="298"/>
      <c r="I716" s="298"/>
    </row>
    <row r="717">
      <c r="D717" s="298"/>
      <c r="E717" s="298"/>
      <c r="F717" s="298"/>
      <c r="G717" s="298"/>
      <c r="H717" s="298"/>
      <c r="I717" s="298"/>
    </row>
    <row r="718">
      <c r="D718" s="298"/>
      <c r="E718" s="298"/>
      <c r="F718" s="298"/>
      <c r="G718" s="298"/>
      <c r="H718" s="298"/>
      <c r="I718" s="298"/>
    </row>
    <row r="719">
      <c r="D719" s="298"/>
      <c r="E719" s="298"/>
      <c r="F719" s="298"/>
      <c r="G719" s="298"/>
      <c r="H719" s="298"/>
      <c r="I719" s="298"/>
    </row>
    <row r="720">
      <c r="D720" s="298"/>
      <c r="E720" s="298"/>
      <c r="F720" s="298"/>
      <c r="G720" s="298"/>
      <c r="H720" s="298"/>
      <c r="I720" s="298"/>
    </row>
    <row r="721">
      <c r="D721" s="298"/>
      <c r="E721" s="298"/>
      <c r="F721" s="298"/>
      <c r="G721" s="298"/>
      <c r="H721" s="298"/>
      <c r="I721" s="298"/>
    </row>
    <row r="722">
      <c r="D722" s="298"/>
      <c r="E722" s="298"/>
      <c r="F722" s="298"/>
      <c r="G722" s="298"/>
      <c r="H722" s="298"/>
      <c r="I722" s="298"/>
    </row>
    <row r="723">
      <c r="D723" s="298"/>
      <c r="E723" s="298"/>
      <c r="F723" s="298"/>
      <c r="G723" s="298"/>
      <c r="H723" s="298"/>
      <c r="I723" s="298"/>
    </row>
    <row r="724">
      <c r="D724" s="298"/>
      <c r="E724" s="298"/>
      <c r="F724" s="298"/>
      <c r="G724" s="298"/>
      <c r="H724" s="298"/>
      <c r="I724" s="298"/>
    </row>
    <row r="725">
      <c r="D725" s="298"/>
      <c r="E725" s="298"/>
      <c r="F725" s="298"/>
      <c r="G725" s="298"/>
      <c r="H725" s="298"/>
      <c r="I725" s="298"/>
    </row>
    <row r="726">
      <c r="D726" s="298"/>
      <c r="E726" s="298"/>
      <c r="F726" s="298"/>
      <c r="G726" s="298"/>
      <c r="H726" s="298"/>
      <c r="I726" s="298"/>
    </row>
    <row r="727">
      <c r="D727" s="298"/>
      <c r="E727" s="298"/>
      <c r="F727" s="298"/>
      <c r="G727" s="298"/>
      <c r="H727" s="298"/>
      <c r="I727" s="298"/>
    </row>
    <row r="728">
      <c r="D728" s="298"/>
      <c r="E728" s="298"/>
      <c r="F728" s="298"/>
      <c r="G728" s="298"/>
      <c r="H728" s="298"/>
      <c r="I728" s="298"/>
    </row>
    <row r="729">
      <c r="D729" s="298"/>
      <c r="E729" s="298"/>
      <c r="F729" s="298"/>
      <c r="G729" s="298"/>
      <c r="H729" s="298"/>
      <c r="I729" s="298"/>
    </row>
    <row r="730">
      <c r="D730" s="298"/>
      <c r="E730" s="298"/>
      <c r="F730" s="298"/>
      <c r="G730" s="298"/>
      <c r="H730" s="298"/>
      <c r="I730" s="298"/>
    </row>
    <row r="731">
      <c r="D731" s="298"/>
      <c r="E731" s="298"/>
      <c r="F731" s="298"/>
      <c r="G731" s="298"/>
      <c r="H731" s="298"/>
      <c r="I731" s="298"/>
    </row>
    <row r="732">
      <c r="D732" s="298"/>
      <c r="E732" s="298"/>
      <c r="F732" s="298"/>
      <c r="G732" s="298"/>
      <c r="H732" s="298"/>
      <c r="I732" s="298"/>
    </row>
    <row r="733">
      <c r="D733" s="298"/>
      <c r="E733" s="298"/>
      <c r="F733" s="298"/>
      <c r="G733" s="298"/>
      <c r="H733" s="298"/>
      <c r="I733" s="298"/>
    </row>
    <row r="734">
      <c r="D734" s="298"/>
      <c r="E734" s="298"/>
      <c r="F734" s="298"/>
      <c r="G734" s="298"/>
      <c r="H734" s="298"/>
      <c r="I734" s="298"/>
    </row>
    <row r="735">
      <c r="D735" s="298"/>
      <c r="E735" s="298"/>
      <c r="F735" s="298"/>
      <c r="G735" s="298"/>
      <c r="H735" s="298"/>
      <c r="I735" s="298"/>
    </row>
    <row r="736">
      <c r="D736" s="298"/>
      <c r="E736" s="298"/>
      <c r="F736" s="298"/>
      <c r="G736" s="298"/>
      <c r="H736" s="298"/>
      <c r="I736" s="298"/>
    </row>
    <row r="737">
      <c r="D737" s="298"/>
      <c r="E737" s="298"/>
      <c r="F737" s="298"/>
      <c r="G737" s="298"/>
      <c r="H737" s="298"/>
      <c r="I737" s="298"/>
    </row>
    <row r="738">
      <c r="D738" s="298"/>
      <c r="E738" s="298"/>
      <c r="F738" s="298"/>
      <c r="G738" s="298"/>
      <c r="H738" s="298"/>
      <c r="I738" s="298"/>
    </row>
    <row r="739">
      <c r="D739" s="298"/>
      <c r="E739" s="298"/>
      <c r="F739" s="298"/>
      <c r="G739" s="298"/>
      <c r="H739" s="298"/>
      <c r="I739" s="298"/>
    </row>
    <row r="740">
      <c r="D740" s="298"/>
      <c r="E740" s="298"/>
      <c r="F740" s="298"/>
      <c r="G740" s="298"/>
      <c r="H740" s="298"/>
      <c r="I740" s="298"/>
    </row>
    <row r="741">
      <c r="D741" s="298"/>
      <c r="E741" s="298"/>
      <c r="F741" s="298"/>
      <c r="G741" s="298"/>
      <c r="H741" s="298"/>
      <c r="I741" s="298"/>
    </row>
    <row r="742">
      <c r="D742" s="298"/>
      <c r="E742" s="298"/>
      <c r="F742" s="298"/>
      <c r="G742" s="298"/>
      <c r="H742" s="298"/>
      <c r="I742" s="298"/>
    </row>
    <row r="743">
      <c r="D743" s="298"/>
      <c r="E743" s="298"/>
      <c r="F743" s="298"/>
      <c r="G743" s="298"/>
      <c r="H743" s="298"/>
      <c r="I743" s="298"/>
    </row>
    <row r="744">
      <c r="D744" s="298"/>
      <c r="E744" s="298"/>
      <c r="F744" s="298"/>
      <c r="G744" s="298"/>
      <c r="H744" s="298"/>
      <c r="I744" s="298"/>
    </row>
    <row r="745">
      <c r="D745" s="298"/>
      <c r="E745" s="298"/>
      <c r="F745" s="298"/>
      <c r="G745" s="298"/>
      <c r="H745" s="298"/>
      <c r="I745" s="298"/>
    </row>
    <row r="746">
      <c r="D746" s="298"/>
      <c r="E746" s="298"/>
      <c r="F746" s="298"/>
      <c r="G746" s="298"/>
      <c r="H746" s="298"/>
      <c r="I746" s="298"/>
    </row>
    <row r="747">
      <c r="D747" s="298"/>
      <c r="E747" s="298"/>
      <c r="F747" s="298"/>
      <c r="G747" s="298"/>
      <c r="H747" s="298"/>
      <c r="I747" s="298"/>
    </row>
    <row r="748">
      <c r="D748" s="298"/>
      <c r="E748" s="298"/>
      <c r="F748" s="298"/>
      <c r="G748" s="298"/>
      <c r="H748" s="298"/>
      <c r="I748" s="298"/>
    </row>
    <row r="749">
      <c r="D749" s="298"/>
      <c r="E749" s="298"/>
      <c r="F749" s="298"/>
      <c r="G749" s="298"/>
      <c r="H749" s="298"/>
      <c r="I749" s="298"/>
    </row>
    <row r="750">
      <c r="D750" s="298"/>
      <c r="E750" s="298"/>
      <c r="F750" s="298"/>
      <c r="G750" s="298"/>
      <c r="H750" s="298"/>
      <c r="I750" s="298"/>
    </row>
    <row r="751">
      <c r="D751" s="298"/>
      <c r="E751" s="298"/>
      <c r="F751" s="298"/>
      <c r="G751" s="298"/>
      <c r="H751" s="298"/>
      <c r="I751" s="298"/>
    </row>
    <row r="752">
      <c r="D752" s="298"/>
      <c r="E752" s="298"/>
      <c r="F752" s="298"/>
      <c r="G752" s="298"/>
      <c r="H752" s="298"/>
      <c r="I752" s="298"/>
    </row>
    <row r="753">
      <c r="D753" s="298"/>
      <c r="E753" s="298"/>
      <c r="F753" s="298"/>
      <c r="G753" s="298"/>
      <c r="H753" s="298"/>
      <c r="I753" s="298"/>
    </row>
    <row r="754">
      <c r="D754" s="298"/>
      <c r="E754" s="298"/>
      <c r="F754" s="298"/>
      <c r="G754" s="298"/>
      <c r="H754" s="298"/>
      <c r="I754" s="298"/>
    </row>
    <row r="755">
      <c r="D755" s="298"/>
      <c r="E755" s="298"/>
      <c r="F755" s="298"/>
      <c r="G755" s="298"/>
      <c r="H755" s="298"/>
      <c r="I755" s="298"/>
    </row>
    <row r="756">
      <c r="D756" s="298"/>
      <c r="E756" s="298"/>
      <c r="F756" s="298"/>
      <c r="G756" s="298"/>
      <c r="H756" s="298"/>
      <c r="I756" s="298"/>
    </row>
    <row r="757">
      <c r="D757" s="298"/>
      <c r="E757" s="298"/>
      <c r="F757" s="298"/>
      <c r="G757" s="298"/>
      <c r="H757" s="298"/>
      <c r="I757" s="298"/>
    </row>
    <row r="758">
      <c r="D758" s="298"/>
      <c r="E758" s="298"/>
      <c r="F758" s="298"/>
      <c r="G758" s="298"/>
      <c r="H758" s="298"/>
      <c r="I758" s="298"/>
    </row>
    <row r="759">
      <c r="D759" s="298"/>
      <c r="E759" s="298"/>
      <c r="F759" s="298"/>
      <c r="G759" s="298"/>
      <c r="H759" s="298"/>
      <c r="I759" s="298"/>
    </row>
    <row r="760">
      <c r="D760" s="298"/>
      <c r="E760" s="298"/>
      <c r="F760" s="298"/>
      <c r="G760" s="298"/>
      <c r="H760" s="298"/>
      <c r="I760" s="298"/>
    </row>
    <row r="761">
      <c r="D761" s="298"/>
      <c r="E761" s="298"/>
      <c r="F761" s="298"/>
      <c r="G761" s="298"/>
      <c r="H761" s="298"/>
      <c r="I761" s="298"/>
    </row>
    <row r="762">
      <c r="D762" s="298"/>
      <c r="E762" s="298"/>
      <c r="F762" s="298"/>
      <c r="G762" s="298"/>
      <c r="H762" s="298"/>
      <c r="I762" s="298"/>
    </row>
    <row r="763">
      <c r="D763" s="298"/>
      <c r="E763" s="298"/>
      <c r="F763" s="298"/>
      <c r="G763" s="298"/>
      <c r="H763" s="298"/>
      <c r="I763" s="298"/>
    </row>
    <row r="764">
      <c r="D764" s="298"/>
      <c r="E764" s="298"/>
      <c r="F764" s="298"/>
      <c r="G764" s="298"/>
      <c r="H764" s="298"/>
      <c r="I764" s="298"/>
    </row>
    <row r="765">
      <c r="D765" s="298"/>
      <c r="E765" s="298"/>
      <c r="F765" s="298"/>
      <c r="G765" s="298"/>
      <c r="H765" s="298"/>
      <c r="I765" s="298"/>
    </row>
    <row r="766">
      <c r="D766" s="298"/>
      <c r="E766" s="298"/>
      <c r="F766" s="298"/>
      <c r="G766" s="298"/>
      <c r="H766" s="298"/>
      <c r="I766" s="298"/>
    </row>
    <row r="767">
      <c r="D767" s="298"/>
      <c r="E767" s="298"/>
      <c r="F767" s="298"/>
      <c r="G767" s="298"/>
      <c r="H767" s="298"/>
      <c r="I767" s="298"/>
    </row>
    <row r="768">
      <c r="D768" s="298"/>
      <c r="E768" s="298"/>
      <c r="F768" s="298"/>
      <c r="G768" s="298"/>
      <c r="H768" s="298"/>
      <c r="I768" s="298"/>
    </row>
    <row r="769">
      <c r="D769" s="298"/>
      <c r="E769" s="298"/>
      <c r="F769" s="298"/>
      <c r="G769" s="298"/>
      <c r="H769" s="298"/>
      <c r="I769" s="298"/>
    </row>
  </sheetData>
  <mergeCells count="302">
    <mergeCell ref="D44:H44"/>
    <mergeCell ref="G45:H45"/>
    <mergeCell ref="G46:H46"/>
    <mergeCell ref="G47:H47"/>
    <mergeCell ref="G48:H48"/>
    <mergeCell ref="E49:H49"/>
    <mergeCell ref="E50:H50"/>
    <mergeCell ref="E51:F51"/>
    <mergeCell ref="E52:F52"/>
    <mergeCell ref="E53:F53"/>
    <mergeCell ref="D54:H54"/>
    <mergeCell ref="G55:H55"/>
    <mergeCell ref="G56:H56"/>
    <mergeCell ref="G57:H57"/>
    <mergeCell ref="C2:I2"/>
    <mergeCell ref="D3:H3"/>
    <mergeCell ref="D4:H4"/>
    <mergeCell ref="G5:H5"/>
    <mergeCell ref="G6:H6"/>
    <mergeCell ref="G7:H7"/>
    <mergeCell ref="G8:H8"/>
    <mergeCell ref="E9:H9"/>
    <mergeCell ref="E10:H10"/>
    <mergeCell ref="E11:F11"/>
    <mergeCell ref="E12:F12"/>
    <mergeCell ref="E13:F13"/>
    <mergeCell ref="D14:H14"/>
    <mergeCell ref="G15:H15"/>
    <mergeCell ref="G16:H16"/>
    <mergeCell ref="G17:H17"/>
    <mergeCell ref="G18:H18"/>
    <mergeCell ref="E19:H19"/>
    <mergeCell ref="E20:H20"/>
    <mergeCell ref="E21:F21"/>
    <mergeCell ref="E22:F22"/>
    <mergeCell ref="E23:F23"/>
    <mergeCell ref="D24:H24"/>
    <mergeCell ref="G25:H25"/>
    <mergeCell ref="G26:H26"/>
    <mergeCell ref="G27:H27"/>
    <mergeCell ref="G28:H28"/>
    <mergeCell ref="E29:H29"/>
    <mergeCell ref="E30:H30"/>
    <mergeCell ref="E31:F31"/>
    <mergeCell ref="E32:F32"/>
    <mergeCell ref="E33:F33"/>
    <mergeCell ref="D34:H34"/>
    <mergeCell ref="G35:H35"/>
    <mergeCell ref="G36:H36"/>
    <mergeCell ref="G37:H37"/>
    <mergeCell ref="G38:H38"/>
    <mergeCell ref="E39:H39"/>
    <mergeCell ref="E40:H40"/>
    <mergeCell ref="E41:F41"/>
    <mergeCell ref="E42:F42"/>
    <mergeCell ref="E43:F43"/>
    <mergeCell ref="G58:H58"/>
    <mergeCell ref="E59:H59"/>
    <mergeCell ref="E60:H60"/>
    <mergeCell ref="E61:F61"/>
    <mergeCell ref="E62:F62"/>
    <mergeCell ref="E63:F63"/>
    <mergeCell ref="D64:H64"/>
    <mergeCell ref="G65:H65"/>
    <mergeCell ref="G66:H66"/>
    <mergeCell ref="G67:H67"/>
    <mergeCell ref="G68:H68"/>
    <mergeCell ref="E69:H69"/>
    <mergeCell ref="E70:H70"/>
    <mergeCell ref="E71:F71"/>
    <mergeCell ref="E72:F72"/>
    <mergeCell ref="E73:F73"/>
    <mergeCell ref="D74:H74"/>
    <mergeCell ref="G75:H75"/>
    <mergeCell ref="G76:H76"/>
    <mergeCell ref="G77:H77"/>
    <mergeCell ref="G78:H78"/>
    <mergeCell ref="E79:H79"/>
    <mergeCell ref="E80:H80"/>
    <mergeCell ref="E81:F81"/>
    <mergeCell ref="E82:F82"/>
    <mergeCell ref="E83:F83"/>
    <mergeCell ref="D84:H84"/>
    <mergeCell ref="G85:H85"/>
    <mergeCell ref="G86:H86"/>
    <mergeCell ref="G87:H87"/>
    <mergeCell ref="G88:H88"/>
    <mergeCell ref="E89:H89"/>
    <mergeCell ref="E90:H90"/>
    <mergeCell ref="E91:F91"/>
    <mergeCell ref="E92:F92"/>
    <mergeCell ref="E93:F93"/>
    <mergeCell ref="D94:H94"/>
    <mergeCell ref="G95:H95"/>
    <mergeCell ref="G96:H96"/>
    <mergeCell ref="G97:H97"/>
    <mergeCell ref="G98:H98"/>
    <mergeCell ref="E99:H99"/>
    <mergeCell ref="E100:H100"/>
    <mergeCell ref="E101:F101"/>
    <mergeCell ref="E102:F102"/>
    <mergeCell ref="E103:F103"/>
    <mergeCell ref="D104:H104"/>
    <mergeCell ref="G105:H105"/>
    <mergeCell ref="G106:H106"/>
    <mergeCell ref="G107:H107"/>
    <mergeCell ref="G108:H108"/>
    <mergeCell ref="E109:H109"/>
    <mergeCell ref="E110:H110"/>
    <mergeCell ref="E111:F111"/>
    <mergeCell ref="E112:F112"/>
    <mergeCell ref="E113:F113"/>
    <mergeCell ref="D114:H114"/>
    <mergeCell ref="G115:H115"/>
    <mergeCell ref="G116:H116"/>
    <mergeCell ref="G117:H117"/>
    <mergeCell ref="G118:H118"/>
    <mergeCell ref="E119:H119"/>
    <mergeCell ref="E120:H120"/>
    <mergeCell ref="E121:F121"/>
    <mergeCell ref="E122:F122"/>
    <mergeCell ref="E123:F123"/>
    <mergeCell ref="D124:H124"/>
    <mergeCell ref="G125:H125"/>
    <mergeCell ref="G126:H126"/>
    <mergeCell ref="G127:H127"/>
    <mergeCell ref="G128:H128"/>
    <mergeCell ref="E129:H129"/>
    <mergeCell ref="E130:H130"/>
    <mergeCell ref="E131:F131"/>
    <mergeCell ref="E132:F132"/>
    <mergeCell ref="E133:F133"/>
    <mergeCell ref="D134:H134"/>
    <mergeCell ref="G135:H135"/>
    <mergeCell ref="G136:H136"/>
    <mergeCell ref="G137:H137"/>
    <mergeCell ref="G138:H138"/>
    <mergeCell ref="E139:H139"/>
    <mergeCell ref="E140:H140"/>
    <mergeCell ref="E141:F141"/>
    <mergeCell ref="E142:F142"/>
    <mergeCell ref="E143:F143"/>
    <mergeCell ref="D144:H144"/>
    <mergeCell ref="G145:H145"/>
    <mergeCell ref="G146:H146"/>
    <mergeCell ref="G147:H147"/>
    <mergeCell ref="G148:H148"/>
    <mergeCell ref="E149:H149"/>
    <mergeCell ref="E150:H150"/>
    <mergeCell ref="E151:F151"/>
    <mergeCell ref="E152:F152"/>
    <mergeCell ref="E153:F153"/>
    <mergeCell ref="D154:H154"/>
    <mergeCell ref="G155:H155"/>
    <mergeCell ref="G156:H156"/>
    <mergeCell ref="G157:H157"/>
    <mergeCell ref="G158:H158"/>
    <mergeCell ref="E159:H159"/>
    <mergeCell ref="E160:H160"/>
    <mergeCell ref="E161:F161"/>
    <mergeCell ref="E162:F162"/>
    <mergeCell ref="E163:F163"/>
    <mergeCell ref="D164:H164"/>
    <mergeCell ref="G165:H165"/>
    <mergeCell ref="G166:H166"/>
    <mergeCell ref="G167:H167"/>
    <mergeCell ref="G168:H168"/>
    <mergeCell ref="E169:H169"/>
    <mergeCell ref="E170:H170"/>
    <mergeCell ref="E171:F171"/>
    <mergeCell ref="E172:F172"/>
    <mergeCell ref="E173:F173"/>
    <mergeCell ref="D174:H174"/>
    <mergeCell ref="G175:H175"/>
    <mergeCell ref="G176:H176"/>
    <mergeCell ref="G177:H177"/>
    <mergeCell ref="G178:H178"/>
    <mergeCell ref="E179:H179"/>
    <mergeCell ref="E180:H180"/>
    <mergeCell ref="E181:F181"/>
    <mergeCell ref="E182:F182"/>
    <mergeCell ref="E183:F183"/>
    <mergeCell ref="D184:H184"/>
    <mergeCell ref="G185:H185"/>
    <mergeCell ref="G186:H186"/>
    <mergeCell ref="G187:H187"/>
    <mergeCell ref="G188:H188"/>
    <mergeCell ref="E189:H189"/>
    <mergeCell ref="E190:H190"/>
    <mergeCell ref="E191:F191"/>
    <mergeCell ref="E192:F192"/>
    <mergeCell ref="E193:F193"/>
    <mergeCell ref="D194:H194"/>
    <mergeCell ref="G195:H195"/>
    <mergeCell ref="G196:H196"/>
    <mergeCell ref="G197:H197"/>
    <mergeCell ref="G198:H198"/>
    <mergeCell ref="E199:H199"/>
    <mergeCell ref="E200:H200"/>
    <mergeCell ref="E201:F201"/>
    <mergeCell ref="E202:F202"/>
    <mergeCell ref="E203:F203"/>
    <mergeCell ref="D204:H204"/>
    <mergeCell ref="G205:H205"/>
    <mergeCell ref="G206:H206"/>
    <mergeCell ref="G207:H207"/>
    <mergeCell ref="G208:H208"/>
    <mergeCell ref="E209:H209"/>
    <mergeCell ref="E210:H210"/>
    <mergeCell ref="E211:F211"/>
    <mergeCell ref="D254:H254"/>
    <mergeCell ref="G255:H255"/>
    <mergeCell ref="G256:H256"/>
    <mergeCell ref="G257:H257"/>
    <mergeCell ref="G258:H258"/>
    <mergeCell ref="E259:H259"/>
    <mergeCell ref="E260:H260"/>
    <mergeCell ref="E261:F261"/>
    <mergeCell ref="E262:F262"/>
    <mergeCell ref="E263:F263"/>
    <mergeCell ref="D264:H264"/>
    <mergeCell ref="G265:H265"/>
    <mergeCell ref="G266:H266"/>
    <mergeCell ref="G267:H267"/>
    <mergeCell ref="G275:H275"/>
    <mergeCell ref="G276:H276"/>
    <mergeCell ref="G277:H277"/>
    <mergeCell ref="G278:H278"/>
    <mergeCell ref="E279:H279"/>
    <mergeCell ref="E280:H280"/>
    <mergeCell ref="E281:F281"/>
    <mergeCell ref="E282:F282"/>
    <mergeCell ref="E283:F283"/>
    <mergeCell ref="D284:H284"/>
    <mergeCell ref="G285:H285"/>
    <mergeCell ref="G286:H286"/>
    <mergeCell ref="G287:H287"/>
    <mergeCell ref="G288:H288"/>
    <mergeCell ref="G296:H296"/>
    <mergeCell ref="G297:H297"/>
    <mergeCell ref="G298:H298"/>
    <mergeCell ref="E299:H299"/>
    <mergeCell ref="E300:H300"/>
    <mergeCell ref="E301:F301"/>
    <mergeCell ref="E302:F302"/>
    <mergeCell ref="E303:F303"/>
    <mergeCell ref="E289:H289"/>
    <mergeCell ref="E290:H290"/>
    <mergeCell ref="E291:F291"/>
    <mergeCell ref="E292:F292"/>
    <mergeCell ref="E293:F293"/>
    <mergeCell ref="D294:H294"/>
    <mergeCell ref="G295:H295"/>
    <mergeCell ref="E212:F212"/>
    <mergeCell ref="E213:F213"/>
    <mergeCell ref="D214:H214"/>
    <mergeCell ref="G215:H215"/>
    <mergeCell ref="G216:H216"/>
    <mergeCell ref="G217:H217"/>
    <mergeCell ref="G218:H218"/>
    <mergeCell ref="E219:H219"/>
    <mergeCell ref="E220:H220"/>
    <mergeCell ref="E221:F221"/>
    <mergeCell ref="E222:F222"/>
    <mergeCell ref="E223:F223"/>
    <mergeCell ref="D224:H224"/>
    <mergeCell ref="G225:H225"/>
    <mergeCell ref="G226:H226"/>
    <mergeCell ref="G227:H227"/>
    <mergeCell ref="G228:H228"/>
    <mergeCell ref="E229:H229"/>
    <mergeCell ref="E230:H230"/>
    <mergeCell ref="E231:F231"/>
    <mergeCell ref="E232:F232"/>
    <mergeCell ref="E233:F233"/>
    <mergeCell ref="D234:H234"/>
    <mergeCell ref="G235:H235"/>
    <mergeCell ref="G236:H236"/>
    <mergeCell ref="G237:H237"/>
    <mergeCell ref="G238:H238"/>
    <mergeCell ref="E239:H239"/>
    <mergeCell ref="E240:H240"/>
    <mergeCell ref="E241:F241"/>
    <mergeCell ref="E242:F242"/>
    <mergeCell ref="E243:F243"/>
    <mergeCell ref="D244:H244"/>
    <mergeCell ref="G245:H245"/>
    <mergeCell ref="G246:H246"/>
    <mergeCell ref="G247:H247"/>
    <mergeCell ref="G248:H248"/>
    <mergeCell ref="E249:H249"/>
    <mergeCell ref="E250:H250"/>
    <mergeCell ref="E251:F251"/>
    <mergeCell ref="E252:F252"/>
    <mergeCell ref="E253:F253"/>
    <mergeCell ref="G268:H268"/>
    <mergeCell ref="E269:H269"/>
    <mergeCell ref="E270:H270"/>
    <mergeCell ref="E271:F271"/>
    <mergeCell ref="E272:F272"/>
    <mergeCell ref="E273:F273"/>
    <mergeCell ref="D274:H274"/>
  </mergeCells>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4" priority="1" operator="equal">
      <formula>"A"</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5" priority="2" operator="equal">
      <formula>"B"</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6" priority="3" operator="equal">
      <formula>"C1"</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7" priority="4" operator="equal">
      <formula>"C2"</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8" priority="5" operator="equal">
      <formula>"D"</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9" priority="6" operator="equal">
      <formula>"R"</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10" priority="7" operator="equal">
      <formula>"N"</formula>
    </cfRule>
  </conditionalFormatting>
  <conditionalFormatting sqref="E8 E18 E28 E38 E48 E58 E68 E78 E88 E98 E108 E118 E128 E138 E148 E158 E168 E178 E188 E198 E208 E218 E228 E238 E248 E258 E268 E278 E288 E298">
    <cfRule type="cellIs" dxfId="17" priority="8" operator="equal">
      <formula>"NL"</formula>
    </cfRule>
  </conditionalFormatting>
  <conditionalFormatting sqref="E8 E18 E28 E38 E48 E58 E68 E78 E88 E98 E108 E118 E128 E138 E148 E158 E168 E178 E188 E198 E208 E218 E228 E238 E248 E258 E268 E278 E288 E298">
    <cfRule type="cellIs" dxfId="14" priority="9" operator="equal">
      <formula>"NL"</formula>
    </cfRule>
  </conditionalFormatting>
  <printOptions gridLines="1" horizontalCentered="1"/>
  <pageMargins bottom="0.75" footer="0.0" header="0.0" left="0.7" right="0.7" top="0.75"/>
  <pageSetup fitToHeight="0" paperSize="9" cellComments="atEnd" orientation="portrait" pageOrder="overThenDown"/>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13"/>
    <col customWidth="1" min="2" max="2" width="6.25"/>
    <col customWidth="1" min="3" max="3" width="6.38"/>
    <col customWidth="1" min="4" max="4" width="19.5"/>
    <col customWidth="1" min="5" max="5" width="15.75"/>
    <col customWidth="1" hidden="1" min="6" max="12" width="15.75"/>
    <col customWidth="1" min="13" max="13" width="15.75"/>
    <col customWidth="1" min="14" max="14" width="11.0"/>
    <col customWidth="1" min="15" max="15" width="10.63"/>
    <col customWidth="1" min="16" max="19" width="15.75"/>
    <col customWidth="1" min="20" max="20" width="15.5"/>
    <col customWidth="1" min="24" max="24" width="91.0"/>
    <col customWidth="1" min="25" max="25" width="24.38"/>
  </cols>
  <sheetData>
    <row r="1">
      <c r="A1" s="118" t="s">
        <v>46</v>
      </c>
      <c r="B1" s="120"/>
      <c r="C1" s="120"/>
      <c r="D1" s="120"/>
      <c r="E1" s="122"/>
      <c r="F1" s="319"/>
      <c r="G1" s="319"/>
      <c r="H1" s="319"/>
      <c r="I1" s="319"/>
      <c r="J1" s="319"/>
      <c r="K1" s="319"/>
      <c r="L1" s="319"/>
      <c r="M1" s="320" t="s">
        <v>47</v>
      </c>
      <c r="N1" s="120"/>
      <c r="O1" s="120"/>
      <c r="P1" s="122"/>
      <c r="Q1" s="321" t="s">
        <v>119</v>
      </c>
      <c r="R1" s="120"/>
      <c r="S1" s="322" t="s">
        <v>120</v>
      </c>
      <c r="T1" s="120"/>
      <c r="U1" s="120"/>
      <c r="V1" s="127"/>
      <c r="W1" s="127"/>
      <c r="X1" s="127"/>
      <c r="Y1" s="128"/>
    </row>
    <row r="2" ht="62.25" customHeight="1">
      <c r="A2" s="323" t="s">
        <v>49</v>
      </c>
      <c r="B2" s="324" t="s">
        <v>121</v>
      </c>
      <c r="C2" s="324" t="s">
        <v>3</v>
      </c>
      <c r="D2" s="324" t="s">
        <v>4</v>
      </c>
      <c r="E2" s="325" t="s">
        <v>5</v>
      </c>
      <c r="F2" s="326" t="s">
        <v>122</v>
      </c>
      <c r="G2" s="326" t="s">
        <v>123</v>
      </c>
      <c r="H2" s="326" t="s">
        <v>124</v>
      </c>
      <c r="I2" s="327" t="s">
        <v>125</v>
      </c>
      <c r="J2" s="327" t="s">
        <v>126</v>
      </c>
      <c r="K2" s="327" t="s">
        <v>127</v>
      </c>
      <c r="L2" s="328" t="s">
        <v>128</v>
      </c>
      <c r="M2" s="329" t="s">
        <v>129</v>
      </c>
      <c r="N2" s="330" t="s">
        <v>130</v>
      </c>
      <c r="O2" s="330" t="s">
        <v>131</v>
      </c>
      <c r="P2" s="331" t="s">
        <v>58</v>
      </c>
      <c r="Q2" s="332" t="s">
        <v>59</v>
      </c>
      <c r="R2" s="333" t="s">
        <v>132</v>
      </c>
      <c r="S2" s="333" t="s">
        <v>133</v>
      </c>
      <c r="T2" s="333" t="s">
        <v>134</v>
      </c>
      <c r="U2" s="333" t="s">
        <v>5</v>
      </c>
      <c r="V2" s="333" t="s">
        <v>135</v>
      </c>
      <c r="W2" s="333" t="s">
        <v>136</v>
      </c>
      <c r="X2" s="333" t="s">
        <v>137</v>
      </c>
      <c r="Y2" s="334" t="s">
        <v>138</v>
      </c>
    </row>
    <row r="3">
      <c r="A3" s="335">
        <v>1.0</v>
      </c>
      <c r="B3" s="336" t="str">
        <f t="shared" ref="B3:B12" si="1">IF(C3="","",IF(M3="参加",IF(F3="A",I3+J3,IF(F3="B",I3+J3+K3,IF(F3="未",I3)))))</f>
        <v/>
      </c>
      <c r="C3" s="337" t="str">
        <f t="shared" ref="C3:C102" si="2">IF(M3="参加",IF(OR(LEFT(W3,1)="C",LEFT(W3,2)="NL"),LEFT(W3,2),LEFT(W3,1)),"")</f>
        <v/>
      </c>
      <c r="D3" s="336" t="str">
        <f t="shared" ref="D3:D12" si="3">IF(C3="","",T3)</f>
        <v/>
      </c>
      <c r="E3" s="338" t="str">
        <f t="shared" ref="E3:E102" si="4">IF(C3="","",U3)</f>
        <v/>
      </c>
      <c r="F3" s="339" t="str">
        <f t="shared" ref="F3:F12" si="5">IF(M3="参加",IF(COUNTIF(N3,"*A*")=1,"A",IF(COUNTIF(O3,"*B*")=1,"B","未")),"")</f>
        <v/>
      </c>
      <c r="G3" s="339" t="str">
        <f t="shared" ref="G3:G12" si="6">IF(C3="","",IF(F3="A",N3,IF(F3="B",O3,"未確定")))</f>
        <v/>
      </c>
      <c r="H3" s="339" t="str">
        <f t="shared" ref="H3:H12" si="7">IF(C3="","", IF(F3="未","-",IF(F3="A",I3,IF(F3="B",I3+K3))))</f>
        <v/>
      </c>
      <c r="I3" s="340" t="str">
        <f t="shared" ref="I3:I12" si="8">IF(C3="","", IF(F3="A",VALUE(MID(N3,2,2)),IF(F3="B",VALUE(MID(O3,2,2)),COUNTIF(F$3:F3,"未"))))</f>
        <v/>
      </c>
      <c r="J3" s="340" t="str">
        <f t="shared" ref="J3:J12" si="9">IF(C3="","", COUNTIFS(M$3:M$102,"参加",N$3:N$102,"",O$3:O$102,"")+COUNTIFS(M$3:M$102,"参加",N$3:N$102,"-",O$3:O$102,"-"))</f>
        <v/>
      </c>
      <c r="K3" s="340" t="str">
        <f t="shared" ref="K3:K12" si="10">IF(C3="","", COUNTIFS(M$3:M$102,"参加",N$3:N$102,"&lt;&gt;*-")-COUNTIFS(M$3:M$102,"参加",N$3:N$102,""))</f>
        <v/>
      </c>
      <c r="L3" s="341" t="str">
        <f t="shared" ref="L3:L12" si="11">IF(C3="","", COUNTIFS(M$3:M$102,"参加",O$3:O$102,"&lt;&gt;*-")-COUNTIFS(M$3:M$102,"参加",O$3:O$102,""))</f>
        <v/>
      </c>
      <c r="M3" s="342"/>
      <c r="N3" s="343"/>
      <c r="O3" s="343"/>
      <c r="P3" s="344"/>
      <c r="Q3" s="345" t="s">
        <v>139</v>
      </c>
      <c r="R3" s="346"/>
      <c r="S3" s="268"/>
      <c r="T3" s="347" t="s">
        <v>140</v>
      </c>
      <c r="U3" s="347" t="s">
        <v>141</v>
      </c>
      <c r="V3" s="348"/>
      <c r="W3" s="349" t="s">
        <v>142</v>
      </c>
      <c r="X3" s="347" t="s">
        <v>143</v>
      </c>
      <c r="Y3" s="350"/>
    </row>
    <row r="4">
      <c r="A4" s="351">
        <v>2.0</v>
      </c>
      <c r="B4" s="352" t="str">
        <f t="shared" si="1"/>
        <v/>
      </c>
      <c r="C4" s="337" t="str">
        <f t="shared" si="2"/>
        <v/>
      </c>
      <c r="D4" s="352" t="str">
        <f t="shared" si="3"/>
        <v/>
      </c>
      <c r="E4" s="353" t="str">
        <f t="shared" si="4"/>
        <v/>
      </c>
      <c r="F4" s="354" t="str">
        <f t="shared" si="5"/>
        <v/>
      </c>
      <c r="G4" s="339" t="str">
        <f t="shared" si="6"/>
        <v/>
      </c>
      <c r="H4" s="339" t="str">
        <f t="shared" si="7"/>
        <v/>
      </c>
      <c r="I4" s="352" t="str">
        <f t="shared" si="8"/>
        <v/>
      </c>
      <c r="J4" s="352" t="str">
        <f t="shared" si="9"/>
        <v/>
      </c>
      <c r="K4" s="352" t="str">
        <f t="shared" si="10"/>
        <v/>
      </c>
      <c r="L4" s="355" t="str">
        <f t="shared" si="11"/>
        <v/>
      </c>
      <c r="M4" s="356"/>
      <c r="N4" s="357"/>
      <c r="O4" s="357"/>
      <c r="P4" s="358"/>
      <c r="Q4" s="359" t="s">
        <v>144</v>
      </c>
      <c r="R4" s="360"/>
      <c r="S4" s="361"/>
      <c r="T4" s="237" t="s">
        <v>145</v>
      </c>
      <c r="U4" s="237" t="s">
        <v>146</v>
      </c>
      <c r="V4" s="362"/>
      <c r="W4" s="363" t="s">
        <v>142</v>
      </c>
      <c r="X4" s="237" t="s">
        <v>143</v>
      </c>
      <c r="Y4" s="364"/>
    </row>
    <row r="5">
      <c r="A5" s="351">
        <v>3.0</v>
      </c>
      <c r="B5" s="352" t="str">
        <f t="shared" si="1"/>
        <v/>
      </c>
      <c r="C5" s="337" t="str">
        <f t="shared" si="2"/>
        <v/>
      </c>
      <c r="D5" s="352" t="str">
        <f t="shared" si="3"/>
        <v/>
      </c>
      <c r="E5" s="353" t="str">
        <f t="shared" si="4"/>
        <v/>
      </c>
      <c r="F5" s="354" t="str">
        <f t="shared" si="5"/>
        <v/>
      </c>
      <c r="G5" s="339" t="str">
        <f t="shared" si="6"/>
        <v/>
      </c>
      <c r="H5" s="339" t="str">
        <f t="shared" si="7"/>
        <v/>
      </c>
      <c r="I5" s="352" t="str">
        <f t="shared" si="8"/>
        <v/>
      </c>
      <c r="J5" s="352" t="str">
        <f t="shared" si="9"/>
        <v/>
      </c>
      <c r="K5" s="352" t="str">
        <f t="shared" si="10"/>
        <v/>
      </c>
      <c r="L5" s="355" t="str">
        <f t="shared" si="11"/>
        <v/>
      </c>
      <c r="M5" s="356"/>
      <c r="N5" s="357"/>
      <c r="O5" s="357"/>
      <c r="P5" s="358"/>
      <c r="Q5" s="365" t="s">
        <v>147</v>
      </c>
      <c r="R5" s="366"/>
      <c r="S5" s="367"/>
      <c r="T5" s="368" t="s">
        <v>148</v>
      </c>
      <c r="U5" s="368" t="s">
        <v>149</v>
      </c>
      <c r="V5" s="369"/>
      <c r="W5" s="370" t="s">
        <v>150</v>
      </c>
      <c r="X5" s="368"/>
      <c r="Y5" s="371"/>
    </row>
    <row r="6">
      <c r="A6" s="351">
        <v>4.0</v>
      </c>
      <c r="B6" s="352" t="str">
        <f t="shared" si="1"/>
        <v/>
      </c>
      <c r="C6" s="337" t="str">
        <f t="shared" si="2"/>
        <v/>
      </c>
      <c r="D6" s="352" t="str">
        <f t="shared" si="3"/>
        <v/>
      </c>
      <c r="E6" s="353" t="str">
        <f t="shared" si="4"/>
        <v/>
      </c>
      <c r="F6" s="354" t="str">
        <f t="shared" si="5"/>
        <v/>
      </c>
      <c r="G6" s="339" t="str">
        <f t="shared" si="6"/>
        <v/>
      </c>
      <c r="H6" s="339" t="str">
        <f t="shared" si="7"/>
        <v/>
      </c>
      <c r="I6" s="352" t="str">
        <f t="shared" si="8"/>
        <v/>
      </c>
      <c r="J6" s="352" t="str">
        <f t="shared" si="9"/>
        <v/>
      </c>
      <c r="K6" s="352" t="str">
        <f t="shared" si="10"/>
        <v/>
      </c>
      <c r="L6" s="355" t="str">
        <f t="shared" si="11"/>
        <v/>
      </c>
      <c r="M6" s="356"/>
      <c r="N6" s="357"/>
      <c r="O6" s="357"/>
      <c r="P6" s="358"/>
      <c r="Q6" s="372" t="s">
        <v>151</v>
      </c>
      <c r="R6" s="373"/>
      <c r="S6" s="374"/>
      <c r="T6" s="375"/>
      <c r="U6" s="375"/>
      <c r="V6" s="376"/>
      <c r="W6" s="375"/>
      <c r="X6" s="375"/>
      <c r="Y6" s="377"/>
    </row>
    <row r="7">
      <c r="A7" s="351">
        <v>5.0</v>
      </c>
      <c r="B7" s="352" t="str">
        <f t="shared" si="1"/>
        <v/>
      </c>
      <c r="C7" s="337" t="str">
        <f t="shared" si="2"/>
        <v/>
      </c>
      <c r="D7" s="352" t="str">
        <f t="shared" si="3"/>
        <v/>
      </c>
      <c r="E7" s="353" t="str">
        <f t="shared" si="4"/>
        <v/>
      </c>
      <c r="F7" s="354" t="str">
        <f t="shared" si="5"/>
        <v/>
      </c>
      <c r="G7" s="339" t="str">
        <f t="shared" si="6"/>
        <v/>
      </c>
      <c r="H7" s="339" t="str">
        <f t="shared" si="7"/>
        <v/>
      </c>
      <c r="I7" s="352" t="str">
        <f t="shared" si="8"/>
        <v/>
      </c>
      <c r="J7" s="352" t="str">
        <f t="shared" si="9"/>
        <v/>
      </c>
      <c r="K7" s="352" t="str">
        <f t="shared" si="10"/>
        <v/>
      </c>
      <c r="L7" s="355" t="str">
        <f t="shared" si="11"/>
        <v/>
      </c>
      <c r="M7" s="356"/>
      <c r="N7" s="357"/>
      <c r="O7" s="357"/>
      <c r="P7" s="358"/>
      <c r="Q7" s="365" t="s">
        <v>152</v>
      </c>
      <c r="R7" s="366"/>
      <c r="S7" s="367"/>
      <c r="T7" s="369"/>
      <c r="U7" s="369"/>
      <c r="V7" s="369"/>
      <c r="W7" s="369"/>
      <c r="X7" s="368"/>
      <c r="Y7" s="371"/>
    </row>
    <row r="8">
      <c r="A8" s="351">
        <v>6.0</v>
      </c>
      <c r="B8" s="352" t="str">
        <f t="shared" si="1"/>
        <v/>
      </c>
      <c r="C8" s="337" t="str">
        <f t="shared" si="2"/>
        <v/>
      </c>
      <c r="D8" s="352" t="str">
        <f t="shared" si="3"/>
        <v/>
      </c>
      <c r="E8" s="353" t="str">
        <f t="shared" si="4"/>
        <v/>
      </c>
      <c r="F8" s="354" t="str">
        <f t="shared" si="5"/>
        <v/>
      </c>
      <c r="G8" s="339" t="str">
        <f t="shared" si="6"/>
        <v/>
      </c>
      <c r="H8" s="339" t="str">
        <f t="shared" si="7"/>
        <v/>
      </c>
      <c r="I8" s="352" t="str">
        <f t="shared" si="8"/>
        <v/>
      </c>
      <c r="J8" s="352" t="str">
        <f t="shared" si="9"/>
        <v/>
      </c>
      <c r="K8" s="352" t="str">
        <f t="shared" si="10"/>
        <v/>
      </c>
      <c r="L8" s="355" t="str">
        <f t="shared" si="11"/>
        <v/>
      </c>
      <c r="M8" s="356"/>
      <c r="N8" s="357"/>
      <c r="O8" s="357"/>
      <c r="P8" s="358"/>
      <c r="Q8" s="372" t="s">
        <v>153</v>
      </c>
      <c r="R8" s="373"/>
      <c r="S8" s="374"/>
      <c r="T8" s="376"/>
      <c r="U8" s="376"/>
      <c r="V8" s="376"/>
      <c r="W8" s="376"/>
      <c r="X8" s="376"/>
      <c r="Y8" s="377"/>
    </row>
    <row r="9">
      <c r="A9" s="351">
        <v>7.0</v>
      </c>
      <c r="B9" s="352" t="str">
        <f t="shared" si="1"/>
        <v/>
      </c>
      <c r="C9" s="337" t="str">
        <f t="shared" si="2"/>
        <v/>
      </c>
      <c r="D9" s="352" t="str">
        <f t="shared" si="3"/>
        <v/>
      </c>
      <c r="E9" s="353" t="str">
        <f t="shared" si="4"/>
        <v/>
      </c>
      <c r="F9" s="354" t="str">
        <f t="shared" si="5"/>
        <v/>
      </c>
      <c r="G9" s="339" t="str">
        <f t="shared" si="6"/>
        <v/>
      </c>
      <c r="H9" s="339" t="str">
        <f t="shared" si="7"/>
        <v/>
      </c>
      <c r="I9" s="352" t="str">
        <f t="shared" si="8"/>
        <v/>
      </c>
      <c r="J9" s="352" t="str">
        <f t="shared" si="9"/>
        <v/>
      </c>
      <c r="K9" s="352" t="str">
        <f t="shared" si="10"/>
        <v/>
      </c>
      <c r="L9" s="355" t="str">
        <f t="shared" si="11"/>
        <v/>
      </c>
      <c r="M9" s="356"/>
      <c r="N9" s="357"/>
      <c r="O9" s="357"/>
      <c r="P9" s="358"/>
      <c r="Q9" s="365" t="s">
        <v>154</v>
      </c>
      <c r="R9" s="366"/>
      <c r="S9" s="367"/>
      <c r="T9" s="369"/>
      <c r="U9" s="369"/>
      <c r="V9" s="369"/>
      <c r="W9" s="369"/>
      <c r="X9" s="369"/>
      <c r="Y9" s="371"/>
    </row>
    <row r="10">
      <c r="A10" s="351">
        <v>8.0</v>
      </c>
      <c r="B10" s="352" t="str">
        <f t="shared" si="1"/>
        <v/>
      </c>
      <c r="C10" s="337" t="str">
        <f t="shared" si="2"/>
        <v/>
      </c>
      <c r="D10" s="352" t="str">
        <f t="shared" si="3"/>
        <v/>
      </c>
      <c r="E10" s="353" t="str">
        <f t="shared" si="4"/>
        <v/>
      </c>
      <c r="F10" s="354" t="str">
        <f t="shared" si="5"/>
        <v/>
      </c>
      <c r="G10" s="339" t="str">
        <f t="shared" si="6"/>
        <v/>
      </c>
      <c r="H10" s="339" t="str">
        <f t="shared" si="7"/>
        <v/>
      </c>
      <c r="I10" s="352" t="str">
        <f t="shared" si="8"/>
        <v/>
      </c>
      <c r="J10" s="352" t="str">
        <f t="shared" si="9"/>
        <v/>
      </c>
      <c r="K10" s="352" t="str">
        <f t="shared" si="10"/>
        <v/>
      </c>
      <c r="L10" s="355" t="str">
        <f t="shared" si="11"/>
        <v/>
      </c>
      <c r="M10" s="356"/>
      <c r="N10" s="357"/>
      <c r="O10" s="357"/>
      <c r="P10" s="358"/>
      <c r="Q10" s="372" t="s">
        <v>155</v>
      </c>
      <c r="R10" s="373"/>
      <c r="S10" s="374"/>
      <c r="T10" s="376"/>
      <c r="U10" s="376"/>
      <c r="V10" s="376"/>
      <c r="W10" s="376"/>
      <c r="X10" s="376"/>
      <c r="Y10" s="377"/>
    </row>
    <row r="11">
      <c r="A11" s="351">
        <v>9.0</v>
      </c>
      <c r="B11" s="352" t="str">
        <f t="shared" si="1"/>
        <v/>
      </c>
      <c r="C11" s="337" t="str">
        <f t="shared" si="2"/>
        <v/>
      </c>
      <c r="D11" s="352" t="str">
        <f t="shared" si="3"/>
        <v/>
      </c>
      <c r="E11" s="353" t="str">
        <f t="shared" si="4"/>
        <v/>
      </c>
      <c r="F11" s="354" t="str">
        <f t="shared" si="5"/>
        <v/>
      </c>
      <c r="G11" s="339" t="str">
        <f t="shared" si="6"/>
        <v/>
      </c>
      <c r="H11" s="339" t="str">
        <f t="shared" si="7"/>
        <v/>
      </c>
      <c r="I11" s="352" t="str">
        <f t="shared" si="8"/>
        <v/>
      </c>
      <c r="J11" s="352" t="str">
        <f t="shared" si="9"/>
        <v/>
      </c>
      <c r="K11" s="352" t="str">
        <f t="shared" si="10"/>
        <v/>
      </c>
      <c r="L11" s="355" t="str">
        <f t="shared" si="11"/>
        <v/>
      </c>
      <c r="M11" s="356"/>
      <c r="N11" s="357"/>
      <c r="O11" s="357"/>
      <c r="P11" s="358"/>
      <c r="Q11" s="365" t="s">
        <v>156</v>
      </c>
      <c r="R11" s="366"/>
      <c r="S11" s="367"/>
      <c r="T11" s="369"/>
      <c r="U11" s="369"/>
      <c r="V11" s="369"/>
      <c r="W11" s="369"/>
      <c r="X11" s="369"/>
      <c r="Y11" s="371"/>
    </row>
    <row r="12">
      <c r="A12" s="378">
        <v>10.0</v>
      </c>
      <c r="B12" s="379" t="str">
        <f t="shared" si="1"/>
        <v/>
      </c>
      <c r="C12" s="337" t="str">
        <f t="shared" si="2"/>
        <v/>
      </c>
      <c r="D12" s="379" t="str">
        <f t="shared" si="3"/>
        <v/>
      </c>
      <c r="E12" s="380" t="str">
        <f t="shared" si="4"/>
        <v/>
      </c>
      <c r="F12" s="381" t="str">
        <f t="shared" si="5"/>
        <v/>
      </c>
      <c r="G12" s="339" t="str">
        <f t="shared" si="6"/>
        <v/>
      </c>
      <c r="H12" s="339" t="str">
        <f t="shared" si="7"/>
        <v/>
      </c>
      <c r="I12" s="382" t="str">
        <f t="shared" si="8"/>
        <v/>
      </c>
      <c r="J12" s="382" t="str">
        <f t="shared" si="9"/>
        <v/>
      </c>
      <c r="K12" s="382" t="str">
        <f t="shared" si="10"/>
        <v/>
      </c>
      <c r="L12" s="383" t="str">
        <f t="shared" si="11"/>
        <v/>
      </c>
      <c r="M12" s="384"/>
      <c r="N12" s="385"/>
      <c r="O12" s="385"/>
      <c r="P12" s="386"/>
      <c r="Q12" s="387" t="s">
        <v>157</v>
      </c>
      <c r="R12" s="388"/>
      <c r="S12" s="389"/>
      <c r="T12" s="390"/>
      <c r="U12" s="390"/>
      <c r="V12" s="390"/>
      <c r="W12" s="390"/>
      <c r="X12" s="391"/>
      <c r="Y12" s="392"/>
    </row>
    <row r="13">
      <c r="A13" s="393"/>
      <c r="B13" s="394"/>
      <c r="C13" s="394" t="str">
        <f t="shared" si="2"/>
        <v/>
      </c>
      <c r="D13" s="394"/>
      <c r="E13" s="394" t="str">
        <f t="shared" si="4"/>
        <v/>
      </c>
      <c r="F13" s="394"/>
      <c r="G13" s="394"/>
      <c r="H13" s="394"/>
      <c r="I13" s="394"/>
      <c r="J13" s="394"/>
      <c r="K13" s="394"/>
      <c r="L13" s="394"/>
      <c r="M13" s="395"/>
      <c r="N13" s="394"/>
      <c r="O13" s="394"/>
      <c r="P13" s="394"/>
      <c r="Q13" s="396" t="s">
        <v>158</v>
      </c>
      <c r="R13" s="397"/>
      <c r="S13" s="397"/>
      <c r="T13" s="397"/>
      <c r="U13" s="397"/>
      <c r="V13" s="397"/>
      <c r="W13" s="397"/>
      <c r="X13" s="397"/>
      <c r="Y13" s="398"/>
    </row>
    <row r="14">
      <c r="A14" s="335">
        <v>11.0</v>
      </c>
      <c r="B14" s="352" t="str">
        <f t="shared" ref="B14:B102" si="12">IF(C14="","",IF(M14="参加",IF(F14="A",I14+J14,IF(F14="B",I14+J14+K14,IF(F14="未",I14)))))</f>
        <v/>
      </c>
      <c r="C14" s="337" t="str">
        <f t="shared" si="2"/>
        <v/>
      </c>
      <c r="D14" s="399" t="str">
        <f t="shared" ref="D14:D102" si="13">IF(C14="","",T14)</f>
        <v/>
      </c>
      <c r="E14" s="400" t="str">
        <f t="shared" si="4"/>
        <v/>
      </c>
      <c r="F14" s="339" t="str">
        <f t="shared" ref="F14:F102" si="14">IF(M14="参加",IF(COUNTIF(N14,"*A*")=1,"A",IF(COUNTIF(O14,"*B*")=1,"B","未")),"")</f>
        <v/>
      </c>
      <c r="G14" s="339" t="str">
        <f t="shared" ref="G14:G102" si="15">IF(C14="","",IF(F14="A",N14,IF(F14="B",O14,"未確定")))</f>
        <v/>
      </c>
      <c r="H14" s="339" t="str">
        <f t="shared" ref="H14:H102" si="16">IF(C14="","", IF(F14="未","-",IF(F14="A",I14,IF(F14="B",I14+K14))))</f>
        <v/>
      </c>
      <c r="I14" s="340" t="str">
        <f t="shared" ref="I14:I102" si="17">IF(C14="","", IF(F14="A",VALUE(MID(N14,2,2)),IF(F14="B",VALUE(MID(O14,2,2)),COUNTIF(F$3:F14,"未"))))</f>
        <v/>
      </c>
      <c r="J14" s="340" t="str">
        <f t="shared" ref="J14:J102" si="18">IF(C14="","", COUNTIFS(M$3:M$102,"参加",N$3:N$102,"",O$3:O$102,"")+COUNTIFS(M$3:M$102,"参加",N$3:N$102,"-",O$3:O$102,"-"))</f>
        <v/>
      </c>
      <c r="K14" s="340" t="str">
        <f t="shared" ref="K14:K102" si="19">IF(C14="","", COUNTIFS(M$3:M$102,"参加",N$3:N$102,"&lt;&gt;*-")-COUNTIFS(M$3:M$102,"参加",N$3:N$102,""))</f>
        <v/>
      </c>
      <c r="L14" s="341" t="str">
        <f t="shared" ref="L14:L102" si="20">IF(C14="","", COUNTIFS(M$3:M$102,"参加",O$3:O$102,"&lt;&gt;*-")-COUNTIFS(M$3:M$102,"参加",O$3:O$102,""))</f>
        <v/>
      </c>
      <c r="M14" s="342"/>
      <c r="N14" s="343"/>
      <c r="O14" s="343"/>
      <c r="P14" s="344"/>
      <c r="Q14" s="401" t="str">
        <f>IFERROR(__xludf.DUMMYFUNCTION("IMPORTRANGE($S$1,""フォームの回答 1!A2:A102"")"),"#REF!")</f>
        <v>#REF!</v>
      </c>
      <c r="R14" s="402" t="str">
        <f>IFERROR(__xludf.DUMMYFUNCTION("IMPORTRANGE($S$1,""フォームの回答 1!B2:B102"")"),"#REF!")</f>
        <v>#REF!</v>
      </c>
      <c r="S14" s="403" t="str">
        <f>IFERROR(__xludf.DUMMYFUNCTION("IMPORTRANGE($S$1,""フォームの回答 1!C2:C102"")"),"#REF!")</f>
        <v>#REF!</v>
      </c>
      <c r="T14" s="403" t="str">
        <f>IFERROR(__xludf.DUMMYFUNCTION("IMPORTRANGE($S$1,""フォームの回答 1!E2:E102"")"),"#REF!")</f>
        <v>#REF!</v>
      </c>
      <c r="U14" s="403" t="str">
        <f>IFERROR(__xludf.DUMMYFUNCTION("IMPORTRANGE($S$1,""フォームの回答 1!F2:F102"")"),"#REF!")</f>
        <v>#REF!</v>
      </c>
      <c r="V14" s="403" t="str">
        <f>IFERROR(__xludf.DUMMYFUNCTION("IMPORTRANGE($S$1,""フォームの回答 1!J2:J102"")"),"#REF!")</f>
        <v>#REF!</v>
      </c>
      <c r="W14" s="403" t="str">
        <f>IFERROR(__xludf.DUMMYFUNCTION("IMPORTRANGE($S$1,""フォームの回答 1!L2:L102"")"),"#REF!")</f>
        <v>#REF!</v>
      </c>
      <c r="X14" s="404" t="str">
        <f>IFERROR(__xludf.DUMMYFUNCTION("IMPORTRANGE($S$1,""フォームの回答 1!M2:M102"")"),"#REF!")</f>
        <v>#REF!</v>
      </c>
      <c r="Y14" s="405"/>
    </row>
    <row r="15">
      <c r="A15" s="351">
        <v>12.0</v>
      </c>
      <c r="B15" s="352" t="str">
        <f t="shared" si="12"/>
        <v/>
      </c>
      <c r="C15" s="337" t="str">
        <f t="shared" si="2"/>
        <v/>
      </c>
      <c r="D15" s="406" t="str">
        <f t="shared" si="13"/>
        <v/>
      </c>
      <c r="E15" s="407" t="str">
        <f t="shared" si="4"/>
        <v/>
      </c>
      <c r="F15" s="354" t="str">
        <f t="shared" si="14"/>
        <v/>
      </c>
      <c r="G15" s="339" t="str">
        <f t="shared" si="15"/>
        <v/>
      </c>
      <c r="H15" s="339" t="str">
        <f t="shared" si="16"/>
        <v/>
      </c>
      <c r="I15" s="352" t="str">
        <f t="shared" si="17"/>
        <v/>
      </c>
      <c r="J15" s="352" t="str">
        <f t="shared" si="18"/>
        <v/>
      </c>
      <c r="K15" s="352" t="str">
        <f t="shared" si="19"/>
        <v/>
      </c>
      <c r="L15" s="355" t="str">
        <f t="shared" si="20"/>
        <v/>
      </c>
      <c r="M15" s="356"/>
      <c r="N15" s="357"/>
      <c r="O15" s="357"/>
      <c r="P15" s="358"/>
      <c r="Q15" s="408"/>
      <c r="R15" s="409"/>
      <c r="S15" s="409"/>
      <c r="T15" s="409"/>
      <c r="U15" s="409"/>
      <c r="V15" s="409"/>
      <c r="W15" s="409"/>
      <c r="X15" s="410"/>
      <c r="Y15" s="411"/>
    </row>
    <row r="16">
      <c r="A16" s="351">
        <v>13.0</v>
      </c>
      <c r="B16" s="352" t="str">
        <f t="shared" si="12"/>
        <v/>
      </c>
      <c r="C16" s="337" t="str">
        <f t="shared" si="2"/>
        <v/>
      </c>
      <c r="D16" s="412" t="str">
        <f t="shared" si="13"/>
        <v/>
      </c>
      <c r="E16" s="413" t="str">
        <f t="shared" si="4"/>
        <v/>
      </c>
      <c r="F16" s="354" t="str">
        <f t="shared" si="14"/>
        <v/>
      </c>
      <c r="G16" s="339" t="str">
        <f t="shared" si="15"/>
        <v/>
      </c>
      <c r="H16" s="339" t="str">
        <f t="shared" si="16"/>
        <v/>
      </c>
      <c r="I16" s="352" t="str">
        <f t="shared" si="17"/>
        <v/>
      </c>
      <c r="J16" s="352" t="str">
        <f t="shared" si="18"/>
        <v/>
      </c>
      <c r="K16" s="352" t="str">
        <f t="shared" si="19"/>
        <v/>
      </c>
      <c r="L16" s="355" t="str">
        <f t="shared" si="20"/>
        <v/>
      </c>
      <c r="M16" s="356"/>
      <c r="N16" s="357"/>
      <c r="O16" s="357"/>
      <c r="P16" s="358"/>
      <c r="Q16" s="414"/>
      <c r="R16" s="376"/>
      <c r="S16" s="376"/>
      <c r="T16" s="376"/>
      <c r="U16" s="376"/>
      <c r="V16" s="376"/>
      <c r="W16" s="376"/>
      <c r="X16" s="375"/>
      <c r="Y16" s="377"/>
    </row>
    <row r="17">
      <c r="A17" s="351">
        <v>14.0</v>
      </c>
      <c r="B17" s="352" t="str">
        <f t="shared" si="12"/>
        <v/>
      </c>
      <c r="C17" s="337" t="str">
        <f t="shared" si="2"/>
        <v/>
      </c>
      <c r="D17" s="412" t="str">
        <f t="shared" si="13"/>
        <v/>
      </c>
      <c r="E17" s="413" t="str">
        <f t="shared" si="4"/>
        <v/>
      </c>
      <c r="F17" s="354" t="str">
        <f t="shared" si="14"/>
        <v/>
      </c>
      <c r="G17" s="339" t="str">
        <f t="shared" si="15"/>
        <v/>
      </c>
      <c r="H17" s="339" t="str">
        <f t="shared" si="16"/>
        <v/>
      </c>
      <c r="I17" s="352" t="str">
        <f t="shared" si="17"/>
        <v/>
      </c>
      <c r="J17" s="352" t="str">
        <f t="shared" si="18"/>
        <v/>
      </c>
      <c r="K17" s="352" t="str">
        <f t="shared" si="19"/>
        <v/>
      </c>
      <c r="L17" s="355" t="str">
        <f t="shared" si="20"/>
        <v/>
      </c>
      <c r="M17" s="356"/>
      <c r="N17" s="357"/>
      <c r="O17" s="357"/>
      <c r="P17" s="358"/>
      <c r="Q17" s="415"/>
      <c r="R17" s="369"/>
      <c r="S17" s="369"/>
      <c r="T17" s="369"/>
      <c r="U17" s="369"/>
      <c r="V17" s="369"/>
      <c r="W17" s="369"/>
      <c r="X17" s="368"/>
      <c r="Y17" s="371"/>
    </row>
    <row r="18">
      <c r="A18" s="351">
        <v>15.0</v>
      </c>
      <c r="B18" s="352" t="str">
        <f t="shared" si="12"/>
        <v/>
      </c>
      <c r="C18" s="337" t="str">
        <f t="shared" si="2"/>
        <v/>
      </c>
      <c r="D18" s="412" t="str">
        <f t="shared" si="13"/>
        <v/>
      </c>
      <c r="E18" s="413" t="str">
        <f t="shared" si="4"/>
        <v/>
      </c>
      <c r="F18" s="354" t="str">
        <f t="shared" si="14"/>
        <v/>
      </c>
      <c r="G18" s="339" t="str">
        <f t="shared" si="15"/>
        <v/>
      </c>
      <c r="H18" s="339" t="str">
        <f t="shared" si="16"/>
        <v/>
      </c>
      <c r="I18" s="352" t="str">
        <f t="shared" si="17"/>
        <v/>
      </c>
      <c r="J18" s="352" t="str">
        <f t="shared" si="18"/>
        <v/>
      </c>
      <c r="K18" s="352" t="str">
        <f t="shared" si="19"/>
        <v/>
      </c>
      <c r="L18" s="355" t="str">
        <f t="shared" si="20"/>
        <v/>
      </c>
      <c r="M18" s="356"/>
      <c r="N18" s="357"/>
      <c r="O18" s="357"/>
      <c r="P18" s="358"/>
      <c r="Q18" s="414"/>
      <c r="R18" s="376"/>
      <c r="S18" s="376"/>
      <c r="T18" s="376"/>
      <c r="U18" s="376"/>
      <c r="V18" s="376"/>
      <c r="W18" s="376"/>
      <c r="X18" s="375"/>
      <c r="Y18" s="377"/>
    </row>
    <row r="19">
      <c r="A19" s="351">
        <v>16.0</v>
      </c>
      <c r="B19" s="352" t="str">
        <f t="shared" si="12"/>
        <v/>
      </c>
      <c r="C19" s="337" t="str">
        <f t="shared" si="2"/>
        <v/>
      </c>
      <c r="D19" s="412" t="str">
        <f t="shared" si="13"/>
        <v/>
      </c>
      <c r="E19" s="413" t="str">
        <f t="shared" si="4"/>
        <v/>
      </c>
      <c r="F19" s="354" t="str">
        <f t="shared" si="14"/>
        <v/>
      </c>
      <c r="G19" s="339" t="str">
        <f t="shared" si="15"/>
        <v/>
      </c>
      <c r="H19" s="339" t="str">
        <f t="shared" si="16"/>
        <v/>
      </c>
      <c r="I19" s="352" t="str">
        <f t="shared" si="17"/>
        <v/>
      </c>
      <c r="J19" s="352" t="str">
        <f t="shared" si="18"/>
        <v/>
      </c>
      <c r="K19" s="352" t="str">
        <f t="shared" si="19"/>
        <v/>
      </c>
      <c r="L19" s="355" t="str">
        <f t="shared" si="20"/>
        <v/>
      </c>
      <c r="M19" s="356"/>
      <c r="N19" s="357"/>
      <c r="O19" s="357"/>
      <c r="P19" s="358"/>
      <c r="Q19" s="415"/>
      <c r="R19" s="369"/>
      <c r="S19" s="369"/>
      <c r="T19" s="369"/>
      <c r="U19" s="369"/>
      <c r="V19" s="369"/>
      <c r="W19" s="369"/>
      <c r="X19" s="368"/>
      <c r="Y19" s="371"/>
    </row>
    <row r="20">
      <c r="A20" s="351">
        <v>17.0</v>
      </c>
      <c r="B20" s="352" t="str">
        <f t="shared" si="12"/>
        <v/>
      </c>
      <c r="C20" s="337" t="str">
        <f t="shared" si="2"/>
        <v/>
      </c>
      <c r="D20" s="412" t="str">
        <f t="shared" si="13"/>
        <v/>
      </c>
      <c r="E20" s="413" t="str">
        <f t="shared" si="4"/>
        <v/>
      </c>
      <c r="F20" s="354" t="str">
        <f t="shared" si="14"/>
        <v/>
      </c>
      <c r="G20" s="339" t="str">
        <f t="shared" si="15"/>
        <v/>
      </c>
      <c r="H20" s="339" t="str">
        <f t="shared" si="16"/>
        <v/>
      </c>
      <c r="I20" s="352" t="str">
        <f t="shared" si="17"/>
        <v/>
      </c>
      <c r="J20" s="352" t="str">
        <f t="shared" si="18"/>
        <v/>
      </c>
      <c r="K20" s="352" t="str">
        <f t="shared" si="19"/>
        <v/>
      </c>
      <c r="L20" s="355" t="str">
        <f t="shared" si="20"/>
        <v/>
      </c>
      <c r="M20" s="356"/>
      <c r="N20" s="357"/>
      <c r="O20" s="357"/>
      <c r="P20" s="358"/>
      <c r="Q20" s="414"/>
      <c r="R20" s="376"/>
      <c r="S20" s="376"/>
      <c r="T20" s="376"/>
      <c r="U20" s="376"/>
      <c r="V20" s="376"/>
      <c r="W20" s="376"/>
      <c r="X20" s="375"/>
      <c r="Y20" s="377"/>
    </row>
    <row r="21">
      <c r="A21" s="351">
        <v>18.0</v>
      </c>
      <c r="B21" s="352" t="str">
        <f t="shared" si="12"/>
        <v/>
      </c>
      <c r="C21" s="337" t="str">
        <f t="shared" si="2"/>
        <v/>
      </c>
      <c r="D21" s="412" t="str">
        <f t="shared" si="13"/>
        <v/>
      </c>
      <c r="E21" s="413" t="str">
        <f t="shared" si="4"/>
        <v/>
      </c>
      <c r="F21" s="354" t="str">
        <f t="shared" si="14"/>
        <v/>
      </c>
      <c r="G21" s="339" t="str">
        <f t="shared" si="15"/>
        <v/>
      </c>
      <c r="H21" s="339" t="str">
        <f t="shared" si="16"/>
        <v/>
      </c>
      <c r="I21" s="352" t="str">
        <f t="shared" si="17"/>
        <v/>
      </c>
      <c r="J21" s="352" t="str">
        <f t="shared" si="18"/>
        <v/>
      </c>
      <c r="K21" s="352" t="str">
        <f t="shared" si="19"/>
        <v/>
      </c>
      <c r="L21" s="355" t="str">
        <f t="shared" si="20"/>
        <v/>
      </c>
      <c r="M21" s="356"/>
      <c r="N21" s="357"/>
      <c r="O21" s="357"/>
      <c r="P21" s="358"/>
      <c r="Q21" s="415"/>
      <c r="R21" s="369"/>
      <c r="S21" s="369"/>
      <c r="T21" s="369"/>
      <c r="U21" s="369"/>
      <c r="V21" s="369"/>
      <c r="W21" s="369"/>
      <c r="X21" s="368"/>
      <c r="Y21" s="371"/>
    </row>
    <row r="22">
      <c r="A22" s="351">
        <v>19.0</v>
      </c>
      <c r="B22" s="352" t="str">
        <f t="shared" si="12"/>
        <v/>
      </c>
      <c r="C22" s="337" t="str">
        <f t="shared" si="2"/>
        <v/>
      </c>
      <c r="D22" s="412" t="str">
        <f t="shared" si="13"/>
        <v/>
      </c>
      <c r="E22" s="413" t="str">
        <f t="shared" si="4"/>
        <v/>
      </c>
      <c r="F22" s="354" t="str">
        <f t="shared" si="14"/>
        <v/>
      </c>
      <c r="G22" s="339" t="str">
        <f t="shared" si="15"/>
        <v/>
      </c>
      <c r="H22" s="339" t="str">
        <f t="shared" si="16"/>
        <v/>
      </c>
      <c r="I22" s="352" t="str">
        <f t="shared" si="17"/>
        <v/>
      </c>
      <c r="J22" s="352" t="str">
        <f t="shared" si="18"/>
        <v/>
      </c>
      <c r="K22" s="352" t="str">
        <f t="shared" si="19"/>
        <v/>
      </c>
      <c r="L22" s="355" t="str">
        <f t="shared" si="20"/>
        <v/>
      </c>
      <c r="M22" s="356"/>
      <c r="N22" s="357"/>
      <c r="O22" s="357"/>
      <c r="P22" s="358"/>
      <c r="Q22" s="414"/>
      <c r="R22" s="376"/>
      <c r="S22" s="376"/>
      <c r="T22" s="376"/>
      <c r="U22" s="376"/>
      <c r="V22" s="376"/>
      <c r="W22" s="376"/>
      <c r="X22" s="375"/>
      <c r="Y22" s="377"/>
    </row>
    <row r="23">
      <c r="A23" s="351">
        <v>20.0</v>
      </c>
      <c r="B23" s="352" t="str">
        <f t="shared" si="12"/>
        <v/>
      </c>
      <c r="C23" s="337" t="str">
        <f t="shared" si="2"/>
        <v/>
      </c>
      <c r="D23" s="412" t="str">
        <f t="shared" si="13"/>
        <v/>
      </c>
      <c r="E23" s="413" t="str">
        <f t="shared" si="4"/>
        <v/>
      </c>
      <c r="F23" s="354" t="str">
        <f t="shared" si="14"/>
        <v/>
      </c>
      <c r="G23" s="339" t="str">
        <f t="shared" si="15"/>
        <v/>
      </c>
      <c r="H23" s="339" t="str">
        <f t="shared" si="16"/>
        <v/>
      </c>
      <c r="I23" s="352" t="str">
        <f t="shared" si="17"/>
        <v/>
      </c>
      <c r="J23" s="352" t="str">
        <f t="shared" si="18"/>
        <v/>
      </c>
      <c r="K23" s="352" t="str">
        <f t="shared" si="19"/>
        <v/>
      </c>
      <c r="L23" s="355" t="str">
        <f t="shared" si="20"/>
        <v/>
      </c>
      <c r="M23" s="356"/>
      <c r="N23" s="357"/>
      <c r="O23" s="357"/>
      <c r="P23" s="358"/>
      <c r="Q23" s="415"/>
      <c r="R23" s="369"/>
      <c r="S23" s="369"/>
      <c r="T23" s="369"/>
      <c r="U23" s="369"/>
      <c r="V23" s="369"/>
      <c r="W23" s="369"/>
      <c r="X23" s="368"/>
      <c r="Y23" s="371"/>
    </row>
    <row r="24">
      <c r="A24" s="351">
        <v>21.0</v>
      </c>
      <c r="B24" s="352" t="str">
        <f t="shared" si="12"/>
        <v/>
      </c>
      <c r="C24" s="337" t="str">
        <f t="shared" si="2"/>
        <v/>
      </c>
      <c r="D24" s="412" t="str">
        <f t="shared" si="13"/>
        <v/>
      </c>
      <c r="E24" s="413" t="str">
        <f t="shared" si="4"/>
        <v/>
      </c>
      <c r="F24" s="354" t="str">
        <f t="shared" si="14"/>
        <v/>
      </c>
      <c r="G24" s="339" t="str">
        <f t="shared" si="15"/>
        <v/>
      </c>
      <c r="H24" s="339" t="str">
        <f t="shared" si="16"/>
        <v/>
      </c>
      <c r="I24" s="352" t="str">
        <f t="shared" si="17"/>
        <v/>
      </c>
      <c r="J24" s="352" t="str">
        <f t="shared" si="18"/>
        <v/>
      </c>
      <c r="K24" s="352" t="str">
        <f t="shared" si="19"/>
        <v/>
      </c>
      <c r="L24" s="355" t="str">
        <f t="shared" si="20"/>
        <v/>
      </c>
      <c r="M24" s="356"/>
      <c r="N24" s="357"/>
      <c r="O24" s="357"/>
      <c r="P24" s="358"/>
      <c r="Q24" s="414"/>
      <c r="R24" s="376"/>
      <c r="S24" s="376"/>
      <c r="T24" s="376"/>
      <c r="U24" s="376"/>
      <c r="V24" s="376"/>
      <c r="W24" s="376"/>
      <c r="X24" s="375"/>
      <c r="Y24" s="377"/>
    </row>
    <row r="25">
      <c r="A25" s="351">
        <v>22.0</v>
      </c>
      <c r="B25" s="352" t="str">
        <f t="shared" si="12"/>
        <v/>
      </c>
      <c r="C25" s="337" t="str">
        <f t="shared" si="2"/>
        <v/>
      </c>
      <c r="D25" s="412" t="str">
        <f t="shared" si="13"/>
        <v/>
      </c>
      <c r="E25" s="413" t="str">
        <f t="shared" si="4"/>
        <v/>
      </c>
      <c r="F25" s="354" t="str">
        <f t="shared" si="14"/>
        <v/>
      </c>
      <c r="G25" s="339" t="str">
        <f t="shared" si="15"/>
        <v/>
      </c>
      <c r="H25" s="339" t="str">
        <f t="shared" si="16"/>
        <v/>
      </c>
      <c r="I25" s="352" t="str">
        <f t="shared" si="17"/>
        <v/>
      </c>
      <c r="J25" s="352" t="str">
        <f t="shared" si="18"/>
        <v/>
      </c>
      <c r="K25" s="352" t="str">
        <f t="shared" si="19"/>
        <v/>
      </c>
      <c r="L25" s="355" t="str">
        <f t="shared" si="20"/>
        <v/>
      </c>
      <c r="M25" s="356"/>
      <c r="N25" s="357"/>
      <c r="O25" s="357"/>
      <c r="P25" s="358"/>
      <c r="Q25" s="415"/>
      <c r="R25" s="369"/>
      <c r="S25" s="369"/>
      <c r="T25" s="368"/>
      <c r="U25" s="369"/>
      <c r="V25" s="369"/>
      <c r="W25" s="369"/>
      <c r="X25" s="368"/>
      <c r="Y25" s="371"/>
    </row>
    <row r="26">
      <c r="A26" s="351">
        <v>23.0</v>
      </c>
      <c r="B26" s="352" t="str">
        <f t="shared" si="12"/>
        <v/>
      </c>
      <c r="C26" s="337" t="str">
        <f t="shared" si="2"/>
        <v/>
      </c>
      <c r="D26" s="412" t="str">
        <f t="shared" si="13"/>
        <v/>
      </c>
      <c r="E26" s="413" t="str">
        <f t="shared" si="4"/>
        <v/>
      </c>
      <c r="F26" s="354" t="str">
        <f t="shared" si="14"/>
        <v/>
      </c>
      <c r="G26" s="339" t="str">
        <f t="shared" si="15"/>
        <v/>
      </c>
      <c r="H26" s="339" t="str">
        <f t="shared" si="16"/>
        <v/>
      </c>
      <c r="I26" s="352" t="str">
        <f t="shared" si="17"/>
        <v/>
      </c>
      <c r="J26" s="352" t="str">
        <f t="shared" si="18"/>
        <v/>
      </c>
      <c r="K26" s="352" t="str">
        <f t="shared" si="19"/>
        <v/>
      </c>
      <c r="L26" s="355" t="str">
        <f t="shared" si="20"/>
        <v/>
      </c>
      <c r="M26" s="356"/>
      <c r="N26" s="357"/>
      <c r="O26" s="357"/>
      <c r="P26" s="358"/>
      <c r="Q26" s="414"/>
      <c r="R26" s="376"/>
      <c r="S26" s="376"/>
      <c r="T26" s="376"/>
      <c r="U26" s="376"/>
      <c r="V26" s="376"/>
      <c r="W26" s="376"/>
      <c r="X26" s="375"/>
      <c r="Y26" s="377"/>
    </row>
    <row r="27">
      <c r="A27" s="351">
        <v>24.0</v>
      </c>
      <c r="B27" s="352" t="str">
        <f t="shared" si="12"/>
        <v/>
      </c>
      <c r="C27" s="337" t="str">
        <f t="shared" si="2"/>
        <v/>
      </c>
      <c r="D27" s="412" t="str">
        <f t="shared" si="13"/>
        <v/>
      </c>
      <c r="E27" s="413" t="str">
        <f t="shared" si="4"/>
        <v/>
      </c>
      <c r="F27" s="354" t="str">
        <f t="shared" si="14"/>
        <v/>
      </c>
      <c r="G27" s="339" t="str">
        <f t="shared" si="15"/>
        <v/>
      </c>
      <c r="H27" s="339" t="str">
        <f t="shared" si="16"/>
        <v/>
      </c>
      <c r="I27" s="352" t="str">
        <f t="shared" si="17"/>
        <v/>
      </c>
      <c r="J27" s="352" t="str">
        <f t="shared" si="18"/>
        <v/>
      </c>
      <c r="K27" s="352" t="str">
        <f t="shared" si="19"/>
        <v/>
      </c>
      <c r="L27" s="355" t="str">
        <f t="shared" si="20"/>
        <v/>
      </c>
      <c r="M27" s="356"/>
      <c r="N27" s="357"/>
      <c r="O27" s="357"/>
      <c r="P27" s="358"/>
      <c r="Q27" s="415"/>
      <c r="R27" s="369"/>
      <c r="S27" s="369"/>
      <c r="T27" s="369"/>
      <c r="U27" s="369"/>
      <c r="V27" s="369"/>
      <c r="W27" s="369"/>
      <c r="X27" s="368"/>
      <c r="Y27" s="371"/>
    </row>
    <row r="28">
      <c r="A28" s="351">
        <v>25.0</v>
      </c>
      <c r="B28" s="352" t="str">
        <f t="shared" si="12"/>
        <v/>
      </c>
      <c r="C28" s="337" t="str">
        <f t="shared" si="2"/>
        <v/>
      </c>
      <c r="D28" s="412" t="str">
        <f t="shared" si="13"/>
        <v/>
      </c>
      <c r="E28" s="413" t="str">
        <f t="shared" si="4"/>
        <v/>
      </c>
      <c r="F28" s="354" t="str">
        <f t="shared" si="14"/>
        <v/>
      </c>
      <c r="G28" s="339" t="str">
        <f t="shared" si="15"/>
        <v/>
      </c>
      <c r="H28" s="339" t="str">
        <f t="shared" si="16"/>
        <v/>
      </c>
      <c r="I28" s="352" t="str">
        <f t="shared" si="17"/>
        <v/>
      </c>
      <c r="J28" s="352" t="str">
        <f t="shared" si="18"/>
        <v/>
      </c>
      <c r="K28" s="352" t="str">
        <f t="shared" si="19"/>
        <v/>
      </c>
      <c r="L28" s="355" t="str">
        <f t="shared" si="20"/>
        <v/>
      </c>
      <c r="M28" s="356"/>
      <c r="N28" s="357"/>
      <c r="O28" s="357"/>
      <c r="P28" s="358"/>
      <c r="Q28" s="414"/>
      <c r="R28" s="376"/>
      <c r="S28" s="376"/>
      <c r="T28" s="376"/>
      <c r="U28" s="376"/>
      <c r="V28" s="376"/>
      <c r="W28" s="376"/>
      <c r="X28" s="375"/>
      <c r="Y28" s="377"/>
    </row>
    <row r="29">
      <c r="A29" s="351">
        <v>26.0</v>
      </c>
      <c r="B29" s="352" t="str">
        <f t="shared" si="12"/>
        <v/>
      </c>
      <c r="C29" s="337" t="str">
        <f t="shared" si="2"/>
        <v/>
      </c>
      <c r="D29" s="412" t="str">
        <f t="shared" si="13"/>
        <v/>
      </c>
      <c r="E29" s="413" t="str">
        <f t="shared" si="4"/>
        <v/>
      </c>
      <c r="F29" s="354" t="str">
        <f t="shared" si="14"/>
        <v/>
      </c>
      <c r="G29" s="339" t="str">
        <f t="shared" si="15"/>
        <v/>
      </c>
      <c r="H29" s="339" t="str">
        <f t="shared" si="16"/>
        <v/>
      </c>
      <c r="I29" s="352" t="str">
        <f t="shared" si="17"/>
        <v/>
      </c>
      <c r="J29" s="352" t="str">
        <f t="shared" si="18"/>
        <v/>
      </c>
      <c r="K29" s="352" t="str">
        <f t="shared" si="19"/>
        <v/>
      </c>
      <c r="L29" s="355" t="str">
        <f t="shared" si="20"/>
        <v/>
      </c>
      <c r="M29" s="356"/>
      <c r="N29" s="357"/>
      <c r="O29" s="357"/>
      <c r="P29" s="358"/>
      <c r="Q29" s="415"/>
      <c r="R29" s="369"/>
      <c r="S29" s="369"/>
      <c r="T29" s="369"/>
      <c r="U29" s="369"/>
      <c r="V29" s="369"/>
      <c r="W29" s="369"/>
      <c r="X29" s="368"/>
      <c r="Y29" s="371"/>
    </row>
    <row r="30">
      <c r="A30" s="351">
        <v>27.0</v>
      </c>
      <c r="B30" s="352" t="str">
        <f t="shared" si="12"/>
        <v/>
      </c>
      <c r="C30" s="337" t="str">
        <f t="shared" si="2"/>
        <v/>
      </c>
      <c r="D30" s="412" t="str">
        <f t="shared" si="13"/>
        <v/>
      </c>
      <c r="E30" s="413" t="str">
        <f t="shared" si="4"/>
        <v/>
      </c>
      <c r="F30" s="354" t="str">
        <f t="shared" si="14"/>
        <v/>
      </c>
      <c r="G30" s="339" t="str">
        <f t="shared" si="15"/>
        <v/>
      </c>
      <c r="H30" s="339" t="str">
        <f t="shared" si="16"/>
        <v/>
      </c>
      <c r="I30" s="352" t="str">
        <f t="shared" si="17"/>
        <v/>
      </c>
      <c r="J30" s="352" t="str">
        <f t="shared" si="18"/>
        <v/>
      </c>
      <c r="K30" s="352" t="str">
        <f t="shared" si="19"/>
        <v/>
      </c>
      <c r="L30" s="355" t="str">
        <f t="shared" si="20"/>
        <v/>
      </c>
      <c r="M30" s="356"/>
      <c r="N30" s="357"/>
      <c r="O30" s="357"/>
      <c r="P30" s="358"/>
      <c r="Q30" s="414"/>
      <c r="R30" s="376"/>
      <c r="S30" s="376"/>
      <c r="T30" s="376"/>
      <c r="U30" s="376"/>
      <c r="V30" s="376"/>
      <c r="W30" s="376"/>
      <c r="X30" s="375"/>
      <c r="Y30" s="377"/>
    </row>
    <row r="31">
      <c r="A31" s="351">
        <v>28.0</v>
      </c>
      <c r="B31" s="352" t="str">
        <f t="shared" si="12"/>
        <v/>
      </c>
      <c r="C31" s="337" t="str">
        <f t="shared" si="2"/>
        <v/>
      </c>
      <c r="D31" s="412" t="str">
        <f t="shared" si="13"/>
        <v/>
      </c>
      <c r="E31" s="413" t="str">
        <f t="shared" si="4"/>
        <v/>
      </c>
      <c r="F31" s="354" t="str">
        <f t="shared" si="14"/>
        <v/>
      </c>
      <c r="G31" s="339" t="str">
        <f t="shared" si="15"/>
        <v/>
      </c>
      <c r="H31" s="339" t="str">
        <f t="shared" si="16"/>
        <v/>
      </c>
      <c r="I31" s="352" t="str">
        <f t="shared" si="17"/>
        <v/>
      </c>
      <c r="J31" s="352" t="str">
        <f t="shared" si="18"/>
        <v/>
      </c>
      <c r="K31" s="352" t="str">
        <f t="shared" si="19"/>
        <v/>
      </c>
      <c r="L31" s="355" t="str">
        <f t="shared" si="20"/>
        <v/>
      </c>
      <c r="M31" s="356"/>
      <c r="N31" s="357"/>
      <c r="O31" s="357"/>
      <c r="P31" s="358"/>
      <c r="Q31" s="415"/>
      <c r="R31" s="369"/>
      <c r="S31" s="369"/>
      <c r="T31" s="369"/>
      <c r="U31" s="369"/>
      <c r="V31" s="369"/>
      <c r="W31" s="369"/>
      <c r="X31" s="368"/>
      <c r="Y31" s="371"/>
    </row>
    <row r="32">
      <c r="A32" s="351">
        <v>29.0</v>
      </c>
      <c r="B32" s="352" t="str">
        <f t="shared" si="12"/>
        <v/>
      </c>
      <c r="C32" s="337" t="str">
        <f t="shared" si="2"/>
        <v/>
      </c>
      <c r="D32" s="412" t="str">
        <f t="shared" si="13"/>
        <v/>
      </c>
      <c r="E32" s="413" t="str">
        <f t="shared" si="4"/>
        <v/>
      </c>
      <c r="F32" s="354" t="str">
        <f t="shared" si="14"/>
        <v/>
      </c>
      <c r="G32" s="339" t="str">
        <f t="shared" si="15"/>
        <v/>
      </c>
      <c r="H32" s="339" t="str">
        <f t="shared" si="16"/>
        <v/>
      </c>
      <c r="I32" s="352" t="str">
        <f t="shared" si="17"/>
        <v/>
      </c>
      <c r="J32" s="352" t="str">
        <f t="shared" si="18"/>
        <v/>
      </c>
      <c r="K32" s="352" t="str">
        <f t="shared" si="19"/>
        <v/>
      </c>
      <c r="L32" s="355" t="str">
        <f t="shared" si="20"/>
        <v/>
      </c>
      <c r="M32" s="356"/>
      <c r="N32" s="357"/>
      <c r="O32" s="357"/>
      <c r="P32" s="358"/>
      <c r="Q32" s="414"/>
      <c r="R32" s="376"/>
      <c r="S32" s="376"/>
      <c r="T32" s="376"/>
      <c r="U32" s="376"/>
      <c r="V32" s="376"/>
      <c r="W32" s="376"/>
      <c r="X32" s="375"/>
      <c r="Y32" s="377"/>
    </row>
    <row r="33">
      <c r="A33" s="351">
        <v>30.0</v>
      </c>
      <c r="B33" s="352" t="str">
        <f t="shared" si="12"/>
        <v/>
      </c>
      <c r="C33" s="337" t="str">
        <f t="shared" si="2"/>
        <v/>
      </c>
      <c r="D33" s="412" t="str">
        <f t="shared" si="13"/>
        <v/>
      </c>
      <c r="E33" s="413" t="str">
        <f t="shared" si="4"/>
        <v/>
      </c>
      <c r="F33" s="354" t="str">
        <f t="shared" si="14"/>
        <v/>
      </c>
      <c r="G33" s="339" t="str">
        <f t="shared" si="15"/>
        <v/>
      </c>
      <c r="H33" s="339" t="str">
        <f t="shared" si="16"/>
        <v/>
      </c>
      <c r="I33" s="352" t="str">
        <f t="shared" si="17"/>
        <v/>
      </c>
      <c r="J33" s="352" t="str">
        <f t="shared" si="18"/>
        <v/>
      </c>
      <c r="K33" s="352" t="str">
        <f t="shared" si="19"/>
        <v/>
      </c>
      <c r="L33" s="355" t="str">
        <f t="shared" si="20"/>
        <v/>
      </c>
      <c r="M33" s="356"/>
      <c r="N33" s="357"/>
      <c r="O33" s="357"/>
      <c r="P33" s="358"/>
      <c r="Q33" s="415"/>
      <c r="R33" s="369"/>
      <c r="S33" s="369"/>
      <c r="T33" s="369"/>
      <c r="U33" s="369"/>
      <c r="V33" s="369"/>
      <c r="W33" s="369"/>
      <c r="X33" s="368"/>
      <c r="Y33" s="371"/>
    </row>
    <row r="34">
      <c r="A34" s="351">
        <v>31.0</v>
      </c>
      <c r="B34" s="352" t="str">
        <f t="shared" si="12"/>
        <v/>
      </c>
      <c r="C34" s="337" t="str">
        <f t="shared" si="2"/>
        <v/>
      </c>
      <c r="D34" s="412" t="str">
        <f t="shared" si="13"/>
        <v/>
      </c>
      <c r="E34" s="413" t="str">
        <f t="shared" si="4"/>
        <v/>
      </c>
      <c r="F34" s="354" t="str">
        <f t="shared" si="14"/>
        <v/>
      </c>
      <c r="G34" s="339" t="str">
        <f t="shared" si="15"/>
        <v/>
      </c>
      <c r="H34" s="339" t="str">
        <f t="shared" si="16"/>
        <v/>
      </c>
      <c r="I34" s="352" t="str">
        <f t="shared" si="17"/>
        <v/>
      </c>
      <c r="J34" s="352" t="str">
        <f t="shared" si="18"/>
        <v/>
      </c>
      <c r="K34" s="352" t="str">
        <f t="shared" si="19"/>
        <v/>
      </c>
      <c r="L34" s="355" t="str">
        <f t="shared" si="20"/>
        <v/>
      </c>
      <c r="M34" s="356"/>
      <c r="N34" s="357"/>
      <c r="O34" s="357"/>
      <c r="P34" s="358"/>
      <c r="Q34" s="414"/>
      <c r="R34" s="376"/>
      <c r="S34" s="376"/>
      <c r="T34" s="376"/>
      <c r="U34" s="376"/>
      <c r="V34" s="376"/>
      <c r="W34" s="376"/>
      <c r="X34" s="375"/>
      <c r="Y34" s="377"/>
    </row>
    <row r="35">
      <c r="A35" s="351">
        <v>32.0</v>
      </c>
      <c r="B35" s="352" t="str">
        <f t="shared" si="12"/>
        <v/>
      </c>
      <c r="C35" s="337" t="str">
        <f t="shared" si="2"/>
        <v/>
      </c>
      <c r="D35" s="412" t="str">
        <f t="shared" si="13"/>
        <v/>
      </c>
      <c r="E35" s="413" t="str">
        <f t="shared" si="4"/>
        <v/>
      </c>
      <c r="F35" s="354" t="str">
        <f t="shared" si="14"/>
        <v/>
      </c>
      <c r="G35" s="339" t="str">
        <f t="shared" si="15"/>
        <v/>
      </c>
      <c r="H35" s="339" t="str">
        <f t="shared" si="16"/>
        <v/>
      </c>
      <c r="I35" s="352" t="str">
        <f t="shared" si="17"/>
        <v/>
      </c>
      <c r="J35" s="352" t="str">
        <f t="shared" si="18"/>
        <v/>
      </c>
      <c r="K35" s="352" t="str">
        <f t="shared" si="19"/>
        <v/>
      </c>
      <c r="L35" s="355" t="str">
        <f t="shared" si="20"/>
        <v/>
      </c>
      <c r="M35" s="356"/>
      <c r="N35" s="357"/>
      <c r="O35" s="357"/>
      <c r="P35" s="358"/>
      <c r="Q35" s="415"/>
      <c r="R35" s="369"/>
      <c r="S35" s="369"/>
      <c r="T35" s="368"/>
      <c r="U35" s="369"/>
      <c r="V35" s="369"/>
      <c r="W35" s="369"/>
      <c r="X35" s="368"/>
      <c r="Y35" s="371"/>
    </row>
    <row r="36">
      <c r="A36" s="351">
        <v>33.0</v>
      </c>
      <c r="B36" s="352" t="str">
        <f t="shared" si="12"/>
        <v/>
      </c>
      <c r="C36" s="337" t="str">
        <f t="shared" si="2"/>
        <v/>
      </c>
      <c r="D36" s="412" t="str">
        <f t="shared" si="13"/>
        <v/>
      </c>
      <c r="E36" s="413" t="str">
        <f t="shared" si="4"/>
        <v/>
      </c>
      <c r="F36" s="354" t="str">
        <f t="shared" si="14"/>
        <v/>
      </c>
      <c r="G36" s="339" t="str">
        <f t="shared" si="15"/>
        <v/>
      </c>
      <c r="H36" s="339" t="str">
        <f t="shared" si="16"/>
        <v/>
      </c>
      <c r="I36" s="352" t="str">
        <f t="shared" si="17"/>
        <v/>
      </c>
      <c r="J36" s="352" t="str">
        <f t="shared" si="18"/>
        <v/>
      </c>
      <c r="K36" s="352" t="str">
        <f t="shared" si="19"/>
        <v/>
      </c>
      <c r="L36" s="355" t="str">
        <f t="shared" si="20"/>
        <v/>
      </c>
      <c r="M36" s="356" t="s">
        <v>32</v>
      </c>
      <c r="N36" s="357" t="s">
        <v>32</v>
      </c>
      <c r="O36" s="357" t="s">
        <v>32</v>
      </c>
      <c r="P36" s="358"/>
      <c r="Q36" s="414"/>
      <c r="R36" s="376"/>
      <c r="S36" s="376"/>
      <c r="T36" s="376"/>
      <c r="U36" s="376"/>
      <c r="V36" s="376"/>
      <c r="W36" s="376"/>
      <c r="X36" s="375"/>
      <c r="Y36" s="377"/>
    </row>
    <row r="37">
      <c r="A37" s="351">
        <v>34.0</v>
      </c>
      <c r="B37" s="352" t="str">
        <f t="shared" si="12"/>
        <v/>
      </c>
      <c r="C37" s="337" t="str">
        <f t="shared" si="2"/>
        <v/>
      </c>
      <c r="D37" s="412" t="str">
        <f t="shared" si="13"/>
        <v/>
      </c>
      <c r="E37" s="413" t="str">
        <f t="shared" si="4"/>
        <v/>
      </c>
      <c r="F37" s="354" t="str">
        <f t="shared" si="14"/>
        <v/>
      </c>
      <c r="G37" s="339" t="str">
        <f t="shared" si="15"/>
        <v/>
      </c>
      <c r="H37" s="339" t="str">
        <f t="shared" si="16"/>
        <v/>
      </c>
      <c r="I37" s="352" t="str">
        <f t="shared" si="17"/>
        <v/>
      </c>
      <c r="J37" s="352" t="str">
        <f t="shared" si="18"/>
        <v/>
      </c>
      <c r="K37" s="352" t="str">
        <f t="shared" si="19"/>
        <v/>
      </c>
      <c r="L37" s="355" t="str">
        <f t="shared" si="20"/>
        <v/>
      </c>
      <c r="M37" s="356" t="s">
        <v>32</v>
      </c>
      <c r="N37" s="357" t="s">
        <v>32</v>
      </c>
      <c r="O37" s="357" t="s">
        <v>32</v>
      </c>
      <c r="P37" s="358"/>
      <c r="Q37" s="415"/>
      <c r="R37" s="369"/>
      <c r="S37" s="369"/>
      <c r="T37" s="369"/>
      <c r="U37" s="369"/>
      <c r="V37" s="369"/>
      <c r="W37" s="369"/>
      <c r="X37" s="368"/>
      <c r="Y37" s="371"/>
    </row>
    <row r="38">
      <c r="A38" s="351">
        <v>35.0</v>
      </c>
      <c r="B38" s="352" t="str">
        <f t="shared" si="12"/>
        <v/>
      </c>
      <c r="C38" s="337" t="str">
        <f t="shared" si="2"/>
        <v/>
      </c>
      <c r="D38" s="412" t="str">
        <f t="shared" si="13"/>
        <v/>
      </c>
      <c r="E38" s="413" t="str">
        <f t="shared" si="4"/>
        <v/>
      </c>
      <c r="F38" s="354" t="str">
        <f t="shared" si="14"/>
        <v/>
      </c>
      <c r="G38" s="339" t="str">
        <f t="shared" si="15"/>
        <v/>
      </c>
      <c r="H38" s="339" t="str">
        <f t="shared" si="16"/>
        <v/>
      </c>
      <c r="I38" s="352" t="str">
        <f t="shared" si="17"/>
        <v/>
      </c>
      <c r="J38" s="352" t="str">
        <f t="shared" si="18"/>
        <v/>
      </c>
      <c r="K38" s="352" t="str">
        <f t="shared" si="19"/>
        <v/>
      </c>
      <c r="L38" s="355" t="str">
        <f t="shared" si="20"/>
        <v/>
      </c>
      <c r="M38" s="356" t="s">
        <v>32</v>
      </c>
      <c r="N38" s="357" t="s">
        <v>32</v>
      </c>
      <c r="O38" s="357" t="s">
        <v>32</v>
      </c>
      <c r="P38" s="358"/>
      <c r="Q38" s="414"/>
      <c r="R38" s="376"/>
      <c r="S38" s="376"/>
      <c r="T38" s="376"/>
      <c r="U38" s="376"/>
      <c r="V38" s="376"/>
      <c r="W38" s="376"/>
      <c r="X38" s="375"/>
      <c r="Y38" s="377"/>
    </row>
    <row r="39">
      <c r="A39" s="351">
        <v>36.0</v>
      </c>
      <c r="B39" s="352" t="str">
        <f t="shared" si="12"/>
        <v/>
      </c>
      <c r="C39" s="337" t="str">
        <f t="shared" si="2"/>
        <v/>
      </c>
      <c r="D39" s="412" t="str">
        <f t="shared" si="13"/>
        <v/>
      </c>
      <c r="E39" s="413" t="str">
        <f t="shared" si="4"/>
        <v/>
      </c>
      <c r="F39" s="354" t="str">
        <f t="shared" si="14"/>
        <v/>
      </c>
      <c r="G39" s="339" t="str">
        <f t="shared" si="15"/>
        <v/>
      </c>
      <c r="H39" s="339" t="str">
        <f t="shared" si="16"/>
        <v/>
      </c>
      <c r="I39" s="352" t="str">
        <f t="shared" si="17"/>
        <v/>
      </c>
      <c r="J39" s="352" t="str">
        <f t="shared" si="18"/>
        <v/>
      </c>
      <c r="K39" s="352" t="str">
        <f t="shared" si="19"/>
        <v/>
      </c>
      <c r="L39" s="355" t="str">
        <f t="shared" si="20"/>
        <v/>
      </c>
      <c r="M39" s="356" t="s">
        <v>32</v>
      </c>
      <c r="N39" s="357" t="s">
        <v>32</v>
      </c>
      <c r="O39" s="357" t="s">
        <v>32</v>
      </c>
      <c r="P39" s="358"/>
      <c r="Q39" s="415"/>
      <c r="R39" s="369"/>
      <c r="S39" s="369"/>
      <c r="T39" s="369"/>
      <c r="U39" s="369"/>
      <c r="V39" s="369"/>
      <c r="W39" s="369"/>
      <c r="X39" s="368"/>
      <c r="Y39" s="371"/>
    </row>
    <row r="40">
      <c r="A40" s="351">
        <v>37.0</v>
      </c>
      <c r="B40" s="352" t="str">
        <f t="shared" si="12"/>
        <v/>
      </c>
      <c r="C40" s="337" t="str">
        <f t="shared" si="2"/>
        <v/>
      </c>
      <c r="D40" s="412" t="str">
        <f t="shared" si="13"/>
        <v/>
      </c>
      <c r="E40" s="413" t="str">
        <f t="shared" si="4"/>
        <v/>
      </c>
      <c r="F40" s="354" t="str">
        <f t="shared" si="14"/>
        <v/>
      </c>
      <c r="G40" s="339" t="str">
        <f t="shared" si="15"/>
        <v/>
      </c>
      <c r="H40" s="339" t="str">
        <f t="shared" si="16"/>
        <v/>
      </c>
      <c r="I40" s="352" t="str">
        <f t="shared" si="17"/>
        <v/>
      </c>
      <c r="J40" s="352" t="str">
        <f t="shared" si="18"/>
        <v/>
      </c>
      <c r="K40" s="352" t="str">
        <f t="shared" si="19"/>
        <v/>
      </c>
      <c r="L40" s="355" t="str">
        <f t="shared" si="20"/>
        <v/>
      </c>
      <c r="M40" s="356" t="s">
        <v>32</v>
      </c>
      <c r="N40" s="357" t="s">
        <v>32</v>
      </c>
      <c r="O40" s="357" t="s">
        <v>32</v>
      </c>
      <c r="P40" s="358"/>
      <c r="Q40" s="414"/>
      <c r="R40" s="376"/>
      <c r="S40" s="376"/>
      <c r="T40" s="376"/>
      <c r="U40" s="376"/>
      <c r="V40" s="376"/>
      <c r="W40" s="376"/>
      <c r="X40" s="375"/>
      <c r="Y40" s="377"/>
    </row>
    <row r="41">
      <c r="A41" s="351">
        <v>38.0</v>
      </c>
      <c r="B41" s="352" t="str">
        <f t="shared" si="12"/>
        <v/>
      </c>
      <c r="C41" s="337" t="str">
        <f t="shared" si="2"/>
        <v/>
      </c>
      <c r="D41" s="412" t="str">
        <f t="shared" si="13"/>
        <v/>
      </c>
      <c r="E41" s="413" t="str">
        <f t="shared" si="4"/>
        <v/>
      </c>
      <c r="F41" s="354" t="str">
        <f t="shared" si="14"/>
        <v/>
      </c>
      <c r="G41" s="339" t="str">
        <f t="shared" si="15"/>
        <v/>
      </c>
      <c r="H41" s="339" t="str">
        <f t="shared" si="16"/>
        <v/>
      </c>
      <c r="I41" s="352" t="str">
        <f t="shared" si="17"/>
        <v/>
      </c>
      <c r="J41" s="352" t="str">
        <f t="shared" si="18"/>
        <v/>
      </c>
      <c r="K41" s="352" t="str">
        <f t="shared" si="19"/>
        <v/>
      </c>
      <c r="L41" s="355" t="str">
        <f t="shared" si="20"/>
        <v/>
      </c>
      <c r="M41" s="356" t="s">
        <v>32</v>
      </c>
      <c r="N41" s="357" t="s">
        <v>32</v>
      </c>
      <c r="O41" s="357" t="s">
        <v>32</v>
      </c>
      <c r="P41" s="358"/>
      <c r="Q41" s="415"/>
      <c r="R41" s="369"/>
      <c r="S41" s="369"/>
      <c r="T41" s="369"/>
      <c r="U41" s="369"/>
      <c r="V41" s="369"/>
      <c r="W41" s="369"/>
      <c r="X41" s="368"/>
      <c r="Y41" s="371"/>
    </row>
    <row r="42">
      <c r="A42" s="351">
        <v>39.0</v>
      </c>
      <c r="B42" s="352" t="str">
        <f t="shared" si="12"/>
        <v/>
      </c>
      <c r="C42" s="337" t="str">
        <f t="shared" si="2"/>
        <v/>
      </c>
      <c r="D42" s="412" t="str">
        <f t="shared" si="13"/>
        <v/>
      </c>
      <c r="E42" s="413" t="str">
        <f t="shared" si="4"/>
        <v/>
      </c>
      <c r="F42" s="354" t="str">
        <f t="shared" si="14"/>
        <v/>
      </c>
      <c r="G42" s="339" t="str">
        <f t="shared" si="15"/>
        <v/>
      </c>
      <c r="H42" s="339" t="str">
        <f t="shared" si="16"/>
        <v/>
      </c>
      <c r="I42" s="352" t="str">
        <f t="shared" si="17"/>
        <v/>
      </c>
      <c r="J42" s="352" t="str">
        <f t="shared" si="18"/>
        <v/>
      </c>
      <c r="K42" s="352" t="str">
        <f t="shared" si="19"/>
        <v/>
      </c>
      <c r="L42" s="355" t="str">
        <f t="shared" si="20"/>
        <v/>
      </c>
      <c r="M42" s="356" t="s">
        <v>32</v>
      </c>
      <c r="N42" s="357" t="s">
        <v>32</v>
      </c>
      <c r="O42" s="357" t="s">
        <v>32</v>
      </c>
      <c r="P42" s="358"/>
      <c r="Q42" s="414"/>
      <c r="R42" s="376"/>
      <c r="S42" s="376"/>
      <c r="T42" s="376"/>
      <c r="U42" s="376"/>
      <c r="V42" s="376"/>
      <c r="W42" s="376"/>
      <c r="X42" s="375"/>
      <c r="Y42" s="377"/>
    </row>
    <row r="43">
      <c r="A43" s="351">
        <v>40.0</v>
      </c>
      <c r="B43" s="352" t="str">
        <f t="shared" si="12"/>
        <v/>
      </c>
      <c r="C43" s="337" t="str">
        <f t="shared" si="2"/>
        <v/>
      </c>
      <c r="D43" s="412" t="str">
        <f t="shared" si="13"/>
        <v/>
      </c>
      <c r="E43" s="413" t="str">
        <f t="shared" si="4"/>
        <v/>
      </c>
      <c r="F43" s="354" t="str">
        <f t="shared" si="14"/>
        <v/>
      </c>
      <c r="G43" s="339" t="str">
        <f t="shared" si="15"/>
        <v/>
      </c>
      <c r="H43" s="339" t="str">
        <f t="shared" si="16"/>
        <v/>
      </c>
      <c r="I43" s="352" t="str">
        <f t="shared" si="17"/>
        <v/>
      </c>
      <c r="J43" s="352" t="str">
        <f t="shared" si="18"/>
        <v/>
      </c>
      <c r="K43" s="352" t="str">
        <f t="shared" si="19"/>
        <v/>
      </c>
      <c r="L43" s="355" t="str">
        <f t="shared" si="20"/>
        <v/>
      </c>
      <c r="M43" s="356" t="s">
        <v>32</v>
      </c>
      <c r="N43" s="357" t="s">
        <v>32</v>
      </c>
      <c r="O43" s="357" t="s">
        <v>32</v>
      </c>
      <c r="P43" s="358"/>
      <c r="Q43" s="415"/>
      <c r="R43" s="369"/>
      <c r="S43" s="369"/>
      <c r="T43" s="369"/>
      <c r="U43" s="369"/>
      <c r="V43" s="369"/>
      <c r="W43" s="369"/>
      <c r="X43" s="368"/>
      <c r="Y43" s="371"/>
    </row>
    <row r="44">
      <c r="A44" s="351">
        <v>41.0</v>
      </c>
      <c r="B44" s="352" t="str">
        <f t="shared" si="12"/>
        <v/>
      </c>
      <c r="C44" s="337" t="str">
        <f t="shared" si="2"/>
        <v/>
      </c>
      <c r="D44" s="412" t="str">
        <f t="shared" si="13"/>
        <v/>
      </c>
      <c r="E44" s="413" t="str">
        <f t="shared" si="4"/>
        <v/>
      </c>
      <c r="F44" s="354" t="str">
        <f t="shared" si="14"/>
        <v/>
      </c>
      <c r="G44" s="339" t="str">
        <f t="shared" si="15"/>
        <v/>
      </c>
      <c r="H44" s="339" t="str">
        <f t="shared" si="16"/>
        <v/>
      </c>
      <c r="I44" s="352" t="str">
        <f t="shared" si="17"/>
        <v/>
      </c>
      <c r="J44" s="352" t="str">
        <f t="shared" si="18"/>
        <v/>
      </c>
      <c r="K44" s="352" t="str">
        <f t="shared" si="19"/>
        <v/>
      </c>
      <c r="L44" s="355" t="str">
        <f t="shared" si="20"/>
        <v/>
      </c>
      <c r="M44" s="356" t="s">
        <v>32</v>
      </c>
      <c r="N44" s="357" t="s">
        <v>32</v>
      </c>
      <c r="O44" s="357" t="s">
        <v>32</v>
      </c>
      <c r="P44" s="358"/>
      <c r="Q44" s="414"/>
      <c r="R44" s="376"/>
      <c r="S44" s="376"/>
      <c r="T44" s="375"/>
      <c r="U44" s="376"/>
      <c r="V44" s="376"/>
      <c r="W44" s="376"/>
      <c r="X44" s="375"/>
      <c r="Y44" s="377"/>
    </row>
    <row r="45">
      <c r="A45" s="351">
        <v>42.0</v>
      </c>
      <c r="B45" s="352" t="str">
        <f t="shared" si="12"/>
        <v/>
      </c>
      <c r="C45" s="337" t="str">
        <f t="shared" si="2"/>
        <v/>
      </c>
      <c r="D45" s="412" t="str">
        <f t="shared" si="13"/>
        <v/>
      </c>
      <c r="E45" s="413" t="str">
        <f t="shared" si="4"/>
        <v/>
      </c>
      <c r="F45" s="354" t="str">
        <f t="shared" si="14"/>
        <v/>
      </c>
      <c r="G45" s="339" t="str">
        <f t="shared" si="15"/>
        <v/>
      </c>
      <c r="H45" s="339" t="str">
        <f t="shared" si="16"/>
        <v/>
      </c>
      <c r="I45" s="352" t="str">
        <f t="shared" si="17"/>
        <v/>
      </c>
      <c r="J45" s="352" t="str">
        <f t="shared" si="18"/>
        <v/>
      </c>
      <c r="K45" s="352" t="str">
        <f t="shared" si="19"/>
        <v/>
      </c>
      <c r="L45" s="355" t="str">
        <f t="shared" si="20"/>
        <v/>
      </c>
      <c r="M45" s="356" t="s">
        <v>32</v>
      </c>
      <c r="N45" s="357" t="s">
        <v>32</v>
      </c>
      <c r="O45" s="357" t="s">
        <v>32</v>
      </c>
      <c r="P45" s="358"/>
      <c r="Q45" s="415"/>
      <c r="R45" s="369"/>
      <c r="S45" s="369"/>
      <c r="T45" s="369"/>
      <c r="U45" s="369"/>
      <c r="V45" s="369"/>
      <c r="W45" s="369"/>
      <c r="X45" s="368"/>
      <c r="Y45" s="371"/>
    </row>
    <row r="46">
      <c r="A46" s="351">
        <v>43.0</v>
      </c>
      <c r="B46" s="352" t="str">
        <f t="shared" si="12"/>
        <v/>
      </c>
      <c r="C46" s="337" t="str">
        <f t="shared" si="2"/>
        <v/>
      </c>
      <c r="D46" s="412" t="str">
        <f t="shared" si="13"/>
        <v/>
      </c>
      <c r="E46" s="413" t="str">
        <f t="shared" si="4"/>
        <v/>
      </c>
      <c r="F46" s="354" t="str">
        <f t="shared" si="14"/>
        <v/>
      </c>
      <c r="G46" s="339" t="str">
        <f t="shared" si="15"/>
        <v/>
      </c>
      <c r="H46" s="339" t="str">
        <f t="shared" si="16"/>
        <v/>
      </c>
      <c r="I46" s="352" t="str">
        <f t="shared" si="17"/>
        <v/>
      </c>
      <c r="J46" s="352" t="str">
        <f t="shared" si="18"/>
        <v/>
      </c>
      <c r="K46" s="352" t="str">
        <f t="shared" si="19"/>
        <v/>
      </c>
      <c r="L46" s="355" t="str">
        <f t="shared" si="20"/>
        <v/>
      </c>
      <c r="M46" s="356" t="s">
        <v>32</v>
      </c>
      <c r="N46" s="357" t="s">
        <v>32</v>
      </c>
      <c r="O46" s="357" t="s">
        <v>32</v>
      </c>
      <c r="P46" s="358"/>
      <c r="Q46" s="414"/>
      <c r="R46" s="376"/>
      <c r="S46" s="376"/>
      <c r="T46" s="376"/>
      <c r="U46" s="376"/>
      <c r="V46" s="376"/>
      <c r="W46" s="376"/>
      <c r="X46" s="375"/>
      <c r="Y46" s="377"/>
    </row>
    <row r="47">
      <c r="A47" s="351">
        <v>44.0</v>
      </c>
      <c r="B47" s="352" t="str">
        <f t="shared" si="12"/>
        <v/>
      </c>
      <c r="C47" s="337" t="str">
        <f t="shared" si="2"/>
        <v/>
      </c>
      <c r="D47" s="412" t="str">
        <f t="shared" si="13"/>
        <v/>
      </c>
      <c r="E47" s="413" t="str">
        <f t="shared" si="4"/>
        <v/>
      </c>
      <c r="F47" s="354" t="str">
        <f t="shared" si="14"/>
        <v/>
      </c>
      <c r="G47" s="339" t="str">
        <f t="shared" si="15"/>
        <v/>
      </c>
      <c r="H47" s="339" t="str">
        <f t="shared" si="16"/>
        <v/>
      </c>
      <c r="I47" s="352" t="str">
        <f t="shared" si="17"/>
        <v/>
      </c>
      <c r="J47" s="352" t="str">
        <f t="shared" si="18"/>
        <v/>
      </c>
      <c r="K47" s="352" t="str">
        <f t="shared" si="19"/>
        <v/>
      </c>
      <c r="L47" s="355" t="str">
        <f t="shared" si="20"/>
        <v/>
      </c>
      <c r="M47" s="356" t="s">
        <v>32</v>
      </c>
      <c r="N47" s="357" t="s">
        <v>32</v>
      </c>
      <c r="O47" s="357" t="s">
        <v>32</v>
      </c>
      <c r="P47" s="358"/>
      <c r="Q47" s="415"/>
      <c r="R47" s="369"/>
      <c r="S47" s="369"/>
      <c r="T47" s="369"/>
      <c r="U47" s="369"/>
      <c r="V47" s="369"/>
      <c r="W47" s="369"/>
      <c r="X47" s="368"/>
      <c r="Y47" s="371"/>
    </row>
    <row r="48">
      <c r="A48" s="351">
        <v>45.0</v>
      </c>
      <c r="B48" s="352" t="str">
        <f t="shared" si="12"/>
        <v/>
      </c>
      <c r="C48" s="337" t="str">
        <f t="shared" si="2"/>
        <v/>
      </c>
      <c r="D48" s="412" t="str">
        <f t="shared" si="13"/>
        <v/>
      </c>
      <c r="E48" s="413" t="str">
        <f t="shared" si="4"/>
        <v/>
      </c>
      <c r="F48" s="354" t="str">
        <f t="shared" si="14"/>
        <v/>
      </c>
      <c r="G48" s="339" t="str">
        <f t="shared" si="15"/>
        <v/>
      </c>
      <c r="H48" s="339" t="str">
        <f t="shared" si="16"/>
        <v/>
      </c>
      <c r="I48" s="352" t="str">
        <f t="shared" si="17"/>
        <v/>
      </c>
      <c r="J48" s="352" t="str">
        <f t="shared" si="18"/>
        <v/>
      </c>
      <c r="K48" s="352" t="str">
        <f t="shared" si="19"/>
        <v/>
      </c>
      <c r="L48" s="355" t="str">
        <f t="shared" si="20"/>
        <v/>
      </c>
      <c r="M48" s="356" t="s">
        <v>32</v>
      </c>
      <c r="N48" s="357" t="s">
        <v>32</v>
      </c>
      <c r="O48" s="357" t="s">
        <v>32</v>
      </c>
      <c r="P48" s="358"/>
      <c r="Q48" s="414"/>
      <c r="R48" s="376"/>
      <c r="S48" s="376"/>
      <c r="T48" s="376"/>
      <c r="U48" s="376"/>
      <c r="V48" s="376"/>
      <c r="W48" s="376"/>
      <c r="X48" s="375"/>
      <c r="Y48" s="377"/>
    </row>
    <row r="49">
      <c r="A49" s="351">
        <v>46.0</v>
      </c>
      <c r="B49" s="352" t="str">
        <f t="shared" si="12"/>
        <v/>
      </c>
      <c r="C49" s="337" t="str">
        <f t="shared" si="2"/>
        <v/>
      </c>
      <c r="D49" s="412" t="str">
        <f t="shared" si="13"/>
        <v/>
      </c>
      <c r="E49" s="413" t="str">
        <f t="shared" si="4"/>
        <v/>
      </c>
      <c r="F49" s="354" t="str">
        <f t="shared" si="14"/>
        <v/>
      </c>
      <c r="G49" s="339" t="str">
        <f t="shared" si="15"/>
        <v/>
      </c>
      <c r="H49" s="339" t="str">
        <f t="shared" si="16"/>
        <v/>
      </c>
      <c r="I49" s="352" t="str">
        <f t="shared" si="17"/>
        <v/>
      </c>
      <c r="J49" s="352" t="str">
        <f t="shared" si="18"/>
        <v/>
      </c>
      <c r="K49" s="352" t="str">
        <f t="shared" si="19"/>
        <v/>
      </c>
      <c r="L49" s="355" t="str">
        <f t="shared" si="20"/>
        <v/>
      </c>
      <c r="M49" s="356" t="s">
        <v>32</v>
      </c>
      <c r="N49" s="357" t="s">
        <v>32</v>
      </c>
      <c r="O49" s="357" t="s">
        <v>32</v>
      </c>
      <c r="P49" s="358"/>
      <c r="Q49" s="415"/>
      <c r="R49" s="369"/>
      <c r="S49" s="369"/>
      <c r="T49" s="369"/>
      <c r="U49" s="369"/>
      <c r="V49" s="369"/>
      <c r="W49" s="369"/>
      <c r="X49" s="368"/>
      <c r="Y49" s="371"/>
    </row>
    <row r="50">
      <c r="A50" s="351">
        <v>47.0</v>
      </c>
      <c r="B50" s="352" t="str">
        <f t="shared" si="12"/>
        <v/>
      </c>
      <c r="C50" s="337" t="str">
        <f t="shared" si="2"/>
        <v/>
      </c>
      <c r="D50" s="412" t="str">
        <f t="shared" si="13"/>
        <v/>
      </c>
      <c r="E50" s="413" t="str">
        <f t="shared" si="4"/>
        <v/>
      </c>
      <c r="F50" s="354" t="str">
        <f t="shared" si="14"/>
        <v/>
      </c>
      <c r="G50" s="339" t="str">
        <f t="shared" si="15"/>
        <v/>
      </c>
      <c r="H50" s="339" t="str">
        <f t="shared" si="16"/>
        <v/>
      </c>
      <c r="I50" s="352" t="str">
        <f t="shared" si="17"/>
        <v/>
      </c>
      <c r="J50" s="352" t="str">
        <f t="shared" si="18"/>
        <v/>
      </c>
      <c r="K50" s="352" t="str">
        <f t="shared" si="19"/>
        <v/>
      </c>
      <c r="L50" s="355" t="str">
        <f t="shared" si="20"/>
        <v/>
      </c>
      <c r="M50" s="356" t="s">
        <v>32</v>
      </c>
      <c r="N50" s="357" t="s">
        <v>32</v>
      </c>
      <c r="O50" s="357" t="s">
        <v>32</v>
      </c>
      <c r="P50" s="358"/>
      <c r="Q50" s="414"/>
      <c r="R50" s="376"/>
      <c r="S50" s="376"/>
      <c r="T50" s="376"/>
      <c r="U50" s="376"/>
      <c r="V50" s="376"/>
      <c r="W50" s="376"/>
      <c r="X50" s="375"/>
      <c r="Y50" s="377"/>
    </row>
    <row r="51">
      <c r="A51" s="351">
        <v>48.0</v>
      </c>
      <c r="B51" s="352" t="str">
        <f t="shared" si="12"/>
        <v/>
      </c>
      <c r="C51" s="337" t="str">
        <f t="shared" si="2"/>
        <v/>
      </c>
      <c r="D51" s="412" t="str">
        <f t="shared" si="13"/>
        <v/>
      </c>
      <c r="E51" s="413" t="str">
        <f t="shared" si="4"/>
        <v/>
      </c>
      <c r="F51" s="354" t="str">
        <f t="shared" si="14"/>
        <v/>
      </c>
      <c r="G51" s="339" t="str">
        <f t="shared" si="15"/>
        <v/>
      </c>
      <c r="H51" s="339" t="str">
        <f t="shared" si="16"/>
        <v/>
      </c>
      <c r="I51" s="352" t="str">
        <f t="shared" si="17"/>
        <v/>
      </c>
      <c r="J51" s="352" t="str">
        <f t="shared" si="18"/>
        <v/>
      </c>
      <c r="K51" s="352" t="str">
        <f t="shared" si="19"/>
        <v/>
      </c>
      <c r="L51" s="355" t="str">
        <f t="shared" si="20"/>
        <v/>
      </c>
      <c r="M51" s="356" t="s">
        <v>32</v>
      </c>
      <c r="N51" s="357" t="s">
        <v>32</v>
      </c>
      <c r="O51" s="357" t="s">
        <v>32</v>
      </c>
      <c r="P51" s="358"/>
      <c r="Q51" s="415"/>
      <c r="R51" s="369"/>
      <c r="S51" s="369"/>
      <c r="T51" s="369"/>
      <c r="U51" s="369"/>
      <c r="V51" s="369"/>
      <c r="W51" s="369"/>
      <c r="X51" s="368"/>
      <c r="Y51" s="371"/>
    </row>
    <row r="52">
      <c r="A52" s="351">
        <v>49.0</v>
      </c>
      <c r="B52" s="352" t="str">
        <f t="shared" si="12"/>
        <v/>
      </c>
      <c r="C52" s="337" t="str">
        <f t="shared" si="2"/>
        <v/>
      </c>
      <c r="D52" s="412" t="str">
        <f t="shared" si="13"/>
        <v/>
      </c>
      <c r="E52" s="413" t="str">
        <f t="shared" si="4"/>
        <v/>
      </c>
      <c r="F52" s="354" t="str">
        <f t="shared" si="14"/>
        <v/>
      </c>
      <c r="G52" s="339" t="str">
        <f t="shared" si="15"/>
        <v/>
      </c>
      <c r="H52" s="339" t="str">
        <f t="shared" si="16"/>
        <v/>
      </c>
      <c r="I52" s="352" t="str">
        <f t="shared" si="17"/>
        <v/>
      </c>
      <c r="J52" s="352" t="str">
        <f t="shared" si="18"/>
        <v/>
      </c>
      <c r="K52" s="352" t="str">
        <f t="shared" si="19"/>
        <v/>
      </c>
      <c r="L52" s="355" t="str">
        <f t="shared" si="20"/>
        <v/>
      </c>
      <c r="M52" s="356" t="s">
        <v>32</v>
      </c>
      <c r="N52" s="357" t="s">
        <v>32</v>
      </c>
      <c r="O52" s="357" t="s">
        <v>32</v>
      </c>
      <c r="P52" s="358"/>
      <c r="Q52" s="414"/>
      <c r="R52" s="376"/>
      <c r="S52" s="376"/>
      <c r="T52" s="376"/>
      <c r="U52" s="376"/>
      <c r="V52" s="376"/>
      <c r="W52" s="376"/>
      <c r="X52" s="375"/>
      <c r="Y52" s="377"/>
    </row>
    <row r="53">
      <c r="A53" s="351">
        <v>50.0</v>
      </c>
      <c r="B53" s="352" t="str">
        <f t="shared" si="12"/>
        <v/>
      </c>
      <c r="C53" s="337" t="str">
        <f t="shared" si="2"/>
        <v/>
      </c>
      <c r="D53" s="412" t="str">
        <f t="shared" si="13"/>
        <v/>
      </c>
      <c r="E53" s="413" t="str">
        <f t="shared" si="4"/>
        <v/>
      </c>
      <c r="F53" s="354" t="str">
        <f t="shared" si="14"/>
        <v/>
      </c>
      <c r="G53" s="339" t="str">
        <f t="shared" si="15"/>
        <v/>
      </c>
      <c r="H53" s="339" t="str">
        <f t="shared" si="16"/>
        <v/>
      </c>
      <c r="I53" s="352" t="str">
        <f t="shared" si="17"/>
        <v/>
      </c>
      <c r="J53" s="352" t="str">
        <f t="shared" si="18"/>
        <v/>
      </c>
      <c r="K53" s="352" t="str">
        <f t="shared" si="19"/>
        <v/>
      </c>
      <c r="L53" s="355" t="str">
        <f t="shared" si="20"/>
        <v/>
      </c>
      <c r="M53" s="356" t="s">
        <v>32</v>
      </c>
      <c r="N53" s="357" t="s">
        <v>32</v>
      </c>
      <c r="O53" s="357" t="s">
        <v>32</v>
      </c>
      <c r="P53" s="358"/>
      <c r="Q53" s="415"/>
      <c r="R53" s="369"/>
      <c r="S53" s="369"/>
      <c r="T53" s="369"/>
      <c r="U53" s="369"/>
      <c r="V53" s="369"/>
      <c r="W53" s="369"/>
      <c r="X53" s="368"/>
      <c r="Y53" s="371"/>
    </row>
    <row r="54">
      <c r="A54" s="351">
        <v>51.0</v>
      </c>
      <c r="B54" s="352" t="str">
        <f t="shared" si="12"/>
        <v/>
      </c>
      <c r="C54" s="337" t="str">
        <f t="shared" si="2"/>
        <v/>
      </c>
      <c r="D54" s="412" t="str">
        <f t="shared" si="13"/>
        <v/>
      </c>
      <c r="E54" s="413" t="str">
        <f t="shared" si="4"/>
        <v/>
      </c>
      <c r="F54" s="354" t="str">
        <f t="shared" si="14"/>
        <v/>
      </c>
      <c r="G54" s="339" t="str">
        <f t="shared" si="15"/>
        <v/>
      </c>
      <c r="H54" s="339" t="str">
        <f t="shared" si="16"/>
        <v/>
      </c>
      <c r="I54" s="352" t="str">
        <f t="shared" si="17"/>
        <v/>
      </c>
      <c r="J54" s="352" t="str">
        <f t="shared" si="18"/>
        <v/>
      </c>
      <c r="K54" s="352" t="str">
        <f t="shared" si="19"/>
        <v/>
      </c>
      <c r="L54" s="355" t="str">
        <f t="shared" si="20"/>
        <v/>
      </c>
      <c r="M54" s="356" t="s">
        <v>32</v>
      </c>
      <c r="N54" s="357" t="s">
        <v>32</v>
      </c>
      <c r="O54" s="357" t="s">
        <v>32</v>
      </c>
      <c r="P54" s="358"/>
      <c r="Q54" s="414"/>
      <c r="R54" s="376"/>
      <c r="S54" s="376"/>
      <c r="T54" s="376"/>
      <c r="U54" s="376"/>
      <c r="V54" s="376"/>
      <c r="W54" s="376"/>
      <c r="X54" s="375"/>
      <c r="Y54" s="377"/>
    </row>
    <row r="55">
      <c r="A55" s="351">
        <v>52.0</v>
      </c>
      <c r="B55" s="352" t="str">
        <f t="shared" si="12"/>
        <v/>
      </c>
      <c r="C55" s="337" t="str">
        <f t="shared" si="2"/>
        <v/>
      </c>
      <c r="D55" s="412" t="str">
        <f t="shared" si="13"/>
        <v/>
      </c>
      <c r="E55" s="413" t="str">
        <f t="shared" si="4"/>
        <v/>
      </c>
      <c r="F55" s="354" t="str">
        <f t="shared" si="14"/>
        <v/>
      </c>
      <c r="G55" s="339" t="str">
        <f t="shared" si="15"/>
        <v/>
      </c>
      <c r="H55" s="339" t="str">
        <f t="shared" si="16"/>
        <v/>
      </c>
      <c r="I55" s="352" t="str">
        <f t="shared" si="17"/>
        <v/>
      </c>
      <c r="J55" s="352" t="str">
        <f t="shared" si="18"/>
        <v/>
      </c>
      <c r="K55" s="352" t="str">
        <f t="shared" si="19"/>
        <v/>
      </c>
      <c r="L55" s="355" t="str">
        <f t="shared" si="20"/>
        <v/>
      </c>
      <c r="M55" s="356" t="s">
        <v>32</v>
      </c>
      <c r="N55" s="357" t="s">
        <v>32</v>
      </c>
      <c r="O55" s="357" t="s">
        <v>32</v>
      </c>
      <c r="P55" s="358"/>
      <c r="Q55" s="415"/>
      <c r="R55" s="369"/>
      <c r="S55" s="369"/>
      <c r="T55" s="369"/>
      <c r="U55" s="369"/>
      <c r="V55" s="369"/>
      <c r="W55" s="369"/>
      <c r="X55" s="368"/>
      <c r="Y55" s="371"/>
    </row>
    <row r="56">
      <c r="A56" s="351">
        <v>53.0</v>
      </c>
      <c r="B56" s="352" t="str">
        <f t="shared" si="12"/>
        <v/>
      </c>
      <c r="C56" s="337" t="str">
        <f t="shared" si="2"/>
        <v/>
      </c>
      <c r="D56" s="412" t="str">
        <f t="shared" si="13"/>
        <v/>
      </c>
      <c r="E56" s="413" t="str">
        <f t="shared" si="4"/>
        <v/>
      </c>
      <c r="F56" s="354" t="str">
        <f t="shared" si="14"/>
        <v/>
      </c>
      <c r="G56" s="339" t="str">
        <f t="shared" si="15"/>
        <v/>
      </c>
      <c r="H56" s="339" t="str">
        <f t="shared" si="16"/>
        <v/>
      </c>
      <c r="I56" s="352" t="str">
        <f t="shared" si="17"/>
        <v/>
      </c>
      <c r="J56" s="352" t="str">
        <f t="shared" si="18"/>
        <v/>
      </c>
      <c r="K56" s="352" t="str">
        <f t="shared" si="19"/>
        <v/>
      </c>
      <c r="L56" s="355" t="str">
        <f t="shared" si="20"/>
        <v/>
      </c>
      <c r="M56" s="356" t="s">
        <v>32</v>
      </c>
      <c r="N56" s="357" t="s">
        <v>32</v>
      </c>
      <c r="O56" s="357" t="s">
        <v>32</v>
      </c>
      <c r="P56" s="358"/>
      <c r="Q56" s="414"/>
      <c r="R56" s="376"/>
      <c r="S56" s="376"/>
      <c r="T56" s="375"/>
      <c r="U56" s="376"/>
      <c r="V56" s="376"/>
      <c r="W56" s="376"/>
      <c r="X56" s="375"/>
      <c r="Y56" s="377"/>
    </row>
    <row r="57">
      <c r="A57" s="351">
        <v>54.0</v>
      </c>
      <c r="B57" s="352" t="str">
        <f t="shared" si="12"/>
        <v/>
      </c>
      <c r="C57" s="337" t="str">
        <f t="shared" si="2"/>
        <v/>
      </c>
      <c r="D57" s="412" t="str">
        <f t="shared" si="13"/>
        <v/>
      </c>
      <c r="E57" s="413" t="str">
        <f t="shared" si="4"/>
        <v/>
      </c>
      <c r="F57" s="354" t="str">
        <f t="shared" si="14"/>
        <v/>
      </c>
      <c r="G57" s="339" t="str">
        <f t="shared" si="15"/>
        <v/>
      </c>
      <c r="H57" s="339" t="str">
        <f t="shared" si="16"/>
        <v/>
      </c>
      <c r="I57" s="352" t="str">
        <f t="shared" si="17"/>
        <v/>
      </c>
      <c r="J57" s="352" t="str">
        <f t="shared" si="18"/>
        <v/>
      </c>
      <c r="K57" s="352" t="str">
        <f t="shared" si="19"/>
        <v/>
      </c>
      <c r="L57" s="355" t="str">
        <f t="shared" si="20"/>
        <v/>
      </c>
      <c r="M57" s="356" t="s">
        <v>32</v>
      </c>
      <c r="N57" s="357" t="s">
        <v>32</v>
      </c>
      <c r="O57" s="357" t="s">
        <v>32</v>
      </c>
      <c r="P57" s="358"/>
      <c r="Q57" s="415"/>
      <c r="R57" s="369"/>
      <c r="S57" s="369"/>
      <c r="T57" s="369"/>
      <c r="U57" s="369"/>
      <c r="V57" s="369"/>
      <c r="W57" s="369"/>
      <c r="X57" s="368"/>
      <c r="Y57" s="371"/>
    </row>
    <row r="58">
      <c r="A58" s="351">
        <v>55.0</v>
      </c>
      <c r="B58" s="352" t="str">
        <f t="shared" si="12"/>
        <v/>
      </c>
      <c r="C58" s="337" t="str">
        <f t="shared" si="2"/>
        <v/>
      </c>
      <c r="D58" s="412" t="str">
        <f t="shared" si="13"/>
        <v/>
      </c>
      <c r="E58" s="413" t="str">
        <f t="shared" si="4"/>
        <v/>
      </c>
      <c r="F58" s="354" t="str">
        <f t="shared" si="14"/>
        <v/>
      </c>
      <c r="G58" s="339" t="str">
        <f t="shared" si="15"/>
        <v/>
      </c>
      <c r="H58" s="339" t="str">
        <f t="shared" si="16"/>
        <v/>
      </c>
      <c r="I58" s="352" t="str">
        <f t="shared" si="17"/>
        <v/>
      </c>
      <c r="J58" s="352" t="str">
        <f t="shared" si="18"/>
        <v/>
      </c>
      <c r="K58" s="352" t="str">
        <f t="shared" si="19"/>
        <v/>
      </c>
      <c r="L58" s="355" t="str">
        <f t="shared" si="20"/>
        <v/>
      </c>
      <c r="M58" s="356" t="s">
        <v>32</v>
      </c>
      <c r="N58" s="357" t="s">
        <v>32</v>
      </c>
      <c r="O58" s="357" t="s">
        <v>32</v>
      </c>
      <c r="P58" s="358"/>
      <c r="Q58" s="414"/>
      <c r="R58" s="376"/>
      <c r="S58" s="376"/>
      <c r="T58" s="376"/>
      <c r="U58" s="376"/>
      <c r="V58" s="376"/>
      <c r="W58" s="376"/>
      <c r="X58" s="375"/>
      <c r="Y58" s="377"/>
    </row>
    <row r="59">
      <c r="A59" s="351">
        <v>56.0</v>
      </c>
      <c r="B59" s="352" t="str">
        <f t="shared" si="12"/>
        <v/>
      </c>
      <c r="C59" s="337" t="str">
        <f t="shared" si="2"/>
        <v/>
      </c>
      <c r="D59" s="412" t="str">
        <f t="shared" si="13"/>
        <v/>
      </c>
      <c r="E59" s="413" t="str">
        <f t="shared" si="4"/>
        <v/>
      </c>
      <c r="F59" s="354" t="str">
        <f t="shared" si="14"/>
        <v/>
      </c>
      <c r="G59" s="339" t="str">
        <f t="shared" si="15"/>
        <v/>
      </c>
      <c r="H59" s="339" t="str">
        <f t="shared" si="16"/>
        <v/>
      </c>
      <c r="I59" s="352" t="str">
        <f t="shared" si="17"/>
        <v/>
      </c>
      <c r="J59" s="352" t="str">
        <f t="shared" si="18"/>
        <v/>
      </c>
      <c r="K59" s="352" t="str">
        <f t="shared" si="19"/>
        <v/>
      </c>
      <c r="L59" s="355" t="str">
        <f t="shared" si="20"/>
        <v/>
      </c>
      <c r="M59" s="356" t="s">
        <v>32</v>
      </c>
      <c r="N59" s="357" t="s">
        <v>32</v>
      </c>
      <c r="O59" s="357" t="s">
        <v>32</v>
      </c>
      <c r="P59" s="358"/>
      <c r="Q59" s="415"/>
      <c r="R59" s="369"/>
      <c r="S59" s="369"/>
      <c r="T59" s="369"/>
      <c r="U59" s="369"/>
      <c r="V59" s="369"/>
      <c r="W59" s="369"/>
      <c r="X59" s="368"/>
      <c r="Y59" s="371"/>
    </row>
    <row r="60">
      <c r="A60" s="351">
        <v>57.0</v>
      </c>
      <c r="B60" s="352" t="str">
        <f t="shared" si="12"/>
        <v/>
      </c>
      <c r="C60" s="337" t="str">
        <f t="shared" si="2"/>
        <v/>
      </c>
      <c r="D60" s="412" t="str">
        <f t="shared" si="13"/>
        <v/>
      </c>
      <c r="E60" s="413" t="str">
        <f t="shared" si="4"/>
        <v/>
      </c>
      <c r="F60" s="354" t="str">
        <f t="shared" si="14"/>
        <v/>
      </c>
      <c r="G60" s="339" t="str">
        <f t="shared" si="15"/>
        <v/>
      </c>
      <c r="H60" s="339" t="str">
        <f t="shared" si="16"/>
        <v/>
      </c>
      <c r="I60" s="352" t="str">
        <f t="shared" si="17"/>
        <v/>
      </c>
      <c r="J60" s="352" t="str">
        <f t="shared" si="18"/>
        <v/>
      </c>
      <c r="K60" s="352" t="str">
        <f t="shared" si="19"/>
        <v/>
      </c>
      <c r="L60" s="355" t="str">
        <f t="shared" si="20"/>
        <v/>
      </c>
      <c r="M60" s="356" t="s">
        <v>32</v>
      </c>
      <c r="N60" s="357" t="s">
        <v>32</v>
      </c>
      <c r="O60" s="357" t="s">
        <v>32</v>
      </c>
      <c r="P60" s="358"/>
      <c r="Q60" s="414"/>
      <c r="R60" s="376"/>
      <c r="S60" s="376"/>
      <c r="T60" s="376"/>
      <c r="U60" s="376"/>
      <c r="V60" s="376"/>
      <c r="W60" s="376"/>
      <c r="X60" s="375"/>
      <c r="Y60" s="377"/>
    </row>
    <row r="61">
      <c r="A61" s="351">
        <v>58.0</v>
      </c>
      <c r="B61" s="352" t="str">
        <f t="shared" si="12"/>
        <v/>
      </c>
      <c r="C61" s="337" t="str">
        <f t="shared" si="2"/>
        <v/>
      </c>
      <c r="D61" s="412" t="str">
        <f t="shared" si="13"/>
        <v/>
      </c>
      <c r="E61" s="413" t="str">
        <f t="shared" si="4"/>
        <v/>
      </c>
      <c r="F61" s="354" t="str">
        <f t="shared" si="14"/>
        <v/>
      </c>
      <c r="G61" s="339" t="str">
        <f t="shared" si="15"/>
        <v/>
      </c>
      <c r="H61" s="339" t="str">
        <f t="shared" si="16"/>
        <v/>
      </c>
      <c r="I61" s="352" t="str">
        <f t="shared" si="17"/>
        <v/>
      </c>
      <c r="J61" s="352" t="str">
        <f t="shared" si="18"/>
        <v/>
      </c>
      <c r="K61" s="352" t="str">
        <f t="shared" si="19"/>
        <v/>
      </c>
      <c r="L61" s="355" t="str">
        <f t="shared" si="20"/>
        <v/>
      </c>
      <c r="M61" s="356" t="s">
        <v>32</v>
      </c>
      <c r="N61" s="357" t="s">
        <v>32</v>
      </c>
      <c r="O61" s="357" t="s">
        <v>32</v>
      </c>
      <c r="P61" s="358"/>
      <c r="Q61" s="415"/>
      <c r="R61" s="369"/>
      <c r="S61" s="369"/>
      <c r="T61" s="369"/>
      <c r="U61" s="369"/>
      <c r="V61" s="369"/>
      <c r="W61" s="369"/>
      <c r="X61" s="368"/>
      <c r="Y61" s="371"/>
    </row>
    <row r="62">
      <c r="A62" s="351">
        <v>59.0</v>
      </c>
      <c r="B62" s="352" t="str">
        <f t="shared" si="12"/>
        <v/>
      </c>
      <c r="C62" s="337" t="str">
        <f t="shared" si="2"/>
        <v/>
      </c>
      <c r="D62" s="412" t="str">
        <f t="shared" si="13"/>
        <v/>
      </c>
      <c r="E62" s="413" t="str">
        <f t="shared" si="4"/>
        <v/>
      </c>
      <c r="F62" s="354" t="str">
        <f t="shared" si="14"/>
        <v/>
      </c>
      <c r="G62" s="339" t="str">
        <f t="shared" si="15"/>
        <v/>
      </c>
      <c r="H62" s="339" t="str">
        <f t="shared" si="16"/>
        <v/>
      </c>
      <c r="I62" s="352" t="str">
        <f t="shared" si="17"/>
        <v/>
      </c>
      <c r="J62" s="352" t="str">
        <f t="shared" si="18"/>
        <v/>
      </c>
      <c r="K62" s="352" t="str">
        <f t="shared" si="19"/>
        <v/>
      </c>
      <c r="L62" s="355" t="str">
        <f t="shared" si="20"/>
        <v/>
      </c>
      <c r="M62" s="356" t="s">
        <v>32</v>
      </c>
      <c r="N62" s="357" t="s">
        <v>32</v>
      </c>
      <c r="O62" s="357" t="s">
        <v>32</v>
      </c>
      <c r="P62" s="358"/>
      <c r="Q62" s="414"/>
      <c r="R62" s="376"/>
      <c r="S62" s="376"/>
      <c r="T62" s="375"/>
      <c r="U62" s="376"/>
      <c r="V62" s="376"/>
      <c r="W62" s="376"/>
      <c r="X62" s="375"/>
      <c r="Y62" s="377"/>
    </row>
    <row r="63">
      <c r="A63" s="351">
        <v>60.0</v>
      </c>
      <c r="B63" s="352" t="str">
        <f t="shared" si="12"/>
        <v/>
      </c>
      <c r="C63" s="337" t="str">
        <f t="shared" si="2"/>
        <v/>
      </c>
      <c r="D63" s="412" t="str">
        <f t="shared" si="13"/>
        <v/>
      </c>
      <c r="E63" s="413" t="str">
        <f t="shared" si="4"/>
        <v/>
      </c>
      <c r="F63" s="354" t="str">
        <f t="shared" si="14"/>
        <v/>
      </c>
      <c r="G63" s="339" t="str">
        <f t="shared" si="15"/>
        <v/>
      </c>
      <c r="H63" s="339" t="str">
        <f t="shared" si="16"/>
        <v/>
      </c>
      <c r="I63" s="352" t="str">
        <f t="shared" si="17"/>
        <v/>
      </c>
      <c r="J63" s="352" t="str">
        <f t="shared" si="18"/>
        <v/>
      </c>
      <c r="K63" s="352" t="str">
        <f t="shared" si="19"/>
        <v/>
      </c>
      <c r="L63" s="355" t="str">
        <f t="shared" si="20"/>
        <v/>
      </c>
      <c r="M63" s="356" t="s">
        <v>32</v>
      </c>
      <c r="N63" s="357" t="s">
        <v>32</v>
      </c>
      <c r="O63" s="357" t="s">
        <v>32</v>
      </c>
      <c r="P63" s="358"/>
      <c r="Q63" s="415"/>
      <c r="R63" s="369"/>
      <c r="S63" s="369"/>
      <c r="T63" s="369"/>
      <c r="U63" s="369"/>
      <c r="V63" s="369"/>
      <c r="W63" s="369"/>
      <c r="X63" s="368"/>
      <c r="Y63" s="371"/>
    </row>
    <row r="64">
      <c r="A64" s="351">
        <v>61.0</v>
      </c>
      <c r="B64" s="352" t="str">
        <f t="shared" si="12"/>
        <v/>
      </c>
      <c r="C64" s="337" t="str">
        <f t="shared" si="2"/>
        <v/>
      </c>
      <c r="D64" s="412" t="str">
        <f t="shared" si="13"/>
        <v/>
      </c>
      <c r="E64" s="413" t="str">
        <f t="shared" si="4"/>
        <v/>
      </c>
      <c r="F64" s="354" t="str">
        <f t="shared" si="14"/>
        <v/>
      </c>
      <c r="G64" s="339" t="str">
        <f t="shared" si="15"/>
        <v/>
      </c>
      <c r="H64" s="339" t="str">
        <f t="shared" si="16"/>
        <v/>
      </c>
      <c r="I64" s="352" t="str">
        <f t="shared" si="17"/>
        <v/>
      </c>
      <c r="J64" s="352" t="str">
        <f t="shared" si="18"/>
        <v/>
      </c>
      <c r="K64" s="352" t="str">
        <f t="shared" si="19"/>
        <v/>
      </c>
      <c r="L64" s="355" t="str">
        <f t="shared" si="20"/>
        <v/>
      </c>
      <c r="M64" s="356" t="s">
        <v>32</v>
      </c>
      <c r="N64" s="357" t="s">
        <v>32</v>
      </c>
      <c r="O64" s="357" t="s">
        <v>32</v>
      </c>
      <c r="P64" s="358"/>
      <c r="Q64" s="414"/>
      <c r="R64" s="376"/>
      <c r="S64" s="376"/>
      <c r="T64" s="376"/>
      <c r="U64" s="376"/>
      <c r="V64" s="376"/>
      <c r="W64" s="376"/>
      <c r="X64" s="375"/>
      <c r="Y64" s="377"/>
    </row>
    <row r="65">
      <c r="A65" s="351">
        <v>62.0</v>
      </c>
      <c r="B65" s="352" t="str">
        <f t="shared" si="12"/>
        <v/>
      </c>
      <c r="C65" s="337" t="str">
        <f t="shared" si="2"/>
        <v/>
      </c>
      <c r="D65" s="412" t="str">
        <f t="shared" si="13"/>
        <v/>
      </c>
      <c r="E65" s="413" t="str">
        <f t="shared" si="4"/>
        <v/>
      </c>
      <c r="F65" s="354" t="str">
        <f t="shared" si="14"/>
        <v/>
      </c>
      <c r="G65" s="339" t="str">
        <f t="shared" si="15"/>
        <v/>
      </c>
      <c r="H65" s="339" t="str">
        <f t="shared" si="16"/>
        <v/>
      </c>
      <c r="I65" s="352" t="str">
        <f t="shared" si="17"/>
        <v/>
      </c>
      <c r="J65" s="352" t="str">
        <f t="shared" si="18"/>
        <v/>
      </c>
      <c r="K65" s="352" t="str">
        <f t="shared" si="19"/>
        <v/>
      </c>
      <c r="L65" s="355" t="str">
        <f t="shared" si="20"/>
        <v/>
      </c>
      <c r="M65" s="356" t="s">
        <v>32</v>
      </c>
      <c r="N65" s="357" t="s">
        <v>32</v>
      </c>
      <c r="O65" s="357" t="s">
        <v>32</v>
      </c>
      <c r="P65" s="358"/>
      <c r="Q65" s="415"/>
      <c r="R65" s="369"/>
      <c r="S65" s="369"/>
      <c r="T65" s="369"/>
      <c r="U65" s="369"/>
      <c r="V65" s="369"/>
      <c r="W65" s="369"/>
      <c r="X65" s="368"/>
      <c r="Y65" s="371"/>
    </row>
    <row r="66">
      <c r="A66" s="351">
        <v>63.0</v>
      </c>
      <c r="B66" s="352" t="str">
        <f t="shared" si="12"/>
        <v/>
      </c>
      <c r="C66" s="337" t="str">
        <f t="shared" si="2"/>
        <v/>
      </c>
      <c r="D66" s="412" t="str">
        <f t="shared" si="13"/>
        <v/>
      </c>
      <c r="E66" s="413" t="str">
        <f t="shared" si="4"/>
        <v/>
      </c>
      <c r="F66" s="354" t="str">
        <f t="shared" si="14"/>
        <v/>
      </c>
      <c r="G66" s="339" t="str">
        <f t="shared" si="15"/>
        <v/>
      </c>
      <c r="H66" s="339" t="str">
        <f t="shared" si="16"/>
        <v/>
      </c>
      <c r="I66" s="352" t="str">
        <f t="shared" si="17"/>
        <v/>
      </c>
      <c r="J66" s="352" t="str">
        <f t="shared" si="18"/>
        <v/>
      </c>
      <c r="K66" s="352" t="str">
        <f t="shared" si="19"/>
        <v/>
      </c>
      <c r="L66" s="355" t="str">
        <f t="shared" si="20"/>
        <v/>
      </c>
      <c r="M66" s="356" t="s">
        <v>32</v>
      </c>
      <c r="N66" s="357" t="s">
        <v>32</v>
      </c>
      <c r="O66" s="357" t="s">
        <v>32</v>
      </c>
      <c r="P66" s="358"/>
      <c r="Q66" s="414"/>
      <c r="R66" s="376"/>
      <c r="S66" s="376"/>
      <c r="T66" s="376"/>
      <c r="U66" s="376"/>
      <c r="V66" s="376"/>
      <c r="W66" s="376"/>
      <c r="X66" s="375"/>
      <c r="Y66" s="377"/>
    </row>
    <row r="67">
      <c r="A67" s="351">
        <v>64.0</v>
      </c>
      <c r="B67" s="352" t="str">
        <f t="shared" si="12"/>
        <v/>
      </c>
      <c r="C67" s="337" t="str">
        <f t="shared" si="2"/>
        <v/>
      </c>
      <c r="D67" s="412" t="str">
        <f t="shared" si="13"/>
        <v/>
      </c>
      <c r="E67" s="413" t="str">
        <f t="shared" si="4"/>
        <v/>
      </c>
      <c r="F67" s="354" t="str">
        <f t="shared" si="14"/>
        <v/>
      </c>
      <c r="G67" s="339" t="str">
        <f t="shared" si="15"/>
        <v/>
      </c>
      <c r="H67" s="339" t="str">
        <f t="shared" si="16"/>
        <v/>
      </c>
      <c r="I67" s="352" t="str">
        <f t="shared" si="17"/>
        <v/>
      </c>
      <c r="J67" s="352" t="str">
        <f t="shared" si="18"/>
        <v/>
      </c>
      <c r="K67" s="352" t="str">
        <f t="shared" si="19"/>
        <v/>
      </c>
      <c r="L67" s="355" t="str">
        <f t="shared" si="20"/>
        <v/>
      </c>
      <c r="M67" s="356" t="s">
        <v>32</v>
      </c>
      <c r="N67" s="357" t="s">
        <v>32</v>
      </c>
      <c r="O67" s="357" t="s">
        <v>32</v>
      </c>
      <c r="P67" s="358"/>
      <c r="Q67" s="415"/>
      <c r="R67" s="369"/>
      <c r="S67" s="369"/>
      <c r="T67" s="369"/>
      <c r="U67" s="369"/>
      <c r="V67" s="369"/>
      <c r="W67" s="369"/>
      <c r="X67" s="368"/>
      <c r="Y67" s="371"/>
    </row>
    <row r="68">
      <c r="A68" s="351">
        <v>65.0</v>
      </c>
      <c r="B68" s="352" t="str">
        <f t="shared" si="12"/>
        <v/>
      </c>
      <c r="C68" s="337" t="str">
        <f t="shared" si="2"/>
        <v/>
      </c>
      <c r="D68" s="412" t="str">
        <f t="shared" si="13"/>
        <v/>
      </c>
      <c r="E68" s="413" t="str">
        <f t="shared" si="4"/>
        <v/>
      </c>
      <c r="F68" s="354" t="str">
        <f t="shared" si="14"/>
        <v/>
      </c>
      <c r="G68" s="339" t="str">
        <f t="shared" si="15"/>
        <v/>
      </c>
      <c r="H68" s="339" t="str">
        <f t="shared" si="16"/>
        <v/>
      </c>
      <c r="I68" s="352" t="str">
        <f t="shared" si="17"/>
        <v/>
      </c>
      <c r="J68" s="352" t="str">
        <f t="shared" si="18"/>
        <v/>
      </c>
      <c r="K68" s="352" t="str">
        <f t="shared" si="19"/>
        <v/>
      </c>
      <c r="L68" s="355" t="str">
        <f t="shared" si="20"/>
        <v/>
      </c>
      <c r="M68" s="356" t="s">
        <v>32</v>
      </c>
      <c r="N68" s="357" t="s">
        <v>32</v>
      </c>
      <c r="O68" s="357" t="s">
        <v>32</v>
      </c>
      <c r="P68" s="358"/>
      <c r="Q68" s="414"/>
      <c r="R68" s="376"/>
      <c r="S68" s="376"/>
      <c r="T68" s="376"/>
      <c r="U68" s="376"/>
      <c r="V68" s="376"/>
      <c r="W68" s="376"/>
      <c r="X68" s="375"/>
      <c r="Y68" s="377"/>
    </row>
    <row r="69">
      <c r="A69" s="351">
        <v>66.0</v>
      </c>
      <c r="B69" s="352" t="str">
        <f t="shared" si="12"/>
        <v/>
      </c>
      <c r="C69" s="337" t="str">
        <f t="shared" si="2"/>
        <v/>
      </c>
      <c r="D69" s="412" t="str">
        <f t="shared" si="13"/>
        <v/>
      </c>
      <c r="E69" s="413" t="str">
        <f t="shared" si="4"/>
        <v/>
      </c>
      <c r="F69" s="354" t="str">
        <f t="shared" si="14"/>
        <v/>
      </c>
      <c r="G69" s="339" t="str">
        <f t="shared" si="15"/>
        <v/>
      </c>
      <c r="H69" s="339" t="str">
        <f t="shared" si="16"/>
        <v/>
      </c>
      <c r="I69" s="352" t="str">
        <f t="shared" si="17"/>
        <v/>
      </c>
      <c r="J69" s="352" t="str">
        <f t="shared" si="18"/>
        <v/>
      </c>
      <c r="K69" s="352" t="str">
        <f t="shared" si="19"/>
        <v/>
      </c>
      <c r="L69" s="355" t="str">
        <f t="shared" si="20"/>
        <v/>
      </c>
      <c r="M69" s="356" t="s">
        <v>32</v>
      </c>
      <c r="N69" s="357" t="s">
        <v>32</v>
      </c>
      <c r="O69" s="357" t="s">
        <v>32</v>
      </c>
      <c r="P69" s="358"/>
      <c r="Q69" s="415"/>
      <c r="R69" s="369"/>
      <c r="S69" s="369"/>
      <c r="T69" s="369"/>
      <c r="U69" s="369"/>
      <c r="V69" s="369"/>
      <c r="W69" s="369"/>
      <c r="X69" s="368"/>
      <c r="Y69" s="371"/>
    </row>
    <row r="70">
      <c r="A70" s="351">
        <v>67.0</v>
      </c>
      <c r="B70" s="352" t="str">
        <f t="shared" si="12"/>
        <v/>
      </c>
      <c r="C70" s="337" t="str">
        <f t="shared" si="2"/>
        <v/>
      </c>
      <c r="D70" s="412" t="str">
        <f t="shared" si="13"/>
        <v/>
      </c>
      <c r="E70" s="413" t="str">
        <f t="shared" si="4"/>
        <v/>
      </c>
      <c r="F70" s="354" t="str">
        <f t="shared" si="14"/>
        <v/>
      </c>
      <c r="G70" s="339" t="str">
        <f t="shared" si="15"/>
        <v/>
      </c>
      <c r="H70" s="339" t="str">
        <f t="shared" si="16"/>
        <v/>
      </c>
      <c r="I70" s="352" t="str">
        <f t="shared" si="17"/>
        <v/>
      </c>
      <c r="J70" s="352" t="str">
        <f t="shared" si="18"/>
        <v/>
      </c>
      <c r="K70" s="352" t="str">
        <f t="shared" si="19"/>
        <v/>
      </c>
      <c r="L70" s="355" t="str">
        <f t="shared" si="20"/>
        <v/>
      </c>
      <c r="M70" s="356" t="s">
        <v>32</v>
      </c>
      <c r="N70" s="357" t="s">
        <v>32</v>
      </c>
      <c r="O70" s="357" t="s">
        <v>32</v>
      </c>
      <c r="P70" s="358"/>
      <c r="Q70" s="414"/>
      <c r="R70" s="376"/>
      <c r="S70" s="376"/>
      <c r="T70" s="376"/>
      <c r="U70" s="376"/>
      <c r="V70" s="376"/>
      <c r="W70" s="376"/>
      <c r="X70" s="375"/>
      <c r="Y70" s="377"/>
    </row>
    <row r="71">
      <c r="A71" s="351">
        <v>68.0</v>
      </c>
      <c r="B71" s="352" t="str">
        <f t="shared" si="12"/>
        <v/>
      </c>
      <c r="C71" s="337" t="str">
        <f t="shared" si="2"/>
        <v/>
      </c>
      <c r="D71" s="412" t="str">
        <f t="shared" si="13"/>
        <v/>
      </c>
      <c r="E71" s="413" t="str">
        <f t="shared" si="4"/>
        <v/>
      </c>
      <c r="F71" s="354" t="str">
        <f t="shared" si="14"/>
        <v/>
      </c>
      <c r="G71" s="339" t="str">
        <f t="shared" si="15"/>
        <v/>
      </c>
      <c r="H71" s="339" t="str">
        <f t="shared" si="16"/>
        <v/>
      </c>
      <c r="I71" s="352" t="str">
        <f t="shared" si="17"/>
        <v/>
      </c>
      <c r="J71" s="352" t="str">
        <f t="shared" si="18"/>
        <v/>
      </c>
      <c r="K71" s="352" t="str">
        <f t="shared" si="19"/>
        <v/>
      </c>
      <c r="L71" s="355" t="str">
        <f t="shared" si="20"/>
        <v/>
      </c>
      <c r="M71" s="356" t="s">
        <v>32</v>
      </c>
      <c r="N71" s="357" t="s">
        <v>32</v>
      </c>
      <c r="O71" s="357" t="s">
        <v>32</v>
      </c>
      <c r="P71" s="358"/>
      <c r="Q71" s="415"/>
      <c r="R71" s="369"/>
      <c r="S71" s="369"/>
      <c r="T71" s="369"/>
      <c r="U71" s="369"/>
      <c r="V71" s="369"/>
      <c r="W71" s="369"/>
      <c r="X71" s="368"/>
      <c r="Y71" s="371"/>
    </row>
    <row r="72">
      <c r="A72" s="351">
        <v>69.0</v>
      </c>
      <c r="B72" s="352" t="str">
        <f t="shared" si="12"/>
        <v/>
      </c>
      <c r="C72" s="337" t="str">
        <f t="shared" si="2"/>
        <v/>
      </c>
      <c r="D72" s="412" t="str">
        <f t="shared" si="13"/>
        <v/>
      </c>
      <c r="E72" s="413" t="str">
        <f t="shared" si="4"/>
        <v/>
      </c>
      <c r="F72" s="354" t="str">
        <f t="shared" si="14"/>
        <v/>
      </c>
      <c r="G72" s="339" t="str">
        <f t="shared" si="15"/>
        <v/>
      </c>
      <c r="H72" s="339" t="str">
        <f t="shared" si="16"/>
        <v/>
      </c>
      <c r="I72" s="352" t="str">
        <f t="shared" si="17"/>
        <v/>
      </c>
      <c r="J72" s="352" t="str">
        <f t="shared" si="18"/>
        <v/>
      </c>
      <c r="K72" s="352" t="str">
        <f t="shared" si="19"/>
        <v/>
      </c>
      <c r="L72" s="355" t="str">
        <f t="shared" si="20"/>
        <v/>
      </c>
      <c r="M72" s="356" t="s">
        <v>32</v>
      </c>
      <c r="N72" s="357" t="s">
        <v>32</v>
      </c>
      <c r="O72" s="357" t="s">
        <v>32</v>
      </c>
      <c r="P72" s="358"/>
      <c r="Q72" s="414"/>
      <c r="R72" s="376"/>
      <c r="S72" s="376"/>
      <c r="T72" s="375"/>
      <c r="U72" s="376"/>
      <c r="V72" s="376"/>
      <c r="W72" s="376"/>
      <c r="X72" s="375"/>
      <c r="Y72" s="377"/>
    </row>
    <row r="73">
      <c r="A73" s="351">
        <v>70.0</v>
      </c>
      <c r="B73" s="352" t="str">
        <f t="shared" si="12"/>
        <v/>
      </c>
      <c r="C73" s="337" t="str">
        <f t="shared" si="2"/>
        <v/>
      </c>
      <c r="D73" s="412" t="str">
        <f t="shared" si="13"/>
        <v/>
      </c>
      <c r="E73" s="413" t="str">
        <f t="shared" si="4"/>
        <v/>
      </c>
      <c r="F73" s="354" t="str">
        <f t="shared" si="14"/>
        <v/>
      </c>
      <c r="G73" s="339" t="str">
        <f t="shared" si="15"/>
        <v/>
      </c>
      <c r="H73" s="339" t="str">
        <f t="shared" si="16"/>
        <v/>
      </c>
      <c r="I73" s="352" t="str">
        <f t="shared" si="17"/>
        <v/>
      </c>
      <c r="J73" s="352" t="str">
        <f t="shared" si="18"/>
        <v/>
      </c>
      <c r="K73" s="352" t="str">
        <f t="shared" si="19"/>
        <v/>
      </c>
      <c r="L73" s="355" t="str">
        <f t="shared" si="20"/>
        <v/>
      </c>
      <c r="M73" s="356" t="s">
        <v>32</v>
      </c>
      <c r="N73" s="357" t="s">
        <v>32</v>
      </c>
      <c r="O73" s="357" t="s">
        <v>32</v>
      </c>
      <c r="P73" s="358"/>
      <c r="Q73" s="415"/>
      <c r="R73" s="369"/>
      <c r="S73" s="369"/>
      <c r="T73" s="369"/>
      <c r="U73" s="369"/>
      <c r="V73" s="369"/>
      <c r="W73" s="369"/>
      <c r="X73" s="368"/>
      <c r="Y73" s="371"/>
    </row>
    <row r="74">
      <c r="A74" s="351">
        <v>71.0</v>
      </c>
      <c r="B74" s="352" t="str">
        <f t="shared" si="12"/>
        <v/>
      </c>
      <c r="C74" s="337" t="str">
        <f t="shared" si="2"/>
        <v/>
      </c>
      <c r="D74" s="412" t="str">
        <f t="shared" si="13"/>
        <v/>
      </c>
      <c r="E74" s="413" t="str">
        <f t="shared" si="4"/>
        <v/>
      </c>
      <c r="F74" s="354" t="str">
        <f t="shared" si="14"/>
        <v/>
      </c>
      <c r="G74" s="339" t="str">
        <f t="shared" si="15"/>
        <v/>
      </c>
      <c r="H74" s="339" t="str">
        <f t="shared" si="16"/>
        <v/>
      </c>
      <c r="I74" s="352" t="str">
        <f t="shared" si="17"/>
        <v/>
      </c>
      <c r="J74" s="352" t="str">
        <f t="shared" si="18"/>
        <v/>
      </c>
      <c r="K74" s="352" t="str">
        <f t="shared" si="19"/>
        <v/>
      </c>
      <c r="L74" s="355" t="str">
        <f t="shared" si="20"/>
        <v/>
      </c>
      <c r="M74" s="356" t="s">
        <v>32</v>
      </c>
      <c r="N74" s="357" t="s">
        <v>32</v>
      </c>
      <c r="O74" s="357" t="s">
        <v>32</v>
      </c>
      <c r="P74" s="358"/>
      <c r="Q74" s="414"/>
      <c r="R74" s="376"/>
      <c r="S74" s="376"/>
      <c r="T74" s="376"/>
      <c r="U74" s="376"/>
      <c r="V74" s="376"/>
      <c r="W74" s="376"/>
      <c r="X74" s="375"/>
      <c r="Y74" s="377"/>
    </row>
    <row r="75">
      <c r="A75" s="351">
        <v>72.0</v>
      </c>
      <c r="B75" s="352" t="str">
        <f t="shared" si="12"/>
        <v/>
      </c>
      <c r="C75" s="337" t="str">
        <f t="shared" si="2"/>
        <v/>
      </c>
      <c r="D75" s="412" t="str">
        <f t="shared" si="13"/>
        <v/>
      </c>
      <c r="E75" s="413" t="str">
        <f t="shared" si="4"/>
        <v/>
      </c>
      <c r="F75" s="354" t="str">
        <f t="shared" si="14"/>
        <v/>
      </c>
      <c r="G75" s="339" t="str">
        <f t="shared" si="15"/>
        <v/>
      </c>
      <c r="H75" s="339" t="str">
        <f t="shared" si="16"/>
        <v/>
      </c>
      <c r="I75" s="352" t="str">
        <f t="shared" si="17"/>
        <v/>
      </c>
      <c r="J75" s="352" t="str">
        <f t="shared" si="18"/>
        <v/>
      </c>
      <c r="K75" s="352" t="str">
        <f t="shared" si="19"/>
        <v/>
      </c>
      <c r="L75" s="355" t="str">
        <f t="shared" si="20"/>
        <v/>
      </c>
      <c r="M75" s="356" t="s">
        <v>32</v>
      </c>
      <c r="N75" s="357" t="s">
        <v>32</v>
      </c>
      <c r="O75" s="357" t="s">
        <v>32</v>
      </c>
      <c r="P75" s="358"/>
      <c r="Q75" s="415"/>
      <c r="R75" s="369"/>
      <c r="S75" s="369"/>
      <c r="T75" s="369"/>
      <c r="U75" s="369"/>
      <c r="V75" s="369"/>
      <c r="W75" s="369"/>
      <c r="X75" s="368"/>
      <c r="Y75" s="371"/>
    </row>
    <row r="76">
      <c r="A76" s="351">
        <v>73.0</v>
      </c>
      <c r="B76" s="352" t="str">
        <f t="shared" si="12"/>
        <v/>
      </c>
      <c r="C76" s="337" t="str">
        <f t="shared" si="2"/>
        <v/>
      </c>
      <c r="D76" s="412" t="str">
        <f t="shared" si="13"/>
        <v/>
      </c>
      <c r="E76" s="413" t="str">
        <f t="shared" si="4"/>
        <v/>
      </c>
      <c r="F76" s="354" t="str">
        <f t="shared" si="14"/>
        <v/>
      </c>
      <c r="G76" s="339" t="str">
        <f t="shared" si="15"/>
        <v/>
      </c>
      <c r="H76" s="339" t="str">
        <f t="shared" si="16"/>
        <v/>
      </c>
      <c r="I76" s="352" t="str">
        <f t="shared" si="17"/>
        <v/>
      </c>
      <c r="J76" s="352" t="str">
        <f t="shared" si="18"/>
        <v/>
      </c>
      <c r="K76" s="352" t="str">
        <f t="shared" si="19"/>
        <v/>
      </c>
      <c r="L76" s="355" t="str">
        <f t="shared" si="20"/>
        <v/>
      </c>
      <c r="M76" s="356" t="s">
        <v>32</v>
      </c>
      <c r="N76" s="357" t="s">
        <v>32</v>
      </c>
      <c r="O76" s="357" t="s">
        <v>32</v>
      </c>
      <c r="P76" s="358"/>
      <c r="Q76" s="414"/>
      <c r="R76" s="376"/>
      <c r="S76" s="376"/>
      <c r="T76" s="376"/>
      <c r="U76" s="376"/>
      <c r="V76" s="376"/>
      <c r="W76" s="376"/>
      <c r="X76" s="375"/>
      <c r="Y76" s="377"/>
    </row>
    <row r="77">
      <c r="A77" s="351">
        <v>74.0</v>
      </c>
      <c r="B77" s="352" t="str">
        <f t="shared" si="12"/>
        <v/>
      </c>
      <c r="C77" s="337" t="str">
        <f t="shared" si="2"/>
        <v/>
      </c>
      <c r="D77" s="412" t="str">
        <f t="shared" si="13"/>
        <v/>
      </c>
      <c r="E77" s="413" t="str">
        <f t="shared" si="4"/>
        <v/>
      </c>
      <c r="F77" s="354" t="str">
        <f t="shared" si="14"/>
        <v/>
      </c>
      <c r="G77" s="339" t="str">
        <f t="shared" si="15"/>
        <v/>
      </c>
      <c r="H77" s="339" t="str">
        <f t="shared" si="16"/>
        <v/>
      </c>
      <c r="I77" s="352" t="str">
        <f t="shared" si="17"/>
        <v/>
      </c>
      <c r="J77" s="352" t="str">
        <f t="shared" si="18"/>
        <v/>
      </c>
      <c r="K77" s="352" t="str">
        <f t="shared" si="19"/>
        <v/>
      </c>
      <c r="L77" s="355" t="str">
        <f t="shared" si="20"/>
        <v/>
      </c>
      <c r="M77" s="356" t="s">
        <v>32</v>
      </c>
      <c r="N77" s="357" t="s">
        <v>32</v>
      </c>
      <c r="O77" s="357" t="s">
        <v>32</v>
      </c>
      <c r="P77" s="358"/>
      <c r="Q77" s="415"/>
      <c r="R77" s="369"/>
      <c r="S77" s="369"/>
      <c r="T77" s="369"/>
      <c r="U77" s="369"/>
      <c r="V77" s="369"/>
      <c r="W77" s="369"/>
      <c r="X77" s="368"/>
      <c r="Y77" s="371"/>
    </row>
    <row r="78">
      <c r="A78" s="351">
        <v>75.0</v>
      </c>
      <c r="B78" s="352" t="str">
        <f t="shared" si="12"/>
        <v/>
      </c>
      <c r="C78" s="337" t="str">
        <f t="shared" si="2"/>
        <v/>
      </c>
      <c r="D78" s="412" t="str">
        <f t="shared" si="13"/>
        <v/>
      </c>
      <c r="E78" s="413" t="str">
        <f t="shared" si="4"/>
        <v/>
      </c>
      <c r="F78" s="354" t="str">
        <f t="shared" si="14"/>
        <v/>
      </c>
      <c r="G78" s="339" t="str">
        <f t="shared" si="15"/>
        <v/>
      </c>
      <c r="H78" s="339" t="str">
        <f t="shared" si="16"/>
        <v/>
      </c>
      <c r="I78" s="352" t="str">
        <f t="shared" si="17"/>
        <v/>
      </c>
      <c r="J78" s="352" t="str">
        <f t="shared" si="18"/>
        <v/>
      </c>
      <c r="K78" s="352" t="str">
        <f t="shared" si="19"/>
        <v/>
      </c>
      <c r="L78" s="355" t="str">
        <f t="shared" si="20"/>
        <v/>
      </c>
      <c r="M78" s="356" t="s">
        <v>32</v>
      </c>
      <c r="N78" s="357" t="s">
        <v>32</v>
      </c>
      <c r="O78" s="357" t="s">
        <v>32</v>
      </c>
      <c r="P78" s="358"/>
      <c r="Q78" s="414"/>
      <c r="R78" s="376"/>
      <c r="S78" s="376"/>
      <c r="T78" s="376"/>
      <c r="U78" s="376"/>
      <c r="V78" s="376"/>
      <c r="W78" s="376"/>
      <c r="X78" s="375"/>
      <c r="Y78" s="377"/>
    </row>
    <row r="79">
      <c r="A79" s="351">
        <v>76.0</v>
      </c>
      <c r="B79" s="352" t="str">
        <f t="shared" si="12"/>
        <v/>
      </c>
      <c r="C79" s="337" t="str">
        <f t="shared" si="2"/>
        <v/>
      </c>
      <c r="D79" s="412" t="str">
        <f t="shared" si="13"/>
        <v/>
      </c>
      <c r="E79" s="413" t="str">
        <f t="shared" si="4"/>
        <v/>
      </c>
      <c r="F79" s="354" t="str">
        <f t="shared" si="14"/>
        <v/>
      </c>
      <c r="G79" s="339" t="str">
        <f t="shared" si="15"/>
        <v/>
      </c>
      <c r="H79" s="339" t="str">
        <f t="shared" si="16"/>
        <v/>
      </c>
      <c r="I79" s="352" t="str">
        <f t="shared" si="17"/>
        <v/>
      </c>
      <c r="J79" s="352" t="str">
        <f t="shared" si="18"/>
        <v/>
      </c>
      <c r="K79" s="352" t="str">
        <f t="shared" si="19"/>
        <v/>
      </c>
      <c r="L79" s="355" t="str">
        <f t="shared" si="20"/>
        <v/>
      </c>
      <c r="M79" s="356" t="s">
        <v>32</v>
      </c>
      <c r="N79" s="357" t="s">
        <v>32</v>
      </c>
      <c r="O79" s="357" t="s">
        <v>32</v>
      </c>
      <c r="P79" s="358"/>
      <c r="Q79" s="415"/>
      <c r="R79" s="369"/>
      <c r="S79" s="369"/>
      <c r="T79" s="369"/>
      <c r="U79" s="369"/>
      <c r="V79" s="369"/>
      <c r="W79" s="369"/>
      <c r="X79" s="368"/>
      <c r="Y79" s="371"/>
    </row>
    <row r="80">
      <c r="A80" s="351">
        <v>77.0</v>
      </c>
      <c r="B80" s="352" t="str">
        <f t="shared" si="12"/>
        <v/>
      </c>
      <c r="C80" s="337" t="str">
        <f t="shared" si="2"/>
        <v/>
      </c>
      <c r="D80" s="412" t="str">
        <f t="shared" si="13"/>
        <v/>
      </c>
      <c r="E80" s="413" t="str">
        <f t="shared" si="4"/>
        <v/>
      </c>
      <c r="F80" s="354" t="str">
        <f t="shared" si="14"/>
        <v/>
      </c>
      <c r="G80" s="339" t="str">
        <f t="shared" si="15"/>
        <v/>
      </c>
      <c r="H80" s="339" t="str">
        <f t="shared" si="16"/>
        <v/>
      </c>
      <c r="I80" s="352" t="str">
        <f t="shared" si="17"/>
        <v/>
      </c>
      <c r="J80" s="352" t="str">
        <f t="shared" si="18"/>
        <v/>
      </c>
      <c r="K80" s="352" t="str">
        <f t="shared" si="19"/>
        <v/>
      </c>
      <c r="L80" s="355" t="str">
        <f t="shared" si="20"/>
        <v/>
      </c>
      <c r="M80" s="356" t="s">
        <v>32</v>
      </c>
      <c r="N80" s="357" t="s">
        <v>32</v>
      </c>
      <c r="O80" s="357" t="s">
        <v>32</v>
      </c>
      <c r="P80" s="358"/>
      <c r="Q80" s="414"/>
      <c r="R80" s="376"/>
      <c r="S80" s="376"/>
      <c r="T80" s="376"/>
      <c r="U80" s="376"/>
      <c r="V80" s="376"/>
      <c r="W80" s="376"/>
      <c r="X80" s="375"/>
      <c r="Y80" s="377"/>
    </row>
    <row r="81">
      <c r="A81" s="351">
        <v>78.0</v>
      </c>
      <c r="B81" s="352" t="str">
        <f t="shared" si="12"/>
        <v/>
      </c>
      <c r="C81" s="337" t="str">
        <f t="shared" si="2"/>
        <v/>
      </c>
      <c r="D81" s="412" t="str">
        <f t="shared" si="13"/>
        <v/>
      </c>
      <c r="E81" s="413" t="str">
        <f t="shared" si="4"/>
        <v/>
      </c>
      <c r="F81" s="354" t="str">
        <f t="shared" si="14"/>
        <v/>
      </c>
      <c r="G81" s="339" t="str">
        <f t="shared" si="15"/>
        <v/>
      </c>
      <c r="H81" s="339" t="str">
        <f t="shared" si="16"/>
        <v/>
      </c>
      <c r="I81" s="352" t="str">
        <f t="shared" si="17"/>
        <v/>
      </c>
      <c r="J81" s="352" t="str">
        <f t="shared" si="18"/>
        <v/>
      </c>
      <c r="K81" s="352" t="str">
        <f t="shared" si="19"/>
        <v/>
      </c>
      <c r="L81" s="355" t="str">
        <f t="shared" si="20"/>
        <v/>
      </c>
      <c r="M81" s="356" t="s">
        <v>32</v>
      </c>
      <c r="N81" s="357" t="s">
        <v>32</v>
      </c>
      <c r="O81" s="357" t="s">
        <v>32</v>
      </c>
      <c r="P81" s="358"/>
      <c r="Q81" s="415"/>
      <c r="R81" s="369"/>
      <c r="S81" s="369"/>
      <c r="T81" s="369"/>
      <c r="U81" s="369"/>
      <c r="V81" s="369"/>
      <c r="W81" s="369"/>
      <c r="X81" s="368"/>
      <c r="Y81" s="371"/>
    </row>
    <row r="82">
      <c r="A82" s="351">
        <v>79.0</v>
      </c>
      <c r="B82" s="352" t="str">
        <f t="shared" si="12"/>
        <v/>
      </c>
      <c r="C82" s="337" t="str">
        <f t="shared" si="2"/>
        <v/>
      </c>
      <c r="D82" s="412" t="str">
        <f t="shared" si="13"/>
        <v/>
      </c>
      <c r="E82" s="413" t="str">
        <f t="shared" si="4"/>
        <v/>
      </c>
      <c r="F82" s="354" t="str">
        <f t="shared" si="14"/>
        <v/>
      </c>
      <c r="G82" s="339" t="str">
        <f t="shared" si="15"/>
        <v/>
      </c>
      <c r="H82" s="339" t="str">
        <f t="shared" si="16"/>
        <v/>
      </c>
      <c r="I82" s="352" t="str">
        <f t="shared" si="17"/>
        <v/>
      </c>
      <c r="J82" s="352" t="str">
        <f t="shared" si="18"/>
        <v/>
      </c>
      <c r="K82" s="352" t="str">
        <f t="shared" si="19"/>
        <v/>
      </c>
      <c r="L82" s="355" t="str">
        <f t="shared" si="20"/>
        <v/>
      </c>
      <c r="M82" s="356" t="s">
        <v>32</v>
      </c>
      <c r="N82" s="357" t="s">
        <v>32</v>
      </c>
      <c r="O82" s="357" t="s">
        <v>32</v>
      </c>
      <c r="P82" s="358"/>
      <c r="Q82" s="414"/>
      <c r="R82" s="376"/>
      <c r="S82" s="376"/>
      <c r="T82" s="376"/>
      <c r="U82" s="376"/>
      <c r="V82" s="376"/>
      <c r="W82" s="376"/>
      <c r="X82" s="375"/>
      <c r="Y82" s="377"/>
    </row>
    <row r="83">
      <c r="A83" s="351">
        <v>80.0</v>
      </c>
      <c r="B83" s="352" t="str">
        <f t="shared" si="12"/>
        <v/>
      </c>
      <c r="C83" s="337" t="str">
        <f t="shared" si="2"/>
        <v/>
      </c>
      <c r="D83" s="412" t="str">
        <f t="shared" si="13"/>
        <v/>
      </c>
      <c r="E83" s="413" t="str">
        <f t="shared" si="4"/>
        <v/>
      </c>
      <c r="F83" s="354" t="str">
        <f t="shared" si="14"/>
        <v/>
      </c>
      <c r="G83" s="339" t="str">
        <f t="shared" si="15"/>
        <v/>
      </c>
      <c r="H83" s="339" t="str">
        <f t="shared" si="16"/>
        <v/>
      </c>
      <c r="I83" s="352" t="str">
        <f t="shared" si="17"/>
        <v/>
      </c>
      <c r="J83" s="352" t="str">
        <f t="shared" si="18"/>
        <v/>
      </c>
      <c r="K83" s="352" t="str">
        <f t="shared" si="19"/>
        <v/>
      </c>
      <c r="L83" s="355" t="str">
        <f t="shared" si="20"/>
        <v/>
      </c>
      <c r="M83" s="356" t="s">
        <v>32</v>
      </c>
      <c r="N83" s="357" t="s">
        <v>32</v>
      </c>
      <c r="O83" s="357" t="s">
        <v>32</v>
      </c>
      <c r="P83" s="358"/>
      <c r="Q83" s="415"/>
      <c r="R83" s="369"/>
      <c r="S83" s="369"/>
      <c r="T83" s="369"/>
      <c r="U83" s="369"/>
      <c r="V83" s="369"/>
      <c r="W83" s="369"/>
      <c r="X83" s="368"/>
      <c r="Y83" s="371"/>
    </row>
    <row r="84">
      <c r="A84" s="351">
        <v>81.0</v>
      </c>
      <c r="B84" s="352" t="str">
        <f t="shared" si="12"/>
        <v/>
      </c>
      <c r="C84" s="337" t="str">
        <f t="shared" si="2"/>
        <v/>
      </c>
      <c r="D84" s="412" t="str">
        <f t="shared" si="13"/>
        <v/>
      </c>
      <c r="E84" s="413" t="str">
        <f t="shared" si="4"/>
        <v/>
      </c>
      <c r="F84" s="354" t="str">
        <f t="shared" si="14"/>
        <v/>
      </c>
      <c r="G84" s="339" t="str">
        <f t="shared" si="15"/>
        <v/>
      </c>
      <c r="H84" s="339" t="str">
        <f t="shared" si="16"/>
        <v/>
      </c>
      <c r="I84" s="352" t="str">
        <f t="shared" si="17"/>
        <v/>
      </c>
      <c r="J84" s="352" t="str">
        <f t="shared" si="18"/>
        <v/>
      </c>
      <c r="K84" s="352" t="str">
        <f t="shared" si="19"/>
        <v/>
      </c>
      <c r="L84" s="355" t="str">
        <f t="shared" si="20"/>
        <v/>
      </c>
      <c r="M84" s="356" t="s">
        <v>32</v>
      </c>
      <c r="N84" s="357" t="s">
        <v>32</v>
      </c>
      <c r="O84" s="357" t="s">
        <v>32</v>
      </c>
      <c r="P84" s="358"/>
      <c r="Q84" s="414"/>
      <c r="R84" s="376"/>
      <c r="S84" s="376"/>
      <c r="T84" s="376"/>
      <c r="U84" s="376"/>
      <c r="V84" s="376"/>
      <c r="W84" s="376"/>
      <c r="X84" s="375"/>
      <c r="Y84" s="377"/>
    </row>
    <row r="85">
      <c r="A85" s="351">
        <v>82.0</v>
      </c>
      <c r="B85" s="352" t="str">
        <f t="shared" si="12"/>
        <v/>
      </c>
      <c r="C85" s="337" t="str">
        <f t="shared" si="2"/>
        <v/>
      </c>
      <c r="D85" s="412" t="str">
        <f t="shared" si="13"/>
        <v/>
      </c>
      <c r="E85" s="413" t="str">
        <f t="shared" si="4"/>
        <v/>
      </c>
      <c r="F85" s="354" t="str">
        <f t="shared" si="14"/>
        <v/>
      </c>
      <c r="G85" s="339" t="str">
        <f t="shared" si="15"/>
        <v/>
      </c>
      <c r="H85" s="339" t="str">
        <f t="shared" si="16"/>
        <v/>
      </c>
      <c r="I85" s="352" t="str">
        <f t="shared" si="17"/>
        <v/>
      </c>
      <c r="J85" s="352" t="str">
        <f t="shared" si="18"/>
        <v/>
      </c>
      <c r="K85" s="352" t="str">
        <f t="shared" si="19"/>
        <v/>
      </c>
      <c r="L85" s="355" t="str">
        <f t="shared" si="20"/>
        <v/>
      </c>
      <c r="M85" s="356" t="s">
        <v>32</v>
      </c>
      <c r="N85" s="357" t="s">
        <v>32</v>
      </c>
      <c r="O85" s="357" t="s">
        <v>32</v>
      </c>
      <c r="P85" s="358"/>
      <c r="Q85" s="415"/>
      <c r="R85" s="369"/>
      <c r="S85" s="369"/>
      <c r="T85" s="369"/>
      <c r="U85" s="369"/>
      <c r="V85" s="369"/>
      <c r="W85" s="369"/>
      <c r="X85" s="368"/>
      <c r="Y85" s="371"/>
    </row>
    <row r="86">
      <c r="A86" s="351">
        <v>83.0</v>
      </c>
      <c r="B86" s="352" t="str">
        <f t="shared" si="12"/>
        <v/>
      </c>
      <c r="C86" s="337" t="str">
        <f t="shared" si="2"/>
        <v/>
      </c>
      <c r="D86" s="412" t="str">
        <f t="shared" si="13"/>
        <v/>
      </c>
      <c r="E86" s="413" t="str">
        <f t="shared" si="4"/>
        <v/>
      </c>
      <c r="F86" s="354" t="str">
        <f t="shared" si="14"/>
        <v/>
      </c>
      <c r="G86" s="339" t="str">
        <f t="shared" si="15"/>
        <v/>
      </c>
      <c r="H86" s="339" t="str">
        <f t="shared" si="16"/>
        <v/>
      </c>
      <c r="I86" s="352" t="str">
        <f t="shared" si="17"/>
        <v/>
      </c>
      <c r="J86" s="352" t="str">
        <f t="shared" si="18"/>
        <v/>
      </c>
      <c r="K86" s="352" t="str">
        <f t="shared" si="19"/>
        <v/>
      </c>
      <c r="L86" s="355" t="str">
        <f t="shared" si="20"/>
        <v/>
      </c>
      <c r="M86" s="356" t="s">
        <v>32</v>
      </c>
      <c r="N86" s="357" t="s">
        <v>32</v>
      </c>
      <c r="O86" s="357" t="s">
        <v>32</v>
      </c>
      <c r="P86" s="358"/>
      <c r="Q86" s="414"/>
      <c r="R86" s="376"/>
      <c r="S86" s="376"/>
      <c r="T86" s="376"/>
      <c r="U86" s="376"/>
      <c r="V86" s="376"/>
      <c r="W86" s="376"/>
      <c r="X86" s="375"/>
      <c r="Y86" s="377"/>
    </row>
    <row r="87">
      <c r="A87" s="351">
        <v>84.0</v>
      </c>
      <c r="B87" s="352" t="str">
        <f t="shared" si="12"/>
        <v/>
      </c>
      <c r="C87" s="337" t="str">
        <f t="shared" si="2"/>
        <v/>
      </c>
      <c r="D87" s="412" t="str">
        <f t="shared" si="13"/>
        <v/>
      </c>
      <c r="E87" s="413" t="str">
        <f t="shared" si="4"/>
        <v/>
      </c>
      <c r="F87" s="354" t="str">
        <f t="shared" si="14"/>
        <v/>
      </c>
      <c r="G87" s="339" t="str">
        <f t="shared" si="15"/>
        <v/>
      </c>
      <c r="H87" s="339" t="str">
        <f t="shared" si="16"/>
        <v/>
      </c>
      <c r="I87" s="352" t="str">
        <f t="shared" si="17"/>
        <v/>
      </c>
      <c r="J87" s="352" t="str">
        <f t="shared" si="18"/>
        <v/>
      </c>
      <c r="K87" s="352" t="str">
        <f t="shared" si="19"/>
        <v/>
      </c>
      <c r="L87" s="355" t="str">
        <f t="shared" si="20"/>
        <v/>
      </c>
      <c r="M87" s="356" t="s">
        <v>32</v>
      </c>
      <c r="N87" s="357" t="s">
        <v>32</v>
      </c>
      <c r="O87" s="357" t="s">
        <v>32</v>
      </c>
      <c r="P87" s="358"/>
      <c r="Q87" s="415"/>
      <c r="R87" s="369"/>
      <c r="S87" s="369"/>
      <c r="T87" s="369"/>
      <c r="U87" s="369"/>
      <c r="V87" s="369"/>
      <c r="W87" s="369"/>
      <c r="X87" s="368"/>
      <c r="Y87" s="371"/>
    </row>
    <row r="88">
      <c r="A88" s="351">
        <v>85.0</v>
      </c>
      <c r="B88" s="352" t="str">
        <f t="shared" si="12"/>
        <v/>
      </c>
      <c r="C88" s="337" t="str">
        <f t="shared" si="2"/>
        <v/>
      </c>
      <c r="D88" s="412" t="str">
        <f t="shared" si="13"/>
        <v/>
      </c>
      <c r="E88" s="413" t="str">
        <f t="shared" si="4"/>
        <v/>
      </c>
      <c r="F88" s="354" t="str">
        <f t="shared" si="14"/>
        <v/>
      </c>
      <c r="G88" s="339" t="str">
        <f t="shared" si="15"/>
        <v/>
      </c>
      <c r="H88" s="339" t="str">
        <f t="shared" si="16"/>
        <v/>
      </c>
      <c r="I88" s="352" t="str">
        <f t="shared" si="17"/>
        <v/>
      </c>
      <c r="J88" s="352" t="str">
        <f t="shared" si="18"/>
        <v/>
      </c>
      <c r="K88" s="352" t="str">
        <f t="shared" si="19"/>
        <v/>
      </c>
      <c r="L88" s="355" t="str">
        <f t="shared" si="20"/>
        <v/>
      </c>
      <c r="M88" s="356" t="s">
        <v>32</v>
      </c>
      <c r="N88" s="357" t="s">
        <v>32</v>
      </c>
      <c r="O88" s="357" t="s">
        <v>32</v>
      </c>
      <c r="P88" s="358"/>
      <c r="Q88" s="414"/>
      <c r="R88" s="376"/>
      <c r="S88" s="376"/>
      <c r="T88" s="376"/>
      <c r="U88" s="376"/>
      <c r="V88" s="376"/>
      <c r="W88" s="376"/>
      <c r="X88" s="375"/>
      <c r="Y88" s="377"/>
    </row>
    <row r="89">
      <c r="A89" s="351">
        <v>86.0</v>
      </c>
      <c r="B89" s="352" t="str">
        <f t="shared" si="12"/>
        <v/>
      </c>
      <c r="C89" s="337" t="str">
        <f t="shared" si="2"/>
        <v/>
      </c>
      <c r="D89" s="412" t="str">
        <f t="shared" si="13"/>
        <v/>
      </c>
      <c r="E89" s="413" t="str">
        <f t="shared" si="4"/>
        <v/>
      </c>
      <c r="F89" s="354" t="str">
        <f t="shared" si="14"/>
        <v/>
      </c>
      <c r="G89" s="339" t="str">
        <f t="shared" si="15"/>
        <v/>
      </c>
      <c r="H89" s="339" t="str">
        <f t="shared" si="16"/>
        <v/>
      </c>
      <c r="I89" s="352" t="str">
        <f t="shared" si="17"/>
        <v/>
      </c>
      <c r="J89" s="352" t="str">
        <f t="shared" si="18"/>
        <v/>
      </c>
      <c r="K89" s="352" t="str">
        <f t="shared" si="19"/>
        <v/>
      </c>
      <c r="L89" s="355" t="str">
        <f t="shared" si="20"/>
        <v/>
      </c>
      <c r="M89" s="356" t="s">
        <v>32</v>
      </c>
      <c r="N89" s="357" t="s">
        <v>32</v>
      </c>
      <c r="O89" s="357" t="s">
        <v>32</v>
      </c>
      <c r="P89" s="358"/>
      <c r="Q89" s="415"/>
      <c r="R89" s="369"/>
      <c r="S89" s="369"/>
      <c r="T89" s="369"/>
      <c r="U89" s="369"/>
      <c r="V89" s="369"/>
      <c r="W89" s="369"/>
      <c r="X89" s="368"/>
      <c r="Y89" s="371"/>
    </row>
    <row r="90">
      <c r="A90" s="351">
        <v>87.0</v>
      </c>
      <c r="B90" s="352" t="str">
        <f t="shared" si="12"/>
        <v/>
      </c>
      <c r="C90" s="337" t="str">
        <f t="shared" si="2"/>
        <v/>
      </c>
      <c r="D90" s="412" t="str">
        <f t="shared" si="13"/>
        <v/>
      </c>
      <c r="E90" s="413" t="str">
        <f t="shared" si="4"/>
        <v/>
      </c>
      <c r="F90" s="354" t="str">
        <f t="shared" si="14"/>
        <v/>
      </c>
      <c r="G90" s="339" t="str">
        <f t="shared" si="15"/>
        <v/>
      </c>
      <c r="H90" s="339" t="str">
        <f t="shared" si="16"/>
        <v/>
      </c>
      <c r="I90" s="352" t="str">
        <f t="shared" si="17"/>
        <v/>
      </c>
      <c r="J90" s="352" t="str">
        <f t="shared" si="18"/>
        <v/>
      </c>
      <c r="K90" s="352" t="str">
        <f t="shared" si="19"/>
        <v/>
      </c>
      <c r="L90" s="355" t="str">
        <f t="shared" si="20"/>
        <v/>
      </c>
      <c r="M90" s="356" t="s">
        <v>32</v>
      </c>
      <c r="N90" s="357" t="s">
        <v>32</v>
      </c>
      <c r="O90" s="357" t="s">
        <v>32</v>
      </c>
      <c r="P90" s="358"/>
      <c r="Q90" s="414"/>
      <c r="R90" s="376"/>
      <c r="S90" s="376"/>
      <c r="T90" s="376"/>
      <c r="U90" s="376"/>
      <c r="V90" s="376"/>
      <c r="W90" s="376"/>
      <c r="X90" s="375"/>
      <c r="Y90" s="377"/>
    </row>
    <row r="91">
      <c r="A91" s="351">
        <v>88.0</v>
      </c>
      <c r="B91" s="352" t="str">
        <f t="shared" si="12"/>
        <v/>
      </c>
      <c r="C91" s="337" t="str">
        <f t="shared" si="2"/>
        <v/>
      </c>
      <c r="D91" s="412" t="str">
        <f t="shared" si="13"/>
        <v/>
      </c>
      <c r="E91" s="413" t="str">
        <f t="shared" si="4"/>
        <v/>
      </c>
      <c r="F91" s="354" t="str">
        <f t="shared" si="14"/>
        <v/>
      </c>
      <c r="G91" s="339" t="str">
        <f t="shared" si="15"/>
        <v/>
      </c>
      <c r="H91" s="339" t="str">
        <f t="shared" si="16"/>
        <v/>
      </c>
      <c r="I91" s="352" t="str">
        <f t="shared" si="17"/>
        <v/>
      </c>
      <c r="J91" s="352" t="str">
        <f t="shared" si="18"/>
        <v/>
      </c>
      <c r="K91" s="352" t="str">
        <f t="shared" si="19"/>
        <v/>
      </c>
      <c r="L91" s="355" t="str">
        <f t="shared" si="20"/>
        <v/>
      </c>
      <c r="M91" s="356" t="s">
        <v>32</v>
      </c>
      <c r="N91" s="357" t="s">
        <v>32</v>
      </c>
      <c r="O91" s="357" t="s">
        <v>32</v>
      </c>
      <c r="P91" s="358"/>
      <c r="Q91" s="415"/>
      <c r="R91" s="369"/>
      <c r="S91" s="369"/>
      <c r="T91" s="369"/>
      <c r="U91" s="369"/>
      <c r="V91" s="369"/>
      <c r="W91" s="369"/>
      <c r="X91" s="368"/>
      <c r="Y91" s="371"/>
    </row>
    <row r="92">
      <c r="A92" s="351">
        <v>89.0</v>
      </c>
      <c r="B92" s="352" t="str">
        <f t="shared" si="12"/>
        <v/>
      </c>
      <c r="C92" s="337" t="str">
        <f t="shared" si="2"/>
        <v/>
      </c>
      <c r="D92" s="412" t="str">
        <f t="shared" si="13"/>
        <v/>
      </c>
      <c r="E92" s="413" t="str">
        <f t="shared" si="4"/>
        <v/>
      </c>
      <c r="F92" s="354" t="str">
        <f t="shared" si="14"/>
        <v/>
      </c>
      <c r="G92" s="339" t="str">
        <f t="shared" si="15"/>
        <v/>
      </c>
      <c r="H92" s="339" t="str">
        <f t="shared" si="16"/>
        <v/>
      </c>
      <c r="I92" s="352" t="str">
        <f t="shared" si="17"/>
        <v/>
      </c>
      <c r="J92" s="352" t="str">
        <f t="shared" si="18"/>
        <v/>
      </c>
      <c r="K92" s="352" t="str">
        <f t="shared" si="19"/>
        <v/>
      </c>
      <c r="L92" s="355" t="str">
        <f t="shared" si="20"/>
        <v/>
      </c>
      <c r="M92" s="356" t="s">
        <v>32</v>
      </c>
      <c r="N92" s="357" t="s">
        <v>32</v>
      </c>
      <c r="O92" s="357" t="s">
        <v>32</v>
      </c>
      <c r="P92" s="358"/>
      <c r="Q92" s="414"/>
      <c r="R92" s="376"/>
      <c r="S92" s="376"/>
      <c r="T92" s="376"/>
      <c r="U92" s="376"/>
      <c r="V92" s="376"/>
      <c r="W92" s="376"/>
      <c r="X92" s="375"/>
      <c r="Y92" s="377"/>
    </row>
    <row r="93">
      <c r="A93" s="351">
        <v>90.0</v>
      </c>
      <c r="B93" s="352" t="str">
        <f t="shared" si="12"/>
        <v/>
      </c>
      <c r="C93" s="337" t="str">
        <f t="shared" si="2"/>
        <v/>
      </c>
      <c r="D93" s="412" t="str">
        <f t="shared" si="13"/>
        <v/>
      </c>
      <c r="E93" s="413" t="str">
        <f t="shared" si="4"/>
        <v/>
      </c>
      <c r="F93" s="354" t="str">
        <f t="shared" si="14"/>
        <v/>
      </c>
      <c r="G93" s="339" t="str">
        <f t="shared" si="15"/>
        <v/>
      </c>
      <c r="H93" s="339" t="str">
        <f t="shared" si="16"/>
        <v/>
      </c>
      <c r="I93" s="352" t="str">
        <f t="shared" si="17"/>
        <v/>
      </c>
      <c r="J93" s="352" t="str">
        <f t="shared" si="18"/>
        <v/>
      </c>
      <c r="K93" s="352" t="str">
        <f t="shared" si="19"/>
        <v/>
      </c>
      <c r="L93" s="355" t="str">
        <f t="shared" si="20"/>
        <v/>
      </c>
      <c r="M93" s="356" t="s">
        <v>32</v>
      </c>
      <c r="N93" s="357" t="s">
        <v>32</v>
      </c>
      <c r="O93" s="357" t="s">
        <v>32</v>
      </c>
      <c r="P93" s="358"/>
      <c r="Q93" s="415"/>
      <c r="R93" s="369"/>
      <c r="S93" s="369"/>
      <c r="T93" s="369"/>
      <c r="U93" s="369"/>
      <c r="V93" s="369"/>
      <c r="W93" s="369"/>
      <c r="X93" s="368"/>
      <c r="Y93" s="371"/>
    </row>
    <row r="94">
      <c r="A94" s="351">
        <v>91.0</v>
      </c>
      <c r="B94" s="352" t="str">
        <f t="shared" si="12"/>
        <v/>
      </c>
      <c r="C94" s="337" t="str">
        <f t="shared" si="2"/>
        <v/>
      </c>
      <c r="D94" s="412" t="str">
        <f t="shared" si="13"/>
        <v/>
      </c>
      <c r="E94" s="413" t="str">
        <f t="shared" si="4"/>
        <v/>
      </c>
      <c r="F94" s="354" t="str">
        <f t="shared" si="14"/>
        <v/>
      </c>
      <c r="G94" s="339" t="str">
        <f t="shared" si="15"/>
        <v/>
      </c>
      <c r="H94" s="339" t="str">
        <f t="shared" si="16"/>
        <v/>
      </c>
      <c r="I94" s="352" t="str">
        <f t="shared" si="17"/>
        <v/>
      </c>
      <c r="J94" s="352" t="str">
        <f t="shared" si="18"/>
        <v/>
      </c>
      <c r="K94" s="352" t="str">
        <f t="shared" si="19"/>
        <v/>
      </c>
      <c r="L94" s="355" t="str">
        <f t="shared" si="20"/>
        <v/>
      </c>
      <c r="M94" s="356" t="s">
        <v>32</v>
      </c>
      <c r="N94" s="357" t="s">
        <v>32</v>
      </c>
      <c r="O94" s="357" t="s">
        <v>32</v>
      </c>
      <c r="P94" s="358"/>
      <c r="Q94" s="414"/>
      <c r="R94" s="376"/>
      <c r="S94" s="376"/>
      <c r="T94" s="376"/>
      <c r="U94" s="376"/>
      <c r="V94" s="376"/>
      <c r="W94" s="376"/>
      <c r="X94" s="375"/>
      <c r="Y94" s="377"/>
    </row>
    <row r="95">
      <c r="A95" s="351">
        <v>92.0</v>
      </c>
      <c r="B95" s="352" t="str">
        <f t="shared" si="12"/>
        <v/>
      </c>
      <c r="C95" s="337" t="str">
        <f t="shared" si="2"/>
        <v/>
      </c>
      <c r="D95" s="412" t="str">
        <f t="shared" si="13"/>
        <v/>
      </c>
      <c r="E95" s="413" t="str">
        <f t="shared" si="4"/>
        <v/>
      </c>
      <c r="F95" s="354" t="str">
        <f t="shared" si="14"/>
        <v/>
      </c>
      <c r="G95" s="339" t="str">
        <f t="shared" si="15"/>
        <v/>
      </c>
      <c r="H95" s="339" t="str">
        <f t="shared" si="16"/>
        <v/>
      </c>
      <c r="I95" s="352" t="str">
        <f t="shared" si="17"/>
        <v/>
      </c>
      <c r="J95" s="352" t="str">
        <f t="shared" si="18"/>
        <v/>
      </c>
      <c r="K95" s="352" t="str">
        <f t="shared" si="19"/>
        <v/>
      </c>
      <c r="L95" s="355" t="str">
        <f t="shared" si="20"/>
        <v/>
      </c>
      <c r="M95" s="356" t="s">
        <v>32</v>
      </c>
      <c r="N95" s="357" t="s">
        <v>32</v>
      </c>
      <c r="O95" s="357" t="s">
        <v>32</v>
      </c>
      <c r="P95" s="358"/>
      <c r="Q95" s="415"/>
      <c r="R95" s="369"/>
      <c r="S95" s="369"/>
      <c r="T95" s="369"/>
      <c r="U95" s="369"/>
      <c r="V95" s="369"/>
      <c r="W95" s="369"/>
      <c r="X95" s="368"/>
      <c r="Y95" s="371"/>
    </row>
    <row r="96">
      <c r="A96" s="351">
        <v>93.0</v>
      </c>
      <c r="B96" s="352" t="str">
        <f t="shared" si="12"/>
        <v/>
      </c>
      <c r="C96" s="337" t="str">
        <f t="shared" si="2"/>
        <v/>
      </c>
      <c r="D96" s="412" t="str">
        <f t="shared" si="13"/>
        <v/>
      </c>
      <c r="E96" s="413" t="str">
        <f t="shared" si="4"/>
        <v/>
      </c>
      <c r="F96" s="354" t="str">
        <f t="shared" si="14"/>
        <v/>
      </c>
      <c r="G96" s="339" t="str">
        <f t="shared" si="15"/>
        <v/>
      </c>
      <c r="H96" s="339" t="str">
        <f t="shared" si="16"/>
        <v/>
      </c>
      <c r="I96" s="352" t="str">
        <f t="shared" si="17"/>
        <v/>
      </c>
      <c r="J96" s="352" t="str">
        <f t="shared" si="18"/>
        <v/>
      </c>
      <c r="K96" s="352" t="str">
        <f t="shared" si="19"/>
        <v/>
      </c>
      <c r="L96" s="355" t="str">
        <f t="shared" si="20"/>
        <v/>
      </c>
      <c r="M96" s="356" t="s">
        <v>32</v>
      </c>
      <c r="N96" s="357" t="s">
        <v>32</v>
      </c>
      <c r="O96" s="357" t="s">
        <v>32</v>
      </c>
      <c r="P96" s="358"/>
      <c r="Q96" s="414"/>
      <c r="R96" s="376"/>
      <c r="S96" s="376"/>
      <c r="T96" s="376"/>
      <c r="U96" s="376"/>
      <c r="V96" s="376"/>
      <c r="W96" s="376"/>
      <c r="X96" s="375"/>
      <c r="Y96" s="377"/>
    </row>
    <row r="97">
      <c r="A97" s="351">
        <v>94.0</v>
      </c>
      <c r="B97" s="352" t="str">
        <f t="shared" si="12"/>
        <v/>
      </c>
      <c r="C97" s="337" t="str">
        <f t="shared" si="2"/>
        <v/>
      </c>
      <c r="D97" s="412" t="str">
        <f t="shared" si="13"/>
        <v/>
      </c>
      <c r="E97" s="413" t="str">
        <f t="shared" si="4"/>
        <v/>
      </c>
      <c r="F97" s="354" t="str">
        <f t="shared" si="14"/>
        <v/>
      </c>
      <c r="G97" s="339" t="str">
        <f t="shared" si="15"/>
        <v/>
      </c>
      <c r="H97" s="339" t="str">
        <f t="shared" si="16"/>
        <v/>
      </c>
      <c r="I97" s="352" t="str">
        <f t="shared" si="17"/>
        <v/>
      </c>
      <c r="J97" s="352" t="str">
        <f t="shared" si="18"/>
        <v/>
      </c>
      <c r="K97" s="352" t="str">
        <f t="shared" si="19"/>
        <v/>
      </c>
      <c r="L97" s="355" t="str">
        <f t="shared" si="20"/>
        <v/>
      </c>
      <c r="M97" s="356" t="s">
        <v>32</v>
      </c>
      <c r="N97" s="357" t="s">
        <v>32</v>
      </c>
      <c r="O97" s="357" t="s">
        <v>32</v>
      </c>
      <c r="P97" s="358"/>
      <c r="Q97" s="415"/>
      <c r="R97" s="369"/>
      <c r="S97" s="369"/>
      <c r="T97" s="369"/>
      <c r="U97" s="369"/>
      <c r="V97" s="369"/>
      <c r="W97" s="369"/>
      <c r="X97" s="368"/>
      <c r="Y97" s="371"/>
    </row>
    <row r="98">
      <c r="A98" s="351">
        <v>95.0</v>
      </c>
      <c r="B98" s="352" t="str">
        <f t="shared" si="12"/>
        <v/>
      </c>
      <c r="C98" s="337" t="str">
        <f t="shared" si="2"/>
        <v/>
      </c>
      <c r="D98" s="412" t="str">
        <f t="shared" si="13"/>
        <v/>
      </c>
      <c r="E98" s="413" t="str">
        <f t="shared" si="4"/>
        <v/>
      </c>
      <c r="F98" s="354" t="str">
        <f t="shared" si="14"/>
        <v/>
      </c>
      <c r="G98" s="339" t="str">
        <f t="shared" si="15"/>
        <v/>
      </c>
      <c r="H98" s="339" t="str">
        <f t="shared" si="16"/>
        <v/>
      </c>
      <c r="I98" s="352" t="str">
        <f t="shared" si="17"/>
        <v/>
      </c>
      <c r="J98" s="352" t="str">
        <f t="shared" si="18"/>
        <v/>
      </c>
      <c r="K98" s="352" t="str">
        <f t="shared" si="19"/>
        <v/>
      </c>
      <c r="L98" s="355" t="str">
        <f t="shared" si="20"/>
        <v/>
      </c>
      <c r="M98" s="356" t="s">
        <v>32</v>
      </c>
      <c r="N98" s="357" t="s">
        <v>32</v>
      </c>
      <c r="O98" s="357" t="s">
        <v>32</v>
      </c>
      <c r="P98" s="358"/>
      <c r="Q98" s="414"/>
      <c r="R98" s="376"/>
      <c r="S98" s="376"/>
      <c r="T98" s="376"/>
      <c r="U98" s="376"/>
      <c r="V98" s="376"/>
      <c r="W98" s="376"/>
      <c r="X98" s="375"/>
      <c r="Y98" s="377"/>
    </row>
    <row r="99">
      <c r="A99" s="351">
        <v>96.0</v>
      </c>
      <c r="B99" s="352" t="str">
        <f t="shared" si="12"/>
        <v/>
      </c>
      <c r="C99" s="337" t="str">
        <f t="shared" si="2"/>
        <v/>
      </c>
      <c r="D99" s="412" t="str">
        <f t="shared" si="13"/>
        <v/>
      </c>
      <c r="E99" s="413" t="str">
        <f t="shared" si="4"/>
        <v/>
      </c>
      <c r="F99" s="354" t="str">
        <f t="shared" si="14"/>
        <v/>
      </c>
      <c r="G99" s="339" t="str">
        <f t="shared" si="15"/>
        <v/>
      </c>
      <c r="H99" s="339" t="str">
        <f t="shared" si="16"/>
        <v/>
      </c>
      <c r="I99" s="352" t="str">
        <f t="shared" si="17"/>
        <v/>
      </c>
      <c r="J99" s="352" t="str">
        <f t="shared" si="18"/>
        <v/>
      </c>
      <c r="K99" s="352" t="str">
        <f t="shared" si="19"/>
        <v/>
      </c>
      <c r="L99" s="355" t="str">
        <f t="shared" si="20"/>
        <v/>
      </c>
      <c r="M99" s="356" t="s">
        <v>32</v>
      </c>
      <c r="N99" s="357" t="s">
        <v>32</v>
      </c>
      <c r="O99" s="357" t="s">
        <v>32</v>
      </c>
      <c r="P99" s="358"/>
      <c r="Q99" s="415"/>
      <c r="R99" s="369"/>
      <c r="S99" s="369"/>
      <c r="T99" s="369"/>
      <c r="U99" s="369"/>
      <c r="V99" s="369"/>
      <c r="W99" s="369"/>
      <c r="X99" s="368"/>
      <c r="Y99" s="371"/>
    </row>
    <row r="100">
      <c r="A100" s="351">
        <v>97.0</v>
      </c>
      <c r="B100" s="352" t="str">
        <f t="shared" si="12"/>
        <v/>
      </c>
      <c r="C100" s="337" t="str">
        <f t="shared" si="2"/>
        <v/>
      </c>
      <c r="D100" s="412" t="str">
        <f t="shared" si="13"/>
        <v/>
      </c>
      <c r="E100" s="413" t="str">
        <f t="shared" si="4"/>
        <v/>
      </c>
      <c r="F100" s="354" t="str">
        <f t="shared" si="14"/>
        <v/>
      </c>
      <c r="G100" s="339" t="str">
        <f t="shared" si="15"/>
        <v/>
      </c>
      <c r="H100" s="339" t="str">
        <f t="shared" si="16"/>
        <v/>
      </c>
      <c r="I100" s="352" t="str">
        <f t="shared" si="17"/>
        <v/>
      </c>
      <c r="J100" s="352" t="str">
        <f t="shared" si="18"/>
        <v/>
      </c>
      <c r="K100" s="352" t="str">
        <f t="shared" si="19"/>
        <v/>
      </c>
      <c r="L100" s="355" t="str">
        <f t="shared" si="20"/>
        <v/>
      </c>
      <c r="M100" s="356" t="s">
        <v>32</v>
      </c>
      <c r="N100" s="357" t="s">
        <v>32</v>
      </c>
      <c r="O100" s="357" t="s">
        <v>32</v>
      </c>
      <c r="P100" s="358"/>
      <c r="Q100" s="414"/>
      <c r="R100" s="376"/>
      <c r="S100" s="376"/>
      <c r="T100" s="376"/>
      <c r="U100" s="376"/>
      <c r="V100" s="376"/>
      <c r="W100" s="376"/>
      <c r="X100" s="375"/>
      <c r="Y100" s="377"/>
    </row>
    <row r="101">
      <c r="A101" s="351">
        <v>98.0</v>
      </c>
      <c r="B101" s="352" t="str">
        <f t="shared" si="12"/>
        <v/>
      </c>
      <c r="C101" s="337" t="str">
        <f t="shared" si="2"/>
        <v/>
      </c>
      <c r="D101" s="412" t="str">
        <f t="shared" si="13"/>
        <v/>
      </c>
      <c r="E101" s="413" t="str">
        <f t="shared" si="4"/>
        <v/>
      </c>
      <c r="F101" s="354" t="str">
        <f t="shared" si="14"/>
        <v/>
      </c>
      <c r="G101" s="339" t="str">
        <f t="shared" si="15"/>
        <v/>
      </c>
      <c r="H101" s="339" t="str">
        <f t="shared" si="16"/>
        <v/>
      </c>
      <c r="I101" s="352" t="str">
        <f t="shared" si="17"/>
        <v/>
      </c>
      <c r="J101" s="352" t="str">
        <f t="shared" si="18"/>
        <v/>
      </c>
      <c r="K101" s="352" t="str">
        <f t="shared" si="19"/>
        <v/>
      </c>
      <c r="L101" s="355" t="str">
        <f t="shared" si="20"/>
        <v/>
      </c>
      <c r="M101" s="356" t="s">
        <v>32</v>
      </c>
      <c r="N101" s="357" t="s">
        <v>32</v>
      </c>
      <c r="O101" s="357" t="s">
        <v>32</v>
      </c>
      <c r="P101" s="358"/>
      <c r="Q101" s="415"/>
      <c r="R101" s="369"/>
      <c r="S101" s="369"/>
      <c r="T101" s="369"/>
      <c r="U101" s="369"/>
      <c r="V101" s="369"/>
      <c r="W101" s="369"/>
      <c r="X101" s="368"/>
      <c r="Y101" s="371"/>
    </row>
    <row r="102">
      <c r="A102" s="378">
        <v>99.0</v>
      </c>
      <c r="B102" s="379" t="str">
        <f t="shared" si="12"/>
        <v/>
      </c>
      <c r="C102" s="337" t="str">
        <f t="shared" si="2"/>
        <v/>
      </c>
      <c r="D102" s="416" t="str">
        <f t="shared" si="13"/>
        <v/>
      </c>
      <c r="E102" s="417" t="str">
        <f t="shared" si="4"/>
        <v/>
      </c>
      <c r="F102" s="354" t="str">
        <f t="shared" si="14"/>
        <v/>
      </c>
      <c r="G102" s="339" t="str">
        <f t="shared" si="15"/>
        <v/>
      </c>
      <c r="H102" s="339" t="str">
        <f t="shared" si="16"/>
        <v/>
      </c>
      <c r="I102" s="352" t="str">
        <f t="shared" si="17"/>
        <v/>
      </c>
      <c r="J102" s="352" t="str">
        <f t="shared" si="18"/>
        <v/>
      </c>
      <c r="K102" s="352" t="str">
        <f t="shared" si="19"/>
        <v/>
      </c>
      <c r="L102" s="355" t="str">
        <f t="shared" si="20"/>
        <v/>
      </c>
      <c r="M102" s="384" t="s">
        <v>32</v>
      </c>
      <c r="N102" s="385" t="s">
        <v>32</v>
      </c>
      <c r="O102" s="385" t="s">
        <v>32</v>
      </c>
      <c r="P102" s="386"/>
      <c r="Q102" s="418"/>
      <c r="R102" s="390"/>
      <c r="S102" s="390"/>
      <c r="T102" s="390"/>
      <c r="U102" s="390"/>
      <c r="V102" s="390"/>
      <c r="W102" s="390"/>
      <c r="X102" s="391"/>
      <c r="Y102" s="392"/>
    </row>
  </sheetData>
  <mergeCells count="15">
    <mergeCell ref="Q6:S6"/>
    <mergeCell ref="Q7:S7"/>
    <mergeCell ref="Q8:S8"/>
    <mergeCell ref="Q9:S9"/>
    <mergeCell ref="Q10:S10"/>
    <mergeCell ref="Q11:S11"/>
    <mergeCell ref="Q12:S12"/>
    <mergeCell ref="Q13:Y13"/>
    <mergeCell ref="A1:E1"/>
    <mergeCell ref="M1:P1"/>
    <mergeCell ref="Q1:R1"/>
    <mergeCell ref="S1:U1"/>
    <mergeCell ref="Q3:S3"/>
    <mergeCell ref="Q4:S4"/>
    <mergeCell ref="Q5:S5"/>
  </mergeCells>
  <conditionalFormatting sqref="C3:C12 C14:C102">
    <cfRule type="cellIs" dxfId="4" priority="1" operator="equal">
      <formula>"A"</formula>
    </cfRule>
  </conditionalFormatting>
  <conditionalFormatting sqref="C3:C12 C14:C102">
    <cfRule type="cellIs" dxfId="5" priority="2" operator="equal">
      <formula>"B"</formula>
    </cfRule>
  </conditionalFormatting>
  <conditionalFormatting sqref="C3:C12 C14:C102">
    <cfRule type="cellIs" dxfId="6" priority="3" operator="equal">
      <formula>"C1"</formula>
    </cfRule>
  </conditionalFormatting>
  <conditionalFormatting sqref="C3:C12 C14:C102">
    <cfRule type="cellIs" dxfId="7" priority="4" operator="equal">
      <formula>"C2"</formula>
    </cfRule>
  </conditionalFormatting>
  <conditionalFormatting sqref="C3:C12 C14:C102">
    <cfRule type="cellIs" dxfId="8" priority="5" operator="equal">
      <formula>"D"</formula>
    </cfRule>
  </conditionalFormatting>
  <conditionalFormatting sqref="C3:C12 C14:C102">
    <cfRule type="cellIs" dxfId="9" priority="6" operator="equal">
      <formula>"R"</formula>
    </cfRule>
  </conditionalFormatting>
  <conditionalFormatting sqref="C3:C12 C14:C102">
    <cfRule type="cellIs" dxfId="10" priority="7" operator="equal">
      <formula>"N"</formula>
    </cfRule>
  </conditionalFormatting>
  <conditionalFormatting sqref="C3:C12 C14:C102">
    <cfRule type="cellIs" dxfId="14" priority="8" operator="equal">
      <formula>"NL"</formula>
    </cfRule>
  </conditionalFormatting>
  <conditionalFormatting sqref="A6:P6 K14:K102">
    <cfRule type="expression" dxfId="15" priority="9">
      <formula>M</formula>
    </cfRule>
  </conditionalFormatting>
  <conditionalFormatting sqref="A3:P12 A14:P102">
    <cfRule type="expression" dxfId="16" priority="10">
      <formula>$T3=""</formula>
    </cfRule>
  </conditionalFormatting>
  <conditionalFormatting sqref="W3:W12">
    <cfRule type="notContainsBlanks" dxfId="15" priority="11">
      <formula>LEN(TRIM(W3))&gt;0</formula>
    </cfRule>
  </conditionalFormatting>
  <dataValidations>
    <dataValidation type="list" allowBlank="1" showErrorMessage="1" sqref="N3:N12 N14:N102">
      <formula1>'システム用シート'!$B$4:$B$34</formula1>
    </dataValidation>
    <dataValidation type="list" allowBlank="1" showErrorMessage="1" sqref="M3:M12 M14:M102">
      <formula1>"-,参加,キャンセル"</formula1>
    </dataValidation>
    <dataValidation type="list" allowBlank="1" showErrorMessage="1" sqref="O3:O12 O14:O102">
      <formula1>'システム用シート'!$C$4:$C$34</formula1>
    </dataValidation>
    <dataValidation type="list" allowBlank="1" showErrorMessage="1" sqref="W3:W12">
      <formula1>"A級,B級,C1級,C2級,D級（にじれん！認定）,R級（にじれん！認定）,N級,NL級"</formula1>
    </dataValidation>
  </dataValidations>
  <hyperlinks>
    <hyperlink r:id="rId1" location="gid=1462815136" ref="S1"/>
  </hyperlinks>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88"/>
    <col customWidth="1" min="3" max="3" width="13.38"/>
    <col customWidth="1" min="4" max="4" width="10.13"/>
    <col customWidth="1" min="5" max="5" width="11.63"/>
  </cols>
  <sheetData>
    <row r="2">
      <c r="B2" s="1" t="s">
        <v>0</v>
      </c>
      <c r="C2" s="2"/>
      <c r="D2" s="2"/>
      <c r="E2" s="3"/>
    </row>
    <row r="3" ht="22.5" customHeight="1">
      <c r="B3" s="21" t="str">
        <f>'計測入力シート（ここのみ編集可）'!AL7</f>
        <v>A</v>
      </c>
      <c r="C3" s="31" t="str">
        <f>'計測入力シート（ここのみ編集可）'!AM7</f>
        <v>OKOK</v>
      </c>
      <c r="D3" s="38" t="str">
        <f>'計測入力シート（ここのみ編集可）'!AN7</f>
        <v>NSR250</v>
      </c>
      <c r="E3" s="42" t="str">
        <f>'計測入力シート（ここのみ編集可）'!AO7</f>
        <v>1:37:606</v>
      </c>
    </row>
    <row r="4">
      <c r="B4" s="45"/>
    </row>
    <row r="5">
      <c r="B5" s="1" t="s">
        <v>22</v>
      </c>
      <c r="C5" s="2"/>
      <c r="D5" s="2"/>
      <c r="E5" s="3"/>
    </row>
    <row r="6" ht="22.5" customHeight="1">
      <c r="B6" s="52" t="str">
        <f>'計測入力シート（ここのみ編集可）'!AL8</f>
        <v>A</v>
      </c>
      <c r="C6" s="58" t="str">
        <f>'計測入力シート（ここのみ編集可）'!AM8</f>
        <v>OKOK</v>
      </c>
      <c r="D6" s="63" t="str">
        <f>'計測入力シート（ここのみ編集可）'!AN8</f>
        <v>NSR250</v>
      </c>
      <c r="E6" s="66" t="str">
        <f>'計測入力シート（ここのみ編集可）'!AO8</f>
        <v>1:37:606</v>
      </c>
    </row>
    <row r="7" ht="22.5" customHeight="1">
      <c r="B7" s="52" t="str">
        <f>'計測入力シート（ここのみ編集可）'!AL9</f>
        <v>A</v>
      </c>
      <c r="C7" s="58" t="str">
        <f>'計測入力シート（ここのみ編集可）'!AM9</f>
        <v>ray</v>
      </c>
      <c r="D7" s="63" t="str">
        <f>'計測入力シート（ここのみ編集可）'!AN9</f>
        <v>YZ250X</v>
      </c>
      <c r="E7" s="66" t="str">
        <f>'計測入力シート（ここのみ編集可）'!AO9</f>
        <v>1:40:220</v>
      </c>
    </row>
    <row r="8" ht="22.5" customHeight="1">
      <c r="B8" s="21" t="str">
        <f>'計測入力シート（ここのみ編集可）'!AL10</f>
        <v>A</v>
      </c>
      <c r="C8" s="31" t="str">
        <f>'計測入力シート（ここのみ編集可）'!AM10</f>
        <v>しゃんばり</v>
      </c>
      <c r="D8" s="38" t="str">
        <f>'計測入力シート（ここのみ編集可）'!AN10</f>
        <v>VTR</v>
      </c>
      <c r="E8" s="42" t="str">
        <f>'計測入力シート（ここのみ編集可）'!AO10</f>
        <v>9:99:999</v>
      </c>
    </row>
    <row r="9">
      <c r="C9" s="45"/>
      <c r="D9" s="45"/>
      <c r="E9" s="45"/>
    </row>
    <row r="10" ht="31.5" customHeight="1">
      <c r="B10" s="76" t="str">
        <f>'計測入力シート（ここのみ編集可）'!AL14</f>
        <v>A</v>
      </c>
      <c r="C10" s="77" t="str">
        <f>'計測入力シート（ここのみ編集可）'!AM14</f>
        <v>OKOK</v>
      </c>
      <c r="D10" s="81" t="str">
        <f>'計測入力シート（ここのみ編集可）'!AN14</f>
        <v>NSR250</v>
      </c>
      <c r="E10" s="83" t="str">
        <f>'計測入力シート（ここのみ編集可）'!AO14</f>
        <v>1:37:606</v>
      </c>
    </row>
  </sheetData>
  <mergeCells count="3">
    <mergeCell ref="B2:E2"/>
    <mergeCell ref="B4:E4"/>
    <mergeCell ref="B5:E5"/>
  </mergeCells>
  <conditionalFormatting sqref="B3 B6:B8 B10">
    <cfRule type="cellIs" dxfId="4" priority="1" operator="equal">
      <formula>"A"</formula>
    </cfRule>
  </conditionalFormatting>
  <conditionalFormatting sqref="B3 B6:B8 B10">
    <cfRule type="cellIs" dxfId="5" priority="2" operator="equal">
      <formula>"B"</formula>
    </cfRule>
  </conditionalFormatting>
  <conditionalFormatting sqref="B3 B6:B8 B10">
    <cfRule type="cellIs" dxfId="6" priority="3" operator="equal">
      <formula>"C1"</formula>
    </cfRule>
  </conditionalFormatting>
  <conditionalFormatting sqref="B3 B6:B8 B10">
    <cfRule type="cellIs" dxfId="7" priority="4" operator="equal">
      <formula>"C2"</formula>
    </cfRule>
  </conditionalFormatting>
  <conditionalFormatting sqref="B3 B6:B8 B10">
    <cfRule type="cellIs" dxfId="8" priority="5" operator="equal">
      <formula>"D"</formula>
    </cfRule>
  </conditionalFormatting>
  <conditionalFormatting sqref="B3 B6:B8 B10">
    <cfRule type="cellIs" dxfId="9" priority="6" operator="equal">
      <formula>"R"</formula>
    </cfRule>
  </conditionalFormatting>
  <conditionalFormatting sqref="B3 B6:B8 B10">
    <cfRule type="cellIs" dxfId="10" priority="7" operator="equal">
      <formula>"N"</formula>
    </cfRule>
  </conditionalFormatting>
  <conditionalFormatting sqref="B3 B6:B8 B10">
    <cfRule type="cellIs" dxfId="11" priority="8" operator="equal">
      <formula>"NL"</formula>
    </cfRule>
  </conditionalFormatting>
  <conditionalFormatting sqref="B3 B6:B8 B10">
    <cfRule type="cellIs" dxfId="12" priority="9" operator="equal">
      <formula>"A"</formula>
    </cfRule>
  </conditionalFormatting>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hidden="1" min="1" max="2" width="6.88"/>
    <col customWidth="1" min="3" max="3" width="0.38"/>
    <col customWidth="1" min="4" max="4" width="7.63"/>
    <col customWidth="1" min="5" max="5" width="18.63"/>
    <col customWidth="1" min="6" max="6" width="17.88"/>
    <col customWidth="1" min="7" max="7" width="15.13"/>
    <col customWidth="1" min="8" max="8" width="7.63"/>
    <col customWidth="1" min="9" max="9" width="15.13"/>
    <col customWidth="1" min="10" max="10" width="7.63"/>
    <col customWidth="1" min="11" max="11" width="15.13"/>
    <col customWidth="1" min="12" max="17" width="7.63"/>
  </cols>
  <sheetData>
    <row r="1" ht="12.75" customHeight="1"/>
    <row r="2" ht="31.5" customHeight="1">
      <c r="D2" s="6" t="s">
        <v>1</v>
      </c>
      <c r="E2" s="8"/>
      <c r="F2" s="8"/>
      <c r="G2" s="8"/>
      <c r="H2" s="8"/>
      <c r="I2" s="8"/>
      <c r="J2" s="8"/>
      <c r="K2" s="8"/>
      <c r="L2" s="8"/>
      <c r="M2" s="8"/>
      <c r="N2" s="8"/>
      <c r="O2" s="8"/>
      <c r="P2" s="8"/>
      <c r="Q2" s="11"/>
    </row>
    <row r="3" ht="14.25" customHeight="1">
      <c r="D3" s="14" t="s">
        <v>3</v>
      </c>
      <c r="E3" s="15" t="s">
        <v>4</v>
      </c>
      <c r="F3" s="17" t="s">
        <v>5</v>
      </c>
      <c r="G3" s="20" t="s">
        <v>6</v>
      </c>
      <c r="I3" s="20" t="s">
        <v>7</v>
      </c>
      <c r="K3" s="15" t="s">
        <v>8</v>
      </c>
      <c r="L3" s="22" t="s">
        <v>9</v>
      </c>
      <c r="M3" s="22" t="s">
        <v>10</v>
      </c>
      <c r="N3" s="24" t="s">
        <v>11</v>
      </c>
      <c r="O3" s="22" t="s">
        <v>12</v>
      </c>
      <c r="P3" s="22" t="s">
        <v>13</v>
      </c>
      <c r="Q3" s="26" t="s">
        <v>14</v>
      </c>
    </row>
    <row r="4" ht="17.25" customHeight="1">
      <c r="D4" s="27"/>
      <c r="E4" s="28"/>
      <c r="G4" s="15" t="s">
        <v>15</v>
      </c>
      <c r="H4" s="22" t="s">
        <v>16</v>
      </c>
      <c r="I4" s="15" t="s">
        <v>15</v>
      </c>
      <c r="J4" s="22" t="s">
        <v>16</v>
      </c>
      <c r="K4" s="28"/>
      <c r="N4" s="32"/>
      <c r="Q4" s="34"/>
    </row>
    <row r="5" ht="22.5" customHeight="1">
      <c r="A5" s="36" t="s">
        <v>17</v>
      </c>
      <c r="B5" s="36">
        <v>1.0</v>
      </c>
      <c r="C5" s="36"/>
      <c r="D5" s="48" t="str">
        <f t="array" ref="D5">IFERROR(INDEX('計測入力シート（ここのみ編集可）'!$B$17:$B$116,MATCH($A5&amp;$B5,'計測入力シート（ここのみ編集可）'!$BM$17:$BM$116,0)),"")</f>
        <v>A</v>
      </c>
      <c r="E5" s="60" t="str">
        <f t="array" ref="E5">IFERROR(INDEX('計測入力シート（ここのみ編集可）'!$D$17:$D$116,MATCH($A5&amp;$B5,'計測入力シート（ここのみ編集可）'!$BM$17:$BM$116,0)),"")</f>
        <v>OKOK</v>
      </c>
      <c r="F5" s="60" t="str">
        <f t="array" ref="F5">IFERROR(INDEX('計測入力シート（ここのみ編集可）'!$E$17:$E$116,MATCH($A5&amp;$B5,'計測入力シート（ここのみ編集可）'!$BM$17:$BM$116,0)),"")</f>
        <v>NSR250</v>
      </c>
      <c r="G5" s="73" t="str">
        <f t="array" ref="G5">IFERROR(INDEX('計測入力シート（ここのみ編集可）'!$AW$17:$AW$116,MATCH($A5&amp;$B5,'計測入力シート（ここのみ編集可）'!$BM$17:$BM$116,0)),"")</f>
        <v>1:37:606</v>
      </c>
      <c r="H5" s="60" t="str">
        <f t="array" ref="H5">IFERROR(INDEX('計測入力シート（ここのみ編集可）'!$AY$17:$AY$116,MATCH($A5&amp;$B5,'計測入力シート（ここのみ編集可）'!$BM$17:$BM$116,0)),"")</f>
        <v>-</v>
      </c>
      <c r="I5" s="75" t="str">
        <f t="array" ref="I5">IFERROR(INDEX('計測入力シート（ここのみ編集可）'!$AZ$17:$AZ$116,MATCH($A5&amp;$B5,'計測入力シート（ここのみ編集可）'!$BM$17:$BM$116,0)),"")</f>
        <v>1:37:784</v>
      </c>
      <c r="J5" s="60" t="str">
        <f t="array" ref="J5">IFERROR(INDEX('計測入力シート（ここのみ編集可）'!$BB$17:$BB$116,MATCH($A5&amp;$B5,'計測入力シート（ここのみ編集可）'!$BM$17:$BM$116,0)),"")</f>
        <v>-</v>
      </c>
      <c r="K5" s="75" t="str">
        <f t="array" ref="K5">IFERROR(INDEX('計測入力シート（ここのみ編集可）'!$BC$17:$BC$116,MATCH($A5&amp;$B5,'計測入力シート（ここのみ編集可）'!$BM$17:$BM$116,0)),"")</f>
        <v>1:37:606</v>
      </c>
      <c r="L5" s="84">
        <f t="array" ref="L5">IFERROR(INDEX('計測入力シート（ここのみ編集可）'!$BD$17:$BD$116,MATCH($A5&amp;$B5,'計測入力シート（ここのみ編集可）'!$BM$17:$BM$116,0)),"")</f>
        <v>1</v>
      </c>
      <c r="M5" s="84">
        <f t="array" ref="M5">IFERROR(INDEX('計測入力シート（ここのみ編集可）'!$BE$17:$BE$116,MATCH($A5&amp;$B5,'計測入力シート（ここのみ編集可）'!$BM$17:$BM$116,0)),"")</f>
        <v>1</v>
      </c>
      <c r="N5" s="75">
        <f t="array" ref="N5">IFERROR(INDEX('計測入力シート（ここのみ編集可）'!$BN$17:$BN$116,MATCH($A5&amp;$B5,'計測入力シート（ここのみ編集可）'!$BM$17:$BM$116,0)),"")</f>
        <v>1</v>
      </c>
      <c r="O5" s="75" t="str">
        <f t="array" ref="O5">IFERROR(INDEX('計測入力シート（ここのみ編集可）'!$BP$17:$BP$116,MATCH($A5&amp;$B5,'計測入力シート（ここのみ編集可）'!$BM$17:$BM$116,0)),"")</f>
        <v>-</v>
      </c>
      <c r="P5" s="75" t="str">
        <f t="array" ref="P5">IFERROR(INDEX('計測入力シート（ここのみ編集可）'!$BR$17:$BR$116,MATCH($A5&amp;$B5,'計測入力シート（ここのみ編集可）'!$BM$17:$BM$116,0)),"")</f>
        <v>-</v>
      </c>
      <c r="Q5" s="89">
        <f t="array" ref="Q5">IFERROR(INDEX('計測入力シート（ここのみ編集可）'!$BL$17:$BL$116,MATCH($A5&amp;$B5,'計測入力シート（ここのみ編集可）'!$BM$17:$BM$116,0)),"")</f>
        <v>1</v>
      </c>
    </row>
    <row r="6" ht="22.5" customHeight="1">
      <c r="A6" s="36" t="s">
        <v>17</v>
      </c>
      <c r="B6" s="36">
        <v>2.0</v>
      </c>
      <c r="C6" s="36"/>
      <c r="D6" s="91" t="str">
        <f t="array" ref="D6">IFERROR(INDEX('計測入力シート（ここのみ編集可）'!$B$17:$B$116,MATCH($A6&amp;$B6,'計測入力シート（ここのみ編集可）'!$BM$17:$BM$116,0)),"")</f>
        <v>A</v>
      </c>
      <c r="E6" s="60" t="str">
        <f t="array" ref="E6">IFERROR(INDEX('計測入力シート（ここのみ編集可）'!$D$17:$D$116,MATCH($A6&amp;$B6,'計測入力シート（ここのみ編集可）'!$BM$17:$BM$116,0)),"")</f>
        <v>ray</v>
      </c>
      <c r="F6" s="60" t="str">
        <f t="array" ref="F6">IFERROR(INDEX('計測入力シート（ここのみ編集可）'!$E$17:$E$116,MATCH($A6&amp;$B6,'計測入力シート（ここのみ編集可）'!$BM$17:$BM$116,0)),"")</f>
        <v>YZ250X</v>
      </c>
      <c r="G6" s="73" t="str">
        <f t="array" ref="G6">IFERROR(INDEX('計測入力シート（ここのみ編集可）'!$AW$17:$AW$116,MATCH($A6&amp;$B6,'計測入力シート（ここのみ編集可）'!$BM$17:$BM$116,0)),"")</f>
        <v>1:39:220</v>
      </c>
      <c r="H6" s="60">
        <f t="array" ref="H6">IFERROR(INDEX('計測入力シート（ここのみ編集可）'!$AY$17:$AY$116,MATCH($A6&amp;$B6,'計測入力シート（ここのみ編集可）'!$BM$17:$BM$116,0)),"")</f>
        <v>1</v>
      </c>
      <c r="I6" s="75" t="str">
        <f t="array" ref="I6">IFERROR(INDEX('計測入力シート（ここのみ編集可）'!$AZ$17:$AZ$116,MATCH($A6&amp;$B6,'計測入力シート（ここのみ編集可）'!$BM$17:$BM$116,0)),"")</f>
        <v>9:99:999</v>
      </c>
      <c r="J6" s="60" t="str">
        <f t="array" ref="J6">IFERROR(INDEX('計測入力シート（ここのみ編集可）'!$BB$17:$BB$116,MATCH($A6&amp;$B6,'計測入力シート（ここのみ編集可）'!$BM$17:$BM$116,0)),"")</f>
        <v>MC</v>
      </c>
      <c r="K6" s="75" t="str">
        <f t="array" ref="K6">IFERROR(INDEX('計測入力シート（ここのみ編集可）'!$BC$17:$BC$116,MATCH($A6&amp;$B6,'計測入力シート（ここのみ編集可）'!$BM$17:$BM$116,0)),"")</f>
        <v>1:40:220</v>
      </c>
      <c r="L6" s="84">
        <f t="array" ref="L6">IFERROR(INDEX('計測入力シート（ここのみ編集可）'!$BD$17:$BD$116,MATCH($A6&amp;$B6,'計測入力シート（ここのみ編集可）'!$BM$17:$BM$116,0)),"")</f>
        <v>1.026781141</v>
      </c>
      <c r="M6" s="84">
        <f t="array" ref="M6">IFERROR(INDEX('計測入力シート（ここのみ編集可）'!$BE$17:$BE$116,MATCH($A6&amp;$B6,'計測入力シート（ここのみ編集可）'!$BM$17:$BM$116,0)),"")</f>
        <v>1.026781141</v>
      </c>
      <c r="N6" s="75">
        <f t="array" ref="N6">IFERROR(INDEX('計測入力シート（ここのみ編集可）'!$BN$17:$BN$116,MATCH($A6&amp;$B6,'計測入力シート（ここのみ編集可）'!$BM$17:$BM$116,0)),"")</f>
        <v>2</v>
      </c>
      <c r="O6" s="75" t="str">
        <f t="array" ref="O6">IFERROR(INDEX('計測入力シート（ここのみ編集可）'!$BP$17:$BP$116,MATCH($A6&amp;$B6,'計測入力シート（ここのみ編集可）'!$BM$17:$BM$116,0)),"")</f>
        <v>-</v>
      </c>
      <c r="P6" s="75" t="str">
        <f t="array" ref="P6">IFERROR(INDEX('計測入力シート（ここのみ編集可）'!$BR$17:$BR$116,MATCH($A6&amp;$B6,'計測入力シート（ここのみ編集可）'!$BM$17:$BM$116,0)),"")</f>
        <v>-</v>
      </c>
      <c r="Q6" s="89">
        <f t="array" ref="Q6">IFERROR(INDEX('計測入力シート（ここのみ編集可）'!$BL$17:$BL$116,MATCH($A6&amp;$B6,'計測入力シート（ここのみ編集可）'!$BM$17:$BM$116,0)),"")</f>
        <v>3</v>
      </c>
    </row>
    <row r="7" ht="22.5" customHeight="1">
      <c r="A7" s="36" t="s">
        <v>17</v>
      </c>
      <c r="B7" s="36">
        <v>3.0</v>
      </c>
      <c r="C7" s="36"/>
      <c r="D7" s="91" t="str">
        <f t="array" ref="D7">IFERROR(INDEX('計測入力シート（ここのみ編集可）'!$B$17:$B$116,MATCH($A7&amp;$B7,'計測入力シート（ここのみ編集可）'!$BM$17:$BM$116,0)),"")</f>
        <v>A</v>
      </c>
      <c r="E7" s="60" t="str">
        <f t="array" ref="E7">IFERROR(INDEX('計測入力シート（ここのみ編集可）'!$D$17:$D$116,MATCH($A7&amp;$B7,'計測入力シート（ここのみ編集可）'!$BM$17:$BM$116,0)),"")</f>
        <v>しゃんばり</v>
      </c>
      <c r="F7" s="60" t="str">
        <f t="array" ref="F7">IFERROR(INDEX('計測入力シート（ここのみ編集可）'!$E$17:$E$116,MATCH($A7&amp;$B7,'計測入力シート（ここのみ編集可）'!$BM$17:$BM$116,0)),"")</f>
        <v>VTR</v>
      </c>
      <c r="G7" s="73" t="str">
        <f t="array" ref="G7">IFERROR(INDEX('計測入力シート（ここのみ編集可）'!$AW$17:$AW$116,MATCH($A7&amp;$B7,'計測入力シート（ここのみ編集可）'!$BM$17:$BM$116,0)),"")</f>
        <v>9:99:999</v>
      </c>
      <c r="H7" s="60" t="str">
        <f t="array" ref="H7">IFERROR(INDEX('計測入力シート（ここのみ編集可）'!$AY$17:$AY$116,MATCH($A7&amp;$B7,'計測入力シート（ここのみ編集可）'!$BM$17:$BM$116,0)),"")</f>
        <v>MC</v>
      </c>
      <c r="I7" s="75" t="str">
        <f t="array" ref="I7">IFERROR(INDEX('計測入力シート（ここのみ編集可）'!$AZ$17:$AZ$116,MATCH($A7&amp;$B7,'計測入力シート（ここのみ編集可）'!$BM$17:$BM$116,0)),"")</f>
        <v>9:99:999</v>
      </c>
      <c r="J7" s="60" t="str">
        <f t="array" ref="J7">IFERROR(INDEX('計測入力シート（ここのみ編集可）'!$BB$17:$BB$116,MATCH($A7&amp;$B7,'計測入力シート（ここのみ編集可）'!$BM$17:$BM$116,0)),"")</f>
        <v>MC</v>
      </c>
      <c r="K7" s="75" t="str">
        <f t="array" ref="K7">IFERROR(INDEX('計測入力シート（ここのみ編集可）'!$BC$17:$BC$116,MATCH($A7&amp;$B7,'計測入力シート（ここのみ編集可）'!$BM$17:$BM$116,0)),"")</f>
        <v>9:99:999</v>
      </c>
      <c r="L7" s="84" t="str">
        <f t="array" ref="L7">IFERROR(INDEX('計測入力シート（ここのみ編集可）'!$BD$17:$BD$116,MATCH($A7&amp;$B7,'計測入力シート（ここのみ編集可）'!$BM$17:$BM$116,0)),"")</f>
        <v>-</v>
      </c>
      <c r="M7" s="84" t="str">
        <f t="array" ref="M7">IFERROR(INDEX('計測入力シート（ここのみ編集可）'!$BE$17:$BE$116,MATCH($A7&amp;$B7,'計測入力シート（ここのみ編集可）'!$BM$17:$BM$116,0)),"")</f>
        <v>-</v>
      </c>
      <c r="N7" s="75">
        <f t="array" ref="N7">IFERROR(INDEX('計測入力シート（ここのみ編集可）'!$BN$17:$BN$116,MATCH($A7&amp;$B7,'計測入力シート（ここのみ編集可）'!$BM$17:$BM$116,0)),"")</f>
        <v>3</v>
      </c>
      <c r="O7" s="75" t="str">
        <f t="array" ref="O7">IFERROR(INDEX('計測入力シート（ここのみ編集可）'!$BP$17:$BP$116,MATCH($A7&amp;$B7,'計測入力シート（ここのみ編集可）'!$BM$17:$BM$116,0)),"")</f>
        <v>-</v>
      </c>
      <c r="P7" s="75" t="str">
        <f t="array" ref="P7">IFERROR(INDEX('計測入力シート（ここのみ編集可）'!$BR$17:$BR$116,MATCH($A7&amp;$B7,'計測入力シート（ここのみ編集可）'!$BM$17:$BM$116,0)),"")</f>
        <v>-</v>
      </c>
      <c r="Q7" s="89">
        <f t="array" ref="Q7">IFERROR(INDEX('計測入力シート（ここのみ編集可）'!$BL$17:$BL$116,MATCH($A7&amp;$B7,'計測入力シート（ここのみ編集可）'!$BM$17:$BM$116,0)),"")</f>
        <v>51</v>
      </c>
    </row>
    <row r="8" ht="22.5" customHeight="1">
      <c r="A8" s="36" t="s">
        <v>17</v>
      </c>
      <c r="B8" s="36">
        <v>4.0</v>
      </c>
      <c r="C8" s="36"/>
      <c r="D8" s="91" t="str">
        <f t="array" ref="D8">IFERROR(INDEX('計測入力シート（ここのみ編集可）'!$B$17:$B$116,MATCH($A8&amp;$B8,'計測入力シート（ここのみ編集可）'!$BM$17:$BM$116,0)),"")</f>
        <v>B</v>
      </c>
      <c r="E8" s="60" t="str">
        <f t="array" ref="E8">IFERROR(INDEX('計測入力シート（ここのみ編集可）'!$D$17:$D$116,MATCH($A8&amp;$B8,'計測入力シート（ここのみ編集可）'!$BM$17:$BM$116,0)),"")</f>
        <v>どmの</v>
      </c>
      <c r="F8" s="60" t="str">
        <f t="array" ref="F8">IFERROR(INDEX('計測入力シート（ここのみ編集可）'!$E$17:$E$116,MATCH($A8&amp;$B8,'計測入力シート（ここのみ編集可）'!$BM$17:$BM$116,0)),"")</f>
        <v>CBR600RR</v>
      </c>
      <c r="G8" s="73" t="str">
        <f t="array" ref="G8">IFERROR(INDEX('計測入力シート（ここのみ編集可）'!$AW$17:$AW$116,MATCH($A8&amp;$B8,'計測入力シート（ここのみ編集可）'!$BM$17:$BM$116,0)),"")</f>
        <v>1:51:604</v>
      </c>
      <c r="H8" s="60" t="str">
        <f t="array" ref="H8">IFERROR(INDEX('計測入力シート（ここのみ編集可）'!$AY$17:$AY$116,MATCH($A8&amp;$B8,'計測入力シート（ここのみ編集可）'!$BM$17:$BM$116,0)),"")</f>
        <v>-</v>
      </c>
      <c r="I8" s="75" t="str">
        <f t="array" ref="I8">IFERROR(INDEX('計測入力シート（ここのみ編集可）'!$AZ$17:$AZ$116,MATCH($A8&amp;$B8,'計測入力シート（ここのみ編集可）'!$BM$17:$BM$116,0)),"")</f>
        <v>1:39:460</v>
      </c>
      <c r="J8" s="60" t="str">
        <f t="array" ref="J8">IFERROR(INDEX('計測入力シート（ここのみ編集可）'!$BB$17:$BB$116,MATCH($A8&amp;$B8,'計測入力シート（ここのみ編集可）'!$BM$17:$BM$116,0)),"")</f>
        <v>-</v>
      </c>
      <c r="K8" s="75" t="str">
        <f t="array" ref="K8">IFERROR(INDEX('計測入力シート（ここのみ編集可）'!$BC$17:$BC$116,MATCH($A8&amp;$B8,'計測入力シート（ここのみ編集可）'!$BM$17:$BM$116,0)),"")</f>
        <v>1:39:460</v>
      </c>
      <c r="L8" s="84">
        <f t="array" ref="L8">IFERROR(INDEX('計測入力シート（ここのみ編集可）'!$BD$17:$BD$116,MATCH($A8&amp;$B8,'計測入力シート（ここのみ編集可）'!$BM$17:$BM$116,0)),"")</f>
        <v>1.018994734</v>
      </c>
      <c r="M8" s="84">
        <f t="array" ref="M8">IFERROR(INDEX('計測入力シート（ここのみ編集可）'!$BE$17:$BE$116,MATCH($A8&amp;$B8,'計測入力シート（ここのみ編集可）'!$BM$17:$BM$116,0)),"")</f>
        <v>1.018994734</v>
      </c>
      <c r="N8" s="75">
        <f t="array" ref="N8">IFERROR(INDEX('計測入力シート（ここのみ編集可）'!$BN$17:$BN$116,MATCH($A8&amp;$B8,'計測入力シート（ここのみ編集可）'!$BM$17:$BM$116,0)),"")</f>
        <v>1</v>
      </c>
      <c r="O8" s="75" t="str">
        <f t="array" ref="O8">IFERROR(INDEX('計測入力シート（ここのみ編集可）'!$BP$17:$BP$116,MATCH($A8&amp;$B8,'計測入力シート（ここのみ編集可）'!$BM$17:$BM$116,0)),"")</f>
        <v>-</v>
      </c>
      <c r="P8" s="75" t="str">
        <f t="array" ref="P8">IFERROR(INDEX('計測入力シート（ここのみ編集可）'!$BR$17:$BR$116,MATCH($A8&amp;$B8,'計測入力シート（ここのみ編集可）'!$BM$17:$BM$116,0)),"")</f>
        <v>-</v>
      </c>
      <c r="Q8" s="89">
        <f t="array" ref="Q8">IFERROR(INDEX('計測入力シート（ここのみ編集可）'!$BL$17:$BL$116,MATCH($A8&amp;$B8,'計測入力シート（ここのみ編集可）'!$BM$17:$BM$116,0)),"")</f>
        <v>2</v>
      </c>
    </row>
    <row r="9" ht="22.5" customHeight="1">
      <c r="A9" s="36" t="s">
        <v>17</v>
      </c>
      <c r="B9" s="36">
        <v>5.0</v>
      </c>
      <c r="C9" s="36"/>
      <c r="D9" s="91" t="str">
        <f t="array" ref="D9">IFERROR(INDEX('計測入力シート（ここのみ編集可）'!$B$17:$B$116,MATCH($A9&amp;$B9,'計測入力シート（ここのみ編集可）'!$BM$17:$BM$116,0)),"")</f>
        <v>B</v>
      </c>
      <c r="E9" s="60" t="str">
        <f t="array" ref="E9">IFERROR(INDEX('計測入力シート（ここのみ編集可）'!$D$17:$D$116,MATCH($A9&amp;$B9,'計測入力シート（ここのみ編集可）'!$BM$17:$BM$116,0)),"")</f>
        <v>motoDA</v>
      </c>
      <c r="F9" s="60" t="str">
        <f t="array" ref="F9">IFERROR(INDEX('計測入力シート（ここのみ編集可）'!$E$17:$E$116,MATCH($A9&amp;$B9,'計測入力シート（ここのみ編集可）'!$BM$17:$BM$116,0)),"")</f>
        <v>GROM</v>
      </c>
      <c r="G9" s="73" t="str">
        <f t="array" ref="G9">IFERROR(INDEX('計測入力シート（ここのみ編集可）'!$AW$17:$AW$116,MATCH($A9&amp;$B9,'計測入力シート（ここのみ編集可）'!$BM$17:$BM$116,0)),"")</f>
        <v>1:50:572</v>
      </c>
      <c r="H9" s="60">
        <f t="array" ref="H9">IFERROR(INDEX('計測入力シート（ここのみ編集可）'!$AY$17:$AY$116,MATCH($A9&amp;$B9,'計測入力シート（ここのみ編集可）'!$BM$17:$BM$116,0)),"")</f>
        <v>1</v>
      </c>
      <c r="I9" s="75" t="str">
        <f t="array" ref="I9">IFERROR(INDEX('計測入力シート（ここのみ編集可）'!$AZ$17:$AZ$116,MATCH($A9&amp;$B9,'計測入力シート（ここのみ編集可）'!$BM$17:$BM$116,0)),"")</f>
        <v>1:41:794</v>
      </c>
      <c r="J9" s="60">
        <f t="array" ref="J9">IFERROR(INDEX('計測入力シート（ここのみ編集可）'!$BB$17:$BB$116,MATCH($A9&amp;$B9,'計測入力シート（ここのみ編集可）'!$BM$17:$BM$116,0)),"")</f>
        <v>1</v>
      </c>
      <c r="K9" s="75" t="str">
        <f t="array" ref="K9">IFERROR(INDEX('計測入力シート（ここのみ編集可）'!$BC$17:$BC$116,MATCH($A9&amp;$B9,'計測入力シート（ここのみ編集可）'!$BM$17:$BM$116,0)),"")</f>
        <v>1:42:794</v>
      </c>
      <c r="L9" s="84">
        <f t="array" ref="L9">IFERROR(INDEX('計測入力シート（ここのみ編集可）'!$BD$17:$BD$116,MATCH($A9&amp;$B9,'計測入力シート（ここのみ編集可）'!$BM$17:$BM$116,0)),"")</f>
        <v>1.05315247</v>
      </c>
      <c r="M9" s="84">
        <f t="array" ref="M9">IFERROR(INDEX('計測入力シート（ここのみ編集可）'!$BE$17:$BE$116,MATCH($A9&amp;$B9,'計測入力シート（ここのみ編集可）'!$BM$17:$BM$116,0)),"")</f>
        <v>1.05315247</v>
      </c>
      <c r="N9" s="75">
        <f t="array" ref="N9">IFERROR(INDEX('計測入力シート（ここのみ編集可）'!$BN$17:$BN$116,MATCH($A9&amp;$B9,'計測入力シート（ここのみ編集可）'!$BM$17:$BM$116,0)),"")</f>
        <v>2</v>
      </c>
      <c r="O9" s="75" t="str">
        <f t="array" ref="O9">IFERROR(INDEX('計測入力シート（ここのみ編集可）'!$BP$17:$BP$116,MATCH($A9&amp;$B9,'計測入力シート（ここのみ編集可）'!$BM$17:$BM$116,0)),"")</f>
        <v>-</v>
      </c>
      <c r="P9" s="75" t="str">
        <f t="array" ref="P9">IFERROR(INDEX('計測入力シート（ここのみ編集可）'!$BR$17:$BR$116,MATCH($A9&amp;$B9,'計測入力シート（ここのみ編集可）'!$BM$17:$BM$116,0)),"")</f>
        <v>-</v>
      </c>
      <c r="Q9" s="89">
        <f t="array" ref="Q9">IFERROR(INDEX('計測入力シート（ここのみ編集可）'!$BL$17:$BL$116,MATCH($A9&amp;$B9,'計測入力シート（ここのみ編集可）'!$BM$17:$BM$116,0)),"")</f>
        <v>6</v>
      </c>
    </row>
    <row r="10" ht="22.5" customHeight="1">
      <c r="A10" s="36" t="s">
        <v>17</v>
      </c>
      <c r="B10" s="36">
        <v>6.0</v>
      </c>
      <c r="C10" s="36"/>
      <c r="D10" s="91" t="str">
        <f t="array" ref="D10">IFERROR(INDEX('計測入力シート（ここのみ編集可）'!$B$17:$B$116,MATCH($A10&amp;$B10,'計測入力シート（ここのみ編集可）'!$BM$17:$BM$116,0)),"")</f>
        <v>B</v>
      </c>
      <c r="E10" s="60" t="str">
        <f t="array" ref="E10">IFERROR(INDEX('計測入力シート（ここのみ編集可）'!$D$17:$D$116,MATCH($A10&amp;$B10,'計測入力シート（ここのみ編集可）'!$BM$17:$BM$116,0)),"")</f>
        <v>てくきか</v>
      </c>
      <c r="F10" s="60" t="str">
        <f t="array" ref="F10">IFERROR(INDEX('計測入力シート（ここのみ編集可）'!$E$17:$E$116,MATCH($A10&amp;$B10,'計測入力シート（ここのみ編集可）'!$BM$17:$BM$116,0)),"")</f>
        <v>ZX-4R</v>
      </c>
      <c r="G10" s="73" t="str">
        <f t="array" ref="G10">IFERROR(INDEX('計測入力シート（ここのみ編集可）'!$AW$17:$AW$116,MATCH($A10&amp;$B10,'計測入力シート（ここのみ編集可）'!$BM$17:$BM$116,0)),"")</f>
        <v>1:44:701</v>
      </c>
      <c r="H10" s="60" t="str">
        <f t="array" ref="H10">IFERROR(INDEX('計測入力シート（ここのみ編集可）'!$AY$17:$AY$116,MATCH($A10&amp;$B10,'計測入力シート（ここのみ編集可）'!$BM$17:$BM$116,0)),"")</f>
        <v>-</v>
      </c>
      <c r="I10" s="75" t="str">
        <f t="array" ref="I10">IFERROR(INDEX('計測入力シート（ここのみ編集可）'!$AZ$17:$AZ$116,MATCH($A10&amp;$B10,'計測入力シート（ここのみ編集可）'!$BM$17:$BM$116,0)),"")</f>
        <v>1:44:742</v>
      </c>
      <c r="J10" s="60" t="str">
        <f t="array" ref="J10">IFERROR(INDEX('計測入力シート（ここのみ編集可）'!$BB$17:$BB$116,MATCH($A10&amp;$B10,'計測入力シート（ここのみ編集可）'!$BM$17:$BM$116,0)),"")</f>
        <v>-</v>
      </c>
      <c r="K10" s="75" t="str">
        <f t="array" ref="K10">IFERROR(INDEX('計測入力シート（ここのみ編集可）'!$BC$17:$BC$116,MATCH($A10&amp;$B10,'計測入力シート（ここのみ編集可）'!$BM$17:$BM$116,0)),"")</f>
        <v>1:44:701</v>
      </c>
      <c r="L10" s="84">
        <f t="array" ref="L10">IFERROR(INDEX('計測入力シート（ここのみ編集可）'!$BD$17:$BD$116,MATCH($A10&amp;$B10,'計測入力シート（ここのみ編集可）'!$BM$17:$BM$116,0)),"")</f>
        <v>1.072690203</v>
      </c>
      <c r="M10" s="84">
        <f t="array" ref="M10">IFERROR(INDEX('計測入力シート（ここのみ編集可）'!$BE$17:$BE$116,MATCH($A10&amp;$B10,'計測入力シート（ここのみ編集可）'!$BM$17:$BM$116,0)),"")</f>
        <v>1.072690203</v>
      </c>
      <c r="N10" s="75">
        <f t="array" ref="N10">IFERROR(INDEX('計測入力シート（ここのみ編集可）'!$BN$17:$BN$116,MATCH($A10&amp;$B10,'計測入力シート（ここのみ編集可）'!$BM$17:$BM$116,0)),"")</f>
        <v>3</v>
      </c>
      <c r="O10" s="75" t="str">
        <f t="array" ref="O10">IFERROR(INDEX('計測入力シート（ここのみ編集可）'!$BP$17:$BP$116,MATCH($A10&amp;$B10,'計測入力シート（ここのみ編集可）'!$BM$17:$BM$116,0)),"")</f>
        <v>-</v>
      </c>
      <c r="P10" s="75" t="str">
        <f t="array" ref="P10">IFERROR(INDEX('計測入力シート（ここのみ編集可）'!$BR$17:$BR$116,MATCH($A10&amp;$B10,'計測入力シート（ここのみ編集可）'!$BM$17:$BM$116,0)),"")</f>
        <v>-</v>
      </c>
      <c r="Q10" s="89">
        <f t="array" ref="Q10">IFERROR(INDEX('計測入力シート（ここのみ編集可）'!$BL$17:$BL$116,MATCH($A10&amp;$B10,'計測入力シート（ここのみ編集可）'!$BM$17:$BM$116,0)),"")</f>
        <v>8</v>
      </c>
    </row>
    <row r="11" ht="22.5" customHeight="1">
      <c r="A11" s="36" t="s">
        <v>17</v>
      </c>
      <c r="B11" s="36">
        <v>7.0</v>
      </c>
      <c r="C11" s="36"/>
      <c r="D11" s="91" t="str">
        <f t="array" ref="D11">IFERROR(INDEX('計測入力シート（ここのみ編集可）'!$B$17:$B$116,MATCH($A11&amp;$B11,'計測入力シート（ここのみ編集可）'!$BM$17:$BM$116,0)),"")</f>
        <v>B</v>
      </c>
      <c r="E11" s="60" t="str">
        <f t="array" ref="E11">IFERROR(INDEX('計測入力シート（ここのみ編集可）'!$D$17:$D$116,MATCH($A11&amp;$B11,'計測入力シート（ここのみ編集可）'!$BM$17:$BM$116,0)),"")</f>
        <v>P</v>
      </c>
      <c r="F11" s="60" t="str">
        <f t="array" ref="F11">IFERROR(INDEX('計測入力シート（ここのみ編集可）'!$E$17:$E$116,MATCH($A11&amp;$B11,'計測入力シート（ここのみ編集可）'!$BM$17:$BM$116,0)),"")</f>
        <v>XSR155</v>
      </c>
      <c r="G11" s="73" t="str">
        <f t="array" ref="G11">IFERROR(INDEX('計測入力シート（ここのみ編集可）'!$AW$17:$AW$116,MATCH($A11&amp;$B11,'計測入力シート（ここのみ編集可）'!$BM$17:$BM$116,0)),"")</f>
        <v>1:54:612</v>
      </c>
      <c r="H11" s="60" t="str">
        <f t="array" ref="H11">IFERROR(INDEX('計測入力シート（ここのみ編集可）'!$AY$17:$AY$116,MATCH($A11&amp;$B11,'計測入力シート（ここのみ編集可）'!$BM$17:$BM$116,0)),"")</f>
        <v>-</v>
      </c>
      <c r="I11" s="75" t="str">
        <f t="array" ref="I11">IFERROR(INDEX('計測入力シート（ここのみ編集可）'!$AZ$17:$AZ$116,MATCH($A11&amp;$B11,'計測入力シート（ここのみ編集可）'!$BM$17:$BM$116,0)),"")</f>
        <v>1:54:509</v>
      </c>
      <c r="J11" s="60">
        <f t="array" ref="J11">IFERROR(INDEX('計測入力シート（ここのみ編集可）'!$BB$17:$BB$116,MATCH($A11&amp;$B11,'計測入力シート（ここのみ編集可）'!$BM$17:$BM$116,0)),"")</f>
        <v>2</v>
      </c>
      <c r="K11" s="75" t="str">
        <f t="array" ref="K11">IFERROR(INDEX('計測入力シート（ここのみ編集可）'!$BC$17:$BC$116,MATCH($A11&amp;$B11,'計測入力シート（ここのみ編集可）'!$BM$17:$BM$116,0)),"")</f>
        <v>1:54:612</v>
      </c>
      <c r="L11" s="84">
        <f t="array" ref="L11">IFERROR(INDEX('計測入力シート（ここのみ編集可）'!$BD$17:$BD$116,MATCH($A11&amp;$B11,'計測入力シート（ここのみ編集可）'!$BM$17:$BM$116,0)),"")</f>
        <v>1.174231092</v>
      </c>
      <c r="M11" s="84">
        <f t="array" ref="M11">IFERROR(INDEX('計測入力シート（ここのみ編集可）'!$BE$17:$BE$116,MATCH($A11&amp;$B11,'計測入力シート（ここのみ編集可）'!$BM$17:$BM$116,0)),"")</f>
        <v>1.174231092</v>
      </c>
      <c r="N11" s="75">
        <f t="array" ref="N11">IFERROR(INDEX('計測入力シート（ここのみ編集可）'!$BN$17:$BN$116,MATCH($A11&amp;$B11,'計測入力シート（ここのみ編集可）'!$BM$17:$BM$116,0)),"")</f>
        <v>4</v>
      </c>
      <c r="O11" s="75" t="str">
        <f t="array" ref="O11">IFERROR(INDEX('計測入力シート（ここのみ編集可）'!$BP$17:$BP$116,MATCH($A11&amp;$B11,'計測入力シート（ここのみ編集可）'!$BM$17:$BM$116,0)),"")</f>
        <v>-</v>
      </c>
      <c r="P11" s="75" t="str">
        <f t="array" ref="P11">IFERROR(INDEX('計測入力シート（ここのみ編集可）'!$BR$17:$BR$116,MATCH($A11&amp;$B11,'計測入力シート（ここのみ編集可）'!$BM$17:$BM$116,0)),"")</f>
        <v>-</v>
      </c>
      <c r="Q11" s="89">
        <f t="array" ref="Q11">IFERROR(INDEX('計測入力シート（ここのみ編集可）'!$BL$17:$BL$116,MATCH($A11&amp;$B11,'計測入力シート（ここのみ編集可）'!$BM$17:$BM$116,0)),"")</f>
        <v>31</v>
      </c>
    </row>
    <row r="12" ht="22.5" customHeight="1">
      <c r="A12" s="36" t="s">
        <v>17</v>
      </c>
      <c r="B12" s="36">
        <v>8.0</v>
      </c>
      <c r="C12" s="36"/>
      <c r="D12" s="91" t="str">
        <f t="array" ref="D12">IFERROR(INDEX('計測入力シート（ここのみ編集可）'!$B$17:$B$116,MATCH($A12&amp;$B12,'計測入力シート（ここのみ編集可）'!$BM$17:$BM$116,0)),"")</f>
        <v>C1</v>
      </c>
      <c r="E12" s="60" t="str">
        <f t="array" ref="E12">IFERROR(INDEX('計測入力シート（ここのみ編集可）'!$D$17:$D$116,MATCH($A12&amp;$B12,'計測入力シート（ここのみ編集可）'!$BM$17:$BM$116,0)),"")</f>
        <v>TOKICO</v>
      </c>
      <c r="F12" s="60" t="str">
        <f t="array" ref="F12">IFERROR(INDEX('計測入力シート（ここのみ編集可）'!$E$17:$E$116,MATCH($A12&amp;$B12,'計測入力シート（ここのみ編集可）'!$BM$17:$BM$116,0)),"")</f>
        <v>GSX-R1000</v>
      </c>
      <c r="G12" s="73" t="str">
        <f t="array" ref="G12">IFERROR(INDEX('計測入力シート（ここのみ編集可）'!$AW$17:$AW$116,MATCH($A12&amp;$B12,'計測入力シート（ここのみ編集可）'!$BM$17:$BM$116,0)),"")</f>
        <v>1:51:173</v>
      </c>
      <c r="H12" s="60" t="str">
        <f t="array" ref="H12">IFERROR(INDEX('計測入力シート（ここのみ編集可）'!$AY$17:$AY$116,MATCH($A12&amp;$B12,'計測入力シート（ここのみ編集可）'!$BM$17:$BM$116,0)),"")</f>
        <v>-</v>
      </c>
      <c r="I12" s="75" t="str">
        <f t="array" ref="I12">IFERROR(INDEX('計測入力シート（ここのみ編集可）'!$AZ$17:$AZ$116,MATCH($A12&amp;$B12,'計測入力シート（ここのみ編集可）'!$BM$17:$BM$116,0)),"")</f>
        <v>1:42:366</v>
      </c>
      <c r="J12" s="60" t="str">
        <f t="array" ref="J12">IFERROR(INDEX('計測入力シート（ここのみ編集可）'!$BB$17:$BB$116,MATCH($A12&amp;$B12,'計測入力シート（ここのみ編集可）'!$BM$17:$BM$116,0)),"")</f>
        <v>-</v>
      </c>
      <c r="K12" s="75" t="str">
        <f t="array" ref="K12">IFERROR(INDEX('計測入力シート（ここのみ編集可）'!$BC$17:$BC$116,MATCH($A12&amp;$B12,'計測入力シート（ここのみ編集可）'!$BM$17:$BM$116,0)),"")</f>
        <v>1:42:366</v>
      </c>
      <c r="L12" s="84">
        <f t="array" ref="L12">IFERROR(INDEX('計測入力シート（ここのみ編集可）'!$BD$17:$BD$116,MATCH($A12&amp;$B12,'計測入力シート（ここのみ編集可）'!$BM$17:$BM$116,0)),"")</f>
        <v>1.048767494</v>
      </c>
      <c r="M12" s="84">
        <f t="array" ref="M12">IFERROR(INDEX('計測入力シート（ここのみ編集可）'!$BE$17:$BE$116,MATCH($A12&amp;$B12,'計測入力シート（ここのみ編集可）'!$BM$17:$BM$116,0)),"")</f>
        <v>1.048767494</v>
      </c>
      <c r="N12" s="75">
        <f t="array" ref="N12">IFERROR(INDEX('計測入力シート（ここのみ編集可）'!$BN$17:$BN$116,MATCH($A12&amp;$B12,'計測入力シート（ここのみ編集可）'!$BM$17:$BM$116,0)),"")</f>
        <v>1</v>
      </c>
      <c r="O12" s="75" t="str">
        <f t="array" ref="O12">IFERROR(INDEX('計測入力シート（ここのみ編集可）'!$BP$17:$BP$116,MATCH($A12&amp;$B12,'計測入力シート（ここのみ編集可）'!$BM$17:$BM$116,0)),"")</f>
        <v>-</v>
      </c>
      <c r="P12" s="75" t="str">
        <f t="array" ref="P12">IFERROR(INDEX('計測入力シート（ここのみ編集可）'!$BR$17:$BR$116,MATCH($A12&amp;$B12,'計測入力シート（ここのみ編集可）'!$BM$17:$BM$116,0)),"")</f>
        <v>-</v>
      </c>
      <c r="Q12" s="89">
        <f t="array" ref="Q12">IFERROR(INDEX('計測入力シート（ここのみ編集可）'!$BL$17:$BL$116,MATCH($A12&amp;$B12,'計測入力シート（ここのみ編集可）'!$BM$17:$BM$116,0)),"")</f>
        <v>5</v>
      </c>
    </row>
    <row r="13" ht="22.5" customHeight="1">
      <c r="A13" s="36" t="s">
        <v>17</v>
      </c>
      <c r="B13" s="36">
        <v>9.0</v>
      </c>
      <c r="C13" s="36"/>
      <c r="D13" s="91" t="str">
        <f t="array" ref="D13">IFERROR(INDEX('計測入力シート（ここのみ編集可）'!$B$17:$B$116,MATCH($A13&amp;$B13,'計測入力シート（ここのみ編集可）'!$BM$17:$BM$116,0)),"")</f>
        <v>C1</v>
      </c>
      <c r="E13" s="60" t="str">
        <f t="array" ref="E13">IFERROR(INDEX('計測入力シート（ここのみ編集可）'!$D$17:$D$116,MATCH($A13&amp;$B13,'計測入力シート（ここのみ編集可）'!$BM$17:$BM$116,0)),"")</f>
        <v>しょこら。</v>
      </c>
      <c r="F13" s="60" t="str">
        <f t="array" ref="F13">IFERROR(INDEX('計測入力シート（ここのみ編集可）'!$E$17:$E$116,MATCH($A13&amp;$B13,'計測入力シート（ここのみ編集可）'!$BM$17:$BM$116,0)),"")</f>
        <v>GSX-R600</v>
      </c>
      <c r="G13" s="73" t="str">
        <f t="array" ref="G13">IFERROR(INDEX('計測入力シート（ここのみ編集可）'!$AW$17:$AW$116,MATCH($A13&amp;$B13,'計測入力シート（ここのみ編集可）'!$BM$17:$BM$116,0)),"")</f>
        <v>1:44:866</v>
      </c>
      <c r="H13" s="60">
        <f t="array" ref="H13">IFERROR(INDEX('計測入力シート（ここのみ編集可）'!$AY$17:$AY$116,MATCH($A13&amp;$B13,'計測入力シート（ここのみ編集可）'!$BM$17:$BM$116,0)),"")</f>
        <v>1</v>
      </c>
      <c r="I13" s="75" t="str">
        <f t="array" ref="I13">IFERROR(INDEX('計測入力シート（ここのみ編集可）'!$AZ$17:$AZ$116,MATCH($A13&amp;$B13,'計測入力シート（ここのみ編集可）'!$BM$17:$BM$116,0)),"")</f>
        <v>1:44:224</v>
      </c>
      <c r="J13" s="60" t="str">
        <f t="array" ref="J13">IFERROR(INDEX('計測入力シート（ここのみ編集可）'!$BB$17:$BB$116,MATCH($A13&amp;$B13,'計測入力シート（ここのみ編集可）'!$BM$17:$BM$116,0)),"")</f>
        <v>-</v>
      </c>
      <c r="K13" s="75" t="str">
        <f t="array" ref="K13">IFERROR(INDEX('計測入力シート（ここのみ編集可）'!$BC$17:$BC$116,MATCH($A13&amp;$B13,'計測入力シート（ここのみ編集可）'!$BM$17:$BM$116,0)),"")</f>
        <v>1:44:224</v>
      </c>
      <c r="L13" s="84">
        <f t="array" ref="L13">IFERROR(INDEX('計測入力シート（ここのみ編集可）'!$BD$17:$BD$116,MATCH($A13&amp;$B13,'計測入力シート（ここのみ編集可）'!$BM$17:$BM$116,0)),"")</f>
        <v>1.067803209</v>
      </c>
      <c r="M13" s="84">
        <f t="array" ref="M13">IFERROR(INDEX('計測入力シート（ここのみ編集可）'!$BE$17:$BE$116,MATCH($A13&amp;$B13,'計測入力シート（ここのみ編集可）'!$BM$17:$BM$116,0)),"")</f>
        <v>1.067803209</v>
      </c>
      <c r="N13" s="75">
        <f t="array" ref="N13">IFERROR(INDEX('計測入力シート（ここのみ編集可）'!$BN$17:$BN$116,MATCH($A13&amp;$B13,'計測入力シート（ここのみ編集可）'!$BM$17:$BM$116,0)),"")</f>
        <v>2</v>
      </c>
      <c r="O13" s="75" t="str">
        <f t="array" ref="O13">IFERROR(INDEX('計測入力シート（ここのみ編集可）'!$BP$17:$BP$116,MATCH($A13&amp;$B13,'計測入力シート（ここのみ編集可）'!$BM$17:$BM$116,0)),"")</f>
        <v>-</v>
      </c>
      <c r="P13" s="75" t="str">
        <f t="array" ref="P13">IFERROR(INDEX('計測入力シート（ここのみ編集可）'!$BR$17:$BR$116,MATCH($A13&amp;$B13,'計測入力シート（ここのみ編集可）'!$BM$17:$BM$116,0)),"")</f>
        <v>-</v>
      </c>
      <c r="Q13" s="89">
        <f t="array" ref="Q13">IFERROR(INDEX('計測入力シート（ここのみ編集可）'!$BL$17:$BL$116,MATCH($A13&amp;$B13,'計測入力シート（ここのみ編集可）'!$BM$17:$BM$116,0)),"")</f>
        <v>7</v>
      </c>
    </row>
    <row r="14" ht="22.5" customHeight="1">
      <c r="A14" s="36" t="s">
        <v>17</v>
      </c>
      <c r="B14" s="36">
        <v>10.0</v>
      </c>
      <c r="C14" s="36"/>
      <c r="D14" s="91" t="str">
        <f t="array" ref="D14">IFERROR(INDEX('計測入力シート（ここのみ編集可）'!$B$17:$B$116,MATCH($A14&amp;$B14,'計測入力シート（ここのみ編集可）'!$BM$17:$BM$116,0)),"")</f>
        <v>C1</v>
      </c>
      <c r="E14" s="60" t="str">
        <f t="array" ref="E14">IFERROR(INDEX('計測入力シート（ここのみ編集可）'!$D$17:$D$116,MATCH($A14&amp;$B14,'計測入力シート（ここのみ編集可）'!$BM$17:$BM$116,0)),"")</f>
        <v>角</v>
      </c>
      <c r="F14" s="60" t="str">
        <f t="array" ref="F14">IFERROR(INDEX('計測入力シート（ここのみ編集可）'!$E$17:$E$116,MATCH($A14&amp;$B14,'計測入力シート（ここのみ編集可）'!$BM$17:$BM$116,0)),"")</f>
        <v>SV650</v>
      </c>
      <c r="G14" s="73" t="str">
        <f t="array" ref="G14">IFERROR(INDEX('計測入力シート（ここのみ編集可）'!$AW$17:$AW$116,MATCH($A14&amp;$B14,'計測入力シート（ここのみ編集可）'!$BM$17:$BM$116,0)),"")</f>
        <v>1:43:467</v>
      </c>
      <c r="H14" s="60">
        <f t="array" ref="H14">IFERROR(INDEX('計測入力シート（ここのみ編集可）'!$AY$17:$AY$116,MATCH($A14&amp;$B14,'計測入力シート（ここのみ編集可）'!$BM$17:$BM$116,0)),"")</f>
        <v>2</v>
      </c>
      <c r="I14" s="75" t="str">
        <f t="array" ref="I14">IFERROR(INDEX('計測入力シート（ここのみ編集可）'!$AZ$17:$AZ$116,MATCH($A14&amp;$B14,'計測入力シート（ここのみ編集可）'!$BM$17:$BM$116,0)),"")</f>
        <v>1:44:448</v>
      </c>
      <c r="J14" s="60">
        <f t="array" ref="J14">IFERROR(INDEX('計測入力シート（ここのみ編集可）'!$BB$17:$BB$116,MATCH($A14&amp;$B14,'計測入力シート（ここのみ編集可）'!$BM$17:$BM$116,0)),"")</f>
        <v>1</v>
      </c>
      <c r="K14" s="75" t="str">
        <f t="array" ref="K14">IFERROR(INDEX('計測入力シート（ここのみ編集可）'!$BC$17:$BC$116,MATCH($A14&amp;$B14,'計測入力シート（ここのみ編集可）'!$BM$17:$BM$116,0)),"")</f>
        <v>1:45:448</v>
      </c>
      <c r="L14" s="84">
        <f t="array" ref="L14">IFERROR(INDEX('計測入力シート（ここのみ編集可）'!$BD$17:$BD$116,MATCH($A14&amp;$B14,'計測入力シート（ここのみ編集可）'!$BM$17:$BM$116,0)),"")</f>
        <v>1.080343422</v>
      </c>
      <c r="M14" s="84">
        <f t="array" ref="M14">IFERROR(INDEX('計測入力シート（ここのみ編集可）'!$BE$17:$BE$116,MATCH($A14&amp;$B14,'計測入力シート（ここのみ編集可）'!$BM$17:$BM$116,0)),"")</f>
        <v>1.080343422</v>
      </c>
      <c r="N14" s="75">
        <f t="array" ref="N14">IFERROR(INDEX('計測入力シート（ここのみ編集可）'!$BN$17:$BN$116,MATCH($A14&amp;$B14,'計測入力シート（ここのみ編集可）'!$BM$17:$BM$116,0)),"")</f>
        <v>3</v>
      </c>
      <c r="O14" s="75" t="str">
        <f t="array" ref="O14">IFERROR(INDEX('計測入力シート（ここのみ編集可）'!$BP$17:$BP$116,MATCH($A14&amp;$B14,'計測入力シート（ここのみ編集可）'!$BM$17:$BM$116,0)),"")</f>
        <v>-</v>
      </c>
      <c r="P14" s="75" t="str">
        <f t="array" ref="P14">IFERROR(INDEX('計測入力シート（ここのみ編集可）'!$BR$17:$BR$116,MATCH($A14&amp;$B14,'計測入力シート（ここのみ編集可）'!$BM$17:$BM$116,0)),"")</f>
        <v>-</v>
      </c>
      <c r="Q14" s="89">
        <f t="array" ref="Q14">IFERROR(INDEX('計測入力シート（ここのみ編集可）'!$BL$17:$BL$116,MATCH($A14&amp;$B14,'計測入力シート（ここのみ編集可）'!$BM$17:$BM$116,0)),"")</f>
        <v>9</v>
      </c>
    </row>
    <row r="15" ht="22.5" customHeight="1">
      <c r="A15" s="36" t="s">
        <v>17</v>
      </c>
      <c r="B15" s="36">
        <v>11.0</v>
      </c>
      <c r="C15" s="36"/>
      <c r="D15" s="91" t="str">
        <f t="array" ref="D15">IFERROR(INDEX('計測入力シート（ここのみ編集可）'!$B$17:$B$116,MATCH($A15&amp;$B15,'計測入力シート（ここのみ編集可）'!$BM$17:$BM$116,0)),"")</f>
        <v>C1</v>
      </c>
      <c r="E15" s="60" t="str">
        <f t="array" ref="E15">IFERROR(INDEX('計測入力シート（ここのみ編集可）'!$D$17:$D$116,MATCH($A15&amp;$B15,'計測入力シート（ここのみ編集可）'!$BM$17:$BM$116,0)),"")</f>
        <v>たけし</v>
      </c>
      <c r="F15" s="60" t="str">
        <f t="array" ref="F15">IFERROR(INDEX('計測入力シート（ここのみ編集可）'!$E$17:$E$116,MATCH($A15&amp;$B15,'計測入力シート（ここのみ編集可）'!$BM$17:$BM$116,0)),"")</f>
        <v>YZ250</v>
      </c>
      <c r="G15" s="73" t="str">
        <f t="array" ref="G15">IFERROR(INDEX('計測入力シート（ここのみ編集可）'!$AW$17:$AW$116,MATCH($A15&amp;$B15,'計測入力シート（ここのみ編集可）'!$BM$17:$BM$116,0)),"")</f>
        <v>1:45:500</v>
      </c>
      <c r="H15" s="60" t="str">
        <f t="array" ref="H15">IFERROR(INDEX('計測入力シート（ここのみ編集可）'!$AY$17:$AY$116,MATCH($A15&amp;$B15,'計測入力シート（ここのみ編集可）'!$BM$17:$BM$116,0)),"")</f>
        <v>-</v>
      </c>
      <c r="I15" s="75" t="str">
        <f t="array" ref="I15">IFERROR(INDEX('計測入力シート（ここのみ編集可）'!$AZ$17:$AZ$116,MATCH($A15&amp;$B15,'計測入力シート（ここのみ編集可）'!$BM$17:$BM$116,0)),"")</f>
        <v>9:99:999</v>
      </c>
      <c r="J15" s="60" t="str">
        <f t="array" ref="J15">IFERROR(INDEX('計測入力シート（ここのみ編集可）'!$BB$17:$BB$116,MATCH($A15&amp;$B15,'計測入力シート（ここのみ編集可）'!$BM$17:$BM$116,0)),"")</f>
        <v>MC</v>
      </c>
      <c r="K15" s="75" t="str">
        <f t="array" ref="K15">IFERROR(INDEX('計測入力シート（ここのみ編集可）'!$BC$17:$BC$116,MATCH($A15&amp;$B15,'計測入力シート（ここのみ編集可）'!$BM$17:$BM$116,0)),"")</f>
        <v>1:45:500</v>
      </c>
      <c r="L15" s="84">
        <f t="array" ref="L15">IFERROR(INDEX('計測入力シート（ここのみ編集可）'!$BD$17:$BD$116,MATCH($A15&amp;$B15,'計測入力シート（ここのみ編集可）'!$BM$17:$BM$116,0)),"")</f>
        <v>1.080876176</v>
      </c>
      <c r="M15" s="84">
        <f t="array" ref="M15">IFERROR(INDEX('計測入力シート（ここのみ編集可）'!$BE$17:$BE$116,MATCH($A15&amp;$B15,'計測入力シート（ここのみ編集可）'!$BM$17:$BM$116,0)),"")</f>
        <v>1.080876176</v>
      </c>
      <c r="N15" s="75">
        <f t="array" ref="N15">IFERROR(INDEX('計測入力シート（ここのみ編集可）'!$BN$17:$BN$116,MATCH($A15&amp;$B15,'計測入力シート（ここのみ編集可）'!$BM$17:$BM$116,0)),"")</f>
        <v>4</v>
      </c>
      <c r="O15" s="75" t="str">
        <f t="array" ref="O15">IFERROR(INDEX('計測入力シート（ここのみ編集可）'!$BP$17:$BP$116,MATCH($A15&amp;$B15,'計測入力シート（ここのみ編集可）'!$BM$17:$BM$116,0)),"")</f>
        <v>-</v>
      </c>
      <c r="P15" s="75" t="str">
        <f t="array" ref="P15">IFERROR(INDEX('計測入力シート（ここのみ編集可）'!$BR$17:$BR$116,MATCH($A15&amp;$B15,'計測入力シート（ここのみ編集可）'!$BM$17:$BM$116,0)),"")</f>
        <v>-</v>
      </c>
      <c r="Q15" s="89">
        <f t="array" ref="Q15">IFERROR(INDEX('計測入力シート（ここのみ編集可）'!$BL$17:$BL$116,MATCH($A15&amp;$B15,'計測入力シート（ここのみ編集可）'!$BM$17:$BM$116,0)),"")</f>
        <v>10</v>
      </c>
    </row>
    <row r="16" ht="22.5" customHeight="1">
      <c r="A16" s="36" t="s">
        <v>17</v>
      </c>
      <c r="B16" s="36">
        <v>12.0</v>
      </c>
      <c r="C16" s="36"/>
      <c r="D16" s="91" t="str">
        <f t="array" ref="D16">IFERROR(INDEX('計測入力シート（ここのみ編集可）'!$B$17:$B$116,MATCH($A16&amp;$B16,'計測入力シート（ここのみ編集可）'!$BM$17:$BM$116,0)),"")</f>
        <v>C1</v>
      </c>
      <c r="E16" s="60" t="str">
        <f t="array" ref="E16">IFERROR(INDEX('計測入力シート（ここのみ編集可）'!$D$17:$D$116,MATCH($A16&amp;$B16,'計測入力シート（ここのみ編集可）'!$BM$17:$BM$116,0)),"")</f>
        <v>まろ</v>
      </c>
      <c r="F16" s="60" t="str">
        <f t="array" ref="F16">IFERROR(INDEX('計測入力シート（ここのみ編集可）'!$E$17:$E$116,MATCH($A16&amp;$B16,'計測入力シート（ここのみ編集可）'!$BM$17:$BM$116,0)),"")</f>
        <v>MSX125改</v>
      </c>
      <c r="G16" s="73" t="str">
        <f t="array" ref="G16">IFERROR(INDEX('計測入力シート（ここのみ編集可）'!$AW$17:$AW$116,MATCH($A16&amp;$B16,'計測入力シート（ここのみ編集可）'!$BM$17:$BM$116,0)),"")</f>
        <v>1:46:217</v>
      </c>
      <c r="H16" s="60" t="str">
        <f t="array" ref="H16">IFERROR(INDEX('計測入力シート（ここのみ編集可）'!$AY$17:$AY$116,MATCH($A16&amp;$B16,'計測入力シート（ここのみ編集可）'!$BM$17:$BM$116,0)),"")</f>
        <v>-</v>
      </c>
      <c r="I16" s="75" t="str">
        <f t="array" ref="I16">IFERROR(INDEX('計測入力シート（ここのみ編集可）'!$AZ$17:$AZ$116,MATCH($A16&amp;$B16,'計測入力シート（ここのみ編集可）'!$BM$17:$BM$116,0)),"")</f>
        <v>1:46:801</v>
      </c>
      <c r="J16" s="60" t="str">
        <f t="array" ref="J16">IFERROR(INDEX('計測入力シート（ここのみ編集可）'!$BB$17:$BB$116,MATCH($A16&amp;$B16,'計測入力シート（ここのみ編集可）'!$BM$17:$BM$116,0)),"")</f>
        <v>-</v>
      </c>
      <c r="K16" s="75" t="str">
        <f t="array" ref="K16">IFERROR(INDEX('計測入力シート（ここのみ編集可）'!$BC$17:$BC$116,MATCH($A16&amp;$B16,'計測入力シート（ここのみ編集可）'!$BM$17:$BM$116,0)),"")</f>
        <v>1:46:217</v>
      </c>
      <c r="L16" s="84">
        <f t="array" ref="L16">IFERROR(INDEX('計測入力シート（ここのみ編集可）'!$BD$17:$BD$116,MATCH($A16&amp;$B16,'計測入力シート（ここのみ編集可）'!$BM$17:$BM$116,0)),"")</f>
        <v>1.088222036</v>
      </c>
      <c r="M16" s="84">
        <f t="array" ref="M16">IFERROR(INDEX('計測入力シート（ここのみ編集可）'!$BE$17:$BE$116,MATCH($A16&amp;$B16,'計測入力シート（ここのみ編集可）'!$BM$17:$BM$116,0)),"")</f>
        <v>1.088222036</v>
      </c>
      <c r="N16" s="75">
        <f t="array" ref="N16">IFERROR(INDEX('計測入力シート（ここのみ編集可）'!$BN$17:$BN$116,MATCH($A16&amp;$B16,'計測入力シート（ここのみ編集可）'!$BM$17:$BM$116,0)),"")</f>
        <v>5</v>
      </c>
      <c r="O16" s="75" t="str">
        <f t="array" ref="O16">IFERROR(INDEX('計測入力シート（ここのみ編集可）'!$BP$17:$BP$116,MATCH($A16&amp;$B16,'計測入力シート（ここのみ編集可）'!$BM$17:$BM$116,0)),"")</f>
        <v>-</v>
      </c>
      <c r="P16" s="75" t="str">
        <f t="array" ref="P16">IFERROR(INDEX('計測入力シート（ここのみ編集可）'!$BR$17:$BR$116,MATCH($A16&amp;$B16,'計測入力シート（ここのみ編集可）'!$BM$17:$BM$116,0)),"")</f>
        <v>-</v>
      </c>
      <c r="Q16" s="89">
        <f t="array" ref="Q16">IFERROR(INDEX('計測入力シート（ここのみ編集可）'!$BL$17:$BL$116,MATCH($A16&amp;$B16,'計測入力シート（ここのみ編集可）'!$BM$17:$BM$116,0)),"")</f>
        <v>11</v>
      </c>
    </row>
    <row r="17" ht="22.5" customHeight="1">
      <c r="A17" s="36" t="s">
        <v>17</v>
      </c>
      <c r="B17" s="36">
        <v>13.0</v>
      </c>
      <c r="C17" s="36"/>
      <c r="D17" s="91" t="str">
        <f t="array" ref="D17">IFERROR(INDEX('計測入力シート（ここのみ編集可）'!$B$17:$B$116,MATCH($A17&amp;$B17,'計測入力シート（ここのみ編集可）'!$BM$17:$BM$116,0)),"")</f>
        <v>C1</v>
      </c>
      <c r="E17" s="60" t="str">
        <f t="array" ref="E17">IFERROR(INDEX('計測入力シート（ここのみ編集可）'!$D$17:$D$116,MATCH($A17&amp;$B17,'計測入力シート（ここのみ編集可）'!$BM$17:$BM$116,0)),"")</f>
        <v>岡さーもん</v>
      </c>
      <c r="F17" s="60" t="str">
        <f t="array" ref="F17">IFERROR(INDEX('計測入力シート（ここのみ編集可）'!$E$17:$E$116,MATCH($A17&amp;$B17,'計測入力シート（ここのみ編集可）'!$BM$17:$BM$116,0)),"")</f>
        <v>CBR600RR</v>
      </c>
      <c r="G17" s="73" t="str">
        <f t="array" ref="G17">IFERROR(INDEX('計測入力シート（ここのみ編集可）'!$AW$17:$AW$116,MATCH($A17&amp;$B17,'計測入力シート（ここのみ編集可）'!$BM$17:$BM$116,0)),"")</f>
        <v>9:99:999</v>
      </c>
      <c r="H17" s="60" t="str">
        <f t="array" ref="H17">IFERROR(INDEX('計測入力シート（ここのみ編集可）'!$AY$17:$AY$116,MATCH($A17&amp;$B17,'計測入力シート（ここのみ編集可）'!$BM$17:$BM$116,0)),"")</f>
        <v>MC</v>
      </c>
      <c r="I17" s="75" t="str">
        <f t="array" ref="I17">IFERROR(INDEX('計測入力シート（ここのみ編集可）'!$AZ$17:$AZ$116,MATCH($A17&amp;$B17,'計測入力シート（ここのみ編集可）'!$BM$17:$BM$116,0)),"")</f>
        <v>1:49:711</v>
      </c>
      <c r="J17" s="60" t="str">
        <f t="array" ref="J17">IFERROR(INDEX('計測入力シート（ここのみ編集可）'!$BB$17:$BB$116,MATCH($A17&amp;$B17,'計測入力シート（ここのみ編集可）'!$BM$17:$BM$116,0)),"")</f>
        <v>-</v>
      </c>
      <c r="K17" s="75" t="str">
        <f t="array" ref="K17">IFERROR(INDEX('計測入力シート（ここのみ編集可）'!$BC$17:$BC$116,MATCH($A17&amp;$B17,'計測入力シート（ここのみ編集可）'!$BM$17:$BM$116,0)),"")</f>
        <v>1:49:711</v>
      </c>
      <c r="L17" s="84">
        <f t="array" ref="L17">IFERROR(INDEX('計測入力シート（ここのみ編集可）'!$BD$17:$BD$116,MATCH($A17&amp;$B17,'計測入力シート（ここのみ編集可）'!$BM$17:$BM$116,0)),"")</f>
        <v>1.124019015</v>
      </c>
      <c r="M17" s="84">
        <f t="array" ref="M17">IFERROR(INDEX('計測入力シート（ここのみ編集可）'!$BE$17:$BE$116,MATCH($A17&amp;$B17,'計測入力シート（ここのみ編集可）'!$BM$17:$BM$116,0)),"")</f>
        <v>1.124019015</v>
      </c>
      <c r="N17" s="75">
        <f t="array" ref="N17">IFERROR(INDEX('計測入力シート（ここのみ編集可）'!$BN$17:$BN$116,MATCH($A17&amp;$B17,'計測入力シート（ここのみ編集可）'!$BM$17:$BM$116,0)),"")</f>
        <v>6</v>
      </c>
      <c r="O17" s="75" t="str">
        <f t="array" ref="O17">IFERROR(INDEX('計測入力シート（ここのみ編集可）'!$BP$17:$BP$116,MATCH($A17&amp;$B17,'計測入力シート（ここのみ編集可）'!$BM$17:$BM$116,0)),"")</f>
        <v>-</v>
      </c>
      <c r="P17" s="75" t="str">
        <f t="array" ref="P17">IFERROR(INDEX('計測入力シート（ここのみ編集可）'!$BR$17:$BR$116,MATCH($A17&amp;$B17,'計測入力シート（ここのみ編集可）'!$BM$17:$BM$116,0)),"")</f>
        <v>-</v>
      </c>
      <c r="Q17" s="89">
        <f t="array" ref="Q17">IFERROR(INDEX('計測入力シート（ここのみ編集可）'!$BL$17:$BL$116,MATCH($A17&amp;$B17,'計測入力シート（ここのみ編集可）'!$BM$17:$BM$116,0)),"")</f>
        <v>19</v>
      </c>
    </row>
    <row r="18" ht="22.5" customHeight="1">
      <c r="A18" s="36" t="s">
        <v>17</v>
      </c>
      <c r="B18" s="36">
        <v>14.0</v>
      </c>
      <c r="C18" s="36"/>
      <c r="D18" s="91" t="str">
        <f t="array" ref="D18">IFERROR(INDEX('計測入力シート（ここのみ編集可）'!$B$17:$B$116,MATCH($A18&amp;$B18,'計測入力シート（ここのみ編集可）'!$BM$17:$BM$116,0)),"")</f>
        <v>C1</v>
      </c>
      <c r="E18" s="60" t="str">
        <f t="array" ref="E18">IFERROR(INDEX('計測入力シート（ここのみ編集可）'!$D$17:$D$116,MATCH($A18&amp;$B18,'計測入力シート（ここのみ編集可）'!$BM$17:$BM$116,0)),"")</f>
        <v>とこ山とこ夫</v>
      </c>
      <c r="F18" s="60" t="str">
        <f t="array" ref="F18">IFERROR(INDEX('計測入力シート（ここのみ編集可）'!$E$17:$E$116,MATCH($A18&amp;$B18,'計測入力シート（ここのみ編集可）'!$BM$17:$BM$116,0)),"")</f>
        <v>Z400</v>
      </c>
      <c r="G18" s="73" t="str">
        <f t="array" ref="G18">IFERROR(INDEX('計測入力シート（ここのみ編集可）'!$AW$17:$AW$116,MATCH($A18&amp;$B18,'計測入力シート（ここのみ編集可）'!$BM$17:$BM$116,0)),"")</f>
        <v>1:50:384</v>
      </c>
      <c r="H18" s="60" t="str">
        <f t="array" ref="H18">IFERROR(INDEX('計測入力シート（ここのみ編集可）'!$AY$17:$AY$116,MATCH($A18&amp;$B18,'計測入力シート（ここのみ編集可）'!$BM$17:$BM$116,0)),"")</f>
        <v>-</v>
      </c>
      <c r="I18" s="75" t="str">
        <f t="array" ref="I18">IFERROR(INDEX('計測入力シート（ここのみ編集可）'!$AZ$17:$AZ$116,MATCH($A18&amp;$B18,'計測入力シート（ここのみ編集可）'!$BM$17:$BM$116,0)),"")</f>
        <v>2:29:539</v>
      </c>
      <c r="J18" s="60" t="str">
        <f t="array" ref="J18">IFERROR(INDEX('計測入力シート（ここのみ編集可）'!$BB$17:$BB$116,MATCH($A18&amp;$B18,'計測入力シート（ここのみ編集可）'!$BM$17:$BM$116,0)),"")</f>
        <v>-</v>
      </c>
      <c r="K18" s="75" t="str">
        <f t="array" ref="K18">IFERROR(INDEX('計測入力シート（ここのみ編集可）'!$BC$17:$BC$116,MATCH($A18&amp;$B18,'計測入力シート（ここのみ編集可）'!$BM$17:$BM$116,0)),"")</f>
        <v>1:50:384</v>
      </c>
      <c r="L18" s="84">
        <f t="array" ref="L18">IFERROR(INDEX('計測入力シート（ここのみ編集可）'!$BD$17:$BD$116,MATCH($A18&amp;$B18,'計測入力シート（ここのみ編集可）'!$BM$17:$BM$116,0)),"")</f>
        <v>1.130914083</v>
      </c>
      <c r="M18" s="84">
        <f t="array" ref="M18">IFERROR(INDEX('計測入力シート（ここのみ編集可）'!$BE$17:$BE$116,MATCH($A18&amp;$B18,'計測入力シート（ここのみ編集可）'!$BM$17:$BM$116,0)),"")</f>
        <v>1.130914083</v>
      </c>
      <c r="N18" s="75">
        <f t="array" ref="N18">IFERROR(INDEX('計測入力シート（ここのみ編集可）'!$BN$17:$BN$116,MATCH($A18&amp;$B18,'計測入力シート（ここのみ編集可）'!$BM$17:$BM$116,0)),"")</f>
        <v>7</v>
      </c>
      <c r="O18" s="75" t="str">
        <f t="array" ref="O18">IFERROR(INDEX('計測入力シート（ここのみ編集可）'!$BP$17:$BP$116,MATCH($A18&amp;$B18,'計測入力シート（ここのみ編集可）'!$BM$17:$BM$116,0)),"")</f>
        <v>-</v>
      </c>
      <c r="P18" s="75" t="str">
        <f t="array" ref="P18">IFERROR(INDEX('計測入力シート（ここのみ編集可）'!$BR$17:$BR$116,MATCH($A18&amp;$B18,'計測入力シート（ここのみ編集可）'!$BM$17:$BM$116,0)),"")</f>
        <v>-</v>
      </c>
      <c r="Q18" s="89">
        <f t="array" ref="Q18">IFERROR(INDEX('計測入力シート（ここのみ編集可）'!$BL$17:$BL$116,MATCH($A18&amp;$B18,'計測入力シート（ここのみ編集可）'!$BM$17:$BM$116,0)),"")</f>
        <v>20</v>
      </c>
    </row>
    <row r="19" ht="22.5" customHeight="1">
      <c r="A19" s="36" t="s">
        <v>17</v>
      </c>
      <c r="B19" s="36">
        <v>15.0</v>
      </c>
      <c r="C19" s="36"/>
      <c r="D19" s="91" t="str">
        <f t="array" ref="D19">IFERROR(INDEX('計測入力シート（ここのみ編集可）'!$B$17:$B$116,MATCH($A19&amp;$B19,'計測入力シート（ここのみ編集可）'!$BM$17:$BM$116,0)),"")</f>
        <v>C1</v>
      </c>
      <c r="E19" s="60" t="str">
        <f t="array" ref="E19">IFERROR(INDEX('計測入力シート（ここのみ編集可）'!$D$17:$D$116,MATCH($A19&amp;$B19,'計測入力シート（ここのみ編集可）'!$BM$17:$BM$116,0)),"")</f>
        <v>組長</v>
      </c>
      <c r="F19" s="60" t="str">
        <f t="array" ref="F19">IFERROR(INDEX('計測入力シート（ここのみ編集可）'!$E$17:$E$116,MATCH($A19&amp;$B19,'計測入力シート（ここのみ編集可）'!$BM$17:$BM$116,0)),"")</f>
        <v>GSX-R1000</v>
      </c>
      <c r="G19" s="73" t="str">
        <f t="array" ref="G19">IFERROR(INDEX('計測入力シート（ここのみ編集可）'!$AW$17:$AW$116,MATCH($A19&amp;$B19,'計測入力シート（ここのみ編集可）'!$BM$17:$BM$116,0)),"")</f>
        <v>2:08:005</v>
      </c>
      <c r="H19" s="60" t="str">
        <f t="array" ref="H19">IFERROR(INDEX('計測入力シート（ここのみ編集可）'!$AY$17:$AY$116,MATCH($A19&amp;$B19,'計測入力シート（ここのみ編集可）'!$BM$17:$BM$116,0)),"")</f>
        <v>-</v>
      </c>
      <c r="I19" s="75" t="str">
        <f t="array" ref="I19">IFERROR(INDEX('計測入力シート（ここのみ編集可）'!$AZ$17:$AZ$116,MATCH($A19&amp;$B19,'計測入力シート（ここのみ編集可）'!$BM$17:$BM$116,0)),"")</f>
        <v>2:00:926</v>
      </c>
      <c r="J19" s="60" t="str">
        <f t="array" ref="J19">IFERROR(INDEX('計測入力シート（ここのみ編集可）'!$BB$17:$BB$116,MATCH($A19&amp;$B19,'計測入力シート（ここのみ編集可）'!$BM$17:$BM$116,0)),"")</f>
        <v>-</v>
      </c>
      <c r="K19" s="75" t="str">
        <f t="array" ref="K19">IFERROR(INDEX('計測入力シート（ここのみ編集可）'!$BC$17:$BC$116,MATCH($A19&amp;$B19,'計測入力シート（ここのみ編集可）'!$BM$17:$BM$116,0)),"")</f>
        <v>2:00:926</v>
      </c>
      <c r="L19" s="84">
        <f t="array" ref="L19">IFERROR(INDEX('計測入力シート（ここのみ編集可）'!$BD$17:$BD$116,MATCH($A19&amp;$B19,'計測入力シート（ここのみ編集可）'!$BM$17:$BM$116,0)),"")</f>
        <v>1.238919739</v>
      </c>
      <c r="M19" s="84">
        <f t="array" ref="M19">IFERROR(INDEX('計測入力シート（ここのみ編集可）'!$BE$17:$BE$116,MATCH($A19&amp;$B19,'計測入力シート（ここのみ編集可）'!$BM$17:$BM$116,0)),"")</f>
        <v>1.238919739</v>
      </c>
      <c r="N19" s="75">
        <f t="array" ref="N19">IFERROR(INDEX('計測入力シート（ここのみ編集可）'!$BN$17:$BN$116,MATCH($A19&amp;$B19,'計測入力シート（ここのみ編集可）'!$BM$17:$BM$116,0)),"")</f>
        <v>8</v>
      </c>
      <c r="O19" s="75" t="str">
        <f t="array" ref="O19">IFERROR(INDEX('計測入力シート（ここのみ編集可）'!$BP$17:$BP$116,MATCH($A19&amp;$B19,'計測入力シート（ここのみ編集可）'!$BM$17:$BM$116,0)),"")</f>
        <v>-</v>
      </c>
      <c r="P19" s="75" t="str">
        <f t="array" ref="P19">IFERROR(INDEX('計測入力シート（ここのみ編集可）'!$BR$17:$BR$116,MATCH($A19&amp;$B19,'計測入力シート（ここのみ編集可）'!$BM$17:$BM$116,0)),"")</f>
        <v>-</v>
      </c>
      <c r="Q19" s="89">
        <f t="array" ref="Q19">IFERROR(INDEX('計測入力シート（ここのみ編集可）'!$BL$17:$BL$116,MATCH($A19&amp;$B19,'計測入力シート（ここのみ編集可）'!$BM$17:$BM$116,0)),"")</f>
        <v>41</v>
      </c>
    </row>
    <row r="20" ht="22.5" customHeight="1">
      <c r="A20" s="36" t="s">
        <v>17</v>
      </c>
      <c r="B20" s="36">
        <v>16.0</v>
      </c>
      <c r="C20" s="36"/>
      <c r="D20" s="91" t="str">
        <f t="array" ref="D20">IFERROR(INDEX('計測入力シート（ここのみ編集可）'!$B$17:$B$116,MATCH($A20&amp;$B20,'計測入力シート（ここのみ編集可）'!$BM$17:$BM$116,0)),"")</f>
        <v>C1</v>
      </c>
      <c r="E20" s="60" t="str">
        <f t="array" ref="E20">IFERROR(INDEX('計測入力シート（ここのみ編集可）'!$D$17:$D$116,MATCH($A20&amp;$B20,'計測入力シート（ここのみ編集可）'!$BM$17:$BM$116,0)),"")</f>
        <v>もんじろう</v>
      </c>
      <c r="F20" s="60" t="str">
        <f t="array" ref="F20">IFERROR(INDEX('計測入力シート（ここのみ編集可）'!$E$17:$E$116,MATCH($A20&amp;$B20,'計測入力シート（ここのみ編集可）'!$BM$17:$BM$116,0)),"")</f>
        <v>WR450F</v>
      </c>
      <c r="G20" s="73" t="str">
        <f t="array" ref="G20">IFERROR(INDEX('計測入力シート（ここのみ編集可）'!$AW$17:$AW$116,MATCH($A20&amp;$B20,'計測入力シート（ここのみ編集可）'!$BM$17:$BM$116,0)),"")</f>
        <v>DNS</v>
      </c>
      <c r="H20" s="60" t="str">
        <f t="array" ref="H20">IFERROR(INDEX('計測入力シート（ここのみ編集可）'!$AY$17:$AY$116,MATCH($A20&amp;$B20,'計測入力シート（ここのみ編集可）'!$BM$17:$BM$116,0)),"")</f>
        <v>-</v>
      </c>
      <c r="I20" s="75" t="str">
        <f t="array" ref="I20">IFERROR(INDEX('計測入力シート（ここのみ編集可）'!$AZ$17:$AZ$116,MATCH($A20&amp;$B20,'計測入力シート（ここのみ編集可）'!$BM$17:$BM$116,0)),"")</f>
        <v>DNS</v>
      </c>
      <c r="J20" s="60" t="str">
        <f t="array" ref="J20">IFERROR(INDEX('計測入力シート（ここのみ編集可）'!$BB$17:$BB$116,MATCH($A20&amp;$B20,'計測入力シート（ここのみ編集可）'!$BM$17:$BM$116,0)),"")</f>
        <v>-</v>
      </c>
      <c r="K20" s="75" t="str">
        <f t="array" ref="K20">IFERROR(INDEX('計測入力シート（ここのみ編集可）'!$BC$17:$BC$116,MATCH($A20&amp;$B20,'計測入力シート（ここのみ編集可）'!$BM$17:$BM$116,0)),"")</f>
        <v>DNS</v>
      </c>
      <c r="L20" s="84" t="str">
        <f t="array" ref="L20">IFERROR(INDEX('計測入力シート（ここのみ編集可）'!$BD$17:$BD$116,MATCH($A20&amp;$B20,'計測入力シート（ここのみ編集可）'!$BM$17:$BM$116,0)),"")</f>
        <v>-</v>
      </c>
      <c r="M20" s="84" t="str">
        <f t="array" ref="M20">IFERROR(INDEX('計測入力シート（ここのみ編集可）'!$BE$17:$BE$116,MATCH($A20&amp;$B20,'計測入力シート（ここのみ編集可）'!$BM$17:$BM$116,0)),"")</f>
        <v>-</v>
      </c>
      <c r="N20" s="75" t="str">
        <f t="array" ref="N20">IFERROR(INDEX('計測入力シート（ここのみ編集可）'!$BN$17:$BN$116,MATCH($A20&amp;$B20,'計測入力シート（ここのみ編集可）'!$BM$17:$BM$116,0)),"")</f>
        <v>-</v>
      </c>
      <c r="O20" s="75" t="str">
        <f t="array" ref="O20">IFERROR(INDEX('計測入力シート（ここのみ編集可）'!$BP$17:$BP$116,MATCH($A20&amp;$B20,'計測入力シート（ここのみ編集可）'!$BM$17:$BM$116,0)),"")</f>
        <v>-</v>
      </c>
      <c r="P20" s="75" t="str">
        <f t="array" ref="P20">IFERROR(INDEX('計測入力シート（ここのみ編集可）'!$BR$17:$BR$116,MATCH($A20&amp;$B20,'計測入力シート（ここのみ編集可）'!$BM$17:$BM$116,0)),"")</f>
        <v>-</v>
      </c>
      <c r="Q20" s="89" t="str">
        <f t="array" ref="Q20">IFERROR(INDEX('計測入力シート（ここのみ編集可）'!$BL$17:$BL$116,MATCH($A20&amp;$B20,'計測入力シート（ここのみ編集可）'!$BM$17:$BM$116,0)),"")</f>
        <v>-</v>
      </c>
    </row>
    <row r="21" ht="22.5" customHeight="1">
      <c r="A21" s="36" t="s">
        <v>17</v>
      </c>
      <c r="B21" s="36">
        <v>17.0</v>
      </c>
      <c r="C21" s="36"/>
      <c r="D21" s="91" t="str">
        <f t="array" ref="D21">IFERROR(INDEX('計測入力シート（ここのみ編集可）'!$B$17:$B$116,MATCH($A21&amp;$B21,'計測入力シート（ここのみ編集可）'!$BM$17:$BM$116,0)),"")</f>
        <v>C1</v>
      </c>
      <c r="E21" s="60" t="str">
        <f t="array" ref="E21">IFERROR(INDEX('計測入力シート（ここのみ編集可）'!$D$17:$D$116,MATCH($A21&amp;$B21,'計測入力シート（ここのみ編集可）'!$BM$17:$BM$116,0)),"")</f>
        <v>kota</v>
      </c>
      <c r="F21" s="60" t="str">
        <f t="array" ref="F21">IFERROR(INDEX('計測入力シート（ここのみ編集可）'!$E$17:$E$116,MATCH($A21&amp;$B21,'計測入力シート（ここのみ編集可）'!$BM$17:$BM$116,0)),"")</f>
        <v>GROM</v>
      </c>
      <c r="G21" s="73" t="str">
        <f t="array" ref="G21">IFERROR(INDEX('計測入力シート（ここのみ編集可）'!$AW$17:$AW$116,MATCH($A21&amp;$B21,'計測入力シート（ここのみ編集可）'!$BM$17:$BM$116,0)),"")</f>
        <v>DNS</v>
      </c>
      <c r="H21" s="60" t="str">
        <f t="array" ref="H21">IFERROR(INDEX('計測入力シート（ここのみ編集可）'!$AY$17:$AY$116,MATCH($A21&amp;$B21,'計測入力シート（ここのみ編集可）'!$BM$17:$BM$116,0)),"")</f>
        <v>-</v>
      </c>
      <c r="I21" s="75" t="str">
        <f t="array" ref="I21">IFERROR(INDEX('計測入力シート（ここのみ編集可）'!$AZ$17:$AZ$116,MATCH($A21&amp;$B21,'計測入力シート（ここのみ編集可）'!$BM$17:$BM$116,0)),"")</f>
        <v>DNS</v>
      </c>
      <c r="J21" s="60" t="str">
        <f t="array" ref="J21">IFERROR(INDEX('計測入力シート（ここのみ編集可）'!$BB$17:$BB$116,MATCH($A21&amp;$B21,'計測入力シート（ここのみ編集可）'!$BM$17:$BM$116,0)),"")</f>
        <v>-</v>
      </c>
      <c r="K21" s="75" t="str">
        <f t="array" ref="K21">IFERROR(INDEX('計測入力シート（ここのみ編集可）'!$BC$17:$BC$116,MATCH($A21&amp;$B21,'計測入力シート（ここのみ編集可）'!$BM$17:$BM$116,0)),"")</f>
        <v>DNS</v>
      </c>
      <c r="L21" s="84" t="str">
        <f t="array" ref="L21">IFERROR(INDEX('計測入力シート（ここのみ編集可）'!$BD$17:$BD$116,MATCH($A21&amp;$B21,'計測入力シート（ここのみ編集可）'!$BM$17:$BM$116,0)),"")</f>
        <v>-</v>
      </c>
      <c r="M21" s="84" t="str">
        <f t="array" ref="M21">IFERROR(INDEX('計測入力シート（ここのみ編集可）'!$BE$17:$BE$116,MATCH($A21&amp;$B21,'計測入力シート（ここのみ編集可）'!$BM$17:$BM$116,0)),"")</f>
        <v>-</v>
      </c>
      <c r="N21" s="75" t="str">
        <f t="array" ref="N21">IFERROR(INDEX('計測入力シート（ここのみ編集可）'!$BN$17:$BN$116,MATCH($A21&amp;$B21,'計測入力シート（ここのみ編集可）'!$BM$17:$BM$116,0)),"")</f>
        <v>-</v>
      </c>
      <c r="O21" s="75" t="str">
        <f t="array" ref="O21">IFERROR(INDEX('計測入力シート（ここのみ編集可）'!$BP$17:$BP$116,MATCH($A21&amp;$B21,'計測入力シート（ここのみ編集可）'!$BM$17:$BM$116,0)),"")</f>
        <v>-</v>
      </c>
      <c r="P21" s="75" t="str">
        <f t="array" ref="P21">IFERROR(INDEX('計測入力シート（ここのみ編集可）'!$BR$17:$BR$116,MATCH($A21&amp;$B21,'計測入力シート（ここのみ編集可）'!$BM$17:$BM$116,0)),"")</f>
        <v>-</v>
      </c>
      <c r="Q21" s="89" t="str">
        <f t="array" ref="Q21">IFERROR(INDEX('計測入力シート（ここのみ編集可）'!$BL$17:$BL$116,MATCH($A21&amp;$B21,'計測入力シート（ここのみ編集可）'!$BM$17:$BM$116,0)),"")</f>
        <v>-</v>
      </c>
    </row>
    <row r="22" ht="22.5" customHeight="1">
      <c r="A22" s="36" t="s">
        <v>17</v>
      </c>
      <c r="B22" s="36">
        <v>18.0</v>
      </c>
      <c r="C22" s="36"/>
      <c r="D22" s="91" t="str">
        <f t="array" ref="D22">IFERROR(INDEX('計測入力シート（ここのみ編集可）'!$B$17:$B$116,MATCH($A22&amp;$B22,'計測入力シート（ここのみ編集可）'!$BM$17:$BM$116,0)),"")</f>
        <v>C2</v>
      </c>
      <c r="E22" s="60" t="str">
        <f t="array" ref="E22">IFERROR(INDEX('計測入力シート（ここのみ編集可）'!$D$17:$D$116,MATCH($A22&amp;$B22,'計測入力シート（ここのみ編集可）'!$BM$17:$BM$116,0)),"")</f>
        <v>かねなしんちゃん</v>
      </c>
      <c r="F22" s="60" t="str">
        <f t="array" ref="F22">IFERROR(INDEX('計測入力シート（ここのみ編集可）'!$E$17:$E$116,MATCH($A22&amp;$B22,'計測入力シート（ここのみ編集可）'!$BM$17:$BM$116,0)),"")</f>
        <v>NINJA400</v>
      </c>
      <c r="G22" s="73" t="str">
        <f t="array" ref="G22">IFERROR(INDEX('計測入力シート（ここのみ編集可）'!$AW$17:$AW$116,MATCH($A22&amp;$B22,'計測入力シート（ここのみ編集可）'!$BM$17:$BM$116,0)),"")</f>
        <v>1:41:725</v>
      </c>
      <c r="H22" s="60" t="str">
        <f t="array" ref="H22">IFERROR(INDEX('計測入力シート（ここのみ編集可）'!$AY$17:$AY$116,MATCH($A22&amp;$B22,'計測入力シート（ここのみ編集可）'!$BM$17:$BM$116,0)),"")</f>
        <v>-</v>
      </c>
      <c r="I22" s="75" t="str">
        <f t="array" ref="I22">IFERROR(INDEX('計測入力シート（ここのみ編集可）'!$AZ$17:$AZ$116,MATCH($A22&amp;$B22,'計測入力シート（ここのみ編集可）'!$BM$17:$BM$116,0)),"")</f>
        <v>1:41:475</v>
      </c>
      <c r="J22" s="60" t="str">
        <f t="array" ref="J22">IFERROR(INDEX('計測入力シート（ここのみ編集可）'!$BB$17:$BB$116,MATCH($A22&amp;$B22,'計測入力シート（ここのみ編集可）'!$BM$17:$BM$116,0)),"")</f>
        <v>-</v>
      </c>
      <c r="K22" s="75" t="str">
        <f t="array" ref="K22">IFERROR(INDEX('計測入力シート（ここのみ編集可）'!$BC$17:$BC$116,MATCH($A22&amp;$B22,'計測入力シート（ここのみ編集可）'!$BM$17:$BM$116,0)),"")</f>
        <v>1:41:475</v>
      </c>
      <c r="L22" s="84">
        <f t="array" ref="L22">IFERROR(INDEX('計測入力シート（ここのみ編集可）'!$BD$17:$BD$116,MATCH($A22&amp;$B22,'計測入力シート（ここのみ編集可）'!$BM$17:$BM$116,0)),"")</f>
        <v>1.039638957</v>
      </c>
      <c r="M22" s="84">
        <f t="array" ref="M22">IFERROR(INDEX('計測入力シート（ここのみ編集可）'!$BE$17:$BE$116,MATCH($A22&amp;$B22,'計測入力シート（ここのみ編集可）'!$BM$17:$BM$116,0)),"")</f>
        <v>1.039638957</v>
      </c>
      <c r="N22" s="75">
        <f t="array" ref="N22">IFERROR(INDEX('計測入力シート（ここのみ編集可）'!$BN$17:$BN$116,MATCH($A22&amp;$B22,'計測入力シート（ここのみ編集可）'!$BM$17:$BM$116,0)),"")</f>
        <v>1</v>
      </c>
      <c r="O22" s="75" t="str">
        <f t="array" ref="O22">IFERROR(INDEX('計測入力シート（ここのみ編集可）'!$BP$17:$BP$116,MATCH($A22&amp;$B22,'計測入力シート（ここのみ編集可）'!$BM$17:$BM$116,0)),"")</f>
        <v>-</v>
      </c>
      <c r="P22" s="75" t="str">
        <f t="array" ref="P22">IFERROR(INDEX('計測入力シート（ここのみ編集可）'!$BR$17:$BR$116,MATCH($A22&amp;$B22,'計測入力シート（ここのみ編集可）'!$BM$17:$BM$116,0)),"")</f>
        <v>-</v>
      </c>
      <c r="Q22" s="89">
        <f t="array" ref="Q22">IFERROR(INDEX('計測入力シート（ここのみ編集可）'!$BL$17:$BL$116,MATCH($A22&amp;$B22,'計測入力シート（ここのみ編集可）'!$BM$17:$BM$116,0)),"")</f>
        <v>4</v>
      </c>
    </row>
    <row r="23" ht="22.5" customHeight="1">
      <c r="A23" s="36" t="s">
        <v>17</v>
      </c>
      <c r="B23" s="36">
        <v>19.0</v>
      </c>
      <c r="C23" s="36"/>
      <c r="D23" s="91" t="str">
        <f t="array" ref="D23">IFERROR(INDEX('計測入力シート（ここのみ編集可）'!$B$17:$B$116,MATCH($A23&amp;$B23,'計測入力シート（ここのみ編集可）'!$BM$17:$BM$116,0)),"")</f>
        <v>C2</v>
      </c>
      <c r="E23" s="60" t="str">
        <f t="array" ref="E23">IFERROR(INDEX('計測入力シート（ここのみ編集可）'!$D$17:$D$116,MATCH($A23&amp;$B23,'計測入力シート（ここのみ編集可）'!$BM$17:$BM$116,0)),"")</f>
        <v>TAM</v>
      </c>
      <c r="F23" s="60" t="str">
        <f t="array" ref="F23">IFERROR(INDEX('計測入力シート（ここのみ編集可）'!$E$17:$E$116,MATCH($A23&amp;$B23,'計測入力シート（ここのみ編集可）'!$BM$17:$BM$116,0)),"")</f>
        <v>GROM</v>
      </c>
      <c r="G23" s="73" t="str">
        <f t="array" ref="G23">IFERROR(INDEX('計測入力シート（ここのみ編集可）'!$AW$17:$AW$116,MATCH($A23&amp;$B23,'計測入力シート（ここのみ編集可）'!$BM$17:$BM$116,0)),"")</f>
        <v>1:57:197</v>
      </c>
      <c r="H23" s="60" t="str">
        <f t="array" ref="H23">IFERROR(INDEX('計測入力シート（ここのみ編集可）'!$AY$17:$AY$116,MATCH($A23&amp;$B23,'計測入力シート（ここのみ編集可）'!$BM$17:$BM$116,0)),"")</f>
        <v>-</v>
      </c>
      <c r="I23" s="75" t="str">
        <f t="array" ref="I23">IFERROR(INDEX('計測入力シート（ここのみ編集可）'!$AZ$17:$AZ$116,MATCH($A23&amp;$B23,'計測入力シート（ここのみ編集可）'!$BM$17:$BM$116,0)),"")</f>
        <v>1:46:979</v>
      </c>
      <c r="J23" s="60" t="str">
        <f t="array" ref="J23">IFERROR(INDEX('計測入力シート（ここのみ編集可）'!$BB$17:$BB$116,MATCH($A23&amp;$B23,'計測入力シート（ここのみ編集可）'!$BM$17:$BM$116,0)),"")</f>
        <v>-</v>
      </c>
      <c r="K23" s="75" t="str">
        <f t="array" ref="K23">IFERROR(INDEX('計測入力シート（ここのみ編集可）'!$BC$17:$BC$116,MATCH($A23&amp;$B23,'計測入力シート（ここのみ編集可）'!$BM$17:$BM$116,0)),"")</f>
        <v>1:46:979</v>
      </c>
      <c r="L23" s="84">
        <f t="array" ref="L23">IFERROR(INDEX('計測入力シート（ここのみ編集可）'!$BD$17:$BD$116,MATCH($A23&amp;$B23,'計測入力シート（ここのみ編集可）'!$BM$17:$BM$116,0)),"")</f>
        <v>1.096028933</v>
      </c>
      <c r="M23" s="84">
        <f t="array" ref="M23">IFERROR(INDEX('計測入力シート（ここのみ編集可）'!$BE$17:$BE$116,MATCH($A23&amp;$B23,'計測入力シート（ここのみ編集可）'!$BM$17:$BM$116,0)),"")</f>
        <v>1.096028933</v>
      </c>
      <c r="N23" s="75">
        <f t="array" ref="N23">IFERROR(INDEX('計測入力シート（ここのみ編集可）'!$BN$17:$BN$116,MATCH($A23&amp;$B23,'計測入力シート（ここのみ編集可）'!$BM$17:$BM$116,0)),"")</f>
        <v>2</v>
      </c>
      <c r="O23" s="75" t="str">
        <f t="array" ref="O23">IFERROR(INDEX('計測入力シート（ここのみ編集可）'!$BP$17:$BP$116,MATCH($A23&amp;$B23,'計測入力シート（ここのみ編集可）'!$BM$17:$BM$116,0)),"")</f>
        <v>-</v>
      </c>
      <c r="P23" s="75" t="str">
        <f t="array" ref="P23">IFERROR(INDEX('計測入力シート（ここのみ編集可）'!$BR$17:$BR$116,MATCH($A23&amp;$B23,'計測入力シート（ここのみ編集可）'!$BM$17:$BM$116,0)),"")</f>
        <v>-</v>
      </c>
      <c r="Q23" s="89">
        <f t="array" ref="Q23">IFERROR(INDEX('計測入力シート（ここのみ編集可）'!$BL$17:$BL$116,MATCH($A23&amp;$B23,'計測入力シート（ここのみ編集可）'!$BM$17:$BM$116,0)),"")</f>
        <v>12</v>
      </c>
    </row>
    <row r="24" ht="22.5" customHeight="1">
      <c r="A24" s="36" t="s">
        <v>17</v>
      </c>
      <c r="B24" s="36">
        <v>20.0</v>
      </c>
      <c r="C24" s="36"/>
      <c r="D24" s="91" t="str">
        <f t="array" ref="D24">IFERROR(INDEX('計測入力シート（ここのみ編集可）'!$B$17:$B$116,MATCH($A24&amp;$B24,'計測入力シート（ここのみ編集可）'!$BM$17:$BM$116,0)),"")</f>
        <v>C2</v>
      </c>
      <c r="E24" s="60" t="str">
        <f t="array" ref="E24">IFERROR(INDEX('計測入力シート（ここのみ編集可）'!$D$17:$D$116,MATCH($A24&amp;$B24,'計測入力シート（ここのみ編集可）'!$BM$17:$BM$116,0)),"")</f>
        <v>浅野智博</v>
      </c>
      <c r="F24" s="60" t="str">
        <f t="array" ref="F24">IFERROR(INDEX('計測入力シート（ここのみ編集可）'!$E$17:$E$116,MATCH($A24&amp;$B24,'計測入力シート（ここのみ編集可）'!$BM$17:$BM$116,0)),"")</f>
        <v>YZ250FX</v>
      </c>
      <c r="G24" s="73" t="str">
        <f t="array" ref="G24">IFERROR(INDEX('計測入力シート（ここのみ編集可）'!$AW$17:$AW$116,MATCH($A24&amp;$B24,'計測入力シート（ここのみ編集可）'!$BM$17:$BM$116,0)),"")</f>
        <v>9:99:999</v>
      </c>
      <c r="H24" s="60" t="str">
        <f t="array" ref="H24">IFERROR(INDEX('計測入力シート（ここのみ編集可）'!$AY$17:$AY$116,MATCH($A24&amp;$B24,'計測入力シート（ここのみ編集可）'!$BM$17:$BM$116,0)),"")</f>
        <v>MC</v>
      </c>
      <c r="I24" s="75" t="str">
        <f t="array" ref="I24">IFERROR(INDEX('計測入力シート（ここのみ編集可）'!$AZ$17:$AZ$116,MATCH($A24&amp;$B24,'計測入力シート（ここのみ編集可）'!$BM$17:$BM$116,0)),"")</f>
        <v>1:47:833</v>
      </c>
      <c r="J24" s="60" t="str">
        <f t="array" ref="J24">IFERROR(INDEX('計測入力シート（ここのみ編集可）'!$BB$17:$BB$116,MATCH($A24&amp;$B24,'計測入力シート（ここのみ編集可）'!$BM$17:$BM$116,0)),"")</f>
        <v>-</v>
      </c>
      <c r="K24" s="75" t="str">
        <f t="array" ref="K24">IFERROR(INDEX('計測入力シート（ここのみ編集可）'!$BC$17:$BC$116,MATCH($A24&amp;$B24,'計測入力シート（ここのみ編集可）'!$BM$17:$BM$116,0)),"")</f>
        <v>1:47:833</v>
      </c>
      <c r="L24" s="84">
        <f t="array" ref="L24">IFERROR(INDEX('計測入力シート（ここのみ編集可）'!$BD$17:$BD$116,MATCH($A24&amp;$B24,'計測入力シート（ここのみ編集可）'!$BM$17:$BM$116,0)),"")</f>
        <v>1.104778395</v>
      </c>
      <c r="M24" s="84">
        <f t="array" ref="M24">IFERROR(INDEX('計測入力シート（ここのみ編集可）'!$BE$17:$BE$116,MATCH($A24&amp;$B24,'計測入力シート（ここのみ編集可）'!$BM$17:$BM$116,0)),"")</f>
        <v>1.104778395</v>
      </c>
      <c r="N24" s="75">
        <f t="array" ref="N24">IFERROR(INDEX('計測入力シート（ここのみ編集可）'!$BN$17:$BN$116,MATCH($A24&amp;$B24,'計測入力シート（ここのみ編集可）'!$BM$17:$BM$116,0)),"")</f>
        <v>3</v>
      </c>
      <c r="O24" s="75" t="str">
        <f t="array" ref="O24">IFERROR(INDEX('計測入力シート（ここのみ編集可）'!$BP$17:$BP$116,MATCH($A24&amp;$B24,'計測入力シート（ここのみ編集可）'!$BM$17:$BM$116,0)),"")</f>
        <v>-</v>
      </c>
      <c r="P24" s="75" t="str">
        <f t="array" ref="P24">IFERROR(INDEX('計測入力シート（ここのみ編集可）'!$BR$17:$BR$116,MATCH($A24&amp;$B24,'計測入力シート（ここのみ編集可）'!$BM$17:$BM$116,0)),"")</f>
        <v>-</v>
      </c>
      <c r="Q24" s="89">
        <f t="array" ref="Q24">IFERROR(INDEX('計測入力シート（ここのみ編集可）'!$BL$17:$BL$116,MATCH($A24&amp;$B24,'計測入力シート（ここのみ編集可）'!$BM$17:$BM$116,0)),"")</f>
        <v>14</v>
      </c>
    </row>
    <row r="25" ht="22.5" customHeight="1">
      <c r="A25" s="36" t="s">
        <v>17</v>
      </c>
      <c r="B25" s="36">
        <v>21.0</v>
      </c>
      <c r="C25" s="36"/>
      <c r="D25" s="91" t="str">
        <f t="array" ref="D25">IFERROR(INDEX('計測入力シート（ここのみ編集可）'!$B$17:$B$116,MATCH($A25&amp;$B25,'計測入力シート（ここのみ編集可）'!$BM$17:$BM$116,0)),"")</f>
        <v>C2</v>
      </c>
      <c r="E25" s="60" t="str">
        <f t="array" ref="E25">IFERROR(INDEX('計測入力シート（ここのみ編集可）'!$D$17:$D$116,MATCH($A25&amp;$B25,'計測入力シート（ここのみ編集可）'!$BM$17:$BM$116,0)),"")</f>
        <v>ひろ</v>
      </c>
      <c r="F25" s="60" t="str">
        <f t="array" ref="F25">IFERROR(INDEX('計測入力シート（ここのみ編集可）'!$E$17:$E$116,MATCH($A25&amp;$B25,'計測入力シート（ここのみ編集可）'!$BM$17:$BM$116,0)),"")</f>
        <v>NSR250R</v>
      </c>
      <c r="G25" s="73" t="str">
        <f t="array" ref="G25">IFERROR(INDEX('計測入力シート（ここのみ編集可）'!$AW$17:$AW$116,MATCH($A25&amp;$B25,'計測入力シート（ここのみ編集可）'!$BM$17:$BM$116,0)),"")</f>
        <v>1:52:265</v>
      </c>
      <c r="H25" s="60" t="str">
        <f t="array" ref="H25">IFERROR(INDEX('計測入力シート（ここのみ編集可）'!$AY$17:$AY$116,MATCH($A25&amp;$B25,'計測入力シート（ここのみ編集可）'!$BM$17:$BM$116,0)),"")</f>
        <v>-</v>
      </c>
      <c r="I25" s="75" t="str">
        <f t="array" ref="I25">IFERROR(INDEX('計測入力シート（ここのみ編集可）'!$AZ$17:$AZ$116,MATCH($A25&amp;$B25,'計測入力シート（ここのみ編集可）'!$BM$17:$BM$116,0)),"")</f>
        <v>1:49:637</v>
      </c>
      <c r="J25" s="60" t="str">
        <f t="array" ref="J25">IFERROR(INDEX('計測入力シート（ここのみ編集可）'!$BB$17:$BB$116,MATCH($A25&amp;$B25,'計測入力シート（ここのみ編集可）'!$BM$17:$BM$116,0)),"")</f>
        <v>-</v>
      </c>
      <c r="K25" s="75" t="str">
        <f t="array" ref="K25">IFERROR(INDEX('計測入力シート（ここのみ編集可）'!$BC$17:$BC$116,MATCH($A25&amp;$B25,'計測入力シート（ここのみ編集可）'!$BM$17:$BM$116,0)),"")</f>
        <v>1:49:637</v>
      </c>
      <c r="L25" s="84">
        <f t="array" ref="L25">IFERROR(INDEX('計測入力シート（ここのみ編集可）'!$BD$17:$BD$116,MATCH($A25&amp;$B25,'計測入力シート（ここのみ編集可）'!$BM$17:$BM$116,0)),"")</f>
        <v>1.123260865</v>
      </c>
      <c r="M25" s="84">
        <f t="array" ref="M25">IFERROR(INDEX('計測入力シート（ここのみ編集可）'!$BE$17:$BE$116,MATCH($A25&amp;$B25,'計測入力シート（ここのみ編集可）'!$BM$17:$BM$116,0)),"")</f>
        <v>1.123260865</v>
      </c>
      <c r="N25" s="75">
        <f t="array" ref="N25">IFERROR(INDEX('計測入力シート（ここのみ編集可）'!$BN$17:$BN$116,MATCH($A25&amp;$B25,'計測入力シート（ここのみ編集可）'!$BM$17:$BM$116,0)),"")</f>
        <v>4</v>
      </c>
      <c r="O25" s="75" t="str">
        <f t="array" ref="O25">IFERROR(INDEX('計測入力シート（ここのみ編集可）'!$BP$17:$BP$116,MATCH($A25&amp;$B25,'計測入力シート（ここのみ編集可）'!$BM$17:$BM$116,0)),"")</f>
        <v>-</v>
      </c>
      <c r="P25" s="75" t="str">
        <f t="array" ref="P25">IFERROR(INDEX('計測入力シート（ここのみ編集可）'!$BR$17:$BR$116,MATCH($A25&amp;$B25,'計測入力シート（ここのみ編集可）'!$BM$17:$BM$116,0)),"")</f>
        <v>-</v>
      </c>
      <c r="Q25" s="89">
        <f t="array" ref="Q25">IFERROR(INDEX('計測入力シート（ここのみ編集可）'!$BL$17:$BL$116,MATCH($A25&amp;$B25,'計測入力シート（ここのみ編集可）'!$BM$17:$BM$116,0)),"")</f>
        <v>17</v>
      </c>
    </row>
    <row r="26" ht="22.5" customHeight="1">
      <c r="A26" s="36" t="s">
        <v>17</v>
      </c>
      <c r="B26" s="36">
        <v>22.0</v>
      </c>
      <c r="C26" s="36"/>
      <c r="D26" s="91" t="str">
        <f t="array" ref="D26">IFERROR(INDEX('計測入力シート（ここのみ編集可）'!$B$17:$B$116,MATCH($A26&amp;$B26,'計測入力シート（ここのみ編集可）'!$BM$17:$BM$116,0)),"")</f>
        <v>C2</v>
      </c>
      <c r="E26" s="60" t="str">
        <f t="array" ref="E26">IFERROR(INDEX('計測入力シート（ここのみ編集可）'!$D$17:$D$116,MATCH($A26&amp;$B26,'計測入力シート（ここのみ編集可）'!$BM$17:$BM$116,0)),"")</f>
        <v>モル</v>
      </c>
      <c r="F26" s="60" t="str">
        <f t="array" ref="F26">IFERROR(INDEX('計測入力シート（ここのみ編集可）'!$E$17:$E$116,MATCH($A26&amp;$B26,'計測入力シート（ここのみ編集可）'!$BM$17:$BM$116,0)),"")</f>
        <v>YZF-R25</v>
      </c>
      <c r="G26" s="73" t="str">
        <f t="array" ref="G26">IFERROR(INDEX('計測入力シート（ここのみ編集可）'!$AW$17:$AW$116,MATCH($A26&amp;$B26,'計測入力シート（ここのみ編集可）'!$BM$17:$BM$116,0)),"")</f>
        <v>1:50:068</v>
      </c>
      <c r="H26" s="60">
        <f t="array" ref="H26">IFERROR(INDEX('計測入力シート（ここのみ編集可）'!$AY$17:$AY$116,MATCH($A26&amp;$B26,'計測入力シート（ここのみ編集可）'!$BM$17:$BM$116,0)),"")</f>
        <v>2</v>
      </c>
      <c r="I26" s="75" t="str">
        <f t="array" ref="I26">IFERROR(INDEX('計測入力シート（ここのみ編集可）'!$AZ$17:$AZ$116,MATCH($A26&amp;$B26,'計測入力シート（ここのみ編集可）'!$BM$17:$BM$116,0)),"")</f>
        <v>1:49:678</v>
      </c>
      <c r="J26" s="60" t="str">
        <f t="array" ref="J26">IFERROR(INDEX('計測入力シート（ここのみ編集可）'!$BB$17:$BB$116,MATCH($A26&amp;$B26,'計測入力シート（ここのみ編集可）'!$BM$17:$BM$116,0)),"")</f>
        <v>-</v>
      </c>
      <c r="K26" s="75" t="str">
        <f t="array" ref="K26">IFERROR(INDEX('計測入力シート（ここのみ編集可）'!$BC$17:$BC$116,MATCH($A26&amp;$B26,'計測入力シート（ここのみ編集可）'!$BM$17:$BM$116,0)),"")</f>
        <v>1:49:678</v>
      </c>
      <c r="L26" s="84">
        <f t="array" ref="L26">IFERROR(INDEX('計測入力シート（ここのみ編集可）'!$BD$17:$BD$116,MATCH($A26&amp;$B26,'計測入力シート（ここのみ編集可）'!$BM$17:$BM$116,0)),"")</f>
        <v>1.123680921</v>
      </c>
      <c r="M26" s="84">
        <f t="array" ref="M26">IFERROR(INDEX('計測入力シート（ここのみ編集可）'!$BE$17:$BE$116,MATCH($A26&amp;$B26,'計測入力シート（ここのみ編集可）'!$BM$17:$BM$116,0)),"")</f>
        <v>1.123680921</v>
      </c>
      <c r="N26" s="75">
        <f t="array" ref="N26">IFERROR(INDEX('計測入力シート（ここのみ編集可）'!$BN$17:$BN$116,MATCH($A26&amp;$B26,'計測入力シート（ここのみ編集可）'!$BM$17:$BM$116,0)),"")</f>
        <v>5</v>
      </c>
      <c r="O26" s="75">
        <f t="array" ref="O26">IFERROR(INDEX('計測入力シート（ここのみ編集可）'!$BP$17:$BP$116,MATCH($A26&amp;$B26,'計測入力シート（ここのみ編集可）'!$BM$17:$BM$116,0)),"")</f>
        <v>2</v>
      </c>
      <c r="P26" s="75" t="str">
        <f t="array" ref="P26">IFERROR(INDEX('計測入力シート（ここのみ編集可）'!$BR$17:$BR$116,MATCH($A26&amp;$B26,'計測入力シート（ここのみ編集可）'!$BM$17:$BM$116,0)),"")</f>
        <v>-</v>
      </c>
      <c r="Q26" s="89">
        <f t="array" ref="Q26">IFERROR(INDEX('計測入力シート（ここのみ編集可）'!$BL$17:$BL$116,MATCH($A26&amp;$B26,'計測入力シート（ここのみ編集可）'!$BM$17:$BM$116,0)),"")</f>
        <v>18</v>
      </c>
    </row>
    <row r="27" ht="22.5" customHeight="1">
      <c r="A27" s="36" t="s">
        <v>17</v>
      </c>
      <c r="B27" s="36">
        <v>23.0</v>
      </c>
      <c r="C27" s="36"/>
      <c r="D27" s="91" t="str">
        <f t="array" ref="D27">IFERROR(INDEX('計測入力シート（ここのみ編集可）'!$B$17:$B$116,MATCH($A27&amp;$B27,'計測入力シート（ここのみ編集可）'!$BM$17:$BM$116,0)),"")</f>
        <v>C2</v>
      </c>
      <c r="E27" s="60" t="str">
        <f t="array" ref="E27">IFERROR(INDEX('計測入力シート（ここのみ編集可）'!$D$17:$D$116,MATCH($A27&amp;$B27,'計測入力シート（ここのみ編集可）'!$BM$17:$BM$116,0)),"")</f>
        <v>まる</v>
      </c>
      <c r="F27" s="60" t="str">
        <f t="array" ref="F27">IFERROR(INDEX('計測入力シート（ここのみ編集可）'!$E$17:$E$116,MATCH($A27&amp;$B27,'計測入力シート（ここのみ編集可）'!$BM$17:$BM$116,0)),"")</f>
        <v>VTR</v>
      </c>
      <c r="G27" s="73" t="str">
        <f t="array" ref="G27">IFERROR(INDEX('計測入力シート（ここのみ編集可）'!$AW$17:$AW$116,MATCH($A27&amp;$B27,'計測入力シート（ここのみ編集可）'!$BM$17:$BM$116,0)),"")</f>
        <v>1:58:134</v>
      </c>
      <c r="H27" s="60">
        <f t="array" ref="H27">IFERROR(INDEX('計測入力シート（ここのみ編集可）'!$AY$17:$AY$116,MATCH($A27&amp;$B27,'計測入力シート（ここのみ編集可）'!$BM$17:$BM$116,0)),"")</f>
        <v>1</v>
      </c>
      <c r="I27" s="75" t="str">
        <f t="array" ref="I27">IFERROR(INDEX('計測入力シート（ここのみ編集可）'!$AZ$17:$AZ$116,MATCH($A27&amp;$B27,'計測入力シート（ここのみ編集可）'!$BM$17:$BM$116,0)),"")</f>
        <v>1:51:148</v>
      </c>
      <c r="J27" s="60" t="str">
        <f t="array" ref="J27">IFERROR(INDEX('計測入力シート（ここのみ編集可）'!$BB$17:$BB$116,MATCH($A27&amp;$B27,'計測入力シート（ここのみ編集可）'!$BM$17:$BM$116,0)),"")</f>
        <v>-</v>
      </c>
      <c r="K27" s="75" t="str">
        <f t="array" ref="K27">IFERROR(INDEX('計測入力シート（ここのみ編集可）'!$BC$17:$BC$116,MATCH($A27&amp;$B27,'計測入力シート（ここのみ編集可）'!$BM$17:$BM$116,0)),"")</f>
        <v>1:51:148</v>
      </c>
      <c r="L27" s="84">
        <f t="array" ref="L27">IFERROR(INDEX('計測入力シート（ここのみ編集可）'!$BD$17:$BD$116,MATCH($A27&amp;$B27,'計測入力シート（ここのみ編集可）'!$BM$17:$BM$116,0)),"")</f>
        <v>1.138741471</v>
      </c>
      <c r="M27" s="84">
        <f t="array" ref="M27">IFERROR(INDEX('計測入力シート（ここのみ編集可）'!$BE$17:$BE$116,MATCH($A27&amp;$B27,'計測入力シート（ここのみ編集可）'!$BM$17:$BM$116,0)),"")</f>
        <v>1.138741471</v>
      </c>
      <c r="N27" s="75">
        <f t="array" ref="N27">IFERROR(INDEX('計測入力シート（ここのみ編集可）'!$BN$17:$BN$116,MATCH($A27&amp;$B27,'計測入力シート（ここのみ編集可）'!$BM$17:$BM$116,0)),"")</f>
        <v>6</v>
      </c>
      <c r="O27" s="75" t="str">
        <f t="array" ref="O27">IFERROR(INDEX('計測入力シート（ここのみ編集可）'!$BP$17:$BP$116,MATCH($A27&amp;$B27,'計測入力シート（ここのみ編集可）'!$BM$17:$BM$116,0)),"")</f>
        <v>-</v>
      </c>
      <c r="P27" s="75" t="str">
        <f t="array" ref="P27">IFERROR(INDEX('計測入力シート（ここのみ編集可）'!$BR$17:$BR$116,MATCH($A27&amp;$B27,'計測入力シート（ここのみ編集可）'!$BM$17:$BM$116,0)),"")</f>
        <v>-</v>
      </c>
      <c r="Q27" s="89">
        <f t="array" ref="Q27">IFERROR(INDEX('計測入力シート（ここのみ編集可）'!$BL$17:$BL$116,MATCH($A27&amp;$B27,'計測入力シート（ここのみ編集可）'!$BM$17:$BM$116,0)),"")</f>
        <v>23</v>
      </c>
    </row>
    <row r="28" ht="22.5" customHeight="1">
      <c r="A28" s="36" t="s">
        <v>17</v>
      </c>
      <c r="B28" s="36">
        <v>24.0</v>
      </c>
      <c r="C28" s="36"/>
      <c r="D28" s="91" t="str">
        <f t="array" ref="D28">IFERROR(INDEX('計測入力シート（ここのみ編集可）'!$B$17:$B$116,MATCH($A28&amp;$B28,'計測入力シート（ここのみ編集可）'!$BM$17:$BM$116,0)),"")</f>
        <v>C2</v>
      </c>
      <c r="E28" s="60" t="str">
        <f t="array" ref="E28">IFERROR(INDEX('計測入力シート（ここのみ編集可）'!$D$17:$D$116,MATCH($A28&amp;$B28,'計測入力シート（ここのみ編集可）'!$BM$17:$BM$116,0)),"")</f>
        <v>かおる</v>
      </c>
      <c r="F28" s="60" t="str">
        <f t="array" ref="F28">IFERROR(INDEX('計測入力シート（ここのみ編集可）'!$E$17:$E$116,MATCH($A28&amp;$B28,'計測入力シート（ここのみ編集可）'!$BM$17:$BM$116,0)),"")</f>
        <v>VTR250</v>
      </c>
      <c r="G28" s="73" t="str">
        <f t="array" ref="G28">IFERROR(INDEX('計測入力シート（ここのみ編集可）'!$AW$17:$AW$116,MATCH($A28&amp;$B28,'計測入力シート（ここのみ編集可）'!$BM$17:$BM$116,0)),"")</f>
        <v>1:53:626</v>
      </c>
      <c r="H28" s="60">
        <f t="array" ref="H28">IFERROR(INDEX('計測入力シート（ここのみ編集可）'!$AY$17:$AY$116,MATCH($A28&amp;$B28,'計測入力シート（ここのみ編集可）'!$BM$17:$BM$116,0)),"")</f>
        <v>1</v>
      </c>
      <c r="I28" s="75" t="str">
        <f t="array" ref="I28">IFERROR(INDEX('計測入力シート（ここのみ編集可）'!$AZ$17:$AZ$116,MATCH($A28&amp;$B28,'計測入力シート（ここのみ編集可）'!$BM$17:$BM$116,0)),"")</f>
        <v>1:52:407</v>
      </c>
      <c r="J28" s="60" t="str">
        <f t="array" ref="J28">IFERROR(INDEX('計測入力シート（ここのみ編集可）'!$BB$17:$BB$116,MATCH($A28&amp;$B28,'計測入力シート（ここのみ編集可）'!$BM$17:$BM$116,0)),"")</f>
        <v>-</v>
      </c>
      <c r="K28" s="75" t="str">
        <f t="array" ref="K28">IFERROR(INDEX('計測入力シート（ここのみ編集可）'!$BC$17:$BC$116,MATCH($A28&amp;$B28,'計測入力シート（ここのみ編集可）'!$BM$17:$BM$116,0)),"")</f>
        <v>1:52:407</v>
      </c>
      <c r="L28" s="84">
        <f t="array" ref="L28">IFERROR(INDEX('計測入力シート（ここのみ編集可）'!$BD$17:$BD$116,MATCH($A28&amp;$B28,'計測入力シート（ここのみ編集可）'!$BM$17:$BM$116,0)),"")</f>
        <v>1.151640268</v>
      </c>
      <c r="M28" s="84">
        <f t="array" ref="M28">IFERROR(INDEX('計測入力シート（ここのみ編集可）'!$BE$17:$BE$116,MATCH($A28&amp;$B28,'計測入力シート（ここのみ編集可）'!$BM$17:$BM$116,0)),"")</f>
        <v>1.151640268</v>
      </c>
      <c r="N28" s="75">
        <f t="array" ref="N28">IFERROR(INDEX('計測入力シート（ここのみ編集可）'!$BN$17:$BN$116,MATCH($A28&amp;$B28,'計測入力シート（ここのみ編集可）'!$BM$17:$BM$116,0)),"")</f>
        <v>7</v>
      </c>
      <c r="O28" s="75" t="str">
        <f t="array" ref="O28">IFERROR(INDEX('計測入力シート（ここのみ編集可）'!$BP$17:$BP$116,MATCH($A28&amp;$B28,'計測入力シート（ここのみ編集可）'!$BM$17:$BM$116,0)),"")</f>
        <v>-</v>
      </c>
      <c r="P28" s="75" t="str">
        <f t="array" ref="P28">IFERROR(INDEX('計測入力シート（ここのみ編集可）'!$BR$17:$BR$116,MATCH($A28&amp;$B28,'計測入力シート（ここのみ編集可）'!$BM$17:$BM$116,0)),"")</f>
        <v>-</v>
      </c>
      <c r="Q28" s="89">
        <f t="array" ref="Q28">IFERROR(INDEX('計測入力シート（ここのみ編集可）'!$BL$17:$BL$116,MATCH($A28&amp;$B28,'計測入力シート（ここのみ編集可）'!$BM$17:$BM$116,0)),"")</f>
        <v>25</v>
      </c>
    </row>
    <row r="29" ht="22.5" customHeight="1">
      <c r="A29" s="36" t="s">
        <v>17</v>
      </c>
      <c r="B29" s="36">
        <v>25.0</v>
      </c>
      <c r="C29" s="36"/>
      <c r="D29" s="91" t="str">
        <f t="array" ref="D29">IFERROR(INDEX('計測入力シート（ここのみ編集可）'!$B$17:$B$116,MATCH($A29&amp;$B29,'計測入力シート（ここのみ編集可）'!$BM$17:$BM$116,0)),"")</f>
        <v>C2</v>
      </c>
      <c r="E29" s="60" t="str">
        <f t="array" ref="E29">IFERROR(INDEX('計測入力シート（ここのみ編集可）'!$D$17:$D$116,MATCH($A29&amp;$B29,'計測入力シート（ここのみ編集可）'!$BM$17:$BM$116,0)),"")</f>
        <v>どーやP</v>
      </c>
      <c r="F29" s="60" t="str">
        <f t="array" ref="F29">IFERROR(INDEX('計測入力シート（ここのみ編集可）'!$E$17:$E$116,MATCH($A29&amp;$B29,'計測入力シート（ここのみ編集可）'!$BM$17:$BM$116,0)),"")</f>
        <v>Z400</v>
      </c>
      <c r="G29" s="73" t="str">
        <f t="array" ref="G29">IFERROR(INDEX('計測入力シート（ここのみ編集可）'!$AW$17:$AW$116,MATCH($A29&amp;$B29,'計測入力シート（ここのみ編集可）'!$BM$17:$BM$116,0)),"")</f>
        <v>2:02:742</v>
      </c>
      <c r="H29" s="60">
        <f t="array" ref="H29">IFERROR(INDEX('計測入力シート（ここのみ編集可）'!$AY$17:$AY$116,MATCH($A29&amp;$B29,'計測入力シート（ここのみ編集可）'!$BM$17:$BM$116,0)),"")</f>
        <v>1</v>
      </c>
      <c r="I29" s="75" t="str">
        <f t="array" ref="I29">IFERROR(INDEX('計測入力シート（ここのみ編集可）'!$AZ$17:$AZ$116,MATCH($A29&amp;$B29,'計測入力シート（ここのみ編集可）'!$BM$17:$BM$116,0)),"")</f>
        <v>1:52:470</v>
      </c>
      <c r="J29" s="60">
        <f t="array" ref="J29">IFERROR(INDEX('計測入力シート（ここのみ編集可）'!$BB$17:$BB$116,MATCH($A29&amp;$B29,'計測入力シート（ここのみ編集可）'!$BM$17:$BM$116,0)),"")</f>
        <v>1</v>
      </c>
      <c r="K29" s="75" t="str">
        <f t="array" ref="K29">IFERROR(INDEX('計測入力シート（ここのみ編集可）'!$BC$17:$BC$116,MATCH($A29&amp;$B29,'計測入力シート（ここのみ編集可）'!$BM$17:$BM$116,0)),"")</f>
        <v>1:53:470</v>
      </c>
      <c r="L29" s="84">
        <f t="array" ref="L29">IFERROR(INDEX('計測入力シート（ここのみ編集可）'!$BD$17:$BD$116,MATCH($A29&amp;$B29,'計測入力シート（ここのみ編集可）'!$BM$17:$BM$116,0)),"")</f>
        <v>1.162530992</v>
      </c>
      <c r="M29" s="84">
        <f t="array" ref="M29">IFERROR(INDEX('計測入力シート（ここのみ編集可）'!$BE$17:$BE$116,MATCH($A29&amp;$B29,'計測入力シート（ここのみ編集可）'!$BM$17:$BM$116,0)),"")</f>
        <v>1.162530992</v>
      </c>
      <c r="N29" s="75">
        <f t="array" ref="N29">IFERROR(INDEX('計測入力シート（ここのみ編集可）'!$BN$17:$BN$116,MATCH($A29&amp;$B29,'計測入力シート（ここのみ編集可）'!$BM$17:$BM$116,0)),"")</f>
        <v>8</v>
      </c>
      <c r="O29" s="75" t="str">
        <f t="array" ref="O29">IFERROR(INDEX('計測入力シート（ここのみ編集可）'!$BP$17:$BP$116,MATCH($A29&amp;$B29,'計測入力シート（ここのみ編集可）'!$BM$17:$BM$116,0)),"")</f>
        <v>-</v>
      </c>
      <c r="P29" s="75" t="str">
        <f t="array" ref="P29">IFERROR(INDEX('計測入力シート（ここのみ編集可）'!$BR$17:$BR$116,MATCH($A29&amp;$B29,'計測入力シート（ここのみ編集可）'!$BM$17:$BM$116,0)),"")</f>
        <v>-</v>
      </c>
      <c r="Q29" s="89">
        <f t="array" ref="Q29">IFERROR(INDEX('計測入力シート（ここのみ編集可）'!$BL$17:$BL$116,MATCH($A29&amp;$B29,'計測入力シート（ここのみ編集可）'!$BM$17:$BM$116,0)),"")</f>
        <v>29</v>
      </c>
    </row>
    <row r="30" ht="22.5" customHeight="1">
      <c r="A30" s="36" t="s">
        <v>17</v>
      </c>
      <c r="B30" s="36">
        <v>26.0</v>
      </c>
      <c r="C30" s="36"/>
      <c r="D30" s="91" t="str">
        <f t="array" ref="D30">IFERROR(INDEX('計測入力シート（ここのみ編集可）'!$B$17:$B$116,MATCH($A30&amp;$B30,'計測入力シート（ここのみ編集可）'!$BM$17:$BM$116,0)),"")</f>
        <v>C2</v>
      </c>
      <c r="E30" s="60" t="str">
        <f t="array" ref="E30">IFERROR(INDEX('計測入力シート（ここのみ編集可）'!$D$17:$D$116,MATCH($A30&amp;$B30,'計測入力シート（ここのみ編集可）'!$BM$17:$BM$116,0)),"")</f>
        <v>織田憲男</v>
      </c>
      <c r="F30" s="60" t="str">
        <f t="array" ref="F30">IFERROR(INDEX('計測入力シート（ここのみ編集可）'!$E$17:$E$116,MATCH($A30&amp;$B30,'計測入力シート（ここのみ編集可）'!$BM$17:$BM$116,0)),"")</f>
        <v>MT-03</v>
      </c>
      <c r="G30" s="73" t="str">
        <f t="array" ref="G30">IFERROR(INDEX('計測入力シート（ここのみ編集可）'!$AW$17:$AW$116,MATCH($A30&amp;$B30,'計測入力シート（ここのみ編集可）'!$BM$17:$BM$116,0)),"")</f>
        <v>1:53:531</v>
      </c>
      <c r="H30" s="60">
        <f t="array" ref="H30">IFERROR(INDEX('計測入力シート（ここのみ編集可）'!$AY$17:$AY$116,MATCH($A30&amp;$B30,'計測入力シート（ここのみ編集可）'!$BM$17:$BM$116,0)),"")</f>
        <v>1</v>
      </c>
      <c r="I30" s="75" t="str">
        <f t="array" ref="I30">IFERROR(INDEX('計測入力シート（ここのみ編集可）'!$AZ$17:$AZ$116,MATCH($A30&amp;$B30,'計測入力シート（ここのみ編集可）'!$BM$17:$BM$116,0)),"")</f>
        <v>1:55:157</v>
      </c>
      <c r="J30" s="60" t="str">
        <f t="array" ref="J30">IFERROR(INDEX('計測入力シート（ここのみ編集可）'!$BB$17:$BB$116,MATCH($A30&amp;$B30,'計測入力シート（ここのみ編集可）'!$BM$17:$BM$116,0)),"")</f>
        <v>-</v>
      </c>
      <c r="K30" s="75" t="str">
        <f t="array" ref="K30">IFERROR(INDEX('計測入力シート（ここのみ編集可）'!$BC$17:$BC$116,MATCH($A30&amp;$B30,'計測入力シート（ここのみ編集可）'!$BM$17:$BM$116,0)),"")</f>
        <v>1:54:531</v>
      </c>
      <c r="L30" s="84">
        <f t="array" ref="L30">IFERROR(INDEX('計測入力シート（ここのみ編集可）'!$BD$17:$BD$116,MATCH($A30&amp;$B30,'計測入力シート（ここのみ編集可）'!$BM$17:$BM$116,0)),"")</f>
        <v>1.173401225</v>
      </c>
      <c r="M30" s="84">
        <f t="array" ref="M30">IFERROR(INDEX('計測入力シート（ここのみ編集可）'!$BE$17:$BE$116,MATCH($A30&amp;$B30,'計測入力シート（ここのみ編集可）'!$BM$17:$BM$116,0)),"")</f>
        <v>1.173401225</v>
      </c>
      <c r="N30" s="75">
        <f t="array" ref="N30">IFERROR(INDEX('計測入力シート（ここのみ編集可）'!$BN$17:$BN$116,MATCH($A30&amp;$B30,'計測入力シート（ここのみ編集可）'!$BM$17:$BM$116,0)),"")</f>
        <v>9</v>
      </c>
      <c r="O30" s="75" t="str">
        <f t="array" ref="O30">IFERROR(INDEX('計測入力シート（ここのみ編集可）'!$BP$17:$BP$116,MATCH($A30&amp;$B30,'計測入力シート（ここのみ編集可）'!$BM$17:$BM$116,0)),"")</f>
        <v>-</v>
      </c>
      <c r="P30" s="75" t="str">
        <f t="array" ref="P30">IFERROR(INDEX('計測入力シート（ここのみ編集可）'!$BR$17:$BR$116,MATCH($A30&amp;$B30,'計測入力シート（ここのみ編集可）'!$BM$17:$BM$116,0)),"")</f>
        <v>-</v>
      </c>
      <c r="Q30" s="89">
        <f t="array" ref="Q30">IFERROR(INDEX('計測入力シート（ここのみ編集可）'!$BL$17:$BL$116,MATCH($A30&amp;$B30,'計測入力シート（ここのみ編集可）'!$BM$17:$BM$116,0)),"")</f>
        <v>30</v>
      </c>
    </row>
    <row r="31" ht="22.5" customHeight="1">
      <c r="A31" s="36" t="s">
        <v>17</v>
      </c>
      <c r="B31" s="36">
        <v>27.0</v>
      </c>
      <c r="C31" s="36"/>
      <c r="D31" s="91" t="str">
        <f t="array" ref="D31">IFERROR(INDEX('計測入力シート（ここのみ編集可）'!$B$17:$B$116,MATCH($A31&amp;$B31,'計測入力シート（ここのみ編集可）'!$BM$17:$BM$116,0)),"")</f>
        <v>C2</v>
      </c>
      <c r="E31" s="60" t="str">
        <f t="array" ref="E31">IFERROR(INDEX('計測入力シート（ここのみ編集可）'!$D$17:$D$116,MATCH($A31&amp;$B31,'計測入力シート（ここのみ編集可）'!$BM$17:$BM$116,0)),"")</f>
        <v>もーと</v>
      </c>
      <c r="F31" s="60" t="str">
        <f t="array" ref="F31">IFERROR(INDEX('計測入力シート（ここのみ編集可）'!$E$17:$E$116,MATCH($A31&amp;$B31,'計測入力シート（ここのみ編集可）'!$BM$17:$BM$116,0)),"")</f>
        <v>KX85</v>
      </c>
      <c r="G31" s="73" t="str">
        <f t="array" ref="G31">IFERROR(INDEX('計測入力シート（ここのみ編集可）'!$AW$17:$AW$116,MATCH($A31&amp;$B31,'計測入力シート（ここのみ編集可）'!$BM$17:$BM$116,0)),"")</f>
        <v>DNS</v>
      </c>
      <c r="H31" s="60" t="str">
        <f t="array" ref="H31">IFERROR(INDEX('計測入力シート（ここのみ編集可）'!$AY$17:$AY$116,MATCH($A31&amp;$B31,'計測入力シート（ここのみ編集可）'!$BM$17:$BM$116,0)),"")</f>
        <v>-</v>
      </c>
      <c r="I31" s="75" t="str">
        <f t="array" ref="I31">IFERROR(INDEX('計測入力シート（ここのみ編集可）'!$AZ$17:$AZ$116,MATCH($A31&amp;$B31,'計測入力シート（ここのみ編集可）'!$BM$17:$BM$116,0)),"")</f>
        <v>DNS</v>
      </c>
      <c r="J31" s="60" t="str">
        <f t="array" ref="J31">IFERROR(INDEX('計測入力シート（ここのみ編集可）'!$BB$17:$BB$116,MATCH($A31&amp;$B31,'計測入力シート（ここのみ編集可）'!$BM$17:$BM$116,0)),"")</f>
        <v>-</v>
      </c>
      <c r="K31" s="75" t="str">
        <f t="array" ref="K31">IFERROR(INDEX('計測入力シート（ここのみ編集可）'!$BC$17:$BC$116,MATCH($A31&amp;$B31,'計測入力シート（ここのみ編集可）'!$BM$17:$BM$116,0)),"")</f>
        <v>DNS</v>
      </c>
      <c r="L31" s="84" t="str">
        <f t="array" ref="L31">IFERROR(INDEX('計測入力シート（ここのみ編集可）'!$BD$17:$BD$116,MATCH($A31&amp;$B31,'計測入力シート（ここのみ編集可）'!$BM$17:$BM$116,0)),"")</f>
        <v>-</v>
      </c>
      <c r="M31" s="84" t="str">
        <f t="array" ref="M31">IFERROR(INDEX('計測入力シート（ここのみ編集可）'!$BE$17:$BE$116,MATCH($A31&amp;$B31,'計測入力シート（ここのみ編集可）'!$BM$17:$BM$116,0)),"")</f>
        <v>-</v>
      </c>
      <c r="N31" s="75" t="str">
        <f t="array" ref="N31">IFERROR(INDEX('計測入力シート（ここのみ編集可）'!$BN$17:$BN$116,MATCH($A31&amp;$B31,'計測入力シート（ここのみ編集可）'!$BM$17:$BM$116,0)),"")</f>
        <v>-</v>
      </c>
      <c r="O31" s="75" t="str">
        <f t="array" ref="O31">IFERROR(INDEX('計測入力シート（ここのみ編集可）'!$BP$17:$BP$116,MATCH($A31&amp;$B31,'計測入力シート（ここのみ編集可）'!$BM$17:$BM$116,0)),"")</f>
        <v>-</v>
      </c>
      <c r="P31" s="75" t="str">
        <f t="array" ref="P31">IFERROR(INDEX('計測入力シート（ここのみ編集可）'!$BR$17:$BR$116,MATCH($A31&amp;$B31,'計測入力シート（ここのみ編集可）'!$BM$17:$BM$116,0)),"")</f>
        <v>-</v>
      </c>
      <c r="Q31" s="89" t="str">
        <f t="array" ref="Q31">IFERROR(INDEX('計測入力シート（ここのみ編集可）'!$BL$17:$BL$116,MATCH($A31&amp;$B31,'計測入力シート（ここのみ編集可）'!$BM$17:$BM$116,0)),"")</f>
        <v>-</v>
      </c>
    </row>
    <row r="32" ht="22.5" customHeight="1">
      <c r="A32" s="36" t="s">
        <v>17</v>
      </c>
      <c r="B32" s="36">
        <v>28.0</v>
      </c>
      <c r="C32" s="36"/>
      <c r="D32" s="91" t="str">
        <f t="array" ref="D32">IFERROR(INDEX('計測入力シート（ここのみ編集可）'!$B$17:$B$116,MATCH($A32&amp;$B32,'計測入力シート（ここのみ編集可）'!$BM$17:$BM$116,0)),"")</f>
        <v>D</v>
      </c>
      <c r="E32" s="60" t="str">
        <f t="array" ref="E32">IFERROR(INDEX('計測入力シート（ここのみ編集可）'!$D$17:$D$116,MATCH($A32&amp;$B32,'計測入力シート（ここのみ編集可）'!$BM$17:$BM$116,0)),"")</f>
        <v>川崎幸治</v>
      </c>
      <c r="F32" s="60" t="str">
        <f t="array" ref="F32">IFERROR(INDEX('計測入力シート（ここのみ編集可）'!$E$17:$E$116,MATCH($A32&amp;$B32,'計測入力シート（ここのみ編集可）'!$BM$17:$BM$116,0)),"")</f>
        <v>トリッカー</v>
      </c>
      <c r="G32" s="73" t="str">
        <f t="array" ref="G32">IFERROR(INDEX('計測入力シート（ここのみ編集可）'!$AW$17:$AW$116,MATCH($A32&amp;$B32,'計測入力シート（ここのみ編集可）'!$BM$17:$BM$116,0)),"")</f>
        <v>1:47:950</v>
      </c>
      <c r="H32" s="60">
        <f t="array" ref="H32">IFERROR(INDEX('計測入力シート（ここのみ編集可）'!$AY$17:$AY$116,MATCH($A32&amp;$B32,'計測入力シート（ここのみ編集可）'!$BM$17:$BM$116,0)),"")</f>
        <v>3</v>
      </c>
      <c r="I32" s="75" t="str">
        <f t="array" ref="I32">IFERROR(INDEX('計測入力シート（ここのみ編集可）'!$AZ$17:$AZ$116,MATCH($A32&amp;$B32,'計測入力シート（ここのみ編集可）'!$BM$17:$BM$116,0)),"")</f>
        <v>1:47:289</v>
      </c>
      <c r="J32" s="60" t="str">
        <f t="array" ref="J32">IFERROR(INDEX('計測入力シート（ここのみ編集可）'!$BB$17:$BB$116,MATCH($A32&amp;$B32,'計測入力シート（ここのみ編集可）'!$BM$17:$BM$116,0)),"")</f>
        <v>-</v>
      </c>
      <c r="K32" s="75" t="str">
        <f t="array" ref="K32">IFERROR(INDEX('計測入力シート（ここのみ編集可）'!$BC$17:$BC$116,MATCH($A32&amp;$B32,'計測入力シート（ここのみ編集可）'!$BM$17:$BM$116,0)),"")</f>
        <v>1:47:289</v>
      </c>
      <c r="L32" s="84">
        <f t="array" ref="L32">IFERROR(INDEX('計測入力シート（ここのみ編集可）'!$BD$17:$BD$116,MATCH($A32&amp;$B32,'計測入力シート（ここのみ編集可）'!$BM$17:$BM$116,0)),"")</f>
        <v>1.099204967</v>
      </c>
      <c r="M32" s="84">
        <f t="array" ref="M32">IFERROR(INDEX('計測入力シート（ここのみ編集可）'!$BE$17:$BE$116,MATCH($A32&amp;$B32,'計測入力シート（ここのみ編集可）'!$BM$17:$BM$116,0)),"")</f>
        <v>1.099204967</v>
      </c>
      <c r="N32" s="75">
        <f t="array" ref="N32">IFERROR(INDEX('計測入力シート（ここのみ編集可）'!$BN$17:$BN$116,MATCH($A32&amp;$B32,'計測入力シート（ここのみ編集可）'!$BM$17:$BM$116,0)),"")</f>
        <v>1</v>
      </c>
      <c r="O32" s="75" t="str">
        <f t="array" ref="O32">IFERROR(INDEX('計測入力シート（ここのみ編集可）'!$BP$17:$BP$116,MATCH($A32&amp;$B32,'計測入力シート（ここのみ編集可）'!$BM$17:$BM$116,0)),"")</f>
        <v>-</v>
      </c>
      <c r="P32" s="75" t="str">
        <f t="array" ref="P32">IFERROR(INDEX('計測入力シート（ここのみ編集可）'!$BR$17:$BR$116,MATCH($A32&amp;$B32,'計測入力シート（ここのみ編集可）'!$BM$17:$BM$116,0)),"")</f>
        <v>-</v>
      </c>
      <c r="Q32" s="89">
        <f t="array" ref="Q32">IFERROR(INDEX('計測入力シート（ここのみ編集可）'!$BL$17:$BL$116,MATCH($A32&amp;$B32,'計測入力シート（ここのみ編集可）'!$BM$17:$BM$116,0)),"")</f>
        <v>13</v>
      </c>
    </row>
    <row r="33" ht="22.5" customHeight="1">
      <c r="A33" s="36" t="s">
        <v>17</v>
      </c>
      <c r="B33" s="36">
        <v>29.0</v>
      </c>
      <c r="C33" s="36"/>
      <c r="D33" s="91" t="str">
        <f t="array" ref="D33">IFERROR(INDEX('計測入力シート（ここのみ編集可）'!$B$17:$B$116,MATCH($A33&amp;$B33,'計測入力シート（ここのみ編集可）'!$BM$17:$BM$116,0)),"")</f>
        <v>D</v>
      </c>
      <c r="E33" s="60" t="str">
        <f t="array" ref="E33">IFERROR(INDEX('計測入力シート（ここのみ編集可）'!$D$17:$D$116,MATCH($A33&amp;$B33,'計測入力シート（ここのみ編集可）'!$BM$17:$BM$116,0)),"")</f>
        <v>ふじもん</v>
      </c>
      <c r="F33" s="60" t="str">
        <f t="array" ref="F33">IFERROR(INDEX('計測入力シート（ここのみ編集可）'!$E$17:$E$116,MATCH($A33&amp;$B33,'計測入力シート（ここのみ編集可）'!$BM$17:$BM$116,0)),"")</f>
        <v>MR150</v>
      </c>
      <c r="G33" s="73" t="str">
        <f t="array" ref="G33">IFERROR(INDEX('計測入力シート（ここのみ編集可）'!$AW$17:$AW$116,MATCH($A33&amp;$B33,'計測入力シート（ここのみ編集可）'!$BM$17:$BM$116,0)),"")</f>
        <v>1:50:557</v>
      </c>
      <c r="H33" s="60" t="str">
        <f t="array" ref="H33">IFERROR(INDEX('計測入力シート（ここのみ編集可）'!$AY$17:$AY$116,MATCH($A33&amp;$B33,'計測入力シート（ここのみ編集可）'!$BM$17:$BM$116,0)),"")</f>
        <v>-</v>
      </c>
      <c r="I33" s="75" t="str">
        <f t="array" ref="I33">IFERROR(INDEX('計測入力シート（ここのみ編集可）'!$AZ$17:$AZ$116,MATCH($A33&amp;$B33,'計測入力シート（ここのみ編集可）'!$BM$17:$BM$116,0)),"")</f>
        <v>1:48:489</v>
      </c>
      <c r="J33" s="60" t="str">
        <f t="array" ref="J33">IFERROR(INDEX('計測入力シート（ここのみ編集可）'!$BB$17:$BB$116,MATCH($A33&amp;$B33,'計測入力シート（ここのみ編集可）'!$BM$17:$BM$116,0)),"")</f>
        <v>-</v>
      </c>
      <c r="K33" s="75" t="str">
        <f t="array" ref="K33">IFERROR(INDEX('計測入力シート（ここのみ編集可）'!$BC$17:$BC$116,MATCH($A33&amp;$B33,'計測入力シート（ここのみ編集可）'!$BM$17:$BM$116,0)),"")</f>
        <v>1:48:489</v>
      </c>
      <c r="L33" s="84">
        <f t="array" ref="L33">IFERROR(INDEX('計測入力シート（ここのみ編集可）'!$BD$17:$BD$116,MATCH($A33&amp;$B33,'計測入力シート（ここのみ編集可）'!$BM$17:$BM$116,0)),"")</f>
        <v>1.111499293</v>
      </c>
      <c r="M33" s="84">
        <f t="array" ref="M33">IFERROR(INDEX('計測入力シート（ここのみ編集可）'!$BE$17:$BE$116,MATCH($A33&amp;$B33,'計測入力シート（ここのみ編集可）'!$BM$17:$BM$116,0)),"")</f>
        <v>1.111499293</v>
      </c>
      <c r="N33" s="75">
        <f t="array" ref="N33">IFERROR(INDEX('計測入力シート（ここのみ編集可）'!$BN$17:$BN$116,MATCH($A33&amp;$B33,'計測入力シート（ここのみ編集可）'!$BM$17:$BM$116,0)),"")</f>
        <v>2</v>
      </c>
      <c r="O33" s="75">
        <f t="array" ref="O33">IFERROR(INDEX('計測入力シート（ここのみ編集可）'!$BP$17:$BP$116,MATCH($A33&amp;$B33,'計測入力シート（ここのみ編集可）'!$BM$17:$BM$116,0)),"")</f>
        <v>1</v>
      </c>
      <c r="P33" s="75" t="str">
        <f t="array" ref="P33">IFERROR(INDEX('計測入力シート（ここのみ編集可）'!$BR$17:$BR$116,MATCH($A33&amp;$B33,'計測入力シート（ここのみ編集可）'!$BM$17:$BM$116,0)),"")</f>
        <v>-</v>
      </c>
      <c r="Q33" s="89">
        <f t="array" ref="Q33">IFERROR(INDEX('計測入力シート（ここのみ編集可）'!$BL$17:$BL$116,MATCH($A33&amp;$B33,'計測入力シート（ここのみ編集可）'!$BM$17:$BM$116,0)),"")</f>
        <v>15</v>
      </c>
    </row>
    <row r="34" ht="22.5" customHeight="1">
      <c r="A34" s="36" t="s">
        <v>17</v>
      </c>
      <c r="B34" s="36">
        <v>30.0</v>
      </c>
      <c r="C34" s="36"/>
      <c r="D34" s="91" t="str">
        <f t="array" ref="D34">IFERROR(INDEX('計測入力シート（ここのみ編集可）'!$B$17:$B$116,MATCH($A34&amp;$B34,'計測入力シート（ここのみ編集可）'!$BM$17:$BM$116,0)),"")</f>
        <v>D</v>
      </c>
      <c r="E34" s="60" t="str">
        <f t="array" ref="E34">IFERROR(INDEX('計測入力シート（ここのみ編集可）'!$D$17:$D$116,MATCH($A34&amp;$B34,'計測入力シート（ここのみ編集可）'!$BM$17:$BM$116,0)),"")</f>
        <v>SIGE2878</v>
      </c>
      <c r="F34" s="60" t="str">
        <f t="array" ref="F34">IFERROR(INDEX('計測入力シート（ここのみ編集可）'!$E$17:$E$116,MATCH($A34&amp;$B34,'計測入力シート（ここのみ編集可）'!$BM$17:$BM$116,0)),"")</f>
        <v>CRM250R</v>
      </c>
      <c r="G34" s="73" t="str">
        <f t="array" ref="G34">IFERROR(INDEX('計測入力シート（ここのみ編集可）'!$AW$17:$AW$116,MATCH($A34&amp;$B34,'計測入力シート（ここのみ編集可）'!$BM$17:$BM$116,0)),"")</f>
        <v>1:50:854</v>
      </c>
      <c r="H34" s="60" t="str">
        <f t="array" ref="H34">IFERROR(INDEX('計測入力シート（ここのみ編集可）'!$AY$17:$AY$116,MATCH($A34&amp;$B34,'計測入力シート（ここのみ編集可）'!$BM$17:$BM$116,0)),"")</f>
        <v>-</v>
      </c>
      <c r="I34" s="75" t="str">
        <f t="array" ref="I34">IFERROR(INDEX('計測入力シート（ここのみ編集可）'!$AZ$17:$AZ$116,MATCH($A34&amp;$B34,'計測入力シート（ここのみ編集可）'!$BM$17:$BM$116,0)),"")</f>
        <v>1:48:771</v>
      </c>
      <c r="J34" s="60" t="str">
        <f t="array" ref="J34">IFERROR(INDEX('計測入力シート（ここのみ編集可）'!$BB$17:$BB$116,MATCH($A34&amp;$B34,'計測入力シート（ここのみ編集可）'!$BM$17:$BM$116,0)),"")</f>
        <v>-</v>
      </c>
      <c r="K34" s="75" t="str">
        <f t="array" ref="K34">IFERROR(INDEX('計測入力シート（ここのみ編集可）'!$BC$17:$BC$116,MATCH($A34&amp;$B34,'計測入力シート（ここのみ編集可）'!$BM$17:$BM$116,0)),"")</f>
        <v>1:48:771</v>
      </c>
      <c r="L34" s="84">
        <f t="array" ref="L34">IFERROR(INDEX('計測入力シート（ここのみ編集可）'!$BD$17:$BD$116,MATCH($A34&amp;$B34,'計測入力シート（ここのみ編集可）'!$BM$17:$BM$116,0)),"")</f>
        <v>1.11438846</v>
      </c>
      <c r="M34" s="84">
        <f t="array" ref="M34">IFERROR(INDEX('計測入力シート（ここのみ編集可）'!$BE$17:$BE$116,MATCH($A34&amp;$B34,'計測入力シート（ここのみ編集可）'!$BM$17:$BM$116,0)),"")</f>
        <v>1.11438846</v>
      </c>
      <c r="N34" s="75">
        <f t="array" ref="N34">IFERROR(INDEX('計測入力シート（ここのみ編集可）'!$BN$17:$BN$116,MATCH($A34&amp;$B34,'計測入力シート（ここのみ編集可）'!$BM$17:$BM$116,0)),"")</f>
        <v>3</v>
      </c>
      <c r="O34" s="75" t="str">
        <f t="array" ref="O34">IFERROR(INDEX('計測入力シート（ここのみ編集可）'!$BP$17:$BP$116,MATCH($A34&amp;$B34,'計測入力シート（ここのみ編集可）'!$BM$17:$BM$116,0)),"")</f>
        <v>-</v>
      </c>
      <c r="P34" s="75" t="str">
        <f t="array" ref="P34">IFERROR(INDEX('計測入力シート（ここのみ編集可）'!$BR$17:$BR$116,MATCH($A34&amp;$B34,'計測入力シート（ここのみ編集可）'!$BM$17:$BM$116,0)),"")</f>
        <v>-</v>
      </c>
      <c r="Q34" s="89">
        <f t="array" ref="Q34">IFERROR(INDEX('計測入力シート（ここのみ編集可）'!$BL$17:$BL$116,MATCH($A34&amp;$B34,'計測入力シート（ここのみ編集可）'!$BM$17:$BM$116,0)),"")</f>
        <v>16</v>
      </c>
    </row>
    <row r="35" ht="22.5" customHeight="1">
      <c r="A35" s="36" t="s">
        <v>17</v>
      </c>
      <c r="B35" s="36">
        <v>31.0</v>
      </c>
      <c r="C35" s="36"/>
      <c r="D35" s="91" t="str">
        <f t="array" ref="D35">IFERROR(INDEX('計測入力シート（ここのみ編集可）'!$B$17:$B$116,MATCH($A35&amp;$B35,'計測入力シート（ここのみ編集可）'!$BM$17:$BM$116,0)),"")</f>
        <v>D</v>
      </c>
      <c r="E35" s="60" t="str">
        <f t="array" ref="E35">IFERROR(INDEX('計測入力シート（ここのみ編集可）'!$D$17:$D$116,MATCH($A35&amp;$B35,'計測入力シート（ここのみ編集可）'!$BM$17:$BM$116,0)),"")</f>
        <v>ホッシャ</v>
      </c>
      <c r="F35" s="60" t="str">
        <f t="array" ref="F35">IFERROR(INDEX('計測入力シート（ここのみ編集可）'!$E$17:$E$116,MATCH($A35&amp;$B35,'計測入力シート（ここのみ編集可）'!$BM$17:$BM$116,0)),"")</f>
        <v>VTR</v>
      </c>
      <c r="G35" s="73" t="str">
        <f t="array" ref="G35">IFERROR(INDEX('計測入力シート（ここのみ編集可）'!$AW$17:$AW$116,MATCH($A35&amp;$B35,'計測入力シート（ここのみ編集可）'!$BM$17:$BM$116,0)),"")</f>
        <v>1:54:609</v>
      </c>
      <c r="H35" s="60" t="str">
        <f t="array" ref="H35">IFERROR(INDEX('計測入力シート（ここのみ編集可）'!$AY$17:$AY$116,MATCH($A35&amp;$B35,'計測入力シート（ここのみ編集可）'!$BM$17:$BM$116,0)),"")</f>
        <v>-</v>
      </c>
      <c r="I35" s="75" t="str">
        <f t="array" ref="I35">IFERROR(INDEX('計測入力シート（ここのみ編集可）'!$AZ$17:$AZ$116,MATCH($A35&amp;$B35,'計測入力シート（ここのみ編集可）'!$BM$17:$BM$116,0)),"")</f>
        <v>1:50:535</v>
      </c>
      <c r="J35" s="60" t="str">
        <f t="array" ref="J35">IFERROR(INDEX('計測入力シート（ここのみ編集可）'!$BB$17:$BB$116,MATCH($A35&amp;$B35,'計測入力シート（ここのみ編集可）'!$BM$17:$BM$116,0)),"")</f>
        <v>-</v>
      </c>
      <c r="K35" s="75" t="str">
        <f t="array" ref="K35">IFERROR(INDEX('計測入力シート（ここのみ編集可）'!$BC$17:$BC$116,MATCH($A35&amp;$B35,'計測入力シート（ここのみ編集可）'!$BM$17:$BM$116,0)),"")</f>
        <v>1:50:535</v>
      </c>
      <c r="L35" s="84">
        <f t="array" ref="L35">IFERROR(INDEX('計測入力シート（ここのみ編集可）'!$BD$17:$BD$116,MATCH($A35&amp;$B35,'計測入力シート（ここのみ編集可）'!$BM$17:$BM$116,0)),"")</f>
        <v>1.132461119</v>
      </c>
      <c r="M35" s="84">
        <f t="array" ref="M35">IFERROR(INDEX('計測入力シート（ここのみ編集可）'!$BE$17:$BE$116,MATCH($A35&amp;$B35,'計測入力シート（ここのみ編集可）'!$BM$17:$BM$116,0)),"")</f>
        <v>1.132461119</v>
      </c>
      <c r="N35" s="75">
        <f t="array" ref="N35">IFERROR(INDEX('計測入力シート（ここのみ編集可）'!$BN$17:$BN$116,MATCH($A35&amp;$B35,'計測入力シート（ここのみ編集可）'!$BM$17:$BM$116,0)),"")</f>
        <v>4</v>
      </c>
      <c r="O35" s="75" t="str">
        <f t="array" ref="O35">IFERROR(INDEX('計測入力シート（ここのみ編集可）'!$BP$17:$BP$116,MATCH($A35&amp;$B35,'計測入力シート（ここのみ編集可）'!$BM$17:$BM$116,0)),"")</f>
        <v>-</v>
      </c>
      <c r="P35" s="75" t="str">
        <f t="array" ref="P35">IFERROR(INDEX('計測入力シート（ここのみ編集可）'!$BR$17:$BR$116,MATCH($A35&amp;$B35,'計測入力シート（ここのみ編集可）'!$BM$17:$BM$116,0)),"")</f>
        <v>-</v>
      </c>
      <c r="Q35" s="89">
        <f t="array" ref="Q35">IFERROR(INDEX('計測入力シート（ここのみ編集可）'!$BL$17:$BL$116,MATCH($A35&amp;$B35,'計測入力シート（ここのみ編集可）'!$BM$17:$BM$116,0)),"")</f>
        <v>21</v>
      </c>
    </row>
    <row r="36" ht="22.5" customHeight="1">
      <c r="A36" s="36" t="s">
        <v>17</v>
      </c>
      <c r="B36" s="36">
        <v>32.0</v>
      </c>
      <c r="C36" s="36"/>
      <c r="D36" s="91" t="str">
        <f t="array" ref="D36">IFERROR(INDEX('計測入力シート（ここのみ編集可）'!$B$17:$B$116,MATCH($A36&amp;$B36,'計測入力シート（ここのみ編集可）'!$BM$17:$BM$116,0)),"")</f>
        <v>D</v>
      </c>
      <c r="E36" s="60" t="str">
        <f t="array" ref="E36">IFERROR(INDEX('計測入力シート（ここのみ編集可）'!$D$17:$D$116,MATCH($A36&amp;$B36,'計測入力シート（ここのみ編集可）'!$BM$17:$BM$116,0)),"")</f>
        <v>ひーちゃん</v>
      </c>
      <c r="F36" s="60" t="str">
        <f t="array" ref="F36">IFERROR(INDEX('計測入力シート（ここのみ編集可）'!$E$17:$E$116,MATCH($A36&amp;$B36,'計測入力シート（ここのみ編集可）'!$BM$17:$BM$116,0)),"")</f>
        <v>NSR50改</v>
      </c>
      <c r="G36" s="73" t="str">
        <f t="array" ref="G36">IFERROR(INDEX('計測入力シート（ここのみ編集可）'!$AW$17:$AW$116,MATCH($A36&amp;$B36,'計測入力シート（ここのみ編集可）'!$BM$17:$BM$116,0)),"")</f>
        <v>9:99:999</v>
      </c>
      <c r="H36" s="60" t="str">
        <f t="array" ref="H36">IFERROR(INDEX('計測入力シート（ここのみ編集可）'!$AY$17:$AY$116,MATCH($A36&amp;$B36,'計測入力シート（ここのみ編集可）'!$BM$17:$BM$116,0)),"")</f>
        <v>MC</v>
      </c>
      <c r="I36" s="75" t="str">
        <f t="array" ref="I36">IFERROR(INDEX('計測入力シート（ここのみ編集可）'!$AZ$17:$AZ$116,MATCH($A36&amp;$B36,'計測入力シート（ここのみ編集可）'!$BM$17:$BM$116,0)),"")</f>
        <v>1:50:783</v>
      </c>
      <c r="J36" s="60" t="str">
        <f t="array" ref="J36">IFERROR(INDEX('計測入力シート（ここのみ編集可）'!$BB$17:$BB$116,MATCH($A36&amp;$B36,'計測入力シート（ここのみ編集可）'!$BM$17:$BM$116,0)),"")</f>
        <v>-</v>
      </c>
      <c r="K36" s="75" t="str">
        <f t="array" ref="K36">IFERROR(INDEX('計測入力シート（ここのみ編集可）'!$BC$17:$BC$116,MATCH($A36&amp;$B36,'計測入力シート（ここのみ編集可）'!$BM$17:$BM$116,0)),"")</f>
        <v>1:50:783</v>
      </c>
      <c r="L36" s="84">
        <f t="array" ref="L36">IFERROR(INDEX('計測入力シート（ここのみ編集可）'!$BD$17:$BD$116,MATCH($A36&amp;$B36,'計測入力シート（ここのみ編集可）'!$BM$17:$BM$116,0)),"")</f>
        <v>1.135001947</v>
      </c>
      <c r="M36" s="84">
        <f t="array" ref="M36">IFERROR(INDEX('計測入力シート（ここのみ編集可）'!$BE$17:$BE$116,MATCH($A36&amp;$B36,'計測入力シート（ここのみ編集可）'!$BM$17:$BM$116,0)),"")</f>
        <v>1.135001947</v>
      </c>
      <c r="N36" s="75">
        <f t="array" ref="N36">IFERROR(INDEX('計測入力シート（ここのみ編集可）'!$BN$17:$BN$116,MATCH($A36&amp;$B36,'計測入力シート（ここのみ編集可）'!$BM$17:$BM$116,0)),"")</f>
        <v>5</v>
      </c>
      <c r="O36" s="75" t="str">
        <f t="array" ref="O36">IFERROR(INDEX('計測入力シート（ここのみ編集可）'!$BP$17:$BP$116,MATCH($A36&amp;$B36,'計測入力シート（ここのみ編集可）'!$BM$17:$BM$116,0)),"")</f>
        <v>-</v>
      </c>
      <c r="P36" s="75" t="str">
        <f t="array" ref="P36">IFERROR(INDEX('計測入力シート（ここのみ編集可）'!$BR$17:$BR$116,MATCH($A36&amp;$B36,'計測入力シート（ここのみ編集可）'!$BM$17:$BM$116,0)),"")</f>
        <v>-</v>
      </c>
      <c r="Q36" s="89">
        <f t="array" ref="Q36">IFERROR(INDEX('計測入力シート（ここのみ編集可）'!$BL$17:$BL$116,MATCH($A36&amp;$B36,'計測入力シート（ここのみ編集可）'!$BM$17:$BM$116,0)),"")</f>
        <v>22</v>
      </c>
    </row>
    <row r="37" ht="22.5" customHeight="1">
      <c r="A37" s="36" t="s">
        <v>17</v>
      </c>
      <c r="B37" s="36">
        <v>33.0</v>
      </c>
      <c r="C37" s="36"/>
      <c r="D37" s="91" t="str">
        <f t="array" ref="D37">IFERROR(INDEX('計測入力シート（ここのみ編集可）'!$B$17:$B$116,MATCH($A37&amp;$B37,'計測入力シート（ここのみ編集可）'!$BM$17:$BM$116,0)),"")</f>
        <v>D</v>
      </c>
      <c r="E37" s="60" t="str">
        <f t="array" ref="E37">IFERROR(INDEX('計測入力シート（ここのみ編集可）'!$D$17:$D$116,MATCH($A37&amp;$B37,'計測入力シート（ここのみ編集可）'!$BM$17:$BM$116,0)),"")</f>
        <v>ぶんちゃん</v>
      </c>
      <c r="F37" s="60" t="str">
        <f t="array" ref="F37">IFERROR(INDEX('計測入力シート（ここのみ編集可）'!$E$17:$E$116,MATCH($A37&amp;$B37,'計測入力シート（ここのみ編集可）'!$BM$17:$BM$116,0)),"")</f>
        <v>GSX-R1000</v>
      </c>
      <c r="G37" s="73" t="str">
        <f t="array" ref="G37">IFERROR(INDEX('計測入力シート（ここのみ編集可）'!$AW$17:$AW$116,MATCH($A37&amp;$B37,'計測入力シート（ここのみ編集可）'!$BM$17:$BM$116,0)),"")</f>
        <v>9:99:999</v>
      </c>
      <c r="H37" s="60" t="str">
        <f t="array" ref="H37">IFERROR(INDEX('計測入力シート（ここのみ編集可）'!$AY$17:$AY$116,MATCH($A37&amp;$B37,'計測入力シート（ここのみ編集可）'!$BM$17:$BM$116,0)),"")</f>
        <v>MC</v>
      </c>
      <c r="I37" s="75" t="str">
        <f t="array" ref="I37">IFERROR(INDEX('計測入力シート（ここのみ編集可）'!$AZ$17:$AZ$116,MATCH($A37&amp;$B37,'計測入力シート（ここのみ編集可）'!$BM$17:$BM$116,0)),"")</f>
        <v>1:50:255</v>
      </c>
      <c r="J37" s="60">
        <f t="array" ref="J37">IFERROR(INDEX('計測入力シート（ここのみ編集可）'!$BB$17:$BB$116,MATCH($A37&amp;$B37,'計測入力シート（ここのみ編集可）'!$BM$17:$BM$116,0)),"")</f>
        <v>1</v>
      </c>
      <c r="K37" s="75" t="str">
        <f t="array" ref="K37">IFERROR(INDEX('計測入力シート（ここのみ編集可）'!$BC$17:$BC$116,MATCH($A37&amp;$B37,'計測入力シート（ここのみ編集可）'!$BM$17:$BM$116,0)),"")</f>
        <v>1:51:255</v>
      </c>
      <c r="L37" s="84">
        <f t="array" ref="L37">IFERROR(INDEX('計測入力シート（ここのみ編集可）'!$BD$17:$BD$116,MATCH($A37&amp;$B37,'計測入力シート（ここのみ編集可）'!$BM$17:$BM$116,0)),"")</f>
        <v>1.139837715</v>
      </c>
      <c r="M37" s="84">
        <f t="array" ref="M37">IFERROR(INDEX('計測入力シート（ここのみ編集可）'!$BE$17:$BE$116,MATCH($A37&amp;$B37,'計測入力シート（ここのみ編集可）'!$BM$17:$BM$116,0)),"")</f>
        <v>1.139837715</v>
      </c>
      <c r="N37" s="75">
        <f t="array" ref="N37">IFERROR(INDEX('計測入力シート（ここのみ編集可）'!$BN$17:$BN$116,MATCH($A37&amp;$B37,'計測入力シート（ここのみ編集可）'!$BM$17:$BM$116,0)),"")</f>
        <v>6</v>
      </c>
      <c r="O37" s="75" t="str">
        <f t="array" ref="O37">IFERROR(INDEX('計測入力シート（ここのみ編集可）'!$BP$17:$BP$116,MATCH($A37&amp;$B37,'計測入力シート（ここのみ編集可）'!$BM$17:$BM$116,0)),"")</f>
        <v>-</v>
      </c>
      <c r="P37" s="75" t="str">
        <f t="array" ref="P37">IFERROR(INDEX('計測入力シート（ここのみ編集可）'!$BR$17:$BR$116,MATCH($A37&amp;$B37,'計測入力シート（ここのみ編集可）'!$BM$17:$BM$116,0)),"")</f>
        <v>-</v>
      </c>
      <c r="Q37" s="89">
        <f t="array" ref="Q37">IFERROR(INDEX('計測入力シート（ここのみ編集可）'!$BL$17:$BL$116,MATCH($A37&amp;$B37,'計測入力シート（ここのみ編集可）'!$BM$17:$BM$116,0)),"")</f>
        <v>24</v>
      </c>
    </row>
    <row r="38" ht="22.5" customHeight="1">
      <c r="A38" s="36" t="s">
        <v>17</v>
      </c>
      <c r="B38" s="36">
        <v>34.0</v>
      </c>
      <c r="C38" s="36"/>
      <c r="D38" s="91" t="str">
        <f t="array" ref="D38">IFERROR(INDEX('計測入力シート（ここのみ編集可）'!$B$17:$B$116,MATCH($A38&amp;$B38,'計測入力シート（ここのみ編集可）'!$BM$17:$BM$116,0)),"")</f>
        <v>D</v>
      </c>
      <c r="E38" s="60" t="str">
        <f t="array" ref="E38">IFERROR(INDEX('計測入力シート（ここのみ編集可）'!$D$17:$D$116,MATCH($A38&amp;$B38,'計測入力シート（ここのみ編集可）'!$BM$17:$BM$116,0)),"")</f>
        <v>ひさぽん</v>
      </c>
      <c r="F38" s="60" t="str">
        <f t="array" ref="F38">IFERROR(INDEX('計測入力シート（ここのみ編集可）'!$E$17:$E$116,MATCH($A38&amp;$B38,'計測入力シート（ここのみ編集可）'!$BM$17:$BM$116,0)),"")</f>
        <v>NSR50改</v>
      </c>
      <c r="G38" s="73" t="str">
        <f t="array" ref="G38">IFERROR(INDEX('計測入力シート（ここのみ編集可）'!$AW$17:$AW$116,MATCH($A38&amp;$B38,'計測入力シート（ここのみ編集可）'!$BM$17:$BM$116,0)),"")</f>
        <v>9:99:999</v>
      </c>
      <c r="H38" s="60" t="str">
        <f t="array" ref="H38">IFERROR(INDEX('計測入力シート（ここのみ編集可）'!$AY$17:$AY$116,MATCH($A38&amp;$B38,'計測入力シート（ここのみ編集可）'!$BM$17:$BM$116,0)),"")</f>
        <v>MC</v>
      </c>
      <c r="I38" s="75" t="str">
        <f t="array" ref="I38">IFERROR(INDEX('計測入力シート（ここのみ編集可）'!$AZ$17:$AZ$116,MATCH($A38&amp;$B38,'計測入力シート（ここのみ編集可）'!$BM$17:$BM$116,0)),"")</f>
        <v>1:52:505</v>
      </c>
      <c r="J38" s="60" t="str">
        <f t="array" ref="J38">IFERROR(INDEX('計測入力シート（ここのみ編集可）'!$BB$17:$BB$116,MATCH($A38&amp;$B38,'計測入力シート（ここのみ編集可）'!$BM$17:$BM$116,0)),"")</f>
        <v>-</v>
      </c>
      <c r="K38" s="75" t="str">
        <f t="array" ref="K38">IFERROR(INDEX('計測入力シート（ここのみ編集可）'!$BC$17:$BC$116,MATCH($A38&amp;$B38,'計測入力シート（ここのみ編集可）'!$BM$17:$BM$116,0)),"")</f>
        <v>1:52:505</v>
      </c>
      <c r="L38" s="84">
        <f t="array" ref="L38">IFERROR(INDEX('計測入力シート（ここのみ編集可）'!$BD$17:$BD$116,MATCH($A38&amp;$B38,'計測入力シート（ここのみ編集可）'!$BM$17:$BM$116,0)),"")</f>
        <v>1.152644305</v>
      </c>
      <c r="M38" s="84">
        <f t="array" ref="M38">IFERROR(INDEX('計測入力シート（ここのみ編集可）'!$BE$17:$BE$116,MATCH($A38&amp;$B38,'計測入力シート（ここのみ編集可）'!$BM$17:$BM$116,0)),"")</f>
        <v>1.152644305</v>
      </c>
      <c r="N38" s="75">
        <f t="array" ref="N38">IFERROR(INDEX('計測入力シート（ここのみ編集可）'!$BN$17:$BN$116,MATCH($A38&amp;$B38,'計測入力シート（ここのみ編集可）'!$BM$17:$BM$116,0)),"")</f>
        <v>7</v>
      </c>
      <c r="O38" s="75" t="str">
        <f t="array" ref="O38">IFERROR(INDEX('計測入力シート（ここのみ編集可）'!$BP$17:$BP$116,MATCH($A38&amp;$B38,'計測入力シート（ここのみ編集可）'!$BM$17:$BM$116,0)),"")</f>
        <v>-</v>
      </c>
      <c r="P38" s="75" t="str">
        <f t="array" ref="P38">IFERROR(INDEX('計測入力シート（ここのみ編集可）'!$BR$17:$BR$116,MATCH($A38&amp;$B38,'計測入力シート（ここのみ編集可）'!$BM$17:$BM$116,0)),"")</f>
        <v>-</v>
      </c>
      <c r="Q38" s="89">
        <f t="array" ref="Q38">IFERROR(INDEX('計測入力シート（ここのみ編集可）'!$BL$17:$BL$116,MATCH($A38&amp;$B38,'計測入力シート（ここのみ編集可）'!$BM$17:$BM$116,0)),"")</f>
        <v>26</v>
      </c>
    </row>
    <row r="39" ht="22.5" customHeight="1">
      <c r="A39" s="36" t="s">
        <v>17</v>
      </c>
      <c r="B39" s="36">
        <v>35.0</v>
      </c>
      <c r="C39" s="36"/>
      <c r="D39" s="91" t="str">
        <f t="array" ref="D39">IFERROR(INDEX('計測入力シート（ここのみ編集可）'!$B$17:$B$116,MATCH($A39&amp;$B39,'計測入力シート（ここのみ編集可）'!$BM$17:$BM$116,0)),"")</f>
        <v>D</v>
      </c>
      <c r="E39" s="60" t="str">
        <f t="array" ref="E39">IFERROR(INDEX('計測入力シート（ここのみ編集可）'!$D$17:$D$116,MATCH($A39&amp;$B39,'計測入力シート（ここのみ編集可）'!$BM$17:$BM$116,0)),"")</f>
        <v>ちゃっぴー</v>
      </c>
      <c r="F39" s="60" t="str">
        <f t="array" ref="F39">IFERROR(INDEX('計測入力シート（ここのみ編集可）'!$E$17:$E$116,MATCH($A39&amp;$B39,'計測入力シート（ここのみ編集可）'!$BM$17:$BM$116,0)),"")</f>
        <v>CB250R</v>
      </c>
      <c r="G39" s="73" t="str">
        <f t="array" ref="G39">IFERROR(INDEX('計測入力シート（ここのみ編集可）'!$AW$17:$AW$116,MATCH($A39&amp;$B39,'計測入力シート（ここのみ編集可）'!$BM$17:$BM$116,0)),"")</f>
        <v>1:54:429</v>
      </c>
      <c r="H39" s="60" t="str">
        <f t="array" ref="H39">IFERROR(INDEX('計測入力シート（ここのみ編集可）'!$AY$17:$AY$116,MATCH($A39&amp;$B39,'計測入力シート（ここのみ編集可）'!$BM$17:$BM$116,0)),"")</f>
        <v>-</v>
      </c>
      <c r="I39" s="75" t="str">
        <f t="array" ref="I39">IFERROR(INDEX('計測入力シート（ここのみ編集可）'!$AZ$17:$AZ$116,MATCH($A39&amp;$B39,'計測入力シート（ここのみ編集可）'!$BM$17:$BM$116,0)),"")</f>
        <v>1:53:304</v>
      </c>
      <c r="J39" s="60" t="str">
        <f t="array" ref="J39">IFERROR(INDEX('計測入力シート（ここのみ編集可）'!$BB$17:$BB$116,MATCH($A39&amp;$B39,'計測入力シート（ここのみ編集可）'!$BM$17:$BM$116,0)),"")</f>
        <v>-</v>
      </c>
      <c r="K39" s="75" t="str">
        <f t="array" ref="K39">IFERROR(INDEX('計測入力シート（ここのみ編集可）'!$BC$17:$BC$116,MATCH($A39&amp;$B39,'計測入力シート（ここのみ編集可）'!$BM$17:$BM$116,0)),"")</f>
        <v>1:53:304</v>
      </c>
      <c r="L39" s="84">
        <f t="array" ref="L39">IFERROR(INDEX('計測入力シート（ここのみ編集可）'!$BD$17:$BD$116,MATCH($A39&amp;$B39,'計測入力シート（ここのみ編集可）'!$BM$17:$BM$116,0)),"")</f>
        <v>1.160830277</v>
      </c>
      <c r="M39" s="84">
        <f t="array" ref="M39">IFERROR(INDEX('計測入力シート（ここのみ編集可）'!$BE$17:$BE$116,MATCH($A39&amp;$B39,'計測入力シート（ここのみ編集可）'!$BM$17:$BM$116,0)),"")</f>
        <v>1.160830277</v>
      </c>
      <c r="N39" s="75">
        <f t="array" ref="N39">IFERROR(INDEX('計測入力シート（ここのみ編集可）'!$BN$17:$BN$116,MATCH($A39&amp;$B39,'計測入力シート（ここのみ編集可）'!$BM$17:$BM$116,0)),"")</f>
        <v>8</v>
      </c>
      <c r="O39" s="75" t="str">
        <f t="array" ref="O39">IFERROR(INDEX('計測入力シート（ここのみ編集可）'!$BP$17:$BP$116,MATCH($A39&amp;$B39,'計測入力シート（ここのみ編集可）'!$BM$17:$BM$116,0)),"")</f>
        <v>-</v>
      </c>
      <c r="P39" s="75" t="str">
        <f t="array" ref="P39">IFERROR(INDEX('計測入力シート（ここのみ編集可）'!$BR$17:$BR$116,MATCH($A39&amp;$B39,'計測入力シート（ここのみ編集可）'!$BM$17:$BM$116,0)),"")</f>
        <v>-</v>
      </c>
      <c r="Q39" s="89">
        <f t="array" ref="Q39">IFERROR(INDEX('計測入力シート（ここのみ編集可）'!$BL$17:$BL$116,MATCH($A39&amp;$B39,'計測入力シート（ここのみ編集可）'!$BM$17:$BM$116,0)),"")</f>
        <v>28</v>
      </c>
    </row>
    <row r="40" ht="22.5" customHeight="1">
      <c r="A40" s="36" t="s">
        <v>17</v>
      </c>
      <c r="B40" s="36">
        <v>36.0</v>
      </c>
      <c r="C40" s="36"/>
      <c r="D40" s="91" t="str">
        <f t="array" ref="D40">IFERROR(INDEX('計測入力シート（ここのみ編集可）'!$B$17:$B$116,MATCH($A40&amp;$B40,'計測入力シート（ここのみ編集可）'!$BM$17:$BM$116,0)),"")</f>
        <v>D</v>
      </c>
      <c r="E40" s="60" t="str">
        <f t="array" ref="E40">IFERROR(INDEX('計測入力シート（ここのみ編集可）'!$D$17:$D$116,MATCH($A40&amp;$B40,'計測入力シート（ここのみ編集可）'!$BM$17:$BM$116,0)),"")</f>
        <v>すちんぐれ</v>
      </c>
      <c r="F40" s="60" t="str">
        <f t="array" ref="F40">IFERROR(INDEX('計測入力シート（ここのみ編集可）'!$E$17:$E$116,MATCH($A40&amp;$B40,'計測入力シート（ここのみ編集可）'!$BM$17:$BM$116,0)),"")</f>
        <v>VTR</v>
      </c>
      <c r="G40" s="73" t="str">
        <f t="array" ref="G40">IFERROR(INDEX('計測入力シート（ここのみ編集可）'!$AW$17:$AW$116,MATCH($A40&amp;$B40,'計測入力シート（ここのみ編集可）'!$BM$17:$BM$116,0)),"")</f>
        <v>1:57:901</v>
      </c>
      <c r="H40" s="60" t="str">
        <f t="array" ref="H40">IFERROR(INDEX('計測入力シート（ここのみ編集可）'!$AY$17:$AY$116,MATCH($A40&amp;$B40,'計測入力シート（ここのみ編集可）'!$BM$17:$BM$116,0)),"")</f>
        <v>-</v>
      </c>
      <c r="I40" s="75" t="str">
        <f t="array" ref="I40">IFERROR(INDEX('計測入力シート（ここのみ編集可）'!$AZ$17:$AZ$116,MATCH($A40&amp;$B40,'計測入力シート（ここのみ編集可）'!$BM$17:$BM$116,0)),"")</f>
        <v>2:00:349</v>
      </c>
      <c r="J40" s="60" t="str">
        <f t="array" ref="J40">IFERROR(INDEX('計測入力シート（ここのみ編集可）'!$BB$17:$BB$116,MATCH($A40&amp;$B40,'計測入力シート（ここのみ編集可）'!$BM$17:$BM$116,0)),"")</f>
        <v>-</v>
      </c>
      <c r="K40" s="75" t="str">
        <f t="array" ref="K40">IFERROR(INDEX('計測入力シート（ここのみ編集可）'!$BC$17:$BC$116,MATCH($A40&amp;$B40,'計測入力シート（ここのみ編集可）'!$BM$17:$BM$116,0)),"")</f>
        <v>1:57:901</v>
      </c>
      <c r="L40" s="84">
        <f t="array" ref="L40">IFERROR(INDEX('計測入力シート（ここのみ編集可）'!$BD$17:$BD$116,MATCH($A40&amp;$B40,'計測入力シート（ここのみ編集可）'!$BM$17:$BM$116,0)),"")</f>
        <v>1.207927791</v>
      </c>
      <c r="M40" s="84">
        <f t="array" ref="M40">IFERROR(INDEX('計測入力シート（ここのみ編集可）'!$BE$17:$BE$116,MATCH($A40&amp;$B40,'計測入力シート（ここのみ編集可）'!$BM$17:$BM$116,0)),"")</f>
        <v>1.207927791</v>
      </c>
      <c r="N40" s="75">
        <f t="array" ref="N40">IFERROR(INDEX('計測入力シート（ここのみ編集可）'!$BN$17:$BN$116,MATCH($A40&amp;$B40,'計測入力シート（ここのみ編集可）'!$BM$17:$BM$116,0)),"")</f>
        <v>9</v>
      </c>
      <c r="O40" s="75" t="str">
        <f t="array" ref="O40">IFERROR(INDEX('計測入力シート（ここのみ編集可）'!$BP$17:$BP$116,MATCH($A40&amp;$B40,'計測入力シート（ここのみ編集可）'!$BM$17:$BM$116,0)),"")</f>
        <v>-</v>
      </c>
      <c r="P40" s="75" t="str">
        <f t="array" ref="P40">IFERROR(INDEX('計測入力シート（ここのみ編集可）'!$BR$17:$BR$116,MATCH($A40&amp;$B40,'計測入力シート（ここのみ編集可）'!$BM$17:$BM$116,0)),"")</f>
        <v>-</v>
      </c>
      <c r="Q40" s="89">
        <f t="array" ref="Q40">IFERROR(INDEX('計測入力シート（ここのみ編集可）'!$BL$17:$BL$116,MATCH($A40&amp;$B40,'計測入力シート（ここのみ編集可）'!$BM$17:$BM$116,0)),"")</f>
        <v>35</v>
      </c>
    </row>
    <row r="41" ht="22.5" customHeight="1">
      <c r="A41" s="36" t="s">
        <v>17</v>
      </c>
      <c r="B41" s="36">
        <v>37.0</v>
      </c>
      <c r="C41" s="36"/>
      <c r="D41" s="91" t="str">
        <f t="array" ref="D41">IFERROR(INDEX('計測入力シート（ここのみ編集可）'!$B$17:$B$116,MATCH($A41&amp;$B41,'計測入力シート（ここのみ編集可）'!$BM$17:$BM$116,0)),"")</f>
        <v>D</v>
      </c>
      <c r="E41" s="60" t="str">
        <f t="array" ref="E41">IFERROR(INDEX('計測入力シート（ここのみ編集可）'!$D$17:$D$116,MATCH($A41&amp;$B41,'計測入力シート（ここのみ編集可）'!$BM$17:$BM$116,0)),"")</f>
        <v>たま</v>
      </c>
      <c r="F41" s="60" t="str">
        <f t="array" ref="F41">IFERROR(INDEX('計測入力シート（ここのみ編集可）'!$E$17:$E$116,MATCH($A41&amp;$B41,'計測入力シート（ここのみ編集可）'!$BM$17:$BM$116,0)),"")</f>
        <v>GSX-S1000</v>
      </c>
      <c r="G41" s="73" t="str">
        <f t="array" ref="G41">IFERROR(INDEX('計測入力シート（ここのみ編集可）'!$AW$17:$AW$116,MATCH($A41&amp;$B41,'計測入力シート（ここのみ編集可）'!$BM$17:$BM$116,0)),"")</f>
        <v>9:99:999</v>
      </c>
      <c r="H41" s="60" t="str">
        <f t="array" ref="H41">IFERROR(INDEX('計測入力シート（ここのみ編集可）'!$AY$17:$AY$116,MATCH($A41&amp;$B41,'計測入力シート（ここのみ編集可）'!$BM$17:$BM$116,0)),"")</f>
        <v>MC</v>
      </c>
      <c r="I41" s="75" t="str">
        <f t="array" ref="I41">IFERROR(INDEX('計測入力シート（ここのみ編集可）'!$AZ$17:$AZ$116,MATCH($A41&amp;$B41,'計測入力シート（ここのみ編集可）'!$BM$17:$BM$116,0)),"")</f>
        <v>1:57:988</v>
      </c>
      <c r="J41" s="60" t="str">
        <f t="array" ref="J41">IFERROR(INDEX('計測入力シート（ここのみ編集可）'!$BB$17:$BB$116,MATCH($A41&amp;$B41,'計測入力シート（ここのみ編集可）'!$BM$17:$BM$116,0)),"")</f>
        <v>-</v>
      </c>
      <c r="K41" s="75" t="str">
        <f t="array" ref="K41">IFERROR(INDEX('計測入力シート（ここのみ編集可）'!$BC$17:$BC$116,MATCH($A41&amp;$B41,'計測入力シート（ここのみ編集可）'!$BM$17:$BM$116,0)),"")</f>
        <v>1:57:988</v>
      </c>
      <c r="L41" s="84">
        <f t="array" ref="L41">IFERROR(INDEX('計測入力シート（ここのみ編集可）'!$BD$17:$BD$116,MATCH($A41&amp;$B41,'計測入力シート（ここのみ編集可）'!$BM$17:$BM$116,0)),"")</f>
        <v>1.20881913</v>
      </c>
      <c r="M41" s="84">
        <f t="array" ref="M41">IFERROR(INDEX('計測入力シート（ここのみ編集可）'!$BE$17:$BE$116,MATCH($A41&amp;$B41,'計測入力シート（ここのみ編集可）'!$BM$17:$BM$116,0)),"")</f>
        <v>1.20881913</v>
      </c>
      <c r="N41" s="75">
        <f t="array" ref="N41">IFERROR(INDEX('計測入力シート（ここのみ編集可）'!$BN$17:$BN$116,MATCH($A41&amp;$B41,'計測入力シート（ここのみ編集可）'!$BM$17:$BM$116,0)),"")</f>
        <v>10</v>
      </c>
      <c r="O41" s="75" t="str">
        <f t="array" ref="O41">IFERROR(INDEX('計測入力シート（ここのみ編集可）'!$BP$17:$BP$116,MATCH($A41&amp;$B41,'計測入力シート（ここのみ編集可）'!$BM$17:$BM$116,0)),"")</f>
        <v>-</v>
      </c>
      <c r="P41" s="75" t="str">
        <f t="array" ref="P41">IFERROR(INDEX('計測入力シート（ここのみ編集可）'!$BR$17:$BR$116,MATCH($A41&amp;$B41,'計測入力シート（ここのみ編集可）'!$BM$17:$BM$116,0)),"")</f>
        <v>-</v>
      </c>
      <c r="Q41" s="89">
        <f t="array" ref="Q41">IFERROR(INDEX('計測入力シート（ここのみ編集可）'!$BL$17:$BL$116,MATCH($A41&amp;$B41,'計測入力シート（ここのみ編集可）'!$BM$17:$BM$116,0)),"")</f>
        <v>36</v>
      </c>
    </row>
    <row r="42" ht="22.5" customHeight="1">
      <c r="A42" s="36" t="s">
        <v>17</v>
      </c>
      <c r="B42" s="36">
        <v>38.0</v>
      </c>
      <c r="C42" s="36"/>
      <c r="D42" s="91" t="str">
        <f t="array" ref="D42">IFERROR(INDEX('計測入力シート（ここのみ編集可）'!$B$17:$B$116,MATCH($A42&amp;$B42,'計測入力シート（ここのみ編集可）'!$BM$17:$BM$116,0)),"")</f>
        <v>D</v>
      </c>
      <c r="E42" s="60" t="str">
        <f t="array" ref="E42">IFERROR(INDEX('計測入力シート（ここのみ編集可）'!$D$17:$D$116,MATCH($A42&amp;$B42,'計測入力シート（ここのみ編集可）'!$BM$17:$BM$116,0)),"")</f>
        <v>フラッキーニョ</v>
      </c>
      <c r="F42" s="60" t="str">
        <f t="array" ref="F42">IFERROR(INDEX('計測入力シート（ここのみ編集可）'!$E$17:$E$116,MATCH($A42&amp;$B42,'計測入力シート（ここのみ編集可）'!$BM$17:$BM$116,0)),"")</f>
        <v>Ninja650</v>
      </c>
      <c r="G42" s="73" t="str">
        <f t="array" ref="G42">IFERROR(INDEX('計測入力シート（ここのみ編集可）'!$AW$17:$AW$116,MATCH($A42&amp;$B42,'計測入力シート（ここのみ編集可）'!$BM$17:$BM$116,0)),"")</f>
        <v>1:58:659</v>
      </c>
      <c r="H42" s="60" t="str">
        <f t="array" ref="H42">IFERROR(INDEX('計測入力シート（ここのみ編集可）'!$AY$17:$AY$116,MATCH($A42&amp;$B42,'計測入力シート（ここのみ編集可）'!$BM$17:$BM$116,0)),"")</f>
        <v>-</v>
      </c>
      <c r="I42" s="75" t="str">
        <f t="array" ref="I42">IFERROR(INDEX('計測入力シート（ここのみ編集可）'!$AZ$17:$AZ$116,MATCH($A42&amp;$B42,'計測入力シート（ここのみ編集可）'!$BM$17:$BM$116,0)),"")</f>
        <v>9:99:999</v>
      </c>
      <c r="J42" s="60" t="str">
        <f t="array" ref="J42">IFERROR(INDEX('計測入力シート（ここのみ編集可）'!$BB$17:$BB$116,MATCH($A42&amp;$B42,'計測入力シート（ここのみ編集可）'!$BM$17:$BM$116,0)),"")</f>
        <v>MC</v>
      </c>
      <c r="K42" s="75" t="str">
        <f t="array" ref="K42">IFERROR(INDEX('計測入力シート（ここのみ編集可）'!$BC$17:$BC$116,MATCH($A42&amp;$B42,'計測入力シート（ここのみ編集可）'!$BM$17:$BM$116,0)),"")</f>
        <v>1:58:659</v>
      </c>
      <c r="L42" s="84">
        <f t="array" ref="L42">IFERROR(INDEX('計測入力シート（ここのみ編集可）'!$BD$17:$BD$116,MATCH($A42&amp;$B42,'計測入力シート（ここのみ編集可）'!$BM$17:$BM$116,0)),"")</f>
        <v>1.215693707</v>
      </c>
      <c r="M42" s="84">
        <f t="array" ref="M42">IFERROR(INDEX('計測入力シート（ここのみ編集可）'!$BE$17:$BE$116,MATCH($A42&amp;$B42,'計測入力シート（ここのみ編集可）'!$BM$17:$BM$116,0)),"")</f>
        <v>1.215693707</v>
      </c>
      <c r="N42" s="75">
        <f t="array" ref="N42">IFERROR(INDEX('計測入力シート（ここのみ編集可）'!$BN$17:$BN$116,MATCH($A42&amp;$B42,'計測入力シート（ここのみ編集可）'!$BM$17:$BM$116,0)),"")</f>
        <v>11</v>
      </c>
      <c r="O42" s="75" t="str">
        <f t="array" ref="O42">IFERROR(INDEX('計測入力シート（ここのみ編集可）'!$BP$17:$BP$116,MATCH($A42&amp;$B42,'計測入力シート（ここのみ編集可）'!$BM$17:$BM$116,0)),"")</f>
        <v>-</v>
      </c>
      <c r="P42" s="75" t="str">
        <f t="array" ref="P42">IFERROR(INDEX('計測入力シート（ここのみ編集可）'!$BR$17:$BR$116,MATCH($A42&amp;$B42,'計測入力シート（ここのみ編集可）'!$BM$17:$BM$116,0)),"")</f>
        <v>-</v>
      </c>
      <c r="Q42" s="89">
        <f t="array" ref="Q42">IFERROR(INDEX('計測入力シート（ここのみ編集可）'!$BL$17:$BL$116,MATCH($A42&amp;$B42,'計測入力シート（ここのみ編集可）'!$BM$17:$BM$116,0)),"")</f>
        <v>38</v>
      </c>
    </row>
    <row r="43" ht="22.5" customHeight="1">
      <c r="A43" s="36" t="s">
        <v>17</v>
      </c>
      <c r="B43" s="36">
        <v>39.0</v>
      </c>
      <c r="C43" s="36"/>
      <c r="D43" s="91" t="str">
        <f t="array" ref="D43">IFERROR(INDEX('計測入力シート（ここのみ編集可）'!$B$17:$B$116,MATCH($A43&amp;$B43,'計測入力シート（ここのみ編集可）'!$BM$17:$BM$116,0)),"")</f>
        <v>D</v>
      </c>
      <c r="E43" s="60" t="str">
        <f t="array" ref="E43">IFERROR(INDEX('計測入力シート（ここのみ編集可）'!$D$17:$D$116,MATCH($A43&amp;$B43,'計測入力シート（ここのみ編集可）'!$BM$17:$BM$116,0)),"")</f>
        <v>タンビーナ</v>
      </c>
      <c r="F43" s="60" t="str">
        <f t="array" ref="F43">IFERROR(INDEX('計測入力シート（ここのみ編集可）'!$E$17:$E$116,MATCH($A43&amp;$B43,'計測入力シート（ここのみ編集可）'!$BM$17:$BM$116,0)),"")</f>
        <v>MT-03</v>
      </c>
      <c r="G43" s="73" t="str">
        <f t="array" ref="G43">IFERROR(INDEX('計測入力シート（ここのみ編集可）'!$AW$17:$AW$116,MATCH($A43&amp;$B43,'計測入力シート（ここのみ編集可）'!$BM$17:$BM$116,0)),"")</f>
        <v>9:99:999</v>
      </c>
      <c r="H43" s="60" t="str">
        <f t="array" ref="H43">IFERROR(INDEX('計測入力シート（ここのみ編集可）'!$AY$17:$AY$116,MATCH($A43&amp;$B43,'計測入力シート（ここのみ編集可）'!$BM$17:$BM$116,0)),"")</f>
        <v>MC</v>
      </c>
      <c r="I43" s="75" t="str">
        <f t="array" ref="I43">IFERROR(INDEX('計測入力シート（ここのみ編集可）'!$AZ$17:$AZ$116,MATCH($A43&amp;$B43,'計測入力シート（ここのみ編集可）'!$BM$17:$BM$116,0)),"")</f>
        <v>2:00:283</v>
      </c>
      <c r="J43" s="60" t="str">
        <f t="array" ref="J43">IFERROR(INDEX('計測入力シート（ここのみ編集可）'!$BB$17:$BB$116,MATCH($A43&amp;$B43,'計測入力シート（ここのみ編集可）'!$BM$17:$BM$116,0)),"")</f>
        <v>-</v>
      </c>
      <c r="K43" s="75" t="str">
        <f t="array" ref="K43">IFERROR(INDEX('計測入力シート（ここのみ編集可）'!$BC$17:$BC$116,MATCH($A43&amp;$B43,'計測入力シート（ここのみ編集可）'!$BM$17:$BM$116,0)),"")</f>
        <v>2:00:283</v>
      </c>
      <c r="L43" s="84">
        <f t="array" ref="L43">IFERROR(INDEX('計測入力シート（ここのみ編集可）'!$BD$17:$BD$116,MATCH($A43&amp;$B43,'計測入力シート（ここのみ編集可）'!$BM$17:$BM$116,0)),"")</f>
        <v>1.232332029</v>
      </c>
      <c r="M43" s="84">
        <f t="array" ref="M43">IFERROR(INDEX('計測入力シート（ここのみ編集可）'!$BE$17:$BE$116,MATCH($A43&amp;$B43,'計測入力シート（ここのみ編集可）'!$BM$17:$BM$116,0)),"")</f>
        <v>1.232332029</v>
      </c>
      <c r="N43" s="75">
        <f t="array" ref="N43">IFERROR(INDEX('計測入力シート（ここのみ編集可）'!$BN$17:$BN$116,MATCH($A43&amp;$B43,'計測入力シート（ここのみ編集可）'!$BM$17:$BM$116,0)),"")</f>
        <v>12</v>
      </c>
      <c r="O43" s="75" t="str">
        <f t="array" ref="O43">IFERROR(INDEX('計測入力シート（ここのみ編集可）'!$BP$17:$BP$116,MATCH($A43&amp;$B43,'計測入力シート（ここのみ編集可）'!$BM$17:$BM$116,0)),"")</f>
        <v>-</v>
      </c>
      <c r="P43" s="75" t="str">
        <f t="array" ref="P43">IFERROR(INDEX('計測入力シート（ここのみ編集可）'!$BR$17:$BR$116,MATCH($A43&amp;$B43,'計測入力シート（ここのみ編集可）'!$BM$17:$BM$116,0)),"")</f>
        <v>-</v>
      </c>
      <c r="Q43" s="89">
        <f t="array" ref="Q43">IFERROR(INDEX('計測入力シート（ここのみ編集可）'!$BL$17:$BL$116,MATCH($A43&amp;$B43,'計測入力シート（ここのみ編集可）'!$BM$17:$BM$116,0)),"")</f>
        <v>40</v>
      </c>
    </row>
    <row r="44" ht="22.5" customHeight="1">
      <c r="A44" s="36" t="s">
        <v>17</v>
      </c>
      <c r="B44" s="36">
        <v>40.0</v>
      </c>
      <c r="C44" s="36"/>
      <c r="D44" s="91" t="str">
        <f t="array" ref="D44">IFERROR(INDEX('計測入力シート（ここのみ編集可）'!$B$17:$B$116,MATCH($A44&amp;$B44,'計測入力シート（ここのみ編集可）'!$BM$17:$BM$116,0)),"")</f>
        <v>D</v>
      </c>
      <c r="E44" s="60" t="str">
        <f t="array" ref="E44">IFERROR(INDEX('計測入力シート（ここのみ編集可）'!$D$17:$D$116,MATCH($A44&amp;$B44,'計測入力シート（ここのみ編集可）'!$BM$17:$BM$116,0)),"")</f>
        <v>ニダボちゃん</v>
      </c>
      <c r="F44" s="60" t="str">
        <f t="array" ref="F44">IFERROR(INDEX('計測入力シート（ここのみ編集可）'!$E$17:$E$116,MATCH($A44&amp;$B44,'計測入力シート（ここのみ編集可）'!$BM$17:$BM$116,0)),"")</f>
        <v>CBR250RR</v>
      </c>
      <c r="G44" s="73" t="str">
        <f t="array" ref="G44">IFERROR(INDEX('計測入力シート（ここのみ編集可）'!$AW$17:$AW$116,MATCH($A44&amp;$B44,'計測入力シート（ここのみ編集可）'!$BM$17:$BM$116,0)),"")</f>
        <v>2:03:159</v>
      </c>
      <c r="H44" s="60" t="str">
        <f t="array" ref="H44">IFERROR(INDEX('計測入力シート（ここのみ編集可）'!$AY$17:$AY$116,MATCH($A44&amp;$B44,'計測入力シート（ここのみ編集可）'!$BM$17:$BM$116,0)),"")</f>
        <v>-</v>
      </c>
      <c r="I44" s="75" t="str">
        <f t="array" ref="I44">IFERROR(INDEX('計測入力シート（ここのみ編集可）'!$AZ$17:$AZ$116,MATCH($A44&amp;$B44,'計測入力シート（ここのみ編集可）'!$BM$17:$BM$116,0)),"")</f>
        <v>2:01:746</v>
      </c>
      <c r="J44" s="60">
        <f t="array" ref="J44">IFERROR(INDEX('計測入力シート（ここのみ編集可）'!$BB$17:$BB$116,MATCH($A44&amp;$B44,'計測入力シート（ここのみ編集可）'!$BM$17:$BM$116,0)),"")</f>
        <v>1</v>
      </c>
      <c r="K44" s="75" t="str">
        <f t="array" ref="K44">IFERROR(INDEX('計測入力シート（ここのみ編集可）'!$BC$17:$BC$116,MATCH($A44&amp;$B44,'計測入力シート（ここのみ編集可）'!$BM$17:$BM$116,0)),"")</f>
        <v>2:02:746</v>
      </c>
      <c r="L44" s="84">
        <f t="array" ref="L44">IFERROR(INDEX('計測入力シート（ここのみ編集可）'!$BD$17:$BD$116,MATCH($A44&amp;$B44,'計測入力シート（ここのみ編集可）'!$BM$17:$BM$116,0)),"")</f>
        <v>1.257566133</v>
      </c>
      <c r="M44" s="84">
        <f t="array" ref="M44">IFERROR(INDEX('計測入力シート（ここのみ編集可）'!$BE$17:$BE$116,MATCH($A44&amp;$B44,'計測入力シート（ここのみ編集可）'!$BM$17:$BM$116,0)),"")</f>
        <v>1.257566133</v>
      </c>
      <c r="N44" s="75">
        <f t="array" ref="N44">IFERROR(INDEX('計測入力シート（ここのみ編集可）'!$BN$17:$BN$116,MATCH($A44&amp;$B44,'計測入力シート（ここのみ編集可）'!$BM$17:$BM$116,0)),"")</f>
        <v>13</v>
      </c>
      <c r="O44" s="75">
        <f t="array" ref="O44">IFERROR(INDEX('計測入力シート（ここのみ編集可）'!$BP$17:$BP$116,MATCH($A44&amp;$B44,'計測入力シート（ここのみ編集可）'!$BM$17:$BM$116,0)),"")</f>
        <v>4</v>
      </c>
      <c r="P44" s="75" t="str">
        <f t="array" ref="P44">IFERROR(INDEX('計測入力シート（ここのみ編集可）'!$BR$17:$BR$116,MATCH($A44&amp;$B44,'計測入力シート（ここのみ編集可）'!$BM$17:$BM$116,0)),"")</f>
        <v>-</v>
      </c>
      <c r="Q44" s="89">
        <f t="array" ref="Q44">IFERROR(INDEX('計測入力シート（ここのみ編集可）'!$BL$17:$BL$116,MATCH($A44&amp;$B44,'計測入力シート（ここのみ編集可）'!$BM$17:$BM$116,0)),"")</f>
        <v>43</v>
      </c>
    </row>
    <row r="45" ht="22.5" customHeight="1">
      <c r="A45" s="36" t="s">
        <v>17</v>
      </c>
      <c r="B45" s="36">
        <v>41.0</v>
      </c>
      <c r="C45" s="36"/>
      <c r="D45" s="91" t="str">
        <f t="array" ref="D45">IFERROR(INDEX('計測入力シート（ここのみ編集可）'!$B$17:$B$116,MATCH($A45&amp;$B45,'計測入力シート（ここのみ編集可）'!$BM$17:$BM$116,0)),"")</f>
        <v>R</v>
      </c>
      <c r="E45" s="60" t="str">
        <f t="array" ref="E45">IFERROR(INDEX('計測入力シート（ここのみ編集可）'!$D$17:$D$116,MATCH($A45&amp;$B45,'計測入力シート（ここのみ編集可）'!$BM$17:$BM$116,0)),"")</f>
        <v>ホッシー</v>
      </c>
      <c r="F45" s="60" t="str">
        <f t="array" ref="F45">IFERROR(INDEX('計測入力シート（ここのみ編集可）'!$E$17:$E$116,MATCH($A45&amp;$B45,'計測入力シート（ここのみ編集可）'!$BM$17:$BM$116,0)),"")</f>
        <v>Ninja250</v>
      </c>
      <c r="G45" s="73" t="str">
        <f t="array" ref="G45">IFERROR(INDEX('計測入力シート（ここのみ編集可）'!$AW$17:$AW$116,MATCH($A45&amp;$B45,'計測入力シート（ここのみ編集可）'!$BM$17:$BM$116,0)),"")</f>
        <v>2:00:341</v>
      </c>
      <c r="H45" s="60">
        <f t="array" ref="H45">IFERROR(INDEX('計測入力シート（ここのみ編集可）'!$AY$17:$AY$116,MATCH($A45&amp;$B45,'計測入力シート（ここのみ編集可）'!$BM$17:$BM$116,0)),"")</f>
        <v>1</v>
      </c>
      <c r="I45" s="75" t="str">
        <f t="array" ref="I45">IFERROR(INDEX('計測入力シート（ここのみ編集可）'!$AZ$17:$AZ$116,MATCH($A45&amp;$B45,'計測入力シート（ここのみ編集可）'!$BM$17:$BM$116,0)),"")</f>
        <v>1:57:711</v>
      </c>
      <c r="J45" s="60" t="str">
        <f t="array" ref="J45">IFERROR(INDEX('計測入力シート（ここのみ編集可）'!$BB$17:$BB$116,MATCH($A45&amp;$B45,'計測入力シート（ここのみ編集可）'!$BM$17:$BM$116,0)),"")</f>
        <v>-</v>
      </c>
      <c r="K45" s="75" t="str">
        <f t="array" ref="K45">IFERROR(INDEX('計測入力シート（ここのみ編集可）'!$BC$17:$BC$116,MATCH($A45&amp;$B45,'計測入力シート（ここのみ編集可）'!$BM$17:$BM$116,0)),"")</f>
        <v>1:57:711</v>
      </c>
      <c r="L45" s="84">
        <f t="array" ref="L45">IFERROR(INDEX('計測入力シート（ここのみ編集可）'!$BD$17:$BD$116,MATCH($A45&amp;$B45,'計測入力シート（ここのみ編集可）'!$BM$17:$BM$116,0)),"")</f>
        <v>1.20598119</v>
      </c>
      <c r="M45" s="84">
        <f t="array" ref="M45">IFERROR(INDEX('計測入力シート（ここのみ編集可）'!$BE$17:$BE$116,MATCH($A45&amp;$B45,'計測入力シート（ここのみ編集可）'!$BM$17:$BM$116,0)),"")</f>
        <v>1.20598119</v>
      </c>
      <c r="N45" s="75">
        <f t="array" ref="N45">IFERROR(INDEX('計測入力シート（ここのみ編集可）'!$BN$17:$BN$116,MATCH($A45&amp;$B45,'計測入力シート（ここのみ編集可）'!$BM$17:$BM$116,0)),"")</f>
        <v>1</v>
      </c>
      <c r="O45" s="75">
        <f t="array" ref="O45">IFERROR(INDEX('計測入力シート（ここのみ編集可）'!$BP$17:$BP$116,MATCH($A45&amp;$B45,'計測入力シート（ここのみ編集可）'!$BM$17:$BM$116,0)),"")</f>
        <v>3</v>
      </c>
      <c r="P45" s="75" t="str">
        <f t="array" ref="P45">IFERROR(INDEX('計測入力シート（ここのみ編集可）'!$BR$17:$BR$116,MATCH($A45&amp;$B45,'計測入力シート（ここのみ編集可）'!$BM$17:$BM$116,0)),"")</f>
        <v>-</v>
      </c>
      <c r="Q45" s="89">
        <f t="array" ref="Q45">IFERROR(INDEX('計測入力シート（ここのみ編集可）'!$BL$17:$BL$116,MATCH($A45&amp;$B45,'計測入力シート（ここのみ編集可）'!$BM$17:$BM$116,0)),"")</f>
        <v>34</v>
      </c>
    </row>
    <row r="46" ht="22.5" customHeight="1">
      <c r="A46" s="36" t="s">
        <v>17</v>
      </c>
      <c r="B46" s="36">
        <v>42.0</v>
      </c>
      <c r="C46" s="36"/>
      <c r="D46" s="91" t="str">
        <f t="array" ref="D46">IFERROR(INDEX('計測入力シート（ここのみ編集可）'!$B$17:$B$116,MATCH($A46&amp;$B46,'計測入力シート（ここのみ編集可）'!$BM$17:$BM$116,0)),"")</f>
        <v>R</v>
      </c>
      <c r="E46" s="60" t="str">
        <f t="array" ref="E46">IFERROR(INDEX('計測入力シート（ここのみ編集可）'!$D$17:$D$116,MATCH($A46&amp;$B46,'計測入力シート（ここのみ編集可）'!$BM$17:$BM$116,0)),"")</f>
        <v>nagai7111</v>
      </c>
      <c r="F46" s="60" t="str">
        <f t="array" ref="F46">IFERROR(INDEX('計測入力シート（ここのみ編集可）'!$E$17:$E$116,MATCH($A46&amp;$B46,'計測入力シート（ここのみ編集可）'!$BM$17:$BM$116,0)),"")</f>
        <v>VTR</v>
      </c>
      <c r="G46" s="73" t="str">
        <f t="array" ref="G46">IFERROR(INDEX('計測入力シート（ここのみ編集可）'!$AW$17:$AW$116,MATCH($A46&amp;$B46,'計測入力シート（ここのみ編集可）'!$BM$17:$BM$116,0)),"")</f>
        <v>2:00:606</v>
      </c>
      <c r="H46" s="60" t="str">
        <f t="array" ref="H46">IFERROR(INDEX('計測入力シート（ここのみ編集可）'!$AY$17:$AY$116,MATCH($A46&amp;$B46,'計測入力シート（ここのみ編集可）'!$BM$17:$BM$116,0)),"")</f>
        <v>-</v>
      </c>
      <c r="I46" s="75" t="str">
        <f t="array" ref="I46">IFERROR(INDEX('計測入力シート（ここのみ編集可）'!$AZ$17:$AZ$116,MATCH($A46&amp;$B46,'計測入力シート（ここのみ編集可）'!$BM$17:$BM$116,0)),"")</f>
        <v>1:58:070</v>
      </c>
      <c r="J46" s="60" t="str">
        <f t="array" ref="J46">IFERROR(INDEX('計測入力シート（ここのみ編集可）'!$BB$17:$BB$116,MATCH($A46&amp;$B46,'計測入力シート（ここのみ編集可）'!$BM$17:$BM$116,0)),"")</f>
        <v>-</v>
      </c>
      <c r="K46" s="75" t="str">
        <f t="array" ref="K46">IFERROR(INDEX('計測入力シート（ここのみ編集可）'!$BC$17:$BC$116,MATCH($A46&amp;$B46,'計測入力シート（ここのみ編集可）'!$BM$17:$BM$116,0)),"")</f>
        <v>1:58:070</v>
      </c>
      <c r="L46" s="84">
        <f t="array" ref="L46">IFERROR(INDEX('計測入力シート（ここのみ編集可）'!$BD$17:$BD$116,MATCH($A46&amp;$B46,'計測入力シート（ここのみ編集可）'!$BM$17:$BM$116,0)),"")</f>
        <v>1.209659242</v>
      </c>
      <c r="M46" s="84">
        <f t="array" ref="M46">IFERROR(INDEX('計測入力シート（ここのみ編集可）'!$BE$17:$BE$116,MATCH($A46&amp;$B46,'計測入力シート（ここのみ編集可）'!$BM$17:$BM$116,0)),"")</f>
        <v>1.209659242</v>
      </c>
      <c r="N46" s="75">
        <f t="array" ref="N46">IFERROR(INDEX('計測入力シート（ここのみ編集可）'!$BN$17:$BN$116,MATCH($A46&amp;$B46,'計測入力シート（ここのみ編集可）'!$BM$17:$BM$116,0)),"")</f>
        <v>2</v>
      </c>
      <c r="O46" s="75" t="str">
        <f t="array" ref="O46">IFERROR(INDEX('計測入力シート（ここのみ編集可）'!$BP$17:$BP$116,MATCH($A46&amp;$B46,'計測入力シート（ここのみ編集可）'!$BM$17:$BM$116,0)),"")</f>
        <v>-</v>
      </c>
      <c r="P46" s="75" t="str">
        <f t="array" ref="P46">IFERROR(INDEX('計測入力シート（ここのみ編集可）'!$BR$17:$BR$116,MATCH($A46&amp;$B46,'計測入力シート（ここのみ編集可）'!$BM$17:$BM$116,0)),"")</f>
        <v>-</v>
      </c>
      <c r="Q46" s="89">
        <f t="array" ref="Q46">IFERROR(INDEX('計測入力シート（ここのみ編集可）'!$BL$17:$BL$116,MATCH($A46&amp;$B46,'計測入力シート（ここのみ編集可）'!$BM$17:$BM$116,0)),"")</f>
        <v>37</v>
      </c>
    </row>
    <row r="47" ht="22.5" customHeight="1">
      <c r="A47" s="36" t="s">
        <v>17</v>
      </c>
      <c r="B47" s="36">
        <v>43.0</v>
      </c>
      <c r="C47" s="36"/>
      <c r="D47" s="91" t="str">
        <f t="array" ref="D47">IFERROR(INDEX('計測入力シート（ここのみ編集可）'!$B$17:$B$116,MATCH($A47&amp;$B47,'計測入力シート（ここのみ編集可）'!$BM$17:$BM$116,0)),"")</f>
        <v>R</v>
      </c>
      <c r="E47" s="60" t="str">
        <f t="array" ref="E47">IFERROR(INDEX('計測入力シート（ここのみ編集可）'!$D$17:$D$116,MATCH($A47&amp;$B47,'計測入力シート（ここのみ編集可）'!$BM$17:$BM$116,0)),"")</f>
        <v>にんじゃ</v>
      </c>
      <c r="F47" s="60" t="str">
        <f t="array" ref="F47">IFERROR(INDEX('計測入力シート（ここのみ編集可）'!$E$17:$E$116,MATCH($A47&amp;$B47,'計測入力シート（ここのみ編集可）'!$BM$17:$BM$116,0)),"")</f>
        <v>GROM</v>
      </c>
      <c r="G47" s="73" t="str">
        <f t="array" ref="G47">IFERROR(INDEX('計測入力シート（ここのみ編集可）'!$AW$17:$AW$116,MATCH($A47&amp;$B47,'計測入力シート（ここのみ編集可）'!$BM$17:$BM$116,0)),"")</f>
        <v>2:06:466</v>
      </c>
      <c r="H47" s="60" t="str">
        <f t="array" ref="H47">IFERROR(INDEX('計測入力シート（ここのみ編集可）'!$AY$17:$AY$116,MATCH($A47&amp;$B47,'計測入力シート（ここのみ編集可）'!$BM$17:$BM$116,0)),"")</f>
        <v>-</v>
      </c>
      <c r="I47" s="75" t="str">
        <f t="array" ref="I47">IFERROR(INDEX('計測入力シート（ここのみ編集可）'!$AZ$17:$AZ$116,MATCH($A47&amp;$B47,'計測入力シート（ここのみ編集可）'!$BM$17:$BM$116,0)),"")</f>
        <v>2:05:058</v>
      </c>
      <c r="J47" s="60" t="str">
        <f t="array" ref="J47">IFERROR(INDEX('計測入力シート（ここのみ編集可）'!$BB$17:$BB$116,MATCH($A47&amp;$B47,'計測入力シート（ここのみ編集可）'!$BM$17:$BM$116,0)),"")</f>
        <v>-</v>
      </c>
      <c r="K47" s="75" t="str">
        <f t="array" ref="K47">IFERROR(INDEX('計測入力シート（ここのみ編集可）'!$BC$17:$BC$116,MATCH($A47&amp;$B47,'計測入力シート（ここのみ編集可）'!$BM$17:$BM$116,0)),"")</f>
        <v>2:05:058</v>
      </c>
      <c r="L47" s="84">
        <f t="array" ref="L47">IFERROR(INDEX('計測入力シート（ここのみ編集可）'!$BD$17:$BD$116,MATCH($A47&amp;$B47,'計測入力シート（ここのみ編集可）'!$BM$17:$BM$116,0)),"")</f>
        <v>1.281253202</v>
      </c>
      <c r="M47" s="84">
        <f t="array" ref="M47">IFERROR(INDEX('計測入力シート（ここのみ編集可）'!$BE$17:$BE$116,MATCH($A47&amp;$B47,'計測入力シート（ここのみ編集可）'!$BM$17:$BM$116,0)),"")</f>
        <v>1.281253202</v>
      </c>
      <c r="N47" s="75">
        <f t="array" ref="N47">IFERROR(INDEX('計測入力シート（ここのみ編集可）'!$BN$17:$BN$116,MATCH($A47&amp;$B47,'計測入力シート（ここのみ編集可）'!$BM$17:$BM$116,0)),"")</f>
        <v>3</v>
      </c>
      <c r="O47" s="75" t="str">
        <f t="array" ref="O47">IFERROR(INDEX('計測入力シート（ここのみ編集可）'!$BP$17:$BP$116,MATCH($A47&amp;$B47,'計測入力シート（ここのみ編集可）'!$BM$17:$BM$116,0)),"")</f>
        <v>-</v>
      </c>
      <c r="P47" s="75">
        <f t="array" ref="P47">IFERROR(INDEX('計測入力シート（ここのみ編集可）'!$BR$17:$BR$116,MATCH($A47&amp;$B47,'計測入力シート（ここのみ編集可）'!$BM$17:$BM$116,0)),"")</f>
        <v>3</v>
      </c>
      <c r="Q47" s="89">
        <f t="array" ref="Q47">IFERROR(INDEX('計測入力シート（ここのみ編集可）'!$BL$17:$BL$116,MATCH($A47&amp;$B47,'計測入力シート（ここのみ編集可）'!$BM$17:$BM$116,0)),"")</f>
        <v>44</v>
      </c>
    </row>
    <row r="48" ht="22.5" customHeight="1">
      <c r="A48" s="36" t="s">
        <v>17</v>
      </c>
      <c r="B48" s="36">
        <v>44.0</v>
      </c>
      <c r="C48" s="36"/>
      <c r="D48" s="91" t="str">
        <f t="array" ref="D48">IFERROR(INDEX('計測入力シート（ここのみ編集可）'!$B$17:$B$116,MATCH($A48&amp;$B48,'計測入力シート（ここのみ編集可）'!$BM$17:$BM$116,0)),"")</f>
        <v>N</v>
      </c>
      <c r="E48" s="60" t="str">
        <f t="array" ref="E48">IFERROR(INDEX('計測入力シート（ここのみ編集可）'!$D$17:$D$116,MATCH($A48&amp;$B48,'計測入力シート（ここのみ編集可）'!$BM$17:$BM$116,0)),"")</f>
        <v>はるか</v>
      </c>
      <c r="F48" s="60" t="str">
        <f t="array" ref="F48">IFERROR(INDEX('計測入力シート（ここのみ編集可）'!$E$17:$E$116,MATCH($A48&amp;$B48,'計測入力シート（ここのみ編集可）'!$BM$17:$BM$116,0)),"")</f>
        <v>GROM</v>
      </c>
      <c r="G48" s="73" t="str">
        <f t="array" ref="G48">IFERROR(INDEX('計測入力シート（ここのみ編集可）'!$AW$17:$AW$116,MATCH($A48&amp;$B48,'計測入力シート（ここのみ編集可）'!$BM$17:$BM$116,0)),"")</f>
        <v>1:52:831</v>
      </c>
      <c r="H48" s="60" t="str">
        <f t="array" ref="H48">IFERROR(INDEX('計測入力シート（ここのみ編集可）'!$AY$17:$AY$116,MATCH($A48&amp;$B48,'計測入力シート（ここのみ編集可）'!$BM$17:$BM$116,0)),"")</f>
        <v>-</v>
      </c>
      <c r="I48" s="75" t="str">
        <f t="array" ref="I48">IFERROR(INDEX('計測入力シート（ここのみ編集可）'!$AZ$17:$AZ$116,MATCH($A48&amp;$B48,'計測入力シート（ここのみ編集可）'!$BM$17:$BM$116,0)),"")</f>
        <v>9:99:999</v>
      </c>
      <c r="J48" s="60" t="str">
        <f t="array" ref="J48">IFERROR(INDEX('計測入力シート（ここのみ編集可）'!$BB$17:$BB$116,MATCH($A48&amp;$B48,'計測入力シート（ここのみ編集可）'!$BM$17:$BM$116,0)),"")</f>
        <v>MC</v>
      </c>
      <c r="K48" s="75" t="str">
        <f t="array" ref="K48">IFERROR(INDEX('計測入力シート（ここのみ編集可）'!$BC$17:$BC$116,MATCH($A48&amp;$B48,'計測入力シート（ここのみ編集可）'!$BM$17:$BM$116,0)),"")</f>
        <v>1:52:831</v>
      </c>
      <c r="L48" s="84">
        <f t="array" ref="L48">IFERROR(INDEX('計測入力シート（ここのみ編集可）'!$BD$17:$BD$116,MATCH($A48&amp;$B48,'計測入力シート（ここのみ編集可）'!$BM$17:$BM$116,0)),"")</f>
        <v>1.155984263</v>
      </c>
      <c r="M48" s="84">
        <f t="array" ref="M48">IFERROR(INDEX('計測入力シート（ここのみ編集可）'!$BE$17:$BE$116,MATCH($A48&amp;$B48,'計測入力シート（ここのみ編集可）'!$BM$17:$BM$116,0)),"")</f>
        <v>1.155984263</v>
      </c>
      <c r="N48" s="75">
        <f t="array" ref="N48">IFERROR(INDEX('計測入力シート（ここのみ編集可）'!$BN$17:$BN$116,MATCH($A48&amp;$B48,'計測入力シート（ここのみ編集可）'!$BM$17:$BM$116,0)),"")</f>
        <v>1</v>
      </c>
      <c r="O48" s="75" t="str">
        <f t="array" ref="O48">IFERROR(INDEX('計測入力シート（ここのみ編集可）'!$BP$17:$BP$116,MATCH($A48&amp;$B48,'計測入力シート（ここのみ編集可）'!$BM$17:$BM$116,0)),"")</f>
        <v>-</v>
      </c>
      <c r="P48" s="75">
        <f t="array" ref="P48">IFERROR(INDEX('計測入力シート（ここのみ編集可）'!$BR$17:$BR$116,MATCH($A48&amp;$B48,'計測入力シート（ここのみ編集可）'!$BM$17:$BM$116,0)),"")</f>
        <v>1</v>
      </c>
      <c r="Q48" s="89">
        <f t="array" ref="Q48">IFERROR(INDEX('計測入力シート（ここのみ編集可）'!$BL$17:$BL$116,MATCH($A48&amp;$B48,'計測入力シート（ここのみ編集可）'!$BM$17:$BM$116,0)),"")</f>
        <v>27</v>
      </c>
    </row>
    <row r="49" ht="22.5" customHeight="1">
      <c r="A49" s="36" t="s">
        <v>17</v>
      </c>
      <c r="B49" s="36">
        <v>45.0</v>
      </c>
      <c r="C49" s="36"/>
      <c r="D49" s="91" t="str">
        <f t="array" ref="D49">IFERROR(INDEX('計測入力シート（ここのみ編集可）'!$B$17:$B$116,MATCH($A49&amp;$B49,'計測入力シート（ここのみ編集可）'!$BM$17:$BM$116,0)),"")</f>
        <v>N</v>
      </c>
      <c r="E49" s="60" t="str">
        <f t="array" ref="E49">IFERROR(INDEX('計測入力シート（ここのみ編集可）'!$D$17:$D$116,MATCH($A49&amp;$B49,'計測入力シート（ここのみ編集可）'!$BM$17:$BM$116,0)),"")</f>
        <v>S hin</v>
      </c>
      <c r="F49" s="60" t="str">
        <f t="array" ref="F49">IFERROR(INDEX('計測入力シート（ここのみ編集可）'!$E$17:$E$116,MATCH($A49&amp;$B49,'計測入力シート（ここのみ編集可）'!$BM$17:$BM$116,0)),"")</f>
        <v>GROM</v>
      </c>
      <c r="G49" s="73" t="str">
        <f t="array" ref="G49">IFERROR(INDEX('計測入力シート（ここのみ編集可）'!$AW$17:$AW$116,MATCH($A49&amp;$B49,'計測入力シート（ここのみ編集可）'!$BM$17:$BM$116,0)),"")</f>
        <v>1:58:934</v>
      </c>
      <c r="H49" s="60" t="str">
        <f t="array" ref="H49">IFERROR(INDEX('計測入力シート（ここのみ編集可）'!$AY$17:$AY$116,MATCH($A49&amp;$B49,'計測入力シート（ここのみ編集可）'!$BM$17:$BM$116,0)),"")</f>
        <v>-</v>
      </c>
      <c r="I49" s="75" t="str">
        <f t="array" ref="I49">IFERROR(INDEX('計測入力シート（ここのみ編集可）'!$AZ$17:$AZ$116,MATCH($A49&amp;$B49,'計測入力シート（ここのみ編集可）'!$BM$17:$BM$116,0)),"")</f>
        <v>1:55:826</v>
      </c>
      <c r="J49" s="60">
        <f t="array" ref="J49">IFERROR(INDEX('計測入力シート（ここのみ編集可）'!$BB$17:$BB$116,MATCH($A49&amp;$B49,'計測入力シート（ここのみ編集可）'!$BM$17:$BM$116,0)),"")</f>
        <v>1</v>
      </c>
      <c r="K49" s="75" t="str">
        <f t="array" ref="K49">IFERROR(INDEX('計測入力シート（ここのみ編集可）'!$BC$17:$BC$116,MATCH($A49&amp;$B49,'計測入力シート（ここのみ編集可）'!$BM$17:$BM$116,0)),"")</f>
        <v>1:56:826</v>
      </c>
      <c r="L49" s="84">
        <f t="array" ref="L49">IFERROR(INDEX('計測入力シート（ここのみ編集可）'!$BD$17:$BD$116,MATCH($A49&amp;$B49,'計測入力シート（ここのみ編集可）'!$BM$17:$BM$116,0)),"")</f>
        <v>1.196914124</v>
      </c>
      <c r="M49" s="84">
        <f t="array" ref="M49">IFERROR(INDEX('計測入力シート（ここのみ編集可）'!$BE$17:$BE$116,MATCH($A49&amp;$B49,'計測入力シート（ここのみ編集可）'!$BM$17:$BM$116,0)),"")</f>
        <v>1.196914124</v>
      </c>
      <c r="N49" s="75">
        <f t="array" ref="N49">IFERROR(INDEX('計測入力シート（ここのみ編集可）'!$BN$17:$BN$116,MATCH($A49&amp;$B49,'計測入力シート（ここのみ編集可）'!$BM$17:$BM$116,0)),"")</f>
        <v>2</v>
      </c>
      <c r="O49" s="75" t="str">
        <f t="array" ref="O49">IFERROR(INDEX('計測入力シート（ここのみ編集可）'!$BP$17:$BP$116,MATCH($A49&amp;$B49,'計測入力シート（ここのみ編集可）'!$BM$17:$BM$116,0)),"")</f>
        <v>-</v>
      </c>
      <c r="P49" s="75">
        <f t="array" ref="P49">IFERROR(INDEX('計測入力シート（ここのみ編集可）'!$BR$17:$BR$116,MATCH($A49&amp;$B49,'計測入力シート（ここのみ編集可）'!$BM$17:$BM$116,0)),"")</f>
        <v>2</v>
      </c>
      <c r="Q49" s="89">
        <f t="array" ref="Q49">IFERROR(INDEX('計測入力シート（ここのみ編集可）'!$BL$17:$BL$116,MATCH($A49&amp;$B49,'計測入力シート（ここのみ編集可）'!$BM$17:$BM$116,0)),"")</f>
        <v>32</v>
      </c>
    </row>
    <row r="50" ht="22.5" customHeight="1">
      <c r="A50" s="36" t="s">
        <v>17</v>
      </c>
      <c r="B50" s="36">
        <v>46.0</v>
      </c>
      <c r="C50" s="36"/>
      <c r="D50" s="91" t="str">
        <f t="array" ref="D50">IFERROR(INDEX('計測入力シート（ここのみ編集可）'!$B$17:$B$116,MATCH($A50&amp;$B50,'計測入力シート（ここのみ編集可）'!$BM$17:$BM$116,0)),"")</f>
        <v>N</v>
      </c>
      <c r="E50" s="60" t="str">
        <f t="array" ref="E50">IFERROR(INDEX('計測入力シート（ここのみ編集可）'!$D$17:$D$116,MATCH($A50&amp;$B50,'計測入力シート（ここのみ編集可）'!$BM$17:$BM$116,0)),"")</f>
        <v>みつい</v>
      </c>
      <c r="F50" s="60" t="str">
        <f t="array" ref="F50">IFERROR(INDEX('計測入力シート（ここのみ編集可）'!$E$17:$E$116,MATCH($A50&amp;$B50,'計測入力シート（ここのみ編集可）'!$BM$17:$BM$116,0)),"")</f>
        <v>GSX250R</v>
      </c>
      <c r="G50" s="73" t="str">
        <f t="array" ref="G50">IFERROR(INDEX('計測入力シート（ここのみ編集可）'!$AW$17:$AW$116,MATCH($A50&amp;$B50,'計測入力シート（ここのみ編集可）'!$BM$17:$BM$116,0)),"")</f>
        <v>1:57:304</v>
      </c>
      <c r="H50" s="60" t="str">
        <f t="array" ref="H50">IFERROR(INDEX('計測入力シート（ここのみ編集可）'!$AY$17:$AY$116,MATCH($A50&amp;$B50,'計測入力シート（ここのみ編集可）'!$BM$17:$BM$116,0)),"")</f>
        <v>-</v>
      </c>
      <c r="I50" s="75" t="str">
        <f t="array" ref="I50">IFERROR(INDEX('計測入力シート（ここのみ編集可）'!$AZ$17:$AZ$116,MATCH($A50&amp;$B50,'計測入力シート（ここのみ編集可）'!$BM$17:$BM$116,0)),"")</f>
        <v>1:57:244</v>
      </c>
      <c r="J50" s="60">
        <f t="array" ref="J50">IFERROR(INDEX('計測入力シート（ここのみ編集可）'!$BB$17:$BB$116,MATCH($A50&amp;$B50,'計測入力シート（ここのみ編集可）'!$BM$17:$BM$116,0)),"")</f>
        <v>1</v>
      </c>
      <c r="K50" s="75" t="str">
        <f t="array" ref="K50">IFERROR(INDEX('計測入力シート（ここのみ編集可）'!$BC$17:$BC$116,MATCH($A50&amp;$B50,'計測入力シート（ここのみ編集可）'!$BM$17:$BM$116,0)),"")</f>
        <v>1:57:304</v>
      </c>
      <c r="L50" s="84">
        <f t="array" ref="L50">IFERROR(INDEX('計測入力シート（ここのみ編集可）'!$BD$17:$BD$116,MATCH($A50&amp;$B50,'計測入力シート（ここのみ編集可）'!$BM$17:$BM$116,0)),"")</f>
        <v>1.201811364</v>
      </c>
      <c r="M50" s="84">
        <f t="array" ref="M50">IFERROR(INDEX('計測入力シート（ここのみ編集可）'!$BE$17:$BE$116,MATCH($A50&amp;$B50,'計測入力シート（ここのみ編集可）'!$BM$17:$BM$116,0)),"")</f>
        <v>1.201811364</v>
      </c>
      <c r="N50" s="75">
        <f t="array" ref="N50">IFERROR(INDEX('計測入力シート（ここのみ編集可）'!$BN$17:$BN$116,MATCH($A50&amp;$B50,'計測入力シート（ここのみ編集可）'!$BM$17:$BM$116,0)),"")</f>
        <v>3</v>
      </c>
      <c r="O50" s="75" t="str">
        <f t="array" ref="O50">IFERROR(INDEX('計測入力シート（ここのみ編集可）'!$BP$17:$BP$116,MATCH($A50&amp;$B50,'計測入力シート（ここのみ編集可）'!$BM$17:$BM$116,0)),"")</f>
        <v>-</v>
      </c>
      <c r="P50" s="75" t="str">
        <f t="array" ref="P50">IFERROR(INDEX('計測入力シート（ここのみ編集可）'!$BR$17:$BR$116,MATCH($A50&amp;$B50,'計測入力シート（ここのみ編集可）'!$BM$17:$BM$116,0)),"")</f>
        <v>-</v>
      </c>
      <c r="Q50" s="89">
        <f t="array" ref="Q50">IFERROR(INDEX('計測入力シート（ここのみ編集可）'!$BL$17:$BL$116,MATCH($A50&amp;$B50,'計測入力シート（ここのみ編集可）'!$BM$17:$BM$116,0)),"")</f>
        <v>33</v>
      </c>
    </row>
    <row r="51" ht="22.5" customHeight="1">
      <c r="A51" s="36" t="s">
        <v>17</v>
      </c>
      <c r="B51" s="36">
        <v>47.0</v>
      </c>
      <c r="C51" s="36"/>
      <c r="D51" s="91" t="str">
        <f t="array" ref="D51">IFERROR(INDEX('計測入力シート（ここのみ編集可）'!$B$17:$B$116,MATCH($A51&amp;$B51,'計測入力シート（ここのみ編集可）'!$BM$17:$BM$116,0)),"")</f>
        <v>N</v>
      </c>
      <c r="E51" s="60" t="str">
        <f t="array" ref="E51">IFERROR(INDEX('計測入力シート（ここのみ編集可）'!$D$17:$D$116,MATCH($A51&amp;$B51,'計測入力シート（ここのみ編集可）'!$BM$17:$BM$116,0)),"")</f>
        <v>まる</v>
      </c>
      <c r="F51" s="60" t="str">
        <f t="array" ref="F51">IFERROR(INDEX('計測入力シート（ここのみ編集可）'!$E$17:$E$116,MATCH($A51&amp;$B51,'計測入力シート（ここのみ編集可）'!$BM$17:$BM$116,0)),"")</f>
        <v>MT-09</v>
      </c>
      <c r="G51" s="73" t="str">
        <f t="array" ref="G51">IFERROR(INDEX('計測入力シート（ここのみ編集可）'!$AW$17:$AW$116,MATCH($A51&amp;$B51,'計測入力シート（ここのみ編集可）'!$BM$17:$BM$116,0)),"")</f>
        <v>2:03:425</v>
      </c>
      <c r="H51" s="60" t="str">
        <f t="array" ref="H51">IFERROR(INDEX('計測入力シート（ここのみ編集可）'!$AY$17:$AY$116,MATCH($A51&amp;$B51,'計測入力シート（ここのみ編集可）'!$BM$17:$BM$116,0)),"")</f>
        <v>-</v>
      </c>
      <c r="I51" s="75" t="str">
        <f t="array" ref="I51">IFERROR(INDEX('計測入力シート（ここのみ編集可）'!$AZ$17:$AZ$116,MATCH($A51&amp;$B51,'計測入力シート（ここのみ編集可）'!$BM$17:$BM$116,0)),"")</f>
        <v>2:00:176</v>
      </c>
      <c r="J51" s="60" t="str">
        <f t="array" ref="J51">IFERROR(INDEX('計測入力シート（ここのみ編集可）'!$BB$17:$BB$116,MATCH($A51&amp;$B51,'計測入力シート（ここのみ編集可）'!$BM$17:$BM$116,0)),"")</f>
        <v>-</v>
      </c>
      <c r="K51" s="75" t="str">
        <f t="array" ref="K51">IFERROR(INDEX('計測入力シート（ここのみ編集可）'!$BC$17:$BC$116,MATCH($A51&amp;$B51,'計測入力シート（ここのみ編集可）'!$BM$17:$BM$116,0)),"")</f>
        <v>2:00:176</v>
      </c>
      <c r="L51" s="84">
        <f t="array" ref="L51">IFERROR(INDEX('計測入力シート（ここのみ編集可）'!$BD$17:$BD$116,MATCH($A51&amp;$B51,'計測入力シート（ここのみ編集可）'!$BM$17:$BM$116,0)),"")</f>
        <v>1.231235785</v>
      </c>
      <c r="M51" s="84">
        <f t="array" ref="M51">IFERROR(INDEX('計測入力シート（ここのみ編集可）'!$BE$17:$BE$116,MATCH($A51&amp;$B51,'計測入力シート（ここのみ編集可）'!$BM$17:$BM$116,0)),"")</f>
        <v>1.231235785</v>
      </c>
      <c r="N51" s="75">
        <f t="array" ref="N51">IFERROR(INDEX('計測入力シート（ここのみ編集可）'!$BN$17:$BN$116,MATCH($A51&amp;$B51,'計測入力シート（ここのみ編集可）'!$BM$17:$BM$116,0)),"")</f>
        <v>4</v>
      </c>
      <c r="O51" s="75" t="str">
        <f t="array" ref="O51">IFERROR(INDEX('計測入力シート（ここのみ編集可）'!$BP$17:$BP$116,MATCH($A51&amp;$B51,'計測入力シート（ここのみ編集可）'!$BM$17:$BM$116,0)),"")</f>
        <v>-</v>
      </c>
      <c r="P51" s="75" t="str">
        <f t="array" ref="P51">IFERROR(INDEX('計測入力シート（ここのみ編集可）'!$BR$17:$BR$116,MATCH($A51&amp;$B51,'計測入力シート（ここのみ編集可）'!$BM$17:$BM$116,0)),"")</f>
        <v>-</v>
      </c>
      <c r="Q51" s="89">
        <f t="array" ref="Q51">IFERROR(INDEX('計測入力シート（ここのみ編集可）'!$BL$17:$BL$116,MATCH($A51&amp;$B51,'計測入力シート（ここのみ編集可）'!$BM$17:$BM$116,0)),"")</f>
        <v>39</v>
      </c>
    </row>
    <row r="52" ht="22.5" customHeight="1">
      <c r="A52" s="36" t="s">
        <v>17</v>
      </c>
      <c r="B52" s="36">
        <v>48.0</v>
      </c>
      <c r="C52" s="36"/>
      <c r="D52" s="91" t="str">
        <f t="array" ref="D52">IFERROR(INDEX('計測入力シート（ここのみ編集可）'!$B$17:$B$116,MATCH($A52&amp;$B52,'計測入力シート（ここのみ編集可）'!$BM$17:$BM$116,0)),"")</f>
        <v>N</v>
      </c>
      <c r="E52" s="60" t="str">
        <f t="array" ref="E52">IFERROR(INDEX('計測入力シート（ここのみ編集可）'!$D$17:$D$116,MATCH($A52&amp;$B52,'計測入力シート（ここのみ編集可）'!$BM$17:$BM$116,0)),"")</f>
        <v>オカピー</v>
      </c>
      <c r="F52" s="60" t="str">
        <f t="array" ref="F52">IFERROR(INDEX('計測入力シート（ここのみ編集可）'!$E$17:$E$116,MATCH($A52&amp;$B52,'計測入力シート（ここのみ編集可）'!$BM$17:$BM$116,0)),"")</f>
        <v>VTR</v>
      </c>
      <c r="G52" s="73" t="str">
        <f t="array" ref="G52">IFERROR(INDEX('計測入力シート（ここのみ編集可）'!$AW$17:$AW$116,MATCH($A52&amp;$B52,'計測入力シート（ここのみ編集可）'!$BM$17:$BM$116,0)),"")</f>
        <v>2:05:240</v>
      </c>
      <c r="H52" s="60" t="str">
        <f t="array" ref="H52">IFERROR(INDEX('計測入力シート（ここのみ編集可）'!$AY$17:$AY$116,MATCH($A52&amp;$B52,'計測入力シート（ここのみ編集可）'!$BM$17:$BM$116,0)),"")</f>
        <v>-</v>
      </c>
      <c r="I52" s="75" t="str">
        <f t="array" ref="I52">IFERROR(INDEX('計測入力シート（ここのみ編集可）'!$AZ$17:$AZ$116,MATCH($A52&amp;$B52,'計測入力シート（ここのみ編集可）'!$BM$17:$BM$116,0)),"")</f>
        <v>2:01:614</v>
      </c>
      <c r="J52" s="60">
        <f t="array" ref="J52">IFERROR(INDEX('計測入力シート（ここのみ編集可）'!$BB$17:$BB$116,MATCH($A52&amp;$B52,'計測入力シート（ここのみ編集可）'!$BM$17:$BM$116,0)),"")</f>
        <v>1</v>
      </c>
      <c r="K52" s="75" t="str">
        <f t="array" ref="K52">IFERROR(INDEX('計測入力シート（ここのみ編集可）'!$BC$17:$BC$116,MATCH($A52&amp;$B52,'計測入力シート（ここのみ編集可）'!$BM$17:$BM$116,0)),"")</f>
        <v>2:02:614</v>
      </c>
      <c r="L52" s="84">
        <f t="array" ref="L52">IFERROR(INDEX('計測入力シート（ここのみ編集可）'!$BD$17:$BD$116,MATCH($A52&amp;$B52,'計測入力シート（ここのみ編集可）'!$BM$17:$BM$116,0)),"")</f>
        <v>1.256213757</v>
      </c>
      <c r="M52" s="84">
        <f t="array" ref="M52">IFERROR(INDEX('計測入力シート（ここのみ編集可）'!$BE$17:$BE$116,MATCH($A52&amp;$B52,'計測入力シート（ここのみ編集可）'!$BM$17:$BM$116,0)),"")</f>
        <v>1.256213757</v>
      </c>
      <c r="N52" s="75">
        <f t="array" ref="N52">IFERROR(INDEX('計測入力シート（ここのみ編集可）'!$BN$17:$BN$116,MATCH($A52&amp;$B52,'計測入力シート（ここのみ編集可）'!$BM$17:$BM$116,0)),"")</f>
        <v>5</v>
      </c>
      <c r="O52" s="75" t="str">
        <f t="array" ref="O52">IFERROR(INDEX('計測入力シート（ここのみ編集可）'!$BP$17:$BP$116,MATCH($A52&amp;$B52,'計測入力シート（ここのみ編集可）'!$BM$17:$BM$116,0)),"")</f>
        <v>-</v>
      </c>
      <c r="P52" s="75" t="str">
        <f t="array" ref="P52">IFERROR(INDEX('計測入力シート（ここのみ編集可）'!$BR$17:$BR$116,MATCH($A52&amp;$B52,'計測入力シート（ここのみ編集可）'!$BM$17:$BM$116,0)),"")</f>
        <v>-</v>
      </c>
      <c r="Q52" s="89">
        <f t="array" ref="Q52">IFERROR(INDEX('計測入力シート（ここのみ編集可）'!$BL$17:$BL$116,MATCH($A52&amp;$B52,'計測入力シート（ここのみ編集可）'!$BM$17:$BM$116,0)),"")</f>
        <v>42</v>
      </c>
    </row>
    <row r="53" ht="22.5" customHeight="1">
      <c r="A53" s="36" t="s">
        <v>17</v>
      </c>
      <c r="B53" s="36">
        <v>49.0</v>
      </c>
      <c r="C53" s="36"/>
      <c r="D53" s="91" t="str">
        <f t="array" ref="D53">IFERROR(INDEX('計測入力シート（ここのみ編集可）'!$B$17:$B$116,MATCH($A53&amp;$B53,'計測入力シート（ここのみ編集可）'!$BM$17:$BM$116,0)),"")</f>
        <v>N</v>
      </c>
      <c r="E53" s="60" t="str">
        <f t="array" ref="E53">IFERROR(INDEX('計測入力シート（ここのみ編集可）'!$D$17:$D$116,MATCH($A53&amp;$B53,'計測入力シート（ここのみ編集可）'!$BM$17:$BM$116,0)),"")</f>
        <v>こぱー</v>
      </c>
      <c r="F53" s="60" t="str">
        <f t="array" ref="F53">IFERROR(INDEX('計測入力シート（ここのみ編集可）'!$E$17:$E$116,MATCH($A53&amp;$B53,'計測入力シート（ここのみ編集可）'!$BM$17:$BM$116,0)),"")</f>
        <v>CB250R </v>
      </c>
      <c r="G53" s="73" t="str">
        <f t="array" ref="G53">IFERROR(INDEX('計測入力シート（ここのみ編集可）'!$AW$17:$AW$116,MATCH($A53&amp;$B53,'計測入力シート（ここのみ編集可）'!$BM$17:$BM$116,0)),"")</f>
        <v>9:99:999</v>
      </c>
      <c r="H53" s="60" t="str">
        <f t="array" ref="H53">IFERROR(INDEX('計測入力シート（ここのみ編集可）'!$AY$17:$AY$116,MATCH($A53&amp;$B53,'計測入力シート（ここのみ編集可）'!$BM$17:$BM$116,0)),"")</f>
        <v>MC</v>
      </c>
      <c r="I53" s="75" t="str">
        <f t="array" ref="I53">IFERROR(INDEX('計測入力シート（ここのみ編集可）'!$AZ$17:$AZ$116,MATCH($A53&amp;$B53,'計測入力シート（ここのみ編集可）'!$BM$17:$BM$116,0)),"")</f>
        <v>2:09:893</v>
      </c>
      <c r="J53" s="60" t="str">
        <f t="array" ref="J53">IFERROR(INDEX('計測入力シート（ここのみ編集可）'!$BB$17:$BB$116,MATCH($A53&amp;$B53,'計測入力シート（ここのみ編集可）'!$BM$17:$BM$116,0)),"")</f>
        <v>-</v>
      </c>
      <c r="K53" s="75" t="str">
        <f t="array" ref="K53">IFERROR(INDEX('計測入力シート（ここのみ編集可）'!$BC$17:$BC$116,MATCH($A53&amp;$B53,'計測入力シート（ここのみ編集可）'!$BM$17:$BM$116,0)),"")</f>
        <v>2:09:893</v>
      </c>
      <c r="L53" s="84">
        <f t="array" ref="L53">IFERROR(INDEX('計測入力シート（ここのみ編集可）'!$BD$17:$BD$116,MATCH($A53&amp;$B53,'計測入力シート（ここのみ編集可）'!$BM$17:$BM$116,0)),"")</f>
        <v>1.330789091</v>
      </c>
      <c r="M53" s="84">
        <f t="array" ref="M53">IFERROR(INDEX('計測入力シート（ここのみ編集可）'!$BE$17:$BE$116,MATCH($A53&amp;$B53,'計測入力シート（ここのみ編集可）'!$BM$17:$BM$116,0)),"")</f>
        <v>1.330789091</v>
      </c>
      <c r="N53" s="75">
        <f t="array" ref="N53">IFERROR(INDEX('計測入力シート（ここのみ編集可）'!$BN$17:$BN$116,MATCH($A53&amp;$B53,'計測入力シート（ここのみ編集可）'!$BM$17:$BM$116,0)),"")</f>
        <v>6</v>
      </c>
      <c r="O53" s="75" t="str">
        <f t="array" ref="O53">IFERROR(INDEX('計測入力シート（ここのみ編集可）'!$BP$17:$BP$116,MATCH($A53&amp;$B53,'計測入力シート（ここのみ編集可）'!$BM$17:$BM$116,0)),"")</f>
        <v>-</v>
      </c>
      <c r="P53" s="75" t="str">
        <f t="array" ref="P53">IFERROR(INDEX('計測入力シート（ここのみ編集可）'!$BR$17:$BR$116,MATCH($A53&amp;$B53,'計測入力シート（ここのみ編集可）'!$BM$17:$BM$116,0)),"")</f>
        <v>-</v>
      </c>
      <c r="Q53" s="89">
        <f t="array" ref="Q53">IFERROR(INDEX('計測入力シート（ここのみ編集可）'!$BL$17:$BL$116,MATCH($A53&amp;$B53,'計測入力シート（ここのみ編集可）'!$BM$17:$BM$116,0)),"")</f>
        <v>45</v>
      </c>
    </row>
    <row r="54" ht="22.5" customHeight="1">
      <c r="A54" s="36" t="s">
        <v>17</v>
      </c>
      <c r="B54" s="36">
        <v>50.0</v>
      </c>
      <c r="C54" s="36"/>
      <c r="D54" s="91" t="str">
        <f t="array" ref="D54">IFERROR(INDEX('計測入力シート（ここのみ編集可）'!$B$17:$B$116,MATCH($A54&amp;$B54,'計測入力シート（ここのみ編集可）'!$BM$17:$BM$116,0)),"")</f>
        <v>N</v>
      </c>
      <c r="E54" s="60" t="str">
        <f t="array" ref="E54">IFERROR(INDEX('計測入力シート（ここのみ編集可）'!$D$17:$D$116,MATCH($A54&amp;$B54,'計測入力シート（ここのみ編集可）'!$BM$17:$BM$116,0)),"")</f>
        <v>グチ</v>
      </c>
      <c r="F54" s="60" t="str">
        <f t="array" ref="F54">IFERROR(INDEX('計測入力シート（ここのみ編集可）'!$E$17:$E$116,MATCH($A54&amp;$B54,'計測入力シート（ここのみ編集可）'!$BM$17:$BM$116,0)),"")</f>
        <v>R1250GS</v>
      </c>
      <c r="G54" s="73" t="str">
        <f t="array" ref="G54">IFERROR(INDEX('計測入力シート（ここのみ編集可）'!$AW$17:$AW$116,MATCH($A54&amp;$B54,'計測入力シート（ここのみ編集可）'!$BM$17:$BM$116,0)),"")</f>
        <v>2:20:385</v>
      </c>
      <c r="H54" s="60">
        <f t="array" ref="H54">IFERROR(INDEX('計測入力シート（ここのみ編集可）'!$AY$17:$AY$116,MATCH($A54&amp;$B54,'計測入力シート（ここのみ編集可）'!$BM$17:$BM$116,0)),"")</f>
        <v>6</v>
      </c>
      <c r="I54" s="75" t="str">
        <f t="array" ref="I54">IFERROR(INDEX('計測入力シート（ここのみ編集可）'!$AZ$17:$AZ$116,MATCH($A54&amp;$B54,'計測入力シート（ここのみ編集可）'!$BM$17:$BM$116,0)),"")</f>
        <v>2:16:797</v>
      </c>
      <c r="J54" s="60" t="str">
        <f t="array" ref="J54">IFERROR(INDEX('計測入力シート（ここのみ編集可）'!$BB$17:$BB$116,MATCH($A54&amp;$B54,'計測入力シート（ここのみ編集可）'!$BM$17:$BM$116,0)),"")</f>
        <v>-</v>
      </c>
      <c r="K54" s="75" t="str">
        <f t="array" ref="K54">IFERROR(INDEX('計測入力シート（ここのみ編集可）'!$BC$17:$BC$116,MATCH($A54&amp;$B54,'計測入力シート（ここのみ編集可）'!$BM$17:$BM$116,0)),"")</f>
        <v>2:16:797</v>
      </c>
      <c r="L54" s="84">
        <f t="array" ref="L54">IFERROR(INDEX('計測入力シート（ここのみ編集可）'!$BD$17:$BD$116,MATCH($A54&amp;$B54,'計測入力シート（ここのみ編集可）'!$BM$17:$BM$116,0)),"")</f>
        <v>1.401522447</v>
      </c>
      <c r="M54" s="84">
        <f t="array" ref="M54">IFERROR(INDEX('計測入力シート（ここのみ編集可）'!$BE$17:$BE$116,MATCH($A54&amp;$B54,'計測入力シート（ここのみ編集可）'!$BM$17:$BM$116,0)),"")</f>
        <v>1.401522447</v>
      </c>
      <c r="N54" s="75">
        <f t="array" ref="N54">IFERROR(INDEX('計測入力シート（ここのみ編集可）'!$BN$17:$BN$116,MATCH($A54&amp;$B54,'計測入力シート（ここのみ編集可）'!$BM$17:$BM$116,0)),"")</f>
        <v>7</v>
      </c>
      <c r="O54" s="75" t="str">
        <f t="array" ref="O54">IFERROR(INDEX('計測入力シート（ここのみ編集可）'!$BP$17:$BP$116,MATCH($A54&amp;$B54,'計測入力シート（ここのみ編集可）'!$BM$17:$BM$116,0)),"")</f>
        <v>-</v>
      </c>
      <c r="P54" s="75" t="str">
        <f t="array" ref="P54">IFERROR(INDEX('計測入力シート（ここのみ編集可）'!$BR$17:$BR$116,MATCH($A54&amp;$B54,'計測入力シート（ここのみ編集可）'!$BM$17:$BM$116,0)),"")</f>
        <v>-</v>
      </c>
      <c r="Q54" s="89">
        <f t="array" ref="Q54">IFERROR(INDEX('計測入力シート（ここのみ編集可）'!$BL$17:$BL$116,MATCH($A54&amp;$B54,'計測入力シート（ここのみ編集可）'!$BM$17:$BM$116,0)),"")</f>
        <v>46</v>
      </c>
    </row>
    <row r="55" ht="22.5" customHeight="1">
      <c r="A55" s="36" t="s">
        <v>17</v>
      </c>
      <c r="B55" s="36">
        <v>51.0</v>
      </c>
      <c r="C55" s="36"/>
      <c r="D55" s="91" t="str">
        <f t="array" ref="D55">IFERROR(INDEX('計測入力シート（ここのみ編集可）'!$B$17:$B$116,MATCH($A55&amp;$B55,'計測入力シート（ここのみ編集可）'!$BM$17:$BM$116,0)),"")</f>
        <v>N</v>
      </c>
      <c r="E55" s="60" t="str">
        <f t="array" ref="E55">IFERROR(INDEX('計測入力シート（ここのみ編集可）'!$D$17:$D$116,MATCH($A55&amp;$B55,'計測入力シート（ここのみ編集可）'!$BM$17:$BM$116,0)),"")</f>
        <v>むねー</v>
      </c>
      <c r="F55" s="60" t="str">
        <f t="array" ref="F55">IFERROR(INDEX('計測入力シート（ここのみ編集可）'!$E$17:$E$116,MATCH($A55&amp;$B55,'計測入力シート（ここのみ編集可）'!$BM$17:$BM$116,0)),"")</f>
        <v>GROM</v>
      </c>
      <c r="G55" s="73" t="str">
        <f t="array" ref="G55">IFERROR(INDEX('計測入力シート（ここのみ編集可）'!$AW$17:$AW$116,MATCH($A55&amp;$B55,'計測入力シート（ここのみ編集可）'!$BM$17:$BM$116,0)),"")</f>
        <v>9:99:999</v>
      </c>
      <c r="H55" s="60" t="str">
        <f t="array" ref="H55">IFERROR(INDEX('計測入力シート（ここのみ編集可）'!$AY$17:$AY$116,MATCH($A55&amp;$B55,'計測入力シート（ここのみ編集可）'!$BM$17:$BM$116,0)),"")</f>
        <v>MC</v>
      </c>
      <c r="I55" s="75" t="str">
        <f t="array" ref="I55">IFERROR(INDEX('計測入力シート（ここのみ編集可）'!$AZ$17:$AZ$116,MATCH($A55&amp;$B55,'計測入力シート（ここのみ編集可）'!$BM$17:$BM$116,0)),"")</f>
        <v>2:19:060</v>
      </c>
      <c r="J55" s="60" t="str">
        <f t="array" ref="J55">IFERROR(INDEX('計測入力シート（ここのみ編集可）'!$BB$17:$BB$116,MATCH($A55&amp;$B55,'計測入力シート（ここのみ編集可）'!$BM$17:$BM$116,0)),"")</f>
        <v>-</v>
      </c>
      <c r="K55" s="75" t="str">
        <f t="array" ref="K55">IFERROR(INDEX('計測入力シート（ここのみ編集可）'!$BC$17:$BC$116,MATCH($A55&amp;$B55,'計測入力シート（ここのみ編集可）'!$BM$17:$BM$116,0)),"")</f>
        <v>2:19:060</v>
      </c>
      <c r="L55" s="84">
        <f t="array" ref="L55">IFERROR(INDEX('計測入力シート（ここのみ編集可）'!$BD$17:$BD$116,MATCH($A55&amp;$B55,'計測入力シート（ここのみ編集可）'!$BM$17:$BM$116,0)),"")</f>
        <v>1.424707497</v>
      </c>
      <c r="M55" s="84">
        <f t="array" ref="M55">IFERROR(INDEX('計測入力シート（ここのみ編集可）'!$BE$17:$BE$116,MATCH($A55&amp;$B55,'計測入力シート（ここのみ編集可）'!$BM$17:$BM$116,0)),"")</f>
        <v>1.424707497</v>
      </c>
      <c r="N55" s="75">
        <f t="array" ref="N55">IFERROR(INDEX('計測入力シート（ここのみ編集可）'!$BN$17:$BN$116,MATCH($A55&amp;$B55,'計測入力シート（ここのみ編集可）'!$BM$17:$BM$116,0)),"")</f>
        <v>8</v>
      </c>
      <c r="O55" s="75" t="str">
        <f t="array" ref="O55">IFERROR(INDEX('計測入力シート（ここのみ編集可）'!$BP$17:$BP$116,MATCH($A55&amp;$B55,'計測入力シート（ここのみ編集可）'!$BM$17:$BM$116,0)),"")</f>
        <v>-</v>
      </c>
      <c r="P55" s="75">
        <f t="array" ref="P55">IFERROR(INDEX('計測入力シート（ここのみ編集可）'!$BR$17:$BR$116,MATCH($A55&amp;$B55,'計測入力シート（ここのみ編集可）'!$BM$17:$BM$116,0)),"")</f>
        <v>4</v>
      </c>
      <c r="Q55" s="89">
        <f t="array" ref="Q55">IFERROR(INDEX('計測入力シート（ここのみ編集可）'!$BL$17:$BL$116,MATCH($A55&amp;$B55,'計測入力シート（ここのみ編集可）'!$BM$17:$BM$116,0)),"")</f>
        <v>47</v>
      </c>
    </row>
    <row r="56" ht="22.5" customHeight="1">
      <c r="A56" s="36" t="s">
        <v>17</v>
      </c>
      <c r="B56" s="36">
        <v>52.0</v>
      </c>
      <c r="C56" s="36"/>
      <c r="D56" s="91" t="str">
        <f t="array" ref="D56">IFERROR(INDEX('計測入力シート（ここのみ編集可）'!$B$17:$B$116,MATCH($A56&amp;$B56,'計測入力シート（ここのみ編集可）'!$BM$17:$BM$116,0)),"")</f>
        <v>N</v>
      </c>
      <c r="E56" s="60" t="str">
        <f t="array" ref="E56">IFERROR(INDEX('計測入力シート（ここのみ編集可）'!$D$17:$D$116,MATCH($A56&amp;$B56,'計測入力シート（ここのみ編集可）'!$BM$17:$BM$116,0)),"")</f>
        <v>まさじぃ</v>
      </c>
      <c r="F56" s="60" t="str">
        <f t="array" ref="F56">IFERROR(INDEX('計測入力シート（ここのみ編集可）'!$E$17:$E$116,MATCH($A56&amp;$B56,'計測入力シート（ここのみ編集可）'!$BM$17:$BM$116,0)),"")</f>
        <v>GSX-S1000</v>
      </c>
      <c r="G56" s="73" t="str">
        <f t="array" ref="G56">IFERROR(INDEX('計測入力シート（ここのみ編集可）'!$AW$17:$AW$116,MATCH($A56&amp;$B56,'計測入力シート（ここのみ編集可）'!$BM$17:$BM$116,0)),"")</f>
        <v>9:99:999</v>
      </c>
      <c r="H56" s="60" t="str">
        <f t="array" ref="H56">IFERROR(INDEX('計測入力シート（ここのみ編集可）'!$AY$17:$AY$116,MATCH($A56&amp;$B56,'計測入力シート（ここのみ編集可）'!$BM$17:$BM$116,0)),"")</f>
        <v>MC</v>
      </c>
      <c r="I56" s="75" t="str">
        <f t="array" ref="I56">IFERROR(INDEX('計測入力シート（ここのみ編集可）'!$AZ$17:$AZ$116,MATCH($A56&amp;$B56,'計測入力シート（ここのみ編集可）'!$BM$17:$BM$116,0)),"")</f>
        <v>2:17:950</v>
      </c>
      <c r="J56" s="60">
        <f t="array" ref="J56">IFERROR(INDEX('計測入力シート（ここのみ編集可）'!$BB$17:$BB$116,MATCH($A56&amp;$B56,'計測入力シート（ここのみ編集可）'!$BM$17:$BM$116,0)),"")</f>
        <v>2</v>
      </c>
      <c r="K56" s="75" t="str">
        <f t="array" ref="K56">IFERROR(INDEX('計測入力シート（ここのみ編集可）'!$BC$17:$BC$116,MATCH($A56&amp;$B56,'計測入力シート（ここのみ編集可）'!$BM$17:$BM$116,0)),"")</f>
        <v>2:19:950</v>
      </c>
      <c r="L56" s="84">
        <f t="array" ref="L56">IFERROR(INDEX('計測入力シート（ここのみ編集可）'!$BD$17:$BD$116,MATCH($A56&amp;$B56,'計測入力シート（ここのみ編集可）'!$BM$17:$BM$116,0)),"")</f>
        <v>1.433825789</v>
      </c>
      <c r="M56" s="84">
        <f t="array" ref="M56">IFERROR(INDEX('計測入力シート（ここのみ編集可）'!$BE$17:$BE$116,MATCH($A56&amp;$B56,'計測入力シート（ここのみ編集可）'!$BM$17:$BM$116,0)),"")</f>
        <v>1.433825789</v>
      </c>
      <c r="N56" s="75">
        <f t="array" ref="N56">IFERROR(INDEX('計測入力シート（ここのみ編集可）'!$BN$17:$BN$116,MATCH($A56&amp;$B56,'計測入力シート（ここのみ編集可）'!$BM$17:$BM$116,0)),"")</f>
        <v>9</v>
      </c>
      <c r="O56" s="75" t="str">
        <f t="array" ref="O56">IFERROR(INDEX('計測入力シート（ここのみ編集可）'!$BP$17:$BP$116,MATCH($A56&amp;$B56,'計測入力シート（ここのみ編集可）'!$BM$17:$BM$116,0)),"")</f>
        <v>-</v>
      </c>
      <c r="P56" s="75" t="str">
        <f t="array" ref="P56">IFERROR(INDEX('計測入力シート（ここのみ編集可）'!$BR$17:$BR$116,MATCH($A56&amp;$B56,'計測入力シート（ここのみ編集可）'!$BM$17:$BM$116,0)),"")</f>
        <v>-</v>
      </c>
      <c r="Q56" s="89">
        <f t="array" ref="Q56">IFERROR(INDEX('計測入力シート（ここのみ編集可）'!$BL$17:$BL$116,MATCH($A56&amp;$B56,'計測入力シート（ここのみ編集可）'!$BM$17:$BM$116,0)),"")</f>
        <v>48</v>
      </c>
    </row>
    <row r="57" ht="22.5" customHeight="1">
      <c r="A57" s="36" t="s">
        <v>17</v>
      </c>
      <c r="B57" s="36">
        <v>53.0</v>
      </c>
      <c r="C57" s="36"/>
      <c r="D57" s="91" t="str">
        <f t="array" ref="D57">IFERROR(INDEX('計測入力シート（ここのみ編集可）'!$B$17:$B$116,MATCH($A57&amp;$B57,'計測入力シート（ここのみ編集可）'!$BM$17:$BM$116,0)),"")</f>
        <v>N</v>
      </c>
      <c r="E57" s="60" t="str">
        <f t="array" ref="E57">IFERROR(INDEX('計測入力シート（ここのみ編集可）'!$D$17:$D$116,MATCH($A57&amp;$B57,'計測入力シート（ここのみ編集可）'!$BM$17:$BM$116,0)),"")</f>
        <v>EK9</v>
      </c>
      <c r="F57" s="60" t="str">
        <f t="array" ref="F57">IFERROR(INDEX('計測入力シート（ここのみ編集可）'!$E$17:$E$116,MATCH($A57&amp;$B57,'計測入力シート（ここのみ編集可）'!$BM$17:$BM$116,0)),"")</f>
        <v>NSR250</v>
      </c>
      <c r="G57" s="73" t="str">
        <f t="array" ref="G57">IFERROR(INDEX('計測入力シート（ここのみ編集可）'!$AW$17:$AW$116,MATCH($A57&amp;$B57,'計測入力シート（ここのみ編集可）'!$BM$17:$BM$116,0)),"")</f>
        <v>2:40:692</v>
      </c>
      <c r="H57" s="60" t="str">
        <f t="array" ref="H57">IFERROR(INDEX('計測入力シート（ここのみ編集可）'!$AY$17:$AY$116,MATCH($A57&amp;$B57,'計測入力シート（ここのみ編集可）'!$BM$17:$BM$116,0)),"")</f>
        <v>-</v>
      </c>
      <c r="I57" s="75" t="str">
        <f t="array" ref="I57">IFERROR(INDEX('計測入力シート（ここのみ編集可）'!$AZ$17:$AZ$116,MATCH($A57&amp;$B57,'計測入力シート（ここのみ編集可）'!$BM$17:$BM$116,0)),"")</f>
        <v>2:30:194</v>
      </c>
      <c r="J57" s="60" t="str">
        <f t="array" ref="J57">IFERROR(INDEX('計測入力シート（ここのみ編集可）'!$BB$17:$BB$116,MATCH($A57&amp;$B57,'計測入力シート（ここのみ編集可）'!$BM$17:$BM$116,0)),"")</f>
        <v>-</v>
      </c>
      <c r="K57" s="75" t="str">
        <f t="array" ref="K57">IFERROR(INDEX('計測入力シート（ここのみ編集可）'!$BC$17:$BC$116,MATCH($A57&amp;$B57,'計測入力シート（ここのみ編集可）'!$BM$17:$BM$116,0)),"")</f>
        <v>2:30:194</v>
      </c>
      <c r="L57" s="84">
        <f t="array" ref="L57">IFERROR(INDEX('計測入力シート（ここのみ編集可）'!$BD$17:$BD$116,MATCH($A57&amp;$B57,'計測入力シート（ここのみ編集可）'!$BM$17:$BM$116,0)),"")</f>
        <v>1.538778354</v>
      </c>
      <c r="M57" s="84">
        <f t="array" ref="M57">IFERROR(INDEX('計測入力シート（ここのみ編集可）'!$BE$17:$BE$116,MATCH($A57&amp;$B57,'計測入力シート（ここのみ編集可）'!$BM$17:$BM$116,0)),"")</f>
        <v>1.538778354</v>
      </c>
      <c r="N57" s="75">
        <f t="array" ref="N57">IFERROR(INDEX('計測入力シート（ここのみ編集可）'!$BN$17:$BN$116,MATCH($A57&amp;$B57,'計測入力シート（ここのみ編集可）'!$BM$17:$BM$116,0)),"")</f>
        <v>10</v>
      </c>
      <c r="O57" s="75">
        <f t="array" ref="O57">IFERROR(INDEX('計測入力シート（ここのみ編集可）'!$BP$17:$BP$116,MATCH($A57&amp;$B57,'計測入力シート（ここのみ編集可）'!$BM$17:$BM$116,0)),"")</f>
        <v>5</v>
      </c>
      <c r="P57" s="75" t="str">
        <f t="array" ref="P57">IFERROR(INDEX('計測入力シート（ここのみ編集可）'!$BR$17:$BR$116,MATCH($A57&amp;$B57,'計測入力シート（ここのみ編集可）'!$BM$17:$BM$116,0)),"")</f>
        <v>-</v>
      </c>
      <c r="Q57" s="89">
        <f t="array" ref="Q57">IFERROR(INDEX('計測入力シート（ここのみ編集可）'!$BL$17:$BL$116,MATCH($A57&amp;$B57,'計測入力シート（ここのみ編集可）'!$BM$17:$BM$116,0)),"")</f>
        <v>49</v>
      </c>
    </row>
    <row r="58" ht="22.5" customHeight="1">
      <c r="A58" s="36" t="s">
        <v>17</v>
      </c>
      <c r="B58" s="36">
        <v>54.0</v>
      </c>
      <c r="C58" s="36"/>
      <c r="D58" s="290" t="str">
        <f t="array" ref="D58">IFERROR(INDEX('計測入力シート（ここのみ編集可）'!$B$17:$B$116,MATCH($A58&amp;$B58,'計測入力シート（ここのみ編集可）'!$BM$17:$BM$116,0)),"")</f>
        <v>N</v>
      </c>
      <c r="E58" s="291" t="str">
        <f t="array" ref="E58">IFERROR(INDEX('計測入力シート（ここのみ編集可）'!$D$17:$D$116,MATCH($A58&amp;$B58,'計測入力シート（ここのみ編集可）'!$BM$17:$BM$116,0)),"")</f>
        <v>さかもっちゃん</v>
      </c>
      <c r="F58" s="291" t="str">
        <f t="array" ref="F58">IFERROR(INDEX('計測入力シート（ここのみ編集可）'!$E$17:$E$116,MATCH($A58&amp;$B58,'計測入力シート（ここのみ編集可）'!$BM$17:$BM$116,0)),"")</f>
        <v>690 DUKE</v>
      </c>
      <c r="G58" s="292" t="str">
        <f t="array" ref="G58">IFERROR(INDEX('計測入力シート（ここのみ編集可）'!$AW$17:$AW$116,MATCH($A58&amp;$B58,'計測入力シート（ここのみ編集可）'!$BM$17:$BM$116,0)),"")</f>
        <v>2:48:703</v>
      </c>
      <c r="H58" s="291" t="str">
        <f t="array" ref="H58">IFERROR(INDEX('計測入力シート（ここのみ編集可）'!$AY$17:$AY$116,MATCH($A58&amp;$B58,'計測入力シート（ここのみ編集可）'!$BM$17:$BM$116,0)),"")</f>
        <v>-</v>
      </c>
      <c r="I58" s="293" t="str">
        <f t="array" ref="I58">IFERROR(INDEX('計測入力シート（ここのみ編集可）'!$AZ$17:$AZ$116,MATCH($A58&amp;$B58,'計測入力シート（ここのみ編集可）'!$BM$17:$BM$116,0)),"")</f>
        <v>2:41:056</v>
      </c>
      <c r="J58" s="291" t="str">
        <f t="array" ref="J58">IFERROR(INDEX('計測入力シート（ここのみ編集可）'!$BB$17:$BB$116,MATCH($A58&amp;$B58,'計測入力シート（ここのみ編集可）'!$BM$17:$BM$116,0)),"")</f>
        <v>-</v>
      </c>
      <c r="K58" s="293" t="str">
        <f t="array" ref="K58">IFERROR(INDEX('計測入力シート（ここのみ編集可）'!$BC$17:$BC$116,MATCH($A58&amp;$B58,'計測入力シート（ここのみ編集可）'!$BM$17:$BM$116,0)),"")</f>
        <v>2:41:056</v>
      </c>
      <c r="L58" s="294">
        <f t="array" ref="L58">IFERROR(INDEX('計測入力シート（ここのみ編集可）'!$BD$17:$BD$116,MATCH($A58&amp;$B58,'計測入力シート（ここのみ編集可）'!$BM$17:$BM$116,0)),"")</f>
        <v>1.650062496</v>
      </c>
      <c r="M58" s="294">
        <f t="array" ref="M58">IFERROR(INDEX('計測入力シート（ここのみ編集可）'!$BE$17:$BE$116,MATCH($A58&amp;$B58,'計測入力シート（ここのみ編集可）'!$BM$17:$BM$116,0)),"")</f>
        <v>1.650062496</v>
      </c>
      <c r="N58" s="293">
        <f t="array" ref="N58">IFERROR(INDEX('計測入力シート（ここのみ編集可）'!$BN$17:$BN$116,MATCH($A58&amp;$B58,'計測入力シート（ここのみ編集可）'!$BM$17:$BM$116,0)),"")</f>
        <v>11</v>
      </c>
      <c r="O58" s="293" t="str">
        <f t="array" ref="O58">IFERROR(INDEX('計測入力シート（ここのみ編集可）'!$BP$17:$BP$116,MATCH($A58&amp;$B58,'計測入力シート（ここのみ編集可）'!$BM$17:$BM$116,0)),"")</f>
        <v>-</v>
      </c>
      <c r="P58" s="293" t="str">
        <f t="array" ref="P58">IFERROR(INDEX('計測入力シート（ここのみ編集可）'!$BR$17:$BR$116,MATCH($A58&amp;$B58,'計測入力シート（ここのみ編集可）'!$BM$17:$BM$116,0)),"")</f>
        <v>-</v>
      </c>
      <c r="Q58" s="295">
        <f t="array" ref="Q58">IFERROR(INDEX('計測入力シート（ここのみ編集可）'!$BL$17:$BL$116,MATCH($A58&amp;$B58,'計測入力シート（ここのみ編集可）'!$BM$17:$BM$116,0)),"")</f>
        <v>50</v>
      </c>
    </row>
    <row r="59" ht="20.25" customHeight="1"/>
    <row r="60" ht="20.25" customHeight="1"/>
    <row r="61" ht="20.25" customHeight="1"/>
    <row r="62" ht="20.25" customHeight="1"/>
    <row r="63" ht="20.25" customHeight="1"/>
    <row r="64" ht="20.25" customHeight="1"/>
  </sheetData>
  <mergeCells count="13">
    <mergeCell ref="L3:L4"/>
    <mergeCell ref="M3:M4"/>
    <mergeCell ref="N3:N4"/>
    <mergeCell ref="O3:O4"/>
    <mergeCell ref="P3:P4"/>
    <mergeCell ref="Q3:Q4"/>
    <mergeCell ref="D2:Q2"/>
    <mergeCell ref="D3:D4"/>
    <mergeCell ref="E3:E4"/>
    <mergeCell ref="F3:F4"/>
    <mergeCell ref="G3:H3"/>
    <mergeCell ref="I3:J3"/>
    <mergeCell ref="K3:K4"/>
  </mergeCells>
  <conditionalFormatting sqref="D5:D58">
    <cfRule type="cellIs" dxfId="4" priority="1" operator="equal">
      <formula>"A"</formula>
    </cfRule>
  </conditionalFormatting>
  <conditionalFormatting sqref="D5:D58">
    <cfRule type="cellIs" dxfId="5" priority="2" operator="equal">
      <formula>"B"</formula>
    </cfRule>
  </conditionalFormatting>
  <conditionalFormatting sqref="D5:D58">
    <cfRule type="cellIs" dxfId="6" priority="3" operator="equal">
      <formula>"C1"</formula>
    </cfRule>
  </conditionalFormatting>
  <conditionalFormatting sqref="D5:D58">
    <cfRule type="cellIs" dxfId="7" priority="4" operator="equal">
      <formula>"C2"</formula>
    </cfRule>
  </conditionalFormatting>
  <conditionalFormatting sqref="D5:D58">
    <cfRule type="cellIs" dxfId="8" priority="5" operator="equal">
      <formula>"D"</formula>
    </cfRule>
  </conditionalFormatting>
  <conditionalFormatting sqref="D5:D58">
    <cfRule type="cellIs" dxfId="9" priority="6" operator="equal">
      <formula>"R"</formula>
    </cfRule>
  </conditionalFormatting>
  <conditionalFormatting sqref="D5:D58">
    <cfRule type="cellIs" dxfId="10" priority="7" operator="equal">
      <formula>"N"</formula>
    </cfRule>
  </conditionalFormatting>
  <conditionalFormatting sqref="D5:D58">
    <cfRule type="cellIs" dxfId="11" priority="8" operator="equal">
      <formula>"NL"</formula>
    </cfRule>
  </conditionalFormatting>
  <conditionalFormatting sqref="D5:D58">
    <cfRule type="cellIs" dxfId="12" priority="9" operator="equal">
      <formula>"A"</formula>
    </cfRule>
  </conditionalFormatting>
  <printOptions horizontalCentered="1"/>
  <pageMargins bottom="0.75" footer="0.0" header="0.0" left="0.7" right="0.7" top="0.75"/>
  <pageSetup fitToHeight="0" paperSize="9" cellComments="atEnd" orientation="portrait" pageOrder="overThenDown"/>
  <drawing r:id="rId1"/>
  <tableParts count="1">
    <tablePart r:id="rId3"/>
  </tablePart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hidden="1" min="1" max="2" width="6.88"/>
    <col customWidth="1" min="3" max="3" width="3.25"/>
    <col customWidth="1" min="4" max="4" width="7.63"/>
    <col customWidth="1" min="5" max="7" width="15.13"/>
    <col customWidth="1" min="8" max="8" width="7.63"/>
    <col customWidth="1" min="9" max="9" width="15.13"/>
    <col customWidth="1" min="10" max="10" width="7.63"/>
    <col customWidth="1" min="11" max="11" width="15.13"/>
    <col customWidth="1" min="12" max="17" width="7.63"/>
  </cols>
  <sheetData>
    <row r="1" ht="12.75" customHeight="1"/>
    <row r="2" ht="31.5" customHeight="1">
      <c r="D2" s="5" t="s">
        <v>1</v>
      </c>
      <c r="E2" s="7"/>
      <c r="F2" s="7"/>
      <c r="G2" s="7"/>
      <c r="H2" s="7"/>
      <c r="I2" s="7"/>
      <c r="J2" s="7"/>
      <c r="K2" s="7"/>
      <c r="L2" s="7"/>
      <c r="M2" s="7"/>
      <c r="N2" s="7"/>
      <c r="O2" s="7"/>
      <c r="P2" s="7"/>
      <c r="Q2" s="10"/>
    </row>
    <row r="3" ht="14.25" customHeight="1">
      <c r="D3" s="13" t="s">
        <v>3</v>
      </c>
      <c r="E3" s="15" t="s">
        <v>4</v>
      </c>
      <c r="F3" s="17" t="s">
        <v>5</v>
      </c>
      <c r="G3" s="18" t="s">
        <v>6</v>
      </c>
      <c r="I3" s="18" t="s">
        <v>7</v>
      </c>
      <c r="K3" s="15" t="s">
        <v>8</v>
      </c>
      <c r="L3" s="22" t="s">
        <v>9</v>
      </c>
      <c r="M3" s="22" t="s">
        <v>10</v>
      </c>
      <c r="N3" s="24" t="s">
        <v>11</v>
      </c>
      <c r="O3" s="22" t="s">
        <v>12</v>
      </c>
      <c r="P3" s="22" t="s">
        <v>13</v>
      </c>
      <c r="Q3" s="29" t="s">
        <v>14</v>
      </c>
    </row>
    <row r="4" ht="17.25" customHeight="1">
      <c r="D4" s="30"/>
      <c r="E4" s="28"/>
      <c r="G4" s="15" t="s">
        <v>15</v>
      </c>
      <c r="H4" s="33" t="s">
        <v>16</v>
      </c>
      <c r="I4" s="15" t="s">
        <v>15</v>
      </c>
      <c r="J4" s="33" t="s">
        <v>16</v>
      </c>
      <c r="K4" s="28"/>
      <c r="N4" s="32"/>
      <c r="Q4" s="35"/>
    </row>
    <row r="5" ht="18.75" customHeight="1">
      <c r="A5" s="36" t="s">
        <v>17</v>
      </c>
      <c r="B5" s="36">
        <v>1.0</v>
      </c>
      <c r="C5" s="36"/>
      <c r="D5" s="25" t="str">
        <f t="array" ref="D5">IFERROR(INDEX('計測入力シート（ここのみ編集可）'!$B$17:$B$116,MATCH($A5&amp;$B5,'計測入力シート（ここのみ編集可）'!$BM$17:$BM$116,0)),"")</f>
        <v>A</v>
      </c>
      <c r="E5" s="55" t="str">
        <f t="array" ref="E5">IFERROR(INDEX('計測入力シート（ここのみ編集可）'!$D$17:$D$116,MATCH($A5&amp;$B5,'計測入力シート（ここのみ編集可）'!$BM$17:$BM$116,0)),"")</f>
        <v>OKOK</v>
      </c>
      <c r="F5" s="55" t="str">
        <f t="array" ref="F5">IFERROR(INDEX('計測入力シート（ここのみ編集可）'!$E$17:$E$116,MATCH($A5&amp;$B5,'計測入力シート（ここのみ編集可）'!$BM$17:$BM$116,0)),"")</f>
        <v>NSR250</v>
      </c>
      <c r="G5" s="67" t="str">
        <f t="array" ref="G5">IFERROR(INDEX('計測入力シート（ここのみ編集可）'!$AW$17:$AW$116,MATCH($A5&amp;$B5,'計測入力シート（ここのみ編集可）'!$BM$17:$BM$116,0)),"")</f>
        <v>1:37:606</v>
      </c>
      <c r="H5" s="55" t="str">
        <f t="array" ref="H5">IFERROR(INDEX('計測入力シート（ここのみ編集可）'!$AY$17:$AY$116,MATCH($A5&amp;$B5,'計測入力シート（ここのみ編集可）'!$BM$17:$BM$116,0)),"")</f>
        <v>-</v>
      </c>
      <c r="I5" s="74" t="str">
        <f t="array" ref="I5">IFERROR(INDEX('計測入力シート（ここのみ編集可）'!$AZ$17:$AZ$116,MATCH($A5&amp;$B5,'計測入力シート（ここのみ編集可）'!$BM$17:$BM$116,0)),"")</f>
        <v>1:37:784</v>
      </c>
      <c r="J5" s="55" t="str">
        <f t="array" ref="J5">IFERROR(INDEX('計測入力シート（ここのみ編集可）'!$BB$17:$BB$116,MATCH($A5&amp;$B5,'計測入力シート（ここのみ編集可）'!$BM$17:$BM$116,0)),"")</f>
        <v>-</v>
      </c>
      <c r="K5" s="74" t="str">
        <f t="array" ref="K5">IFERROR(INDEX('計測入力シート（ここのみ編集可）'!$BC$17:$BC$116,MATCH($A5&amp;$B5,'計測入力シート（ここのみ編集可）'!$BM$17:$BM$116,0)),"")</f>
        <v>1:37:606</v>
      </c>
      <c r="L5" s="82">
        <f t="array" ref="L5">IFERROR(INDEX('計測入力シート（ここのみ編集可）'!$BD$17:$BD$116,MATCH($A5&amp;$B5,'計測入力シート（ここのみ編集可）'!$BM$17:$BM$116,0)),"")</f>
        <v>1</v>
      </c>
      <c r="M5" s="82">
        <f t="array" ref="M5">IFERROR(INDEX('計測入力シート（ここのみ編集可）'!$BE$17:$BE$116,MATCH($A5&amp;$B5,'計測入力シート（ここのみ編集可）'!$BM$17:$BM$116,0)),"")</f>
        <v>1</v>
      </c>
      <c r="N5" s="74">
        <f t="array" ref="N5">IFERROR(INDEX('計測入力シート（ここのみ編集可）'!$BN$17:$BN$116,MATCH($A5&amp;$B5,'計測入力シート（ここのみ編集可）'!$BM$17:$BM$116,0)),"")</f>
        <v>1</v>
      </c>
      <c r="O5" s="74" t="str">
        <f t="array" ref="O5">IFERROR(INDEX('計測入力シート（ここのみ編集可）'!$BP$17:$BP$116,MATCH($A5&amp;$B5,'計測入力シート（ここのみ編集可）'!$BM$17:$BM$116,0)),"")</f>
        <v>-</v>
      </c>
      <c r="P5" s="74" t="str">
        <f t="array" ref="P5">IFERROR(INDEX('計測入力シート（ここのみ編集可）'!$BR$17:$BR$116,MATCH($A5&amp;$B5,'計測入力シート（ここのみ編集可）'!$BM$17:$BM$116,0)),"")</f>
        <v>-</v>
      </c>
      <c r="Q5" s="87">
        <f t="array" ref="Q5">IFERROR(INDEX('計測入力シート（ここのみ編集可）'!$BL$17:$BL$116,MATCH($A5&amp;$B5,'計測入力シート（ここのみ編集可）'!$BM$17:$BM$116,0)),"")</f>
        <v>1</v>
      </c>
    </row>
    <row r="6" ht="18.75" customHeight="1">
      <c r="A6" s="36" t="s">
        <v>17</v>
      </c>
      <c r="B6" s="36">
        <v>2.0</v>
      </c>
      <c r="C6" s="36"/>
      <c r="D6" s="92" t="str">
        <f t="array" ref="D6">IFERROR(INDEX('計測入力シート（ここのみ編集可）'!$B$17:$B$116,MATCH($A6&amp;$B6,'計測入力シート（ここのみ編集可）'!$BM$17:$BM$116,0)),"")</f>
        <v>A</v>
      </c>
      <c r="E6" s="55" t="str">
        <f t="array" ref="E6">IFERROR(INDEX('計測入力シート（ここのみ編集可）'!$D$17:$D$116,MATCH($A6&amp;$B6,'計測入力シート（ここのみ編集可）'!$BM$17:$BM$116,0)),"")</f>
        <v>ray</v>
      </c>
      <c r="F6" s="55" t="str">
        <f t="array" ref="F6">IFERROR(INDEX('計測入力シート（ここのみ編集可）'!$E$17:$E$116,MATCH($A6&amp;$B6,'計測入力シート（ここのみ編集可）'!$BM$17:$BM$116,0)),"")</f>
        <v>YZ250X</v>
      </c>
      <c r="G6" s="67" t="str">
        <f t="array" ref="G6">IFERROR(INDEX('計測入力シート（ここのみ編集可）'!$AW$17:$AW$116,MATCH($A6&amp;$B6,'計測入力シート（ここのみ編集可）'!$BM$17:$BM$116,0)),"")</f>
        <v>1:39:220</v>
      </c>
      <c r="H6" s="55">
        <f t="array" ref="H6">IFERROR(INDEX('計測入力シート（ここのみ編集可）'!$AY$17:$AY$116,MATCH($A6&amp;$B6,'計測入力シート（ここのみ編集可）'!$BM$17:$BM$116,0)),"")</f>
        <v>1</v>
      </c>
      <c r="I6" s="74" t="str">
        <f t="array" ref="I6">IFERROR(INDEX('計測入力シート（ここのみ編集可）'!$AZ$17:$AZ$116,MATCH($A6&amp;$B6,'計測入力シート（ここのみ編集可）'!$BM$17:$BM$116,0)),"")</f>
        <v>9:99:999</v>
      </c>
      <c r="J6" s="55" t="str">
        <f t="array" ref="J6">IFERROR(INDEX('計測入力シート（ここのみ編集可）'!$BB$17:$BB$116,MATCH($A6&amp;$B6,'計測入力シート（ここのみ編集可）'!$BM$17:$BM$116,0)),"")</f>
        <v>MC</v>
      </c>
      <c r="K6" s="74" t="str">
        <f t="array" ref="K6">IFERROR(INDEX('計測入力シート（ここのみ編集可）'!$BC$17:$BC$116,MATCH($A6&amp;$B6,'計測入力シート（ここのみ編集可）'!$BM$17:$BM$116,0)),"")</f>
        <v>1:40:220</v>
      </c>
      <c r="L6" s="82">
        <f t="array" ref="L6">IFERROR(INDEX('計測入力シート（ここのみ編集可）'!$BD$17:$BD$116,MATCH($A6&amp;$B6,'計測入力シート（ここのみ編集可）'!$BM$17:$BM$116,0)),"")</f>
        <v>1.026781141</v>
      </c>
      <c r="M6" s="82">
        <f t="array" ref="M6">IFERROR(INDEX('計測入力シート（ここのみ編集可）'!$BE$17:$BE$116,MATCH($A6&amp;$B6,'計測入力シート（ここのみ編集可）'!$BM$17:$BM$116,0)),"")</f>
        <v>1.026781141</v>
      </c>
      <c r="N6" s="74">
        <f t="array" ref="N6">IFERROR(INDEX('計測入力シート（ここのみ編集可）'!$BN$17:$BN$116,MATCH($A6&amp;$B6,'計測入力シート（ここのみ編集可）'!$BM$17:$BM$116,0)),"")</f>
        <v>2</v>
      </c>
      <c r="O6" s="74" t="str">
        <f t="array" ref="O6">IFERROR(INDEX('計測入力シート（ここのみ編集可）'!$BP$17:$BP$116,MATCH($A6&amp;$B6,'計測入力シート（ここのみ編集可）'!$BM$17:$BM$116,0)),"")</f>
        <v>-</v>
      </c>
      <c r="P6" s="74" t="str">
        <f t="array" ref="P6">IFERROR(INDEX('計測入力シート（ここのみ編集可）'!$BR$17:$BR$116,MATCH($A6&amp;$B6,'計測入力シート（ここのみ編集可）'!$BM$17:$BM$116,0)),"")</f>
        <v>-</v>
      </c>
      <c r="Q6" s="87">
        <f t="array" ref="Q6">IFERROR(INDEX('計測入力シート（ここのみ編集可）'!$BL$17:$BL$116,MATCH($A6&amp;$B6,'計測入力シート（ここのみ編集可）'!$BM$17:$BM$116,0)),"")</f>
        <v>3</v>
      </c>
    </row>
    <row r="7" ht="18.75" customHeight="1">
      <c r="A7" s="36" t="s">
        <v>17</v>
      </c>
      <c r="B7" s="36">
        <v>3.0</v>
      </c>
      <c r="C7" s="36"/>
      <c r="D7" s="92" t="str">
        <f t="array" ref="D7">IFERROR(INDEX('計測入力シート（ここのみ編集可）'!$B$17:$B$116,MATCH($A7&amp;$B7,'計測入力シート（ここのみ編集可）'!$BM$17:$BM$116,0)),"")</f>
        <v>A</v>
      </c>
      <c r="E7" s="55" t="str">
        <f t="array" ref="E7">IFERROR(INDEX('計測入力シート（ここのみ編集可）'!$D$17:$D$116,MATCH($A7&amp;$B7,'計測入力シート（ここのみ編集可）'!$BM$17:$BM$116,0)),"")</f>
        <v>しゃんばり</v>
      </c>
      <c r="F7" s="55" t="str">
        <f t="array" ref="F7">IFERROR(INDEX('計測入力シート（ここのみ編集可）'!$E$17:$E$116,MATCH($A7&amp;$B7,'計測入力シート（ここのみ編集可）'!$BM$17:$BM$116,0)),"")</f>
        <v>VTR</v>
      </c>
      <c r="G7" s="67" t="str">
        <f t="array" ref="G7">IFERROR(INDEX('計測入力シート（ここのみ編集可）'!$AW$17:$AW$116,MATCH($A7&amp;$B7,'計測入力シート（ここのみ編集可）'!$BM$17:$BM$116,0)),"")</f>
        <v>9:99:999</v>
      </c>
      <c r="H7" s="55" t="str">
        <f t="array" ref="H7">IFERROR(INDEX('計測入力シート（ここのみ編集可）'!$AY$17:$AY$116,MATCH($A7&amp;$B7,'計測入力シート（ここのみ編集可）'!$BM$17:$BM$116,0)),"")</f>
        <v>MC</v>
      </c>
      <c r="I7" s="74" t="str">
        <f t="array" ref="I7">IFERROR(INDEX('計測入力シート（ここのみ編集可）'!$AZ$17:$AZ$116,MATCH($A7&amp;$B7,'計測入力シート（ここのみ編集可）'!$BM$17:$BM$116,0)),"")</f>
        <v>9:99:999</v>
      </c>
      <c r="J7" s="55" t="str">
        <f t="array" ref="J7">IFERROR(INDEX('計測入力シート（ここのみ編集可）'!$BB$17:$BB$116,MATCH($A7&amp;$B7,'計測入力シート（ここのみ編集可）'!$BM$17:$BM$116,0)),"")</f>
        <v>MC</v>
      </c>
      <c r="K7" s="74" t="str">
        <f t="array" ref="K7">IFERROR(INDEX('計測入力シート（ここのみ編集可）'!$BC$17:$BC$116,MATCH($A7&amp;$B7,'計測入力シート（ここのみ編集可）'!$BM$17:$BM$116,0)),"")</f>
        <v>9:99:999</v>
      </c>
      <c r="L7" s="82" t="str">
        <f t="array" ref="L7">IFERROR(INDEX('計測入力シート（ここのみ編集可）'!$BD$17:$BD$116,MATCH($A7&amp;$B7,'計測入力シート（ここのみ編集可）'!$BM$17:$BM$116,0)),"")</f>
        <v>-</v>
      </c>
      <c r="M7" s="82" t="str">
        <f t="array" ref="M7">IFERROR(INDEX('計測入力シート（ここのみ編集可）'!$BE$17:$BE$116,MATCH($A7&amp;$B7,'計測入力シート（ここのみ編集可）'!$BM$17:$BM$116,0)),"")</f>
        <v>-</v>
      </c>
      <c r="N7" s="74">
        <f t="array" ref="N7">IFERROR(INDEX('計測入力シート（ここのみ編集可）'!$BN$17:$BN$116,MATCH($A7&amp;$B7,'計測入力シート（ここのみ編集可）'!$BM$17:$BM$116,0)),"")</f>
        <v>3</v>
      </c>
      <c r="O7" s="74" t="str">
        <f t="array" ref="O7">IFERROR(INDEX('計測入力シート（ここのみ編集可）'!$BP$17:$BP$116,MATCH($A7&amp;$B7,'計測入力シート（ここのみ編集可）'!$BM$17:$BM$116,0)),"")</f>
        <v>-</v>
      </c>
      <c r="P7" s="74" t="str">
        <f t="array" ref="P7">IFERROR(INDEX('計測入力シート（ここのみ編集可）'!$BR$17:$BR$116,MATCH($A7&amp;$B7,'計測入力シート（ここのみ編集可）'!$BM$17:$BM$116,0)),"")</f>
        <v>-</v>
      </c>
      <c r="Q7" s="87">
        <f t="array" ref="Q7">IFERROR(INDEX('計測入力シート（ここのみ編集可）'!$BL$17:$BL$116,MATCH($A7&amp;$B7,'計測入力シート（ここのみ編集可）'!$BM$17:$BM$116,0)),"")</f>
        <v>51</v>
      </c>
    </row>
    <row r="8" ht="18.75" customHeight="1">
      <c r="A8" s="36" t="s">
        <v>17</v>
      </c>
      <c r="B8" s="36">
        <v>4.0</v>
      </c>
      <c r="C8" s="36"/>
      <c r="D8" s="92" t="str">
        <f t="array" ref="D8">IFERROR(INDEX('計測入力シート（ここのみ編集可）'!$B$17:$B$116,MATCH($A8&amp;$B8,'計測入力シート（ここのみ編集可）'!$BM$17:$BM$116,0)),"")</f>
        <v>B</v>
      </c>
      <c r="E8" s="55" t="str">
        <f t="array" ref="E8">IFERROR(INDEX('計測入力シート（ここのみ編集可）'!$D$17:$D$116,MATCH($A8&amp;$B8,'計測入力シート（ここのみ編集可）'!$BM$17:$BM$116,0)),"")</f>
        <v>どmの</v>
      </c>
      <c r="F8" s="55" t="str">
        <f t="array" ref="F8">IFERROR(INDEX('計測入力シート（ここのみ編集可）'!$E$17:$E$116,MATCH($A8&amp;$B8,'計測入力シート（ここのみ編集可）'!$BM$17:$BM$116,0)),"")</f>
        <v>CBR600RR</v>
      </c>
      <c r="G8" s="67" t="str">
        <f t="array" ref="G8">IFERROR(INDEX('計測入力シート（ここのみ編集可）'!$AW$17:$AW$116,MATCH($A8&amp;$B8,'計測入力シート（ここのみ編集可）'!$BM$17:$BM$116,0)),"")</f>
        <v>1:51:604</v>
      </c>
      <c r="H8" s="55" t="str">
        <f t="array" ref="H8">IFERROR(INDEX('計測入力シート（ここのみ編集可）'!$AY$17:$AY$116,MATCH($A8&amp;$B8,'計測入力シート（ここのみ編集可）'!$BM$17:$BM$116,0)),"")</f>
        <v>-</v>
      </c>
      <c r="I8" s="74" t="str">
        <f t="array" ref="I8">IFERROR(INDEX('計測入力シート（ここのみ編集可）'!$AZ$17:$AZ$116,MATCH($A8&amp;$B8,'計測入力シート（ここのみ編集可）'!$BM$17:$BM$116,0)),"")</f>
        <v>1:39:460</v>
      </c>
      <c r="J8" s="55" t="str">
        <f t="array" ref="J8">IFERROR(INDEX('計測入力シート（ここのみ編集可）'!$BB$17:$BB$116,MATCH($A8&amp;$B8,'計測入力シート（ここのみ編集可）'!$BM$17:$BM$116,0)),"")</f>
        <v>-</v>
      </c>
      <c r="K8" s="74" t="str">
        <f t="array" ref="K8">IFERROR(INDEX('計測入力シート（ここのみ編集可）'!$BC$17:$BC$116,MATCH($A8&amp;$B8,'計測入力シート（ここのみ編集可）'!$BM$17:$BM$116,0)),"")</f>
        <v>1:39:460</v>
      </c>
      <c r="L8" s="82">
        <f t="array" ref="L8">IFERROR(INDEX('計測入力シート（ここのみ編集可）'!$BD$17:$BD$116,MATCH($A8&amp;$B8,'計測入力シート（ここのみ編集可）'!$BM$17:$BM$116,0)),"")</f>
        <v>1.018994734</v>
      </c>
      <c r="M8" s="82">
        <f t="array" ref="M8">IFERROR(INDEX('計測入力シート（ここのみ編集可）'!$BE$17:$BE$116,MATCH($A8&amp;$B8,'計測入力シート（ここのみ編集可）'!$BM$17:$BM$116,0)),"")</f>
        <v>1.018994734</v>
      </c>
      <c r="N8" s="74">
        <f t="array" ref="N8">IFERROR(INDEX('計測入力シート（ここのみ編集可）'!$BN$17:$BN$116,MATCH($A8&amp;$B8,'計測入力シート（ここのみ編集可）'!$BM$17:$BM$116,0)),"")</f>
        <v>1</v>
      </c>
      <c r="O8" s="74" t="str">
        <f t="array" ref="O8">IFERROR(INDEX('計測入力シート（ここのみ編集可）'!$BP$17:$BP$116,MATCH($A8&amp;$B8,'計測入力シート（ここのみ編集可）'!$BM$17:$BM$116,0)),"")</f>
        <v>-</v>
      </c>
      <c r="P8" s="74" t="str">
        <f t="array" ref="P8">IFERROR(INDEX('計測入力シート（ここのみ編集可）'!$BR$17:$BR$116,MATCH($A8&amp;$B8,'計測入力シート（ここのみ編集可）'!$BM$17:$BM$116,0)),"")</f>
        <v>-</v>
      </c>
      <c r="Q8" s="87">
        <f t="array" ref="Q8">IFERROR(INDEX('計測入力シート（ここのみ編集可）'!$BL$17:$BL$116,MATCH($A8&amp;$B8,'計測入力シート（ここのみ編集可）'!$BM$17:$BM$116,0)),"")</f>
        <v>2</v>
      </c>
    </row>
    <row r="9" ht="18.75" customHeight="1">
      <c r="A9" s="36" t="s">
        <v>17</v>
      </c>
      <c r="B9" s="36">
        <v>5.0</v>
      </c>
      <c r="C9" s="36"/>
      <c r="D9" s="92" t="str">
        <f t="array" ref="D9">IFERROR(INDEX('計測入力シート（ここのみ編集可）'!$B$17:$B$116,MATCH($A9&amp;$B9,'計測入力シート（ここのみ編集可）'!$BM$17:$BM$116,0)),"")</f>
        <v>B</v>
      </c>
      <c r="E9" s="55" t="str">
        <f t="array" ref="E9">IFERROR(INDEX('計測入力シート（ここのみ編集可）'!$D$17:$D$116,MATCH($A9&amp;$B9,'計測入力シート（ここのみ編集可）'!$BM$17:$BM$116,0)),"")</f>
        <v>motoDA</v>
      </c>
      <c r="F9" s="55" t="str">
        <f t="array" ref="F9">IFERROR(INDEX('計測入力シート（ここのみ編集可）'!$E$17:$E$116,MATCH($A9&amp;$B9,'計測入力シート（ここのみ編集可）'!$BM$17:$BM$116,0)),"")</f>
        <v>GROM</v>
      </c>
      <c r="G9" s="67" t="str">
        <f t="array" ref="G9">IFERROR(INDEX('計測入力シート（ここのみ編集可）'!$AW$17:$AW$116,MATCH($A9&amp;$B9,'計測入力シート（ここのみ編集可）'!$BM$17:$BM$116,0)),"")</f>
        <v>1:50:572</v>
      </c>
      <c r="H9" s="55">
        <f t="array" ref="H9">IFERROR(INDEX('計測入力シート（ここのみ編集可）'!$AY$17:$AY$116,MATCH($A9&amp;$B9,'計測入力シート（ここのみ編集可）'!$BM$17:$BM$116,0)),"")</f>
        <v>1</v>
      </c>
      <c r="I9" s="74" t="str">
        <f t="array" ref="I9">IFERROR(INDEX('計測入力シート（ここのみ編集可）'!$AZ$17:$AZ$116,MATCH($A9&amp;$B9,'計測入力シート（ここのみ編集可）'!$BM$17:$BM$116,0)),"")</f>
        <v>1:41:794</v>
      </c>
      <c r="J9" s="55">
        <f t="array" ref="J9">IFERROR(INDEX('計測入力シート（ここのみ編集可）'!$BB$17:$BB$116,MATCH($A9&amp;$B9,'計測入力シート（ここのみ編集可）'!$BM$17:$BM$116,0)),"")</f>
        <v>1</v>
      </c>
      <c r="K9" s="74" t="str">
        <f t="array" ref="K9">IFERROR(INDEX('計測入力シート（ここのみ編集可）'!$BC$17:$BC$116,MATCH($A9&amp;$B9,'計測入力シート（ここのみ編集可）'!$BM$17:$BM$116,0)),"")</f>
        <v>1:42:794</v>
      </c>
      <c r="L9" s="82">
        <f t="array" ref="L9">IFERROR(INDEX('計測入力シート（ここのみ編集可）'!$BD$17:$BD$116,MATCH($A9&amp;$B9,'計測入力シート（ここのみ編集可）'!$BM$17:$BM$116,0)),"")</f>
        <v>1.05315247</v>
      </c>
      <c r="M9" s="82">
        <f t="array" ref="M9">IFERROR(INDEX('計測入力シート（ここのみ編集可）'!$BE$17:$BE$116,MATCH($A9&amp;$B9,'計測入力シート（ここのみ編集可）'!$BM$17:$BM$116,0)),"")</f>
        <v>1.05315247</v>
      </c>
      <c r="N9" s="74">
        <f t="array" ref="N9">IFERROR(INDEX('計測入力シート（ここのみ編集可）'!$BN$17:$BN$116,MATCH($A9&amp;$B9,'計測入力シート（ここのみ編集可）'!$BM$17:$BM$116,0)),"")</f>
        <v>2</v>
      </c>
      <c r="O9" s="74" t="str">
        <f t="array" ref="O9">IFERROR(INDEX('計測入力シート（ここのみ編集可）'!$BP$17:$BP$116,MATCH($A9&amp;$B9,'計測入力シート（ここのみ編集可）'!$BM$17:$BM$116,0)),"")</f>
        <v>-</v>
      </c>
      <c r="P9" s="74" t="str">
        <f t="array" ref="P9">IFERROR(INDEX('計測入力シート（ここのみ編集可）'!$BR$17:$BR$116,MATCH($A9&amp;$B9,'計測入力シート（ここのみ編集可）'!$BM$17:$BM$116,0)),"")</f>
        <v>-</v>
      </c>
      <c r="Q9" s="87">
        <f t="array" ref="Q9">IFERROR(INDEX('計測入力シート（ここのみ編集可）'!$BL$17:$BL$116,MATCH($A9&amp;$B9,'計測入力シート（ここのみ編集可）'!$BM$17:$BM$116,0)),"")</f>
        <v>6</v>
      </c>
    </row>
    <row r="10" ht="18.75" customHeight="1">
      <c r="A10" s="36" t="s">
        <v>17</v>
      </c>
      <c r="B10" s="36">
        <v>6.0</v>
      </c>
      <c r="C10" s="36"/>
      <c r="D10" s="92" t="str">
        <f t="array" ref="D10">IFERROR(INDEX('計測入力シート（ここのみ編集可）'!$B$17:$B$116,MATCH($A10&amp;$B10,'計測入力シート（ここのみ編集可）'!$BM$17:$BM$116,0)),"")</f>
        <v>B</v>
      </c>
      <c r="E10" s="55" t="str">
        <f t="array" ref="E10">IFERROR(INDEX('計測入力シート（ここのみ編集可）'!$D$17:$D$116,MATCH($A10&amp;$B10,'計測入力シート（ここのみ編集可）'!$BM$17:$BM$116,0)),"")</f>
        <v>てくきか</v>
      </c>
      <c r="F10" s="55" t="str">
        <f t="array" ref="F10">IFERROR(INDEX('計測入力シート（ここのみ編集可）'!$E$17:$E$116,MATCH($A10&amp;$B10,'計測入力シート（ここのみ編集可）'!$BM$17:$BM$116,0)),"")</f>
        <v>ZX-4R</v>
      </c>
      <c r="G10" s="67" t="str">
        <f t="array" ref="G10">IFERROR(INDEX('計測入力シート（ここのみ編集可）'!$AW$17:$AW$116,MATCH($A10&amp;$B10,'計測入力シート（ここのみ編集可）'!$BM$17:$BM$116,0)),"")</f>
        <v>1:44:701</v>
      </c>
      <c r="H10" s="55" t="str">
        <f t="array" ref="H10">IFERROR(INDEX('計測入力シート（ここのみ編集可）'!$AY$17:$AY$116,MATCH($A10&amp;$B10,'計測入力シート（ここのみ編集可）'!$BM$17:$BM$116,0)),"")</f>
        <v>-</v>
      </c>
      <c r="I10" s="74" t="str">
        <f t="array" ref="I10">IFERROR(INDEX('計測入力シート（ここのみ編集可）'!$AZ$17:$AZ$116,MATCH($A10&amp;$B10,'計測入力シート（ここのみ編集可）'!$BM$17:$BM$116,0)),"")</f>
        <v>1:44:742</v>
      </c>
      <c r="J10" s="55" t="str">
        <f t="array" ref="J10">IFERROR(INDEX('計測入力シート（ここのみ編集可）'!$BB$17:$BB$116,MATCH($A10&amp;$B10,'計測入力シート（ここのみ編集可）'!$BM$17:$BM$116,0)),"")</f>
        <v>-</v>
      </c>
      <c r="K10" s="74" t="str">
        <f t="array" ref="K10">IFERROR(INDEX('計測入力シート（ここのみ編集可）'!$BC$17:$BC$116,MATCH($A10&amp;$B10,'計測入力シート（ここのみ編集可）'!$BM$17:$BM$116,0)),"")</f>
        <v>1:44:701</v>
      </c>
      <c r="L10" s="82">
        <f t="array" ref="L10">IFERROR(INDEX('計測入力シート（ここのみ編集可）'!$BD$17:$BD$116,MATCH($A10&amp;$B10,'計測入力シート（ここのみ編集可）'!$BM$17:$BM$116,0)),"")</f>
        <v>1.072690203</v>
      </c>
      <c r="M10" s="82">
        <f t="array" ref="M10">IFERROR(INDEX('計測入力シート（ここのみ編集可）'!$BE$17:$BE$116,MATCH($A10&amp;$B10,'計測入力シート（ここのみ編集可）'!$BM$17:$BM$116,0)),"")</f>
        <v>1.072690203</v>
      </c>
      <c r="N10" s="74">
        <f t="array" ref="N10">IFERROR(INDEX('計測入力シート（ここのみ編集可）'!$BN$17:$BN$116,MATCH($A10&amp;$B10,'計測入力シート（ここのみ編集可）'!$BM$17:$BM$116,0)),"")</f>
        <v>3</v>
      </c>
      <c r="O10" s="74" t="str">
        <f t="array" ref="O10">IFERROR(INDEX('計測入力シート（ここのみ編集可）'!$BP$17:$BP$116,MATCH($A10&amp;$B10,'計測入力シート（ここのみ編集可）'!$BM$17:$BM$116,0)),"")</f>
        <v>-</v>
      </c>
      <c r="P10" s="74" t="str">
        <f t="array" ref="P10">IFERROR(INDEX('計測入力シート（ここのみ編集可）'!$BR$17:$BR$116,MATCH($A10&amp;$B10,'計測入力シート（ここのみ編集可）'!$BM$17:$BM$116,0)),"")</f>
        <v>-</v>
      </c>
      <c r="Q10" s="87">
        <f t="array" ref="Q10">IFERROR(INDEX('計測入力シート（ここのみ編集可）'!$BL$17:$BL$116,MATCH($A10&amp;$B10,'計測入力シート（ここのみ編集可）'!$BM$17:$BM$116,0)),"")</f>
        <v>8</v>
      </c>
    </row>
    <row r="11" ht="18.75" customHeight="1">
      <c r="A11" s="36" t="s">
        <v>17</v>
      </c>
      <c r="B11" s="36">
        <v>7.0</v>
      </c>
      <c r="C11" s="36"/>
      <c r="D11" s="92" t="str">
        <f t="array" ref="D11">IFERROR(INDEX('計測入力シート（ここのみ編集可）'!$B$17:$B$116,MATCH($A11&amp;$B11,'計測入力シート（ここのみ編集可）'!$BM$17:$BM$116,0)),"")</f>
        <v>B</v>
      </c>
      <c r="E11" s="55" t="str">
        <f t="array" ref="E11">IFERROR(INDEX('計測入力シート（ここのみ編集可）'!$D$17:$D$116,MATCH($A11&amp;$B11,'計測入力シート（ここのみ編集可）'!$BM$17:$BM$116,0)),"")</f>
        <v>P</v>
      </c>
      <c r="F11" s="55" t="str">
        <f t="array" ref="F11">IFERROR(INDEX('計測入力シート（ここのみ編集可）'!$E$17:$E$116,MATCH($A11&amp;$B11,'計測入力シート（ここのみ編集可）'!$BM$17:$BM$116,0)),"")</f>
        <v>XSR155</v>
      </c>
      <c r="G11" s="67" t="str">
        <f t="array" ref="G11">IFERROR(INDEX('計測入力シート（ここのみ編集可）'!$AW$17:$AW$116,MATCH($A11&amp;$B11,'計測入力シート（ここのみ編集可）'!$BM$17:$BM$116,0)),"")</f>
        <v>1:54:612</v>
      </c>
      <c r="H11" s="55" t="str">
        <f t="array" ref="H11">IFERROR(INDEX('計測入力シート（ここのみ編集可）'!$AY$17:$AY$116,MATCH($A11&amp;$B11,'計測入力シート（ここのみ編集可）'!$BM$17:$BM$116,0)),"")</f>
        <v>-</v>
      </c>
      <c r="I11" s="74" t="str">
        <f t="array" ref="I11">IFERROR(INDEX('計測入力シート（ここのみ編集可）'!$AZ$17:$AZ$116,MATCH($A11&amp;$B11,'計測入力シート（ここのみ編集可）'!$BM$17:$BM$116,0)),"")</f>
        <v>1:54:509</v>
      </c>
      <c r="J11" s="55">
        <f t="array" ref="J11">IFERROR(INDEX('計測入力シート（ここのみ編集可）'!$BB$17:$BB$116,MATCH($A11&amp;$B11,'計測入力シート（ここのみ編集可）'!$BM$17:$BM$116,0)),"")</f>
        <v>2</v>
      </c>
      <c r="K11" s="74" t="str">
        <f t="array" ref="K11">IFERROR(INDEX('計測入力シート（ここのみ編集可）'!$BC$17:$BC$116,MATCH($A11&amp;$B11,'計測入力シート（ここのみ編集可）'!$BM$17:$BM$116,0)),"")</f>
        <v>1:54:612</v>
      </c>
      <c r="L11" s="82">
        <f t="array" ref="L11">IFERROR(INDEX('計測入力シート（ここのみ編集可）'!$BD$17:$BD$116,MATCH($A11&amp;$B11,'計測入力シート（ここのみ編集可）'!$BM$17:$BM$116,0)),"")</f>
        <v>1.174231092</v>
      </c>
      <c r="M11" s="82">
        <f t="array" ref="M11">IFERROR(INDEX('計測入力シート（ここのみ編集可）'!$BE$17:$BE$116,MATCH($A11&amp;$B11,'計測入力シート（ここのみ編集可）'!$BM$17:$BM$116,0)),"")</f>
        <v>1.174231092</v>
      </c>
      <c r="N11" s="74">
        <f t="array" ref="N11">IFERROR(INDEX('計測入力シート（ここのみ編集可）'!$BN$17:$BN$116,MATCH($A11&amp;$B11,'計測入力シート（ここのみ編集可）'!$BM$17:$BM$116,0)),"")</f>
        <v>4</v>
      </c>
      <c r="O11" s="74" t="str">
        <f t="array" ref="O11">IFERROR(INDEX('計測入力シート（ここのみ編集可）'!$BP$17:$BP$116,MATCH($A11&amp;$B11,'計測入力シート（ここのみ編集可）'!$BM$17:$BM$116,0)),"")</f>
        <v>-</v>
      </c>
      <c r="P11" s="74" t="str">
        <f t="array" ref="P11">IFERROR(INDEX('計測入力シート（ここのみ編集可）'!$BR$17:$BR$116,MATCH($A11&amp;$B11,'計測入力シート（ここのみ編集可）'!$BM$17:$BM$116,0)),"")</f>
        <v>-</v>
      </c>
      <c r="Q11" s="87">
        <f t="array" ref="Q11">IFERROR(INDEX('計測入力シート（ここのみ編集可）'!$BL$17:$BL$116,MATCH($A11&amp;$B11,'計測入力シート（ここのみ編集可）'!$BM$17:$BM$116,0)),"")</f>
        <v>31</v>
      </c>
    </row>
    <row r="12" ht="18.75" customHeight="1">
      <c r="A12" s="36" t="s">
        <v>17</v>
      </c>
      <c r="B12" s="36">
        <v>8.0</v>
      </c>
      <c r="C12" s="36"/>
      <c r="D12" s="92" t="str">
        <f t="array" ref="D12">IFERROR(INDEX('計測入力シート（ここのみ編集可）'!$B$17:$B$116,MATCH($A12&amp;$B12,'計測入力シート（ここのみ編集可）'!$BM$17:$BM$116,0)),"")</f>
        <v>C1</v>
      </c>
      <c r="E12" s="55" t="str">
        <f t="array" ref="E12">IFERROR(INDEX('計測入力シート（ここのみ編集可）'!$D$17:$D$116,MATCH($A12&amp;$B12,'計測入力シート（ここのみ編集可）'!$BM$17:$BM$116,0)),"")</f>
        <v>TOKICO</v>
      </c>
      <c r="F12" s="55" t="str">
        <f t="array" ref="F12">IFERROR(INDEX('計測入力シート（ここのみ編集可）'!$E$17:$E$116,MATCH($A12&amp;$B12,'計測入力シート（ここのみ編集可）'!$BM$17:$BM$116,0)),"")</f>
        <v>GSX-R1000</v>
      </c>
      <c r="G12" s="67" t="str">
        <f t="array" ref="G12">IFERROR(INDEX('計測入力シート（ここのみ編集可）'!$AW$17:$AW$116,MATCH($A12&amp;$B12,'計測入力シート（ここのみ編集可）'!$BM$17:$BM$116,0)),"")</f>
        <v>1:51:173</v>
      </c>
      <c r="H12" s="55" t="str">
        <f t="array" ref="H12">IFERROR(INDEX('計測入力シート（ここのみ編集可）'!$AY$17:$AY$116,MATCH($A12&amp;$B12,'計測入力シート（ここのみ編集可）'!$BM$17:$BM$116,0)),"")</f>
        <v>-</v>
      </c>
      <c r="I12" s="74" t="str">
        <f t="array" ref="I12">IFERROR(INDEX('計測入力シート（ここのみ編集可）'!$AZ$17:$AZ$116,MATCH($A12&amp;$B12,'計測入力シート（ここのみ編集可）'!$BM$17:$BM$116,0)),"")</f>
        <v>1:42:366</v>
      </c>
      <c r="J12" s="55" t="str">
        <f t="array" ref="J12">IFERROR(INDEX('計測入力シート（ここのみ編集可）'!$BB$17:$BB$116,MATCH($A12&amp;$B12,'計測入力シート（ここのみ編集可）'!$BM$17:$BM$116,0)),"")</f>
        <v>-</v>
      </c>
      <c r="K12" s="74" t="str">
        <f t="array" ref="K12">IFERROR(INDEX('計測入力シート（ここのみ編集可）'!$BC$17:$BC$116,MATCH($A12&amp;$B12,'計測入力シート（ここのみ編集可）'!$BM$17:$BM$116,0)),"")</f>
        <v>1:42:366</v>
      </c>
      <c r="L12" s="82">
        <f t="array" ref="L12">IFERROR(INDEX('計測入力シート（ここのみ編集可）'!$BD$17:$BD$116,MATCH($A12&amp;$B12,'計測入力シート（ここのみ編集可）'!$BM$17:$BM$116,0)),"")</f>
        <v>1.048767494</v>
      </c>
      <c r="M12" s="82">
        <f t="array" ref="M12">IFERROR(INDEX('計測入力シート（ここのみ編集可）'!$BE$17:$BE$116,MATCH($A12&amp;$B12,'計測入力シート（ここのみ編集可）'!$BM$17:$BM$116,0)),"")</f>
        <v>1.048767494</v>
      </c>
      <c r="N12" s="74">
        <f t="array" ref="N12">IFERROR(INDEX('計測入力シート（ここのみ編集可）'!$BN$17:$BN$116,MATCH($A12&amp;$B12,'計測入力シート（ここのみ編集可）'!$BM$17:$BM$116,0)),"")</f>
        <v>1</v>
      </c>
      <c r="O12" s="74" t="str">
        <f t="array" ref="O12">IFERROR(INDEX('計測入力シート（ここのみ編集可）'!$BP$17:$BP$116,MATCH($A12&amp;$B12,'計測入力シート（ここのみ編集可）'!$BM$17:$BM$116,0)),"")</f>
        <v>-</v>
      </c>
      <c r="P12" s="74" t="str">
        <f t="array" ref="P12">IFERROR(INDEX('計測入力シート（ここのみ編集可）'!$BR$17:$BR$116,MATCH($A12&amp;$B12,'計測入力シート（ここのみ編集可）'!$BM$17:$BM$116,0)),"")</f>
        <v>-</v>
      </c>
      <c r="Q12" s="87">
        <f t="array" ref="Q12">IFERROR(INDEX('計測入力シート（ここのみ編集可）'!$BL$17:$BL$116,MATCH($A12&amp;$B12,'計測入力シート（ここのみ編集可）'!$BM$17:$BM$116,0)),"")</f>
        <v>5</v>
      </c>
    </row>
    <row r="13" ht="18.75" customHeight="1">
      <c r="A13" s="36" t="s">
        <v>17</v>
      </c>
      <c r="B13" s="36">
        <v>9.0</v>
      </c>
      <c r="C13" s="36"/>
      <c r="D13" s="92" t="str">
        <f t="array" ref="D13">IFERROR(INDEX('計測入力シート（ここのみ編集可）'!$B$17:$B$116,MATCH($A13&amp;$B13,'計測入力シート（ここのみ編集可）'!$BM$17:$BM$116,0)),"")</f>
        <v>C1</v>
      </c>
      <c r="E13" s="55" t="str">
        <f t="array" ref="E13">IFERROR(INDEX('計測入力シート（ここのみ編集可）'!$D$17:$D$116,MATCH($A13&amp;$B13,'計測入力シート（ここのみ編集可）'!$BM$17:$BM$116,0)),"")</f>
        <v>しょこら。</v>
      </c>
      <c r="F13" s="55" t="str">
        <f t="array" ref="F13">IFERROR(INDEX('計測入力シート（ここのみ編集可）'!$E$17:$E$116,MATCH($A13&amp;$B13,'計測入力シート（ここのみ編集可）'!$BM$17:$BM$116,0)),"")</f>
        <v>GSX-R600</v>
      </c>
      <c r="G13" s="67" t="str">
        <f t="array" ref="G13">IFERROR(INDEX('計測入力シート（ここのみ編集可）'!$AW$17:$AW$116,MATCH($A13&amp;$B13,'計測入力シート（ここのみ編集可）'!$BM$17:$BM$116,0)),"")</f>
        <v>1:44:866</v>
      </c>
      <c r="H13" s="55">
        <f t="array" ref="H13">IFERROR(INDEX('計測入力シート（ここのみ編集可）'!$AY$17:$AY$116,MATCH($A13&amp;$B13,'計測入力シート（ここのみ編集可）'!$BM$17:$BM$116,0)),"")</f>
        <v>1</v>
      </c>
      <c r="I13" s="74" t="str">
        <f t="array" ref="I13">IFERROR(INDEX('計測入力シート（ここのみ編集可）'!$AZ$17:$AZ$116,MATCH($A13&amp;$B13,'計測入力シート（ここのみ編集可）'!$BM$17:$BM$116,0)),"")</f>
        <v>1:44:224</v>
      </c>
      <c r="J13" s="55" t="str">
        <f t="array" ref="J13">IFERROR(INDEX('計測入力シート（ここのみ編集可）'!$BB$17:$BB$116,MATCH($A13&amp;$B13,'計測入力シート（ここのみ編集可）'!$BM$17:$BM$116,0)),"")</f>
        <v>-</v>
      </c>
      <c r="K13" s="74" t="str">
        <f t="array" ref="K13">IFERROR(INDEX('計測入力シート（ここのみ編集可）'!$BC$17:$BC$116,MATCH($A13&amp;$B13,'計測入力シート（ここのみ編集可）'!$BM$17:$BM$116,0)),"")</f>
        <v>1:44:224</v>
      </c>
      <c r="L13" s="82">
        <f t="array" ref="L13">IFERROR(INDEX('計測入力シート（ここのみ編集可）'!$BD$17:$BD$116,MATCH($A13&amp;$B13,'計測入力シート（ここのみ編集可）'!$BM$17:$BM$116,0)),"")</f>
        <v>1.067803209</v>
      </c>
      <c r="M13" s="82">
        <f t="array" ref="M13">IFERROR(INDEX('計測入力シート（ここのみ編集可）'!$BE$17:$BE$116,MATCH($A13&amp;$B13,'計測入力シート（ここのみ編集可）'!$BM$17:$BM$116,0)),"")</f>
        <v>1.067803209</v>
      </c>
      <c r="N13" s="74">
        <f t="array" ref="N13">IFERROR(INDEX('計測入力シート（ここのみ編集可）'!$BN$17:$BN$116,MATCH($A13&amp;$B13,'計測入力シート（ここのみ編集可）'!$BM$17:$BM$116,0)),"")</f>
        <v>2</v>
      </c>
      <c r="O13" s="74" t="str">
        <f t="array" ref="O13">IFERROR(INDEX('計測入力シート（ここのみ編集可）'!$BP$17:$BP$116,MATCH($A13&amp;$B13,'計測入力シート（ここのみ編集可）'!$BM$17:$BM$116,0)),"")</f>
        <v>-</v>
      </c>
      <c r="P13" s="74" t="str">
        <f t="array" ref="P13">IFERROR(INDEX('計測入力シート（ここのみ編集可）'!$BR$17:$BR$116,MATCH($A13&amp;$B13,'計測入力シート（ここのみ編集可）'!$BM$17:$BM$116,0)),"")</f>
        <v>-</v>
      </c>
      <c r="Q13" s="87">
        <f t="array" ref="Q13">IFERROR(INDEX('計測入力シート（ここのみ編集可）'!$BL$17:$BL$116,MATCH($A13&amp;$B13,'計測入力シート（ここのみ編集可）'!$BM$17:$BM$116,0)),"")</f>
        <v>7</v>
      </c>
    </row>
    <row r="14" ht="18.75" customHeight="1">
      <c r="A14" s="36" t="s">
        <v>17</v>
      </c>
      <c r="B14" s="36">
        <v>10.0</v>
      </c>
      <c r="C14" s="36"/>
      <c r="D14" s="92" t="str">
        <f t="array" ref="D14">IFERROR(INDEX('計測入力シート（ここのみ編集可）'!$B$17:$B$116,MATCH($A14&amp;$B14,'計測入力シート（ここのみ編集可）'!$BM$17:$BM$116,0)),"")</f>
        <v>C1</v>
      </c>
      <c r="E14" s="55" t="str">
        <f t="array" ref="E14">IFERROR(INDEX('計測入力シート（ここのみ編集可）'!$D$17:$D$116,MATCH($A14&amp;$B14,'計測入力シート（ここのみ編集可）'!$BM$17:$BM$116,0)),"")</f>
        <v>角</v>
      </c>
      <c r="F14" s="55" t="str">
        <f t="array" ref="F14">IFERROR(INDEX('計測入力シート（ここのみ編集可）'!$E$17:$E$116,MATCH($A14&amp;$B14,'計測入力シート（ここのみ編集可）'!$BM$17:$BM$116,0)),"")</f>
        <v>SV650</v>
      </c>
      <c r="G14" s="67" t="str">
        <f t="array" ref="G14">IFERROR(INDEX('計測入力シート（ここのみ編集可）'!$AW$17:$AW$116,MATCH($A14&amp;$B14,'計測入力シート（ここのみ編集可）'!$BM$17:$BM$116,0)),"")</f>
        <v>1:43:467</v>
      </c>
      <c r="H14" s="55">
        <f t="array" ref="H14">IFERROR(INDEX('計測入力シート（ここのみ編集可）'!$AY$17:$AY$116,MATCH($A14&amp;$B14,'計測入力シート（ここのみ編集可）'!$BM$17:$BM$116,0)),"")</f>
        <v>2</v>
      </c>
      <c r="I14" s="74" t="str">
        <f t="array" ref="I14">IFERROR(INDEX('計測入力シート（ここのみ編集可）'!$AZ$17:$AZ$116,MATCH($A14&amp;$B14,'計測入力シート（ここのみ編集可）'!$BM$17:$BM$116,0)),"")</f>
        <v>1:44:448</v>
      </c>
      <c r="J14" s="55">
        <f t="array" ref="J14">IFERROR(INDEX('計測入力シート（ここのみ編集可）'!$BB$17:$BB$116,MATCH($A14&amp;$B14,'計測入力シート（ここのみ編集可）'!$BM$17:$BM$116,0)),"")</f>
        <v>1</v>
      </c>
      <c r="K14" s="74" t="str">
        <f t="array" ref="K14">IFERROR(INDEX('計測入力シート（ここのみ編集可）'!$BC$17:$BC$116,MATCH($A14&amp;$B14,'計測入力シート（ここのみ編集可）'!$BM$17:$BM$116,0)),"")</f>
        <v>1:45:448</v>
      </c>
      <c r="L14" s="82">
        <f t="array" ref="L14">IFERROR(INDEX('計測入力シート（ここのみ編集可）'!$BD$17:$BD$116,MATCH($A14&amp;$B14,'計測入力シート（ここのみ編集可）'!$BM$17:$BM$116,0)),"")</f>
        <v>1.080343422</v>
      </c>
      <c r="M14" s="82">
        <f t="array" ref="M14">IFERROR(INDEX('計測入力シート（ここのみ編集可）'!$BE$17:$BE$116,MATCH($A14&amp;$B14,'計測入力シート（ここのみ編集可）'!$BM$17:$BM$116,0)),"")</f>
        <v>1.080343422</v>
      </c>
      <c r="N14" s="74">
        <f t="array" ref="N14">IFERROR(INDEX('計測入力シート（ここのみ編集可）'!$BN$17:$BN$116,MATCH($A14&amp;$B14,'計測入力シート（ここのみ編集可）'!$BM$17:$BM$116,0)),"")</f>
        <v>3</v>
      </c>
      <c r="O14" s="74" t="str">
        <f t="array" ref="O14">IFERROR(INDEX('計測入力シート（ここのみ編集可）'!$BP$17:$BP$116,MATCH($A14&amp;$B14,'計測入力シート（ここのみ編集可）'!$BM$17:$BM$116,0)),"")</f>
        <v>-</v>
      </c>
      <c r="P14" s="74" t="str">
        <f t="array" ref="P14">IFERROR(INDEX('計測入力シート（ここのみ編集可）'!$BR$17:$BR$116,MATCH($A14&amp;$B14,'計測入力シート（ここのみ編集可）'!$BM$17:$BM$116,0)),"")</f>
        <v>-</v>
      </c>
      <c r="Q14" s="87">
        <f t="array" ref="Q14">IFERROR(INDEX('計測入力シート（ここのみ編集可）'!$BL$17:$BL$116,MATCH($A14&amp;$B14,'計測入力シート（ここのみ編集可）'!$BM$17:$BM$116,0)),"")</f>
        <v>9</v>
      </c>
    </row>
    <row r="15" ht="18.75" customHeight="1">
      <c r="A15" s="36" t="s">
        <v>17</v>
      </c>
      <c r="B15" s="36">
        <v>11.0</v>
      </c>
      <c r="C15" s="36"/>
      <c r="D15" s="92" t="str">
        <f t="array" ref="D15">IFERROR(INDEX('計測入力シート（ここのみ編集可）'!$B$17:$B$116,MATCH($A15&amp;$B15,'計測入力シート（ここのみ編集可）'!$BM$17:$BM$116,0)),"")</f>
        <v>C1</v>
      </c>
      <c r="E15" s="55" t="str">
        <f t="array" ref="E15">IFERROR(INDEX('計測入力シート（ここのみ編集可）'!$D$17:$D$116,MATCH($A15&amp;$B15,'計測入力シート（ここのみ編集可）'!$BM$17:$BM$116,0)),"")</f>
        <v>たけし</v>
      </c>
      <c r="F15" s="55" t="str">
        <f t="array" ref="F15">IFERROR(INDEX('計測入力シート（ここのみ編集可）'!$E$17:$E$116,MATCH($A15&amp;$B15,'計測入力シート（ここのみ編集可）'!$BM$17:$BM$116,0)),"")</f>
        <v>YZ250</v>
      </c>
      <c r="G15" s="67" t="str">
        <f t="array" ref="G15">IFERROR(INDEX('計測入力シート（ここのみ編集可）'!$AW$17:$AW$116,MATCH($A15&amp;$B15,'計測入力シート（ここのみ編集可）'!$BM$17:$BM$116,0)),"")</f>
        <v>1:45:500</v>
      </c>
      <c r="H15" s="55" t="str">
        <f t="array" ref="H15">IFERROR(INDEX('計測入力シート（ここのみ編集可）'!$AY$17:$AY$116,MATCH($A15&amp;$B15,'計測入力シート（ここのみ編集可）'!$BM$17:$BM$116,0)),"")</f>
        <v>-</v>
      </c>
      <c r="I15" s="74" t="str">
        <f t="array" ref="I15">IFERROR(INDEX('計測入力シート（ここのみ編集可）'!$AZ$17:$AZ$116,MATCH($A15&amp;$B15,'計測入力シート（ここのみ編集可）'!$BM$17:$BM$116,0)),"")</f>
        <v>9:99:999</v>
      </c>
      <c r="J15" s="55" t="str">
        <f t="array" ref="J15">IFERROR(INDEX('計測入力シート（ここのみ編集可）'!$BB$17:$BB$116,MATCH($A15&amp;$B15,'計測入力シート（ここのみ編集可）'!$BM$17:$BM$116,0)),"")</f>
        <v>MC</v>
      </c>
      <c r="K15" s="74" t="str">
        <f t="array" ref="K15">IFERROR(INDEX('計測入力シート（ここのみ編集可）'!$BC$17:$BC$116,MATCH($A15&amp;$B15,'計測入力シート（ここのみ編集可）'!$BM$17:$BM$116,0)),"")</f>
        <v>1:45:500</v>
      </c>
      <c r="L15" s="82">
        <f t="array" ref="L15">IFERROR(INDEX('計測入力シート（ここのみ編集可）'!$BD$17:$BD$116,MATCH($A15&amp;$B15,'計測入力シート（ここのみ編集可）'!$BM$17:$BM$116,0)),"")</f>
        <v>1.080876176</v>
      </c>
      <c r="M15" s="82">
        <f t="array" ref="M15">IFERROR(INDEX('計測入力シート（ここのみ編集可）'!$BE$17:$BE$116,MATCH($A15&amp;$B15,'計測入力シート（ここのみ編集可）'!$BM$17:$BM$116,0)),"")</f>
        <v>1.080876176</v>
      </c>
      <c r="N15" s="74">
        <f t="array" ref="N15">IFERROR(INDEX('計測入力シート（ここのみ編集可）'!$BN$17:$BN$116,MATCH($A15&amp;$B15,'計測入力シート（ここのみ編集可）'!$BM$17:$BM$116,0)),"")</f>
        <v>4</v>
      </c>
      <c r="O15" s="74" t="str">
        <f t="array" ref="O15">IFERROR(INDEX('計測入力シート（ここのみ編集可）'!$BP$17:$BP$116,MATCH($A15&amp;$B15,'計測入力シート（ここのみ編集可）'!$BM$17:$BM$116,0)),"")</f>
        <v>-</v>
      </c>
      <c r="P15" s="74" t="str">
        <f t="array" ref="P15">IFERROR(INDEX('計測入力シート（ここのみ編集可）'!$BR$17:$BR$116,MATCH($A15&amp;$B15,'計測入力シート（ここのみ編集可）'!$BM$17:$BM$116,0)),"")</f>
        <v>-</v>
      </c>
      <c r="Q15" s="87">
        <f t="array" ref="Q15">IFERROR(INDEX('計測入力シート（ここのみ編集可）'!$BL$17:$BL$116,MATCH($A15&amp;$B15,'計測入力シート（ここのみ編集可）'!$BM$17:$BM$116,0)),"")</f>
        <v>10</v>
      </c>
    </row>
    <row r="16" ht="18.75" customHeight="1">
      <c r="A16" s="36" t="s">
        <v>17</v>
      </c>
      <c r="B16" s="36">
        <v>12.0</v>
      </c>
      <c r="C16" s="36"/>
      <c r="D16" s="92" t="str">
        <f t="array" ref="D16">IFERROR(INDEX('計測入力シート（ここのみ編集可）'!$B$17:$B$116,MATCH($A16&amp;$B16,'計測入力シート（ここのみ編集可）'!$BM$17:$BM$116,0)),"")</f>
        <v>C1</v>
      </c>
      <c r="E16" s="55" t="str">
        <f t="array" ref="E16">IFERROR(INDEX('計測入力シート（ここのみ編集可）'!$D$17:$D$116,MATCH($A16&amp;$B16,'計測入力シート（ここのみ編集可）'!$BM$17:$BM$116,0)),"")</f>
        <v>まろ</v>
      </c>
      <c r="F16" s="55" t="str">
        <f t="array" ref="F16">IFERROR(INDEX('計測入力シート（ここのみ編集可）'!$E$17:$E$116,MATCH($A16&amp;$B16,'計測入力シート（ここのみ編集可）'!$BM$17:$BM$116,0)),"")</f>
        <v>MSX125改</v>
      </c>
      <c r="G16" s="67" t="str">
        <f t="array" ref="G16">IFERROR(INDEX('計測入力シート（ここのみ編集可）'!$AW$17:$AW$116,MATCH($A16&amp;$B16,'計測入力シート（ここのみ編集可）'!$BM$17:$BM$116,0)),"")</f>
        <v>1:46:217</v>
      </c>
      <c r="H16" s="55" t="str">
        <f t="array" ref="H16">IFERROR(INDEX('計測入力シート（ここのみ編集可）'!$AY$17:$AY$116,MATCH($A16&amp;$B16,'計測入力シート（ここのみ編集可）'!$BM$17:$BM$116,0)),"")</f>
        <v>-</v>
      </c>
      <c r="I16" s="74" t="str">
        <f t="array" ref="I16">IFERROR(INDEX('計測入力シート（ここのみ編集可）'!$AZ$17:$AZ$116,MATCH($A16&amp;$B16,'計測入力シート（ここのみ編集可）'!$BM$17:$BM$116,0)),"")</f>
        <v>1:46:801</v>
      </c>
      <c r="J16" s="55" t="str">
        <f t="array" ref="J16">IFERROR(INDEX('計測入力シート（ここのみ編集可）'!$BB$17:$BB$116,MATCH($A16&amp;$B16,'計測入力シート（ここのみ編集可）'!$BM$17:$BM$116,0)),"")</f>
        <v>-</v>
      </c>
      <c r="K16" s="74" t="str">
        <f t="array" ref="K16">IFERROR(INDEX('計測入力シート（ここのみ編集可）'!$BC$17:$BC$116,MATCH($A16&amp;$B16,'計測入力シート（ここのみ編集可）'!$BM$17:$BM$116,0)),"")</f>
        <v>1:46:217</v>
      </c>
      <c r="L16" s="82">
        <f t="array" ref="L16">IFERROR(INDEX('計測入力シート（ここのみ編集可）'!$BD$17:$BD$116,MATCH($A16&amp;$B16,'計測入力シート（ここのみ編集可）'!$BM$17:$BM$116,0)),"")</f>
        <v>1.088222036</v>
      </c>
      <c r="M16" s="82">
        <f t="array" ref="M16">IFERROR(INDEX('計測入力シート（ここのみ編集可）'!$BE$17:$BE$116,MATCH($A16&amp;$B16,'計測入力シート（ここのみ編集可）'!$BM$17:$BM$116,0)),"")</f>
        <v>1.088222036</v>
      </c>
      <c r="N16" s="74">
        <f t="array" ref="N16">IFERROR(INDEX('計測入力シート（ここのみ編集可）'!$BN$17:$BN$116,MATCH($A16&amp;$B16,'計測入力シート（ここのみ編集可）'!$BM$17:$BM$116,0)),"")</f>
        <v>5</v>
      </c>
      <c r="O16" s="74" t="str">
        <f t="array" ref="O16">IFERROR(INDEX('計測入力シート（ここのみ編集可）'!$BP$17:$BP$116,MATCH($A16&amp;$B16,'計測入力シート（ここのみ編集可）'!$BM$17:$BM$116,0)),"")</f>
        <v>-</v>
      </c>
      <c r="P16" s="74" t="str">
        <f t="array" ref="P16">IFERROR(INDEX('計測入力シート（ここのみ編集可）'!$BR$17:$BR$116,MATCH($A16&amp;$B16,'計測入力シート（ここのみ編集可）'!$BM$17:$BM$116,0)),"")</f>
        <v>-</v>
      </c>
      <c r="Q16" s="87">
        <f t="array" ref="Q16">IFERROR(INDEX('計測入力シート（ここのみ編集可）'!$BL$17:$BL$116,MATCH($A16&amp;$B16,'計測入力シート（ここのみ編集可）'!$BM$17:$BM$116,0)),"")</f>
        <v>11</v>
      </c>
    </row>
    <row r="17" ht="18.75" customHeight="1">
      <c r="A17" s="36" t="s">
        <v>17</v>
      </c>
      <c r="B17" s="36">
        <v>13.0</v>
      </c>
      <c r="C17" s="36"/>
      <c r="D17" s="92" t="str">
        <f t="array" ref="D17">IFERROR(INDEX('計測入力シート（ここのみ編集可）'!$B$17:$B$116,MATCH($A17&amp;$B17,'計測入力シート（ここのみ編集可）'!$BM$17:$BM$116,0)),"")</f>
        <v>C1</v>
      </c>
      <c r="E17" s="55" t="str">
        <f t="array" ref="E17">IFERROR(INDEX('計測入力シート（ここのみ編集可）'!$D$17:$D$116,MATCH($A17&amp;$B17,'計測入力シート（ここのみ編集可）'!$BM$17:$BM$116,0)),"")</f>
        <v>岡さーもん</v>
      </c>
      <c r="F17" s="55" t="str">
        <f t="array" ref="F17">IFERROR(INDEX('計測入力シート（ここのみ編集可）'!$E$17:$E$116,MATCH($A17&amp;$B17,'計測入力シート（ここのみ編集可）'!$BM$17:$BM$116,0)),"")</f>
        <v>CBR600RR</v>
      </c>
      <c r="G17" s="67" t="str">
        <f t="array" ref="G17">IFERROR(INDEX('計測入力シート（ここのみ編集可）'!$AW$17:$AW$116,MATCH($A17&amp;$B17,'計測入力シート（ここのみ編集可）'!$BM$17:$BM$116,0)),"")</f>
        <v>9:99:999</v>
      </c>
      <c r="H17" s="55" t="str">
        <f t="array" ref="H17">IFERROR(INDEX('計測入力シート（ここのみ編集可）'!$AY$17:$AY$116,MATCH($A17&amp;$B17,'計測入力シート（ここのみ編集可）'!$BM$17:$BM$116,0)),"")</f>
        <v>MC</v>
      </c>
      <c r="I17" s="74" t="str">
        <f t="array" ref="I17">IFERROR(INDEX('計測入力シート（ここのみ編集可）'!$AZ$17:$AZ$116,MATCH($A17&amp;$B17,'計測入力シート（ここのみ編集可）'!$BM$17:$BM$116,0)),"")</f>
        <v>1:49:711</v>
      </c>
      <c r="J17" s="55" t="str">
        <f t="array" ref="J17">IFERROR(INDEX('計測入力シート（ここのみ編集可）'!$BB$17:$BB$116,MATCH($A17&amp;$B17,'計測入力シート（ここのみ編集可）'!$BM$17:$BM$116,0)),"")</f>
        <v>-</v>
      </c>
      <c r="K17" s="74" t="str">
        <f t="array" ref="K17">IFERROR(INDEX('計測入力シート（ここのみ編集可）'!$BC$17:$BC$116,MATCH($A17&amp;$B17,'計測入力シート（ここのみ編集可）'!$BM$17:$BM$116,0)),"")</f>
        <v>1:49:711</v>
      </c>
      <c r="L17" s="82">
        <f t="array" ref="L17">IFERROR(INDEX('計測入力シート（ここのみ編集可）'!$BD$17:$BD$116,MATCH($A17&amp;$B17,'計測入力シート（ここのみ編集可）'!$BM$17:$BM$116,0)),"")</f>
        <v>1.124019015</v>
      </c>
      <c r="M17" s="82">
        <f t="array" ref="M17">IFERROR(INDEX('計測入力シート（ここのみ編集可）'!$BE$17:$BE$116,MATCH($A17&amp;$B17,'計測入力シート（ここのみ編集可）'!$BM$17:$BM$116,0)),"")</f>
        <v>1.124019015</v>
      </c>
      <c r="N17" s="74">
        <f t="array" ref="N17">IFERROR(INDEX('計測入力シート（ここのみ編集可）'!$BN$17:$BN$116,MATCH($A17&amp;$B17,'計測入力シート（ここのみ編集可）'!$BM$17:$BM$116,0)),"")</f>
        <v>6</v>
      </c>
      <c r="O17" s="74" t="str">
        <f t="array" ref="O17">IFERROR(INDEX('計測入力シート（ここのみ編集可）'!$BP$17:$BP$116,MATCH($A17&amp;$B17,'計測入力シート（ここのみ編集可）'!$BM$17:$BM$116,0)),"")</f>
        <v>-</v>
      </c>
      <c r="P17" s="74" t="str">
        <f t="array" ref="P17">IFERROR(INDEX('計測入力シート（ここのみ編集可）'!$BR$17:$BR$116,MATCH($A17&amp;$B17,'計測入力シート（ここのみ編集可）'!$BM$17:$BM$116,0)),"")</f>
        <v>-</v>
      </c>
      <c r="Q17" s="87">
        <f t="array" ref="Q17">IFERROR(INDEX('計測入力シート（ここのみ編集可）'!$BL$17:$BL$116,MATCH($A17&amp;$B17,'計測入力シート（ここのみ編集可）'!$BM$17:$BM$116,0)),"")</f>
        <v>19</v>
      </c>
    </row>
    <row r="18" ht="18.75" customHeight="1">
      <c r="A18" s="36" t="s">
        <v>17</v>
      </c>
      <c r="B18" s="36">
        <v>14.0</v>
      </c>
      <c r="C18" s="36"/>
      <c r="D18" s="92" t="str">
        <f t="array" ref="D18">IFERROR(INDEX('計測入力シート（ここのみ編集可）'!$B$17:$B$116,MATCH($A18&amp;$B18,'計測入力シート（ここのみ編集可）'!$BM$17:$BM$116,0)),"")</f>
        <v>C1</v>
      </c>
      <c r="E18" s="55" t="str">
        <f t="array" ref="E18">IFERROR(INDEX('計測入力シート（ここのみ編集可）'!$D$17:$D$116,MATCH($A18&amp;$B18,'計測入力シート（ここのみ編集可）'!$BM$17:$BM$116,0)),"")</f>
        <v>とこ山とこ夫</v>
      </c>
      <c r="F18" s="55" t="str">
        <f t="array" ref="F18">IFERROR(INDEX('計測入力シート（ここのみ編集可）'!$E$17:$E$116,MATCH($A18&amp;$B18,'計測入力シート（ここのみ編集可）'!$BM$17:$BM$116,0)),"")</f>
        <v>Z400</v>
      </c>
      <c r="G18" s="67" t="str">
        <f t="array" ref="G18">IFERROR(INDEX('計測入力シート（ここのみ編集可）'!$AW$17:$AW$116,MATCH($A18&amp;$B18,'計測入力シート（ここのみ編集可）'!$BM$17:$BM$116,0)),"")</f>
        <v>1:50:384</v>
      </c>
      <c r="H18" s="55" t="str">
        <f t="array" ref="H18">IFERROR(INDEX('計測入力シート（ここのみ編集可）'!$AY$17:$AY$116,MATCH($A18&amp;$B18,'計測入力シート（ここのみ編集可）'!$BM$17:$BM$116,0)),"")</f>
        <v>-</v>
      </c>
      <c r="I18" s="74" t="str">
        <f t="array" ref="I18">IFERROR(INDEX('計測入力シート（ここのみ編集可）'!$AZ$17:$AZ$116,MATCH($A18&amp;$B18,'計測入力シート（ここのみ編集可）'!$BM$17:$BM$116,0)),"")</f>
        <v>2:29:539</v>
      </c>
      <c r="J18" s="55" t="str">
        <f t="array" ref="J18">IFERROR(INDEX('計測入力シート（ここのみ編集可）'!$BB$17:$BB$116,MATCH($A18&amp;$B18,'計測入力シート（ここのみ編集可）'!$BM$17:$BM$116,0)),"")</f>
        <v>-</v>
      </c>
      <c r="K18" s="74" t="str">
        <f t="array" ref="K18">IFERROR(INDEX('計測入力シート（ここのみ編集可）'!$BC$17:$BC$116,MATCH($A18&amp;$B18,'計測入力シート（ここのみ編集可）'!$BM$17:$BM$116,0)),"")</f>
        <v>1:50:384</v>
      </c>
      <c r="L18" s="82">
        <f t="array" ref="L18">IFERROR(INDEX('計測入力シート（ここのみ編集可）'!$BD$17:$BD$116,MATCH($A18&amp;$B18,'計測入力シート（ここのみ編集可）'!$BM$17:$BM$116,0)),"")</f>
        <v>1.130914083</v>
      </c>
      <c r="M18" s="82">
        <f t="array" ref="M18">IFERROR(INDEX('計測入力シート（ここのみ編集可）'!$BE$17:$BE$116,MATCH($A18&amp;$B18,'計測入力シート（ここのみ編集可）'!$BM$17:$BM$116,0)),"")</f>
        <v>1.130914083</v>
      </c>
      <c r="N18" s="74">
        <f t="array" ref="N18">IFERROR(INDEX('計測入力シート（ここのみ編集可）'!$BN$17:$BN$116,MATCH($A18&amp;$B18,'計測入力シート（ここのみ編集可）'!$BM$17:$BM$116,0)),"")</f>
        <v>7</v>
      </c>
      <c r="O18" s="74" t="str">
        <f t="array" ref="O18">IFERROR(INDEX('計測入力シート（ここのみ編集可）'!$BP$17:$BP$116,MATCH($A18&amp;$B18,'計測入力シート（ここのみ編集可）'!$BM$17:$BM$116,0)),"")</f>
        <v>-</v>
      </c>
      <c r="P18" s="74" t="str">
        <f t="array" ref="P18">IFERROR(INDEX('計測入力シート（ここのみ編集可）'!$BR$17:$BR$116,MATCH($A18&amp;$B18,'計測入力シート（ここのみ編集可）'!$BM$17:$BM$116,0)),"")</f>
        <v>-</v>
      </c>
      <c r="Q18" s="87">
        <f t="array" ref="Q18">IFERROR(INDEX('計測入力シート（ここのみ編集可）'!$BL$17:$BL$116,MATCH($A18&amp;$B18,'計測入力シート（ここのみ編集可）'!$BM$17:$BM$116,0)),"")</f>
        <v>20</v>
      </c>
    </row>
    <row r="19" ht="18.75" customHeight="1">
      <c r="A19" s="36" t="s">
        <v>17</v>
      </c>
      <c r="B19" s="36">
        <v>15.0</v>
      </c>
      <c r="C19" s="36"/>
      <c r="D19" s="92" t="str">
        <f t="array" ref="D19">IFERROR(INDEX('計測入力シート（ここのみ編集可）'!$B$17:$B$116,MATCH($A19&amp;$B19,'計測入力シート（ここのみ編集可）'!$BM$17:$BM$116,0)),"")</f>
        <v>C1</v>
      </c>
      <c r="E19" s="55" t="str">
        <f t="array" ref="E19">IFERROR(INDEX('計測入力シート（ここのみ編集可）'!$D$17:$D$116,MATCH($A19&amp;$B19,'計測入力シート（ここのみ編集可）'!$BM$17:$BM$116,0)),"")</f>
        <v>組長</v>
      </c>
      <c r="F19" s="55" t="str">
        <f t="array" ref="F19">IFERROR(INDEX('計測入力シート（ここのみ編集可）'!$E$17:$E$116,MATCH($A19&amp;$B19,'計測入力シート（ここのみ編集可）'!$BM$17:$BM$116,0)),"")</f>
        <v>GSX-R1000</v>
      </c>
      <c r="G19" s="67" t="str">
        <f t="array" ref="G19">IFERROR(INDEX('計測入力シート（ここのみ編集可）'!$AW$17:$AW$116,MATCH($A19&amp;$B19,'計測入力シート（ここのみ編集可）'!$BM$17:$BM$116,0)),"")</f>
        <v>2:08:005</v>
      </c>
      <c r="H19" s="55" t="str">
        <f t="array" ref="H19">IFERROR(INDEX('計測入力シート（ここのみ編集可）'!$AY$17:$AY$116,MATCH($A19&amp;$B19,'計測入力シート（ここのみ編集可）'!$BM$17:$BM$116,0)),"")</f>
        <v>-</v>
      </c>
      <c r="I19" s="74" t="str">
        <f t="array" ref="I19">IFERROR(INDEX('計測入力シート（ここのみ編集可）'!$AZ$17:$AZ$116,MATCH($A19&amp;$B19,'計測入力シート（ここのみ編集可）'!$BM$17:$BM$116,0)),"")</f>
        <v>2:00:926</v>
      </c>
      <c r="J19" s="55" t="str">
        <f t="array" ref="J19">IFERROR(INDEX('計測入力シート（ここのみ編集可）'!$BB$17:$BB$116,MATCH($A19&amp;$B19,'計測入力シート（ここのみ編集可）'!$BM$17:$BM$116,0)),"")</f>
        <v>-</v>
      </c>
      <c r="K19" s="74" t="str">
        <f t="array" ref="K19">IFERROR(INDEX('計測入力シート（ここのみ編集可）'!$BC$17:$BC$116,MATCH($A19&amp;$B19,'計測入力シート（ここのみ編集可）'!$BM$17:$BM$116,0)),"")</f>
        <v>2:00:926</v>
      </c>
      <c r="L19" s="82">
        <f t="array" ref="L19">IFERROR(INDEX('計測入力シート（ここのみ編集可）'!$BD$17:$BD$116,MATCH($A19&amp;$B19,'計測入力シート（ここのみ編集可）'!$BM$17:$BM$116,0)),"")</f>
        <v>1.238919739</v>
      </c>
      <c r="M19" s="82">
        <f t="array" ref="M19">IFERROR(INDEX('計測入力シート（ここのみ編集可）'!$BE$17:$BE$116,MATCH($A19&amp;$B19,'計測入力シート（ここのみ編集可）'!$BM$17:$BM$116,0)),"")</f>
        <v>1.238919739</v>
      </c>
      <c r="N19" s="74">
        <f t="array" ref="N19">IFERROR(INDEX('計測入力シート（ここのみ編集可）'!$BN$17:$BN$116,MATCH($A19&amp;$B19,'計測入力シート（ここのみ編集可）'!$BM$17:$BM$116,0)),"")</f>
        <v>8</v>
      </c>
      <c r="O19" s="74" t="str">
        <f t="array" ref="O19">IFERROR(INDEX('計測入力シート（ここのみ編集可）'!$BP$17:$BP$116,MATCH($A19&amp;$B19,'計測入力シート（ここのみ編集可）'!$BM$17:$BM$116,0)),"")</f>
        <v>-</v>
      </c>
      <c r="P19" s="74" t="str">
        <f t="array" ref="P19">IFERROR(INDEX('計測入力シート（ここのみ編集可）'!$BR$17:$BR$116,MATCH($A19&amp;$B19,'計測入力シート（ここのみ編集可）'!$BM$17:$BM$116,0)),"")</f>
        <v>-</v>
      </c>
      <c r="Q19" s="87">
        <f t="array" ref="Q19">IFERROR(INDEX('計測入力シート（ここのみ編集可）'!$BL$17:$BL$116,MATCH($A19&amp;$B19,'計測入力シート（ここのみ編集可）'!$BM$17:$BM$116,0)),"")</f>
        <v>41</v>
      </c>
    </row>
    <row r="20" ht="18.75" customHeight="1">
      <c r="A20" s="36" t="s">
        <v>17</v>
      </c>
      <c r="B20" s="36">
        <v>16.0</v>
      </c>
      <c r="C20" s="36"/>
      <c r="D20" s="92" t="str">
        <f t="array" ref="D20">IFERROR(INDEX('計測入力シート（ここのみ編集可）'!$B$17:$B$116,MATCH($A20&amp;$B20,'計測入力シート（ここのみ編集可）'!$BM$17:$BM$116,0)),"")</f>
        <v>C1</v>
      </c>
      <c r="E20" s="55" t="str">
        <f t="array" ref="E20">IFERROR(INDEX('計測入力シート（ここのみ編集可）'!$D$17:$D$116,MATCH($A20&amp;$B20,'計測入力シート（ここのみ編集可）'!$BM$17:$BM$116,0)),"")</f>
        <v>もんじろう</v>
      </c>
      <c r="F20" s="55" t="str">
        <f t="array" ref="F20">IFERROR(INDEX('計測入力シート（ここのみ編集可）'!$E$17:$E$116,MATCH($A20&amp;$B20,'計測入力シート（ここのみ編集可）'!$BM$17:$BM$116,0)),"")</f>
        <v>WR450F</v>
      </c>
      <c r="G20" s="67" t="str">
        <f t="array" ref="G20">IFERROR(INDEX('計測入力シート（ここのみ編集可）'!$AW$17:$AW$116,MATCH($A20&amp;$B20,'計測入力シート（ここのみ編集可）'!$BM$17:$BM$116,0)),"")</f>
        <v>DNS</v>
      </c>
      <c r="H20" s="55" t="str">
        <f t="array" ref="H20">IFERROR(INDEX('計測入力シート（ここのみ編集可）'!$AY$17:$AY$116,MATCH($A20&amp;$B20,'計測入力シート（ここのみ編集可）'!$BM$17:$BM$116,0)),"")</f>
        <v>-</v>
      </c>
      <c r="I20" s="74" t="str">
        <f t="array" ref="I20">IFERROR(INDEX('計測入力シート（ここのみ編集可）'!$AZ$17:$AZ$116,MATCH($A20&amp;$B20,'計測入力シート（ここのみ編集可）'!$BM$17:$BM$116,0)),"")</f>
        <v>DNS</v>
      </c>
      <c r="J20" s="55" t="str">
        <f t="array" ref="J20">IFERROR(INDEX('計測入力シート（ここのみ編集可）'!$BB$17:$BB$116,MATCH($A20&amp;$B20,'計測入力シート（ここのみ編集可）'!$BM$17:$BM$116,0)),"")</f>
        <v>-</v>
      </c>
      <c r="K20" s="74" t="str">
        <f t="array" ref="K20">IFERROR(INDEX('計測入力シート（ここのみ編集可）'!$BC$17:$BC$116,MATCH($A20&amp;$B20,'計測入力シート（ここのみ編集可）'!$BM$17:$BM$116,0)),"")</f>
        <v>DNS</v>
      </c>
      <c r="L20" s="82" t="str">
        <f t="array" ref="L20">IFERROR(INDEX('計測入力シート（ここのみ編集可）'!$BD$17:$BD$116,MATCH($A20&amp;$B20,'計測入力シート（ここのみ編集可）'!$BM$17:$BM$116,0)),"")</f>
        <v>-</v>
      </c>
      <c r="M20" s="82" t="str">
        <f t="array" ref="M20">IFERROR(INDEX('計測入力シート（ここのみ編集可）'!$BE$17:$BE$116,MATCH($A20&amp;$B20,'計測入力シート（ここのみ編集可）'!$BM$17:$BM$116,0)),"")</f>
        <v>-</v>
      </c>
      <c r="N20" s="74" t="str">
        <f t="array" ref="N20">IFERROR(INDEX('計測入力シート（ここのみ編集可）'!$BN$17:$BN$116,MATCH($A20&amp;$B20,'計測入力シート（ここのみ編集可）'!$BM$17:$BM$116,0)),"")</f>
        <v>-</v>
      </c>
      <c r="O20" s="74" t="str">
        <f t="array" ref="O20">IFERROR(INDEX('計測入力シート（ここのみ編集可）'!$BP$17:$BP$116,MATCH($A20&amp;$B20,'計測入力シート（ここのみ編集可）'!$BM$17:$BM$116,0)),"")</f>
        <v>-</v>
      </c>
      <c r="P20" s="74" t="str">
        <f t="array" ref="P20">IFERROR(INDEX('計測入力シート（ここのみ編集可）'!$BR$17:$BR$116,MATCH($A20&amp;$B20,'計測入力シート（ここのみ編集可）'!$BM$17:$BM$116,0)),"")</f>
        <v>-</v>
      </c>
      <c r="Q20" s="87" t="str">
        <f t="array" ref="Q20">IFERROR(INDEX('計測入力シート（ここのみ編集可）'!$BL$17:$BL$116,MATCH($A20&amp;$B20,'計測入力シート（ここのみ編集可）'!$BM$17:$BM$116,0)),"")</f>
        <v>-</v>
      </c>
    </row>
    <row r="21" ht="18.75" customHeight="1">
      <c r="A21" s="36" t="s">
        <v>17</v>
      </c>
      <c r="B21" s="36">
        <v>17.0</v>
      </c>
      <c r="C21" s="36"/>
      <c r="D21" s="92" t="str">
        <f t="array" ref="D21">IFERROR(INDEX('計測入力シート（ここのみ編集可）'!$B$17:$B$116,MATCH($A21&amp;$B21,'計測入力シート（ここのみ編集可）'!$BM$17:$BM$116,0)),"")</f>
        <v>C1</v>
      </c>
      <c r="E21" s="55" t="str">
        <f t="array" ref="E21">IFERROR(INDEX('計測入力シート（ここのみ編集可）'!$D$17:$D$116,MATCH($A21&amp;$B21,'計測入力シート（ここのみ編集可）'!$BM$17:$BM$116,0)),"")</f>
        <v>kota</v>
      </c>
      <c r="F21" s="55" t="str">
        <f t="array" ref="F21">IFERROR(INDEX('計測入力シート（ここのみ編集可）'!$E$17:$E$116,MATCH($A21&amp;$B21,'計測入力シート（ここのみ編集可）'!$BM$17:$BM$116,0)),"")</f>
        <v>GROM</v>
      </c>
      <c r="G21" s="67" t="str">
        <f t="array" ref="G21">IFERROR(INDEX('計測入力シート（ここのみ編集可）'!$AW$17:$AW$116,MATCH($A21&amp;$B21,'計測入力シート（ここのみ編集可）'!$BM$17:$BM$116,0)),"")</f>
        <v>DNS</v>
      </c>
      <c r="H21" s="55" t="str">
        <f t="array" ref="H21">IFERROR(INDEX('計測入力シート（ここのみ編集可）'!$AY$17:$AY$116,MATCH($A21&amp;$B21,'計測入力シート（ここのみ編集可）'!$BM$17:$BM$116,0)),"")</f>
        <v>-</v>
      </c>
      <c r="I21" s="74" t="str">
        <f t="array" ref="I21">IFERROR(INDEX('計測入力シート（ここのみ編集可）'!$AZ$17:$AZ$116,MATCH($A21&amp;$B21,'計測入力シート（ここのみ編集可）'!$BM$17:$BM$116,0)),"")</f>
        <v>DNS</v>
      </c>
      <c r="J21" s="55" t="str">
        <f t="array" ref="J21">IFERROR(INDEX('計測入力シート（ここのみ編集可）'!$BB$17:$BB$116,MATCH($A21&amp;$B21,'計測入力シート（ここのみ編集可）'!$BM$17:$BM$116,0)),"")</f>
        <v>-</v>
      </c>
      <c r="K21" s="74" t="str">
        <f t="array" ref="K21">IFERROR(INDEX('計測入力シート（ここのみ編集可）'!$BC$17:$BC$116,MATCH($A21&amp;$B21,'計測入力シート（ここのみ編集可）'!$BM$17:$BM$116,0)),"")</f>
        <v>DNS</v>
      </c>
      <c r="L21" s="82" t="str">
        <f t="array" ref="L21">IFERROR(INDEX('計測入力シート（ここのみ編集可）'!$BD$17:$BD$116,MATCH($A21&amp;$B21,'計測入力シート（ここのみ編集可）'!$BM$17:$BM$116,0)),"")</f>
        <v>-</v>
      </c>
      <c r="M21" s="82" t="str">
        <f t="array" ref="M21">IFERROR(INDEX('計測入力シート（ここのみ編集可）'!$BE$17:$BE$116,MATCH($A21&amp;$B21,'計測入力シート（ここのみ編集可）'!$BM$17:$BM$116,0)),"")</f>
        <v>-</v>
      </c>
      <c r="N21" s="74" t="str">
        <f t="array" ref="N21">IFERROR(INDEX('計測入力シート（ここのみ編集可）'!$BN$17:$BN$116,MATCH($A21&amp;$B21,'計測入力シート（ここのみ編集可）'!$BM$17:$BM$116,0)),"")</f>
        <v>-</v>
      </c>
      <c r="O21" s="74" t="str">
        <f t="array" ref="O21">IFERROR(INDEX('計測入力シート（ここのみ編集可）'!$BP$17:$BP$116,MATCH($A21&amp;$B21,'計測入力シート（ここのみ編集可）'!$BM$17:$BM$116,0)),"")</f>
        <v>-</v>
      </c>
      <c r="P21" s="74" t="str">
        <f t="array" ref="P21">IFERROR(INDEX('計測入力シート（ここのみ編集可）'!$BR$17:$BR$116,MATCH($A21&amp;$B21,'計測入力シート（ここのみ編集可）'!$BM$17:$BM$116,0)),"")</f>
        <v>-</v>
      </c>
      <c r="Q21" s="87" t="str">
        <f t="array" ref="Q21">IFERROR(INDEX('計測入力シート（ここのみ編集可）'!$BL$17:$BL$116,MATCH($A21&amp;$B21,'計測入力シート（ここのみ編集可）'!$BM$17:$BM$116,0)),"")</f>
        <v>-</v>
      </c>
    </row>
    <row r="22" ht="18.75" customHeight="1">
      <c r="A22" s="36" t="s">
        <v>17</v>
      </c>
      <c r="B22" s="36">
        <v>18.0</v>
      </c>
      <c r="C22" s="36"/>
      <c r="D22" s="92" t="str">
        <f t="array" ref="D22">IFERROR(INDEX('計測入力シート（ここのみ編集可）'!$B$17:$B$116,MATCH($A22&amp;$B22,'計測入力シート（ここのみ編集可）'!$BM$17:$BM$116,0)),"")</f>
        <v>C2</v>
      </c>
      <c r="E22" s="55" t="str">
        <f t="array" ref="E22">IFERROR(INDEX('計測入力シート（ここのみ編集可）'!$D$17:$D$116,MATCH($A22&amp;$B22,'計測入力シート（ここのみ編集可）'!$BM$17:$BM$116,0)),"")</f>
        <v>かねなしんちゃん</v>
      </c>
      <c r="F22" s="55" t="str">
        <f t="array" ref="F22">IFERROR(INDEX('計測入力シート（ここのみ編集可）'!$E$17:$E$116,MATCH($A22&amp;$B22,'計測入力シート（ここのみ編集可）'!$BM$17:$BM$116,0)),"")</f>
        <v>NINJA400</v>
      </c>
      <c r="G22" s="67" t="str">
        <f t="array" ref="G22">IFERROR(INDEX('計測入力シート（ここのみ編集可）'!$AW$17:$AW$116,MATCH($A22&amp;$B22,'計測入力シート（ここのみ編集可）'!$BM$17:$BM$116,0)),"")</f>
        <v>1:41:725</v>
      </c>
      <c r="H22" s="55" t="str">
        <f t="array" ref="H22">IFERROR(INDEX('計測入力シート（ここのみ編集可）'!$AY$17:$AY$116,MATCH($A22&amp;$B22,'計測入力シート（ここのみ編集可）'!$BM$17:$BM$116,0)),"")</f>
        <v>-</v>
      </c>
      <c r="I22" s="74" t="str">
        <f t="array" ref="I22">IFERROR(INDEX('計測入力シート（ここのみ編集可）'!$AZ$17:$AZ$116,MATCH($A22&amp;$B22,'計測入力シート（ここのみ編集可）'!$BM$17:$BM$116,0)),"")</f>
        <v>1:41:475</v>
      </c>
      <c r="J22" s="55" t="str">
        <f t="array" ref="J22">IFERROR(INDEX('計測入力シート（ここのみ編集可）'!$BB$17:$BB$116,MATCH($A22&amp;$B22,'計測入力シート（ここのみ編集可）'!$BM$17:$BM$116,0)),"")</f>
        <v>-</v>
      </c>
      <c r="K22" s="74" t="str">
        <f t="array" ref="K22">IFERROR(INDEX('計測入力シート（ここのみ編集可）'!$BC$17:$BC$116,MATCH($A22&amp;$B22,'計測入力シート（ここのみ編集可）'!$BM$17:$BM$116,0)),"")</f>
        <v>1:41:475</v>
      </c>
      <c r="L22" s="82">
        <f t="array" ref="L22">IFERROR(INDEX('計測入力シート（ここのみ編集可）'!$BD$17:$BD$116,MATCH($A22&amp;$B22,'計測入力シート（ここのみ編集可）'!$BM$17:$BM$116,0)),"")</f>
        <v>1.039638957</v>
      </c>
      <c r="M22" s="82">
        <f t="array" ref="M22">IFERROR(INDEX('計測入力シート（ここのみ編集可）'!$BE$17:$BE$116,MATCH($A22&amp;$B22,'計測入力シート（ここのみ編集可）'!$BM$17:$BM$116,0)),"")</f>
        <v>1.039638957</v>
      </c>
      <c r="N22" s="74">
        <f t="array" ref="N22">IFERROR(INDEX('計測入力シート（ここのみ編集可）'!$BN$17:$BN$116,MATCH($A22&amp;$B22,'計測入力シート（ここのみ編集可）'!$BM$17:$BM$116,0)),"")</f>
        <v>1</v>
      </c>
      <c r="O22" s="74" t="str">
        <f t="array" ref="O22">IFERROR(INDEX('計測入力シート（ここのみ編集可）'!$BP$17:$BP$116,MATCH($A22&amp;$B22,'計測入力シート（ここのみ編集可）'!$BM$17:$BM$116,0)),"")</f>
        <v>-</v>
      </c>
      <c r="P22" s="74" t="str">
        <f t="array" ref="P22">IFERROR(INDEX('計測入力シート（ここのみ編集可）'!$BR$17:$BR$116,MATCH($A22&amp;$B22,'計測入力シート（ここのみ編集可）'!$BM$17:$BM$116,0)),"")</f>
        <v>-</v>
      </c>
      <c r="Q22" s="87">
        <f t="array" ref="Q22">IFERROR(INDEX('計測入力シート（ここのみ編集可）'!$BL$17:$BL$116,MATCH($A22&amp;$B22,'計測入力シート（ここのみ編集可）'!$BM$17:$BM$116,0)),"")</f>
        <v>4</v>
      </c>
    </row>
    <row r="23" ht="18.75" customHeight="1">
      <c r="A23" s="36" t="s">
        <v>17</v>
      </c>
      <c r="B23" s="36">
        <v>19.0</v>
      </c>
      <c r="C23" s="36"/>
      <c r="D23" s="92" t="str">
        <f t="array" ref="D23">IFERROR(INDEX('計測入力シート（ここのみ編集可）'!$B$17:$B$116,MATCH($A23&amp;$B23,'計測入力シート（ここのみ編集可）'!$BM$17:$BM$116,0)),"")</f>
        <v>C2</v>
      </c>
      <c r="E23" s="55" t="str">
        <f t="array" ref="E23">IFERROR(INDEX('計測入力シート（ここのみ編集可）'!$D$17:$D$116,MATCH($A23&amp;$B23,'計測入力シート（ここのみ編集可）'!$BM$17:$BM$116,0)),"")</f>
        <v>TAM</v>
      </c>
      <c r="F23" s="55" t="str">
        <f t="array" ref="F23">IFERROR(INDEX('計測入力シート（ここのみ編集可）'!$E$17:$E$116,MATCH($A23&amp;$B23,'計測入力シート（ここのみ編集可）'!$BM$17:$BM$116,0)),"")</f>
        <v>GROM</v>
      </c>
      <c r="G23" s="67" t="str">
        <f t="array" ref="G23">IFERROR(INDEX('計測入力シート（ここのみ編集可）'!$AW$17:$AW$116,MATCH($A23&amp;$B23,'計測入力シート（ここのみ編集可）'!$BM$17:$BM$116,0)),"")</f>
        <v>1:57:197</v>
      </c>
      <c r="H23" s="55" t="str">
        <f t="array" ref="H23">IFERROR(INDEX('計測入力シート（ここのみ編集可）'!$AY$17:$AY$116,MATCH($A23&amp;$B23,'計測入力シート（ここのみ編集可）'!$BM$17:$BM$116,0)),"")</f>
        <v>-</v>
      </c>
      <c r="I23" s="74" t="str">
        <f t="array" ref="I23">IFERROR(INDEX('計測入力シート（ここのみ編集可）'!$AZ$17:$AZ$116,MATCH($A23&amp;$B23,'計測入力シート（ここのみ編集可）'!$BM$17:$BM$116,0)),"")</f>
        <v>1:46:979</v>
      </c>
      <c r="J23" s="55" t="str">
        <f t="array" ref="J23">IFERROR(INDEX('計測入力シート（ここのみ編集可）'!$BB$17:$BB$116,MATCH($A23&amp;$B23,'計測入力シート（ここのみ編集可）'!$BM$17:$BM$116,0)),"")</f>
        <v>-</v>
      </c>
      <c r="K23" s="74" t="str">
        <f t="array" ref="K23">IFERROR(INDEX('計測入力シート（ここのみ編集可）'!$BC$17:$BC$116,MATCH($A23&amp;$B23,'計測入力シート（ここのみ編集可）'!$BM$17:$BM$116,0)),"")</f>
        <v>1:46:979</v>
      </c>
      <c r="L23" s="82">
        <f t="array" ref="L23">IFERROR(INDEX('計測入力シート（ここのみ編集可）'!$BD$17:$BD$116,MATCH($A23&amp;$B23,'計測入力シート（ここのみ編集可）'!$BM$17:$BM$116,0)),"")</f>
        <v>1.096028933</v>
      </c>
      <c r="M23" s="82">
        <f t="array" ref="M23">IFERROR(INDEX('計測入力シート（ここのみ編集可）'!$BE$17:$BE$116,MATCH($A23&amp;$B23,'計測入力シート（ここのみ編集可）'!$BM$17:$BM$116,0)),"")</f>
        <v>1.096028933</v>
      </c>
      <c r="N23" s="74">
        <f t="array" ref="N23">IFERROR(INDEX('計測入力シート（ここのみ編集可）'!$BN$17:$BN$116,MATCH($A23&amp;$B23,'計測入力シート（ここのみ編集可）'!$BM$17:$BM$116,0)),"")</f>
        <v>2</v>
      </c>
      <c r="O23" s="74" t="str">
        <f t="array" ref="O23">IFERROR(INDEX('計測入力シート（ここのみ編集可）'!$BP$17:$BP$116,MATCH($A23&amp;$B23,'計測入力シート（ここのみ編集可）'!$BM$17:$BM$116,0)),"")</f>
        <v>-</v>
      </c>
      <c r="P23" s="74" t="str">
        <f t="array" ref="P23">IFERROR(INDEX('計測入力シート（ここのみ編集可）'!$BR$17:$BR$116,MATCH($A23&amp;$B23,'計測入力シート（ここのみ編集可）'!$BM$17:$BM$116,0)),"")</f>
        <v>-</v>
      </c>
      <c r="Q23" s="87">
        <f t="array" ref="Q23">IFERROR(INDEX('計測入力シート（ここのみ編集可）'!$BL$17:$BL$116,MATCH($A23&amp;$B23,'計測入力シート（ここのみ編集可）'!$BM$17:$BM$116,0)),"")</f>
        <v>12</v>
      </c>
    </row>
    <row r="24" ht="18.75" customHeight="1">
      <c r="A24" s="36" t="s">
        <v>17</v>
      </c>
      <c r="B24" s="36">
        <v>20.0</v>
      </c>
      <c r="C24" s="36"/>
      <c r="D24" s="92" t="str">
        <f t="array" ref="D24">IFERROR(INDEX('計測入力シート（ここのみ編集可）'!$B$17:$B$116,MATCH($A24&amp;$B24,'計測入力シート（ここのみ編集可）'!$BM$17:$BM$116,0)),"")</f>
        <v>C2</v>
      </c>
      <c r="E24" s="55" t="str">
        <f t="array" ref="E24">IFERROR(INDEX('計測入力シート（ここのみ編集可）'!$D$17:$D$116,MATCH($A24&amp;$B24,'計測入力シート（ここのみ編集可）'!$BM$17:$BM$116,0)),"")</f>
        <v>浅野智博</v>
      </c>
      <c r="F24" s="55" t="str">
        <f t="array" ref="F24">IFERROR(INDEX('計測入力シート（ここのみ編集可）'!$E$17:$E$116,MATCH($A24&amp;$B24,'計測入力シート（ここのみ編集可）'!$BM$17:$BM$116,0)),"")</f>
        <v>YZ250FX</v>
      </c>
      <c r="G24" s="67" t="str">
        <f t="array" ref="G24">IFERROR(INDEX('計測入力シート（ここのみ編集可）'!$AW$17:$AW$116,MATCH($A24&amp;$B24,'計測入力シート（ここのみ編集可）'!$BM$17:$BM$116,0)),"")</f>
        <v>9:99:999</v>
      </c>
      <c r="H24" s="55" t="str">
        <f t="array" ref="H24">IFERROR(INDEX('計測入力シート（ここのみ編集可）'!$AY$17:$AY$116,MATCH($A24&amp;$B24,'計測入力シート（ここのみ編集可）'!$BM$17:$BM$116,0)),"")</f>
        <v>MC</v>
      </c>
      <c r="I24" s="74" t="str">
        <f t="array" ref="I24">IFERROR(INDEX('計測入力シート（ここのみ編集可）'!$AZ$17:$AZ$116,MATCH($A24&amp;$B24,'計測入力シート（ここのみ編集可）'!$BM$17:$BM$116,0)),"")</f>
        <v>1:47:833</v>
      </c>
      <c r="J24" s="55" t="str">
        <f t="array" ref="J24">IFERROR(INDEX('計測入力シート（ここのみ編集可）'!$BB$17:$BB$116,MATCH($A24&amp;$B24,'計測入力シート（ここのみ編集可）'!$BM$17:$BM$116,0)),"")</f>
        <v>-</v>
      </c>
      <c r="K24" s="74" t="str">
        <f t="array" ref="K24">IFERROR(INDEX('計測入力シート（ここのみ編集可）'!$BC$17:$BC$116,MATCH($A24&amp;$B24,'計測入力シート（ここのみ編集可）'!$BM$17:$BM$116,0)),"")</f>
        <v>1:47:833</v>
      </c>
      <c r="L24" s="82">
        <f t="array" ref="L24">IFERROR(INDEX('計測入力シート（ここのみ編集可）'!$BD$17:$BD$116,MATCH($A24&amp;$B24,'計測入力シート（ここのみ編集可）'!$BM$17:$BM$116,0)),"")</f>
        <v>1.104778395</v>
      </c>
      <c r="M24" s="82">
        <f t="array" ref="M24">IFERROR(INDEX('計測入力シート（ここのみ編集可）'!$BE$17:$BE$116,MATCH($A24&amp;$B24,'計測入力シート（ここのみ編集可）'!$BM$17:$BM$116,0)),"")</f>
        <v>1.104778395</v>
      </c>
      <c r="N24" s="74">
        <f t="array" ref="N24">IFERROR(INDEX('計測入力シート（ここのみ編集可）'!$BN$17:$BN$116,MATCH($A24&amp;$B24,'計測入力シート（ここのみ編集可）'!$BM$17:$BM$116,0)),"")</f>
        <v>3</v>
      </c>
      <c r="O24" s="74" t="str">
        <f t="array" ref="O24">IFERROR(INDEX('計測入力シート（ここのみ編集可）'!$BP$17:$BP$116,MATCH($A24&amp;$B24,'計測入力シート（ここのみ編集可）'!$BM$17:$BM$116,0)),"")</f>
        <v>-</v>
      </c>
      <c r="P24" s="74" t="str">
        <f t="array" ref="P24">IFERROR(INDEX('計測入力シート（ここのみ編集可）'!$BR$17:$BR$116,MATCH($A24&amp;$B24,'計測入力シート（ここのみ編集可）'!$BM$17:$BM$116,0)),"")</f>
        <v>-</v>
      </c>
      <c r="Q24" s="87">
        <f t="array" ref="Q24">IFERROR(INDEX('計測入力シート（ここのみ編集可）'!$BL$17:$BL$116,MATCH($A24&amp;$B24,'計測入力シート（ここのみ編集可）'!$BM$17:$BM$116,0)),"")</f>
        <v>14</v>
      </c>
    </row>
    <row r="25" ht="18.75" customHeight="1">
      <c r="A25" s="36" t="s">
        <v>17</v>
      </c>
      <c r="B25" s="36">
        <v>21.0</v>
      </c>
      <c r="C25" s="36"/>
      <c r="D25" s="92" t="str">
        <f t="array" ref="D25">IFERROR(INDEX('計測入力シート（ここのみ編集可）'!$B$17:$B$116,MATCH($A25&amp;$B25,'計測入力シート（ここのみ編集可）'!$BM$17:$BM$116,0)),"")</f>
        <v>C2</v>
      </c>
      <c r="E25" s="55" t="str">
        <f t="array" ref="E25">IFERROR(INDEX('計測入力シート（ここのみ編集可）'!$D$17:$D$116,MATCH($A25&amp;$B25,'計測入力シート（ここのみ編集可）'!$BM$17:$BM$116,0)),"")</f>
        <v>ひろ</v>
      </c>
      <c r="F25" s="55" t="str">
        <f t="array" ref="F25">IFERROR(INDEX('計測入力シート（ここのみ編集可）'!$E$17:$E$116,MATCH($A25&amp;$B25,'計測入力シート（ここのみ編集可）'!$BM$17:$BM$116,0)),"")</f>
        <v>NSR250R</v>
      </c>
      <c r="G25" s="67" t="str">
        <f t="array" ref="G25">IFERROR(INDEX('計測入力シート（ここのみ編集可）'!$AW$17:$AW$116,MATCH($A25&amp;$B25,'計測入力シート（ここのみ編集可）'!$BM$17:$BM$116,0)),"")</f>
        <v>1:52:265</v>
      </c>
      <c r="H25" s="55" t="str">
        <f t="array" ref="H25">IFERROR(INDEX('計測入力シート（ここのみ編集可）'!$AY$17:$AY$116,MATCH($A25&amp;$B25,'計測入力シート（ここのみ編集可）'!$BM$17:$BM$116,0)),"")</f>
        <v>-</v>
      </c>
      <c r="I25" s="74" t="str">
        <f t="array" ref="I25">IFERROR(INDEX('計測入力シート（ここのみ編集可）'!$AZ$17:$AZ$116,MATCH($A25&amp;$B25,'計測入力シート（ここのみ編集可）'!$BM$17:$BM$116,0)),"")</f>
        <v>1:49:637</v>
      </c>
      <c r="J25" s="55" t="str">
        <f t="array" ref="J25">IFERROR(INDEX('計測入力シート（ここのみ編集可）'!$BB$17:$BB$116,MATCH($A25&amp;$B25,'計測入力シート（ここのみ編集可）'!$BM$17:$BM$116,0)),"")</f>
        <v>-</v>
      </c>
      <c r="K25" s="74" t="str">
        <f t="array" ref="K25">IFERROR(INDEX('計測入力シート（ここのみ編集可）'!$BC$17:$BC$116,MATCH($A25&amp;$B25,'計測入力シート（ここのみ編集可）'!$BM$17:$BM$116,0)),"")</f>
        <v>1:49:637</v>
      </c>
      <c r="L25" s="82">
        <f t="array" ref="L25">IFERROR(INDEX('計測入力シート（ここのみ編集可）'!$BD$17:$BD$116,MATCH($A25&amp;$B25,'計測入力シート（ここのみ編集可）'!$BM$17:$BM$116,0)),"")</f>
        <v>1.123260865</v>
      </c>
      <c r="M25" s="82">
        <f t="array" ref="M25">IFERROR(INDEX('計測入力シート（ここのみ編集可）'!$BE$17:$BE$116,MATCH($A25&amp;$B25,'計測入力シート（ここのみ編集可）'!$BM$17:$BM$116,0)),"")</f>
        <v>1.123260865</v>
      </c>
      <c r="N25" s="74">
        <f t="array" ref="N25">IFERROR(INDEX('計測入力シート（ここのみ編集可）'!$BN$17:$BN$116,MATCH($A25&amp;$B25,'計測入力シート（ここのみ編集可）'!$BM$17:$BM$116,0)),"")</f>
        <v>4</v>
      </c>
      <c r="O25" s="74" t="str">
        <f t="array" ref="O25">IFERROR(INDEX('計測入力シート（ここのみ編集可）'!$BP$17:$BP$116,MATCH($A25&amp;$B25,'計測入力シート（ここのみ編集可）'!$BM$17:$BM$116,0)),"")</f>
        <v>-</v>
      </c>
      <c r="P25" s="74" t="str">
        <f t="array" ref="P25">IFERROR(INDEX('計測入力シート（ここのみ編集可）'!$BR$17:$BR$116,MATCH($A25&amp;$B25,'計測入力シート（ここのみ編集可）'!$BM$17:$BM$116,0)),"")</f>
        <v>-</v>
      </c>
      <c r="Q25" s="87">
        <f t="array" ref="Q25">IFERROR(INDEX('計測入力シート（ここのみ編集可）'!$BL$17:$BL$116,MATCH($A25&amp;$B25,'計測入力シート（ここのみ編集可）'!$BM$17:$BM$116,0)),"")</f>
        <v>17</v>
      </c>
    </row>
    <row r="26" ht="18.75" customHeight="1">
      <c r="A26" s="36" t="s">
        <v>17</v>
      </c>
      <c r="B26" s="36">
        <v>22.0</v>
      </c>
      <c r="C26" s="36"/>
      <c r="D26" s="92" t="str">
        <f t="array" ref="D26">IFERROR(INDEX('計測入力シート（ここのみ編集可）'!$B$17:$B$116,MATCH($A26&amp;$B26,'計測入力シート（ここのみ編集可）'!$BM$17:$BM$116,0)),"")</f>
        <v>C2</v>
      </c>
      <c r="E26" s="55" t="str">
        <f t="array" ref="E26">IFERROR(INDEX('計測入力シート（ここのみ編集可）'!$D$17:$D$116,MATCH($A26&amp;$B26,'計測入力シート（ここのみ編集可）'!$BM$17:$BM$116,0)),"")</f>
        <v>モル</v>
      </c>
      <c r="F26" s="55" t="str">
        <f t="array" ref="F26">IFERROR(INDEX('計測入力シート（ここのみ編集可）'!$E$17:$E$116,MATCH($A26&amp;$B26,'計測入力シート（ここのみ編集可）'!$BM$17:$BM$116,0)),"")</f>
        <v>YZF-R25</v>
      </c>
      <c r="G26" s="67" t="str">
        <f t="array" ref="G26">IFERROR(INDEX('計測入力シート（ここのみ編集可）'!$AW$17:$AW$116,MATCH($A26&amp;$B26,'計測入力シート（ここのみ編集可）'!$BM$17:$BM$116,0)),"")</f>
        <v>1:50:068</v>
      </c>
      <c r="H26" s="55">
        <f t="array" ref="H26">IFERROR(INDEX('計測入力シート（ここのみ編集可）'!$AY$17:$AY$116,MATCH($A26&amp;$B26,'計測入力シート（ここのみ編集可）'!$BM$17:$BM$116,0)),"")</f>
        <v>2</v>
      </c>
      <c r="I26" s="74" t="str">
        <f t="array" ref="I26">IFERROR(INDEX('計測入力シート（ここのみ編集可）'!$AZ$17:$AZ$116,MATCH($A26&amp;$B26,'計測入力シート（ここのみ編集可）'!$BM$17:$BM$116,0)),"")</f>
        <v>1:49:678</v>
      </c>
      <c r="J26" s="55" t="str">
        <f t="array" ref="J26">IFERROR(INDEX('計測入力シート（ここのみ編集可）'!$BB$17:$BB$116,MATCH($A26&amp;$B26,'計測入力シート（ここのみ編集可）'!$BM$17:$BM$116,0)),"")</f>
        <v>-</v>
      </c>
      <c r="K26" s="74" t="str">
        <f t="array" ref="K26">IFERROR(INDEX('計測入力シート（ここのみ編集可）'!$BC$17:$BC$116,MATCH($A26&amp;$B26,'計測入力シート（ここのみ編集可）'!$BM$17:$BM$116,0)),"")</f>
        <v>1:49:678</v>
      </c>
      <c r="L26" s="82">
        <f t="array" ref="L26">IFERROR(INDEX('計測入力シート（ここのみ編集可）'!$BD$17:$BD$116,MATCH($A26&amp;$B26,'計測入力シート（ここのみ編集可）'!$BM$17:$BM$116,0)),"")</f>
        <v>1.123680921</v>
      </c>
      <c r="M26" s="82">
        <f t="array" ref="M26">IFERROR(INDEX('計測入力シート（ここのみ編集可）'!$BE$17:$BE$116,MATCH($A26&amp;$B26,'計測入力シート（ここのみ編集可）'!$BM$17:$BM$116,0)),"")</f>
        <v>1.123680921</v>
      </c>
      <c r="N26" s="74">
        <f t="array" ref="N26">IFERROR(INDEX('計測入力シート（ここのみ編集可）'!$BN$17:$BN$116,MATCH($A26&amp;$B26,'計測入力シート（ここのみ編集可）'!$BM$17:$BM$116,0)),"")</f>
        <v>5</v>
      </c>
      <c r="O26" s="74">
        <f t="array" ref="O26">IFERROR(INDEX('計測入力シート（ここのみ編集可）'!$BP$17:$BP$116,MATCH($A26&amp;$B26,'計測入力シート（ここのみ編集可）'!$BM$17:$BM$116,0)),"")</f>
        <v>2</v>
      </c>
      <c r="P26" s="74" t="str">
        <f t="array" ref="P26">IFERROR(INDEX('計測入力シート（ここのみ編集可）'!$BR$17:$BR$116,MATCH($A26&amp;$B26,'計測入力シート（ここのみ編集可）'!$BM$17:$BM$116,0)),"")</f>
        <v>-</v>
      </c>
      <c r="Q26" s="87">
        <f t="array" ref="Q26">IFERROR(INDEX('計測入力シート（ここのみ編集可）'!$BL$17:$BL$116,MATCH($A26&amp;$B26,'計測入力シート（ここのみ編集可）'!$BM$17:$BM$116,0)),"")</f>
        <v>18</v>
      </c>
    </row>
    <row r="27" ht="18.75" customHeight="1">
      <c r="A27" s="36" t="s">
        <v>17</v>
      </c>
      <c r="B27" s="36">
        <v>23.0</v>
      </c>
      <c r="C27" s="36"/>
      <c r="D27" s="92" t="str">
        <f t="array" ref="D27">IFERROR(INDEX('計測入力シート（ここのみ編集可）'!$B$17:$B$116,MATCH($A27&amp;$B27,'計測入力シート（ここのみ編集可）'!$BM$17:$BM$116,0)),"")</f>
        <v>C2</v>
      </c>
      <c r="E27" s="55" t="str">
        <f t="array" ref="E27">IFERROR(INDEX('計測入力シート（ここのみ編集可）'!$D$17:$D$116,MATCH($A27&amp;$B27,'計測入力シート（ここのみ編集可）'!$BM$17:$BM$116,0)),"")</f>
        <v>まる</v>
      </c>
      <c r="F27" s="55" t="str">
        <f t="array" ref="F27">IFERROR(INDEX('計測入力シート（ここのみ編集可）'!$E$17:$E$116,MATCH($A27&amp;$B27,'計測入力シート（ここのみ編集可）'!$BM$17:$BM$116,0)),"")</f>
        <v>VTR</v>
      </c>
      <c r="G27" s="67" t="str">
        <f t="array" ref="G27">IFERROR(INDEX('計測入力シート（ここのみ編集可）'!$AW$17:$AW$116,MATCH($A27&amp;$B27,'計測入力シート（ここのみ編集可）'!$BM$17:$BM$116,0)),"")</f>
        <v>1:58:134</v>
      </c>
      <c r="H27" s="55">
        <f t="array" ref="H27">IFERROR(INDEX('計測入力シート（ここのみ編集可）'!$AY$17:$AY$116,MATCH($A27&amp;$B27,'計測入力シート（ここのみ編集可）'!$BM$17:$BM$116,0)),"")</f>
        <v>1</v>
      </c>
      <c r="I27" s="74" t="str">
        <f t="array" ref="I27">IFERROR(INDEX('計測入力シート（ここのみ編集可）'!$AZ$17:$AZ$116,MATCH($A27&amp;$B27,'計測入力シート（ここのみ編集可）'!$BM$17:$BM$116,0)),"")</f>
        <v>1:51:148</v>
      </c>
      <c r="J27" s="55" t="str">
        <f t="array" ref="J27">IFERROR(INDEX('計測入力シート（ここのみ編集可）'!$BB$17:$BB$116,MATCH($A27&amp;$B27,'計測入力シート（ここのみ編集可）'!$BM$17:$BM$116,0)),"")</f>
        <v>-</v>
      </c>
      <c r="K27" s="74" t="str">
        <f t="array" ref="K27">IFERROR(INDEX('計測入力シート（ここのみ編集可）'!$BC$17:$BC$116,MATCH($A27&amp;$B27,'計測入力シート（ここのみ編集可）'!$BM$17:$BM$116,0)),"")</f>
        <v>1:51:148</v>
      </c>
      <c r="L27" s="82">
        <f t="array" ref="L27">IFERROR(INDEX('計測入力シート（ここのみ編集可）'!$BD$17:$BD$116,MATCH($A27&amp;$B27,'計測入力シート（ここのみ編集可）'!$BM$17:$BM$116,0)),"")</f>
        <v>1.138741471</v>
      </c>
      <c r="M27" s="82">
        <f t="array" ref="M27">IFERROR(INDEX('計測入力シート（ここのみ編集可）'!$BE$17:$BE$116,MATCH($A27&amp;$B27,'計測入力シート（ここのみ編集可）'!$BM$17:$BM$116,0)),"")</f>
        <v>1.138741471</v>
      </c>
      <c r="N27" s="74">
        <f t="array" ref="N27">IFERROR(INDEX('計測入力シート（ここのみ編集可）'!$BN$17:$BN$116,MATCH($A27&amp;$B27,'計測入力シート（ここのみ編集可）'!$BM$17:$BM$116,0)),"")</f>
        <v>6</v>
      </c>
      <c r="O27" s="74" t="str">
        <f t="array" ref="O27">IFERROR(INDEX('計測入力シート（ここのみ編集可）'!$BP$17:$BP$116,MATCH($A27&amp;$B27,'計測入力シート（ここのみ編集可）'!$BM$17:$BM$116,0)),"")</f>
        <v>-</v>
      </c>
      <c r="P27" s="74" t="str">
        <f t="array" ref="P27">IFERROR(INDEX('計測入力シート（ここのみ編集可）'!$BR$17:$BR$116,MATCH($A27&amp;$B27,'計測入力シート（ここのみ編集可）'!$BM$17:$BM$116,0)),"")</f>
        <v>-</v>
      </c>
      <c r="Q27" s="87">
        <f t="array" ref="Q27">IFERROR(INDEX('計測入力シート（ここのみ編集可）'!$BL$17:$BL$116,MATCH($A27&amp;$B27,'計測入力シート（ここのみ編集可）'!$BM$17:$BM$116,0)),"")</f>
        <v>23</v>
      </c>
    </row>
    <row r="28" ht="18.75" customHeight="1">
      <c r="A28" s="36" t="s">
        <v>17</v>
      </c>
      <c r="B28" s="36">
        <v>24.0</v>
      </c>
      <c r="C28" s="36"/>
      <c r="D28" s="92" t="str">
        <f t="array" ref="D28">IFERROR(INDEX('計測入力シート（ここのみ編集可）'!$B$17:$B$116,MATCH($A28&amp;$B28,'計測入力シート（ここのみ編集可）'!$BM$17:$BM$116,0)),"")</f>
        <v>C2</v>
      </c>
      <c r="E28" s="55" t="str">
        <f t="array" ref="E28">IFERROR(INDEX('計測入力シート（ここのみ編集可）'!$D$17:$D$116,MATCH($A28&amp;$B28,'計測入力シート（ここのみ編集可）'!$BM$17:$BM$116,0)),"")</f>
        <v>かおる</v>
      </c>
      <c r="F28" s="55" t="str">
        <f t="array" ref="F28">IFERROR(INDEX('計測入力シート（ここのみ編集可）'!$E$17:$E$116,MATCH($A28&amp;$B28,'計測入力シート（ここのみ編集可）'!$BM$17:$BM$116,0)),"")</f>
        <v>VTR250</v>
      </c>
      <c r="G28" s="67" t="str">
        <f t="array" ref="G28">IFERROR(INDEX('計測入力シート（ここのみ編集可）'!$AW$17:$AW$116,MATCH($A28&amp;$B28,'計測入力シート（ここのみ編集可）'!$BM$17:$BM$116,0)),"")</f>
        <v>1:53:626</v>
      </c>
      <c r="H28" s="55">
        <f t="array" ref="H28">IFERROR(INDEX('計測入力シート（ここのみ編集可）'!$AY$17:$AY$116,MATCH($A28&amp;$B28,'計測入力シート（ここのみ編集可）'!$BM$17:$BM$116,0)),"")</f>
        <v>1</v>
      </c>
      <c r="I28" s="74" t="str">
        <f t="array" ref="I28">IFERROR(INDEX('計測入力シート（ここのみ編集可）'!$AZ$17:$AZ$116,MATCH($A28&amp;$B28,'計測入力シート（ここのみ編集可）'!$BM$17:$BM$116,0)),"")</f>
        <v>1:52:407</v>
      </c>
      <c r="J28" s="55" t="str">
        <f t="array" ref="J28">IFERROR(INDEX('計測入力シート（ここのみ編集可）'!$BB$17:$BB$116,MATCH($A28&amp;$B28,'計測入力シート（ここのみ編集可）'!$BM$17:$BM$116,0)),"")</f>
        <v>-</v>
      </c>
      <c r="K28" s="74" t="str">
        <f t="array" ref="K28">IFERROR(INDEX('計測入力シート（ここのみ編集可）'!$BC$17:$BC$116,MATCH($A28&amp;$B28,'計測入力シート（ここのみ編集可）'!$BM$17:$BM$116,0)),"")</f>
        <v>1:52:407</v>
      </c>
      <c r="L28" s="82">
        <f t="array" ref="L28">IFERROR(INDEX('計測入力シート（ここのみ編集可）'!$BD$17:$BD$116,MATCH($A28&amp;$B28,'計測入力シート（ここのみ編集可）'!$BM$17:$BM$116,0)),"")</f>
        <v>1.151640268</v>
      </c>
      <c r="M28" s="82">
        <f t="array" ref="M28">IFERROR(INDEX('計測入力シート（ここのみ編集可）'!$BE$17:$BE$116,MATCH($A28&amp;$B28,'計測入力シート（ここのみ編集可）'!$BM$17:$BM$116,0)),"")</f>
        <v>1.151640268</v>
      </c>
      <c r="N28" s="74">
        <f t="array" ref="N28">IFERROR(INDEX('計測入力シート（ここのみ編集可）'!$BN$17:$BN$116,MATCH($A28&amp;$B28,'計測入力シート（ここのみ編集可）'!$BM$17:$BM$116,0)),"")</f>
        <v>7</v>
      </c>
      <c r="O28" s="74" t="str">
        <f t="array" ref="O28">IFERROR(INDEX('計測入力シート（ここのみ編集可）'!$BP$17:$BP$116,MATCH($A28&amp;$B28,'計測入力シート（ここのみ編集可）'!$BM$17:$BM$116,0)),"")</f>
        <v>-</v>
      </c>
      <c r="P28" s="74" t="str">
        <f t="array" ref="P28">IFERROR(INDEX('計測入力シート（ここのみ編集可）'!$BR$17:$BR$116,MATCH($A28&amp;$B28,'計測入力シート（ここのみ編集可）'!$BM$17:$BM$116,0)),"")</f>
        <v>-</v>
      </c>
      <c r="Q28" s="87">
        <f t="array" ref="Q28">IFERROR(INDEX('計測入力シート（ここのみ編集可）'!$BL$17:$BL$116,MATCH($A28&amp;$B28,'計測入力シート（ここのみ編集可）'!$BM$17:$BM$116,0)),"")</f>
        <v>25</v>
      </c>
    </row>
    <row r="29" ht="18.75" customHeight="1">
      <c r="A29" s="36" t="s">
        <v>17</v>
      </c>
      <c r="B29" s="36">
        <v>25.0</v>
      </c>
      <c r="C29" s="36"/>
      <c r="D29" s="92" t="str">
        <f t="array" ref="D29">IFERROR(INDEX('計測入力シート（ここのみ編集可）'!$B$17:$B$116,MATCH($A29&amp;$B29,'計測入力シート（ここのみ編集可）'!$BM$17:$BM$116,0)),"")</f>
        <v>C2</v>
      </c>
      <c r="E29" s="55" t="str">
        <f t="array" ref="E29">IFERROR(INDEX('計測入力シート（ここのみ編集可）'!$D$17:$D$116,MATCH($A29&amp;$B29,'計測入力シート（ここのみ編集可）'!$BM$17:$BM$116,0)),"")</f>
        <v>どーやP</v>
      </c>
      <c r="F29" s="55" t="str">
        <f t="array" ref="F29">IFERROR(INDEX('計測入力シート（ここのみ編集可）'!$E$17:$E$116,MATCH($A29&amp;$B29,'計測入力シート（ここのみ編集可）'!$BM$17:$BM$116,0)),"")</f>
        <v>Z400</v>
      </c>
      <c r="G29" s="67" t="str">
        <f t="array" ref="G29">IFERROR(INDEX('計測入力シート（ここのみ編集可）'!$AW$17:$AW$116,MATCH($A29&amp;$B29,'計測入力シート（ここのみ編集可）'!$BM$17:$BM$116,0)),"")</f>
        <v>2:02:742</v>
      </c>
      <c r="H29" s="55">
        <f t="array" ref="H29">IFERROR(INDEX('計測入力シート（ここのみ編集可）'!$AY$17:$AY$116,MATCH($A29&amp;$B29,'計測入力シート（ここのみ編集可）'!$BM$17:$BM$116,0)),"")</f>
        <v>1</v>
      </c>
      <c r="I29" s="74" t="str">
        <f t="array" ref="I29">IFERROR(INDEX('計測入力シート（ここのみ編集可）'!$AZ$17:$AZ$116,MATCH($A29&amp;$B29,'計測入力シート（ここのみ編集可）'!$BM$17:$BM$116,0)),"")</f>
        <v>1:52:470</v>
      </c>
      <c r="J29" s="55">
        <f t="array" ref="J29">IFERROR(INDEX('計測入力シート（ここのみ編集可）'!$BB$17:$BB$116,MATCH($A29&amp;$B29,'計測入力シート（ここのみ編集可）'!$BM$17:$BM$116,0)),"")</f>
        <v>1</v>
      </c>
      <c r="K29" s="74" t="str">
        <f t="array" ref="K29">IFERROR(INDEX('計測入力シート（ここのみ編集可）'!$BC$17:$BC$116,MATCH($A29&amp;$B29,'計測入力シート（ここのみ編集可）'!$BM$17:$BM$116,0)),"")</f>
        <v>1:53:470</v>
      </c>
      <c r="L29" s="82">
        <f t="array" ref="L29">IFERROR(INDEX('計測入力シート（ここのみ編集可）'!$BD$17:$BD$116,MATCH($A29&amp;$B29,'計測入力シート（ここのみ編集可）'!$BM$17:$BM$116,0)),"")</f>
        <v>1.162530992</v>
      </c>
      <c r="M29" s="82">
        <f t="array" ref="M29">IFERROR(INDEX('計測入力シート（ここのみ編集可）'!$BE$17:$BE$116,MATCH($A29&amp;$B29,'計測入力シート（ここのみ編集可）'!$BM$17:$BM$116,0)),"")</f>
        <v>1.162530992</v>
      </c>
      <c r="N29" s="74">
        <f t="array" ref="N29">IFERROR(INDEX('計測入力シート（ここのみ編集可）'!$BN$17:$BN$116,MATCH($A29&amp;$B29,'計測入力シート（ここのみ編集可）'!$BM$17:$BM$116,0)),"")</f>
        <v>8</v>
      </c>
      <c r="O29" s="74" t="str">
        <f t="array" ref="O29">IFERROR(INDEX('計測入力シート（ここのみ編集可）'!$BP$17:$BP$116,MATCH($A29&amp;$B29,'計測入力シート（ここのみ編集可）'!$BM$17:$BM$116,0)),"")</f>
        <v>-</v>
      </c>
      <c r="P29" s="74" t="str">
        <f t="array" ref="P29">IFERROR(INDEX('計測入力シート（ここのみ編集可）'!$BR$17:$BR$116,MATCH($A29&amp;$B29,'計測入力シート（ここのみ編集可）'!$BM$17:$BM$116,0)),"")</f>
        <v>-</v>
      </c>
      <c r="Q29" s="87">
        <f t="array" ref="Q29">IFERROR(INDEX('計測入力シート（ここのみ編集可）'!$BL$17:$BL$116,MATCH($A29&amp;$B29,'計測入力シート（ここのみ編集可）'!$BM$17:$BM$116,0)),"")</f>
        <v>29</v>
      </c>
    </row>
    <row r="30" ht="18.75" customHeight="1">
      <c r="A30" s="36" t="s">
        <v>17</v>
      </c>
      <c r="B30" s="36">
        <v>26.0</v>
      </c>
      <c r="C30" s="36"/>
      <c r="D30" s="92" t="str">
        <f t="array" ref="D30">IFERROR(INDEX('計測入力シート（ここのみ編集可）'!$B$17:$B$116,MATCH($A30&amp;$B30,'計測入力シート（ここのみ編集可）'!$BM$17:$BM$116,0)),"")</f>
        <v>C2</v>
      </c>
      <c r="E30" s="55" t="str">
        <f t="array" ref="E30">IFERROR(INDEX('計測入力シート（ここのみ編集可）'!$D$17:$D$116,MATCH($A30&amp;$B30,'計測入力シート（ここのみ編集可）'!$BM$17:$BM$116,0)),"")</f>
        <v>織田憲男</v>
      </c>
      <c r="F30" s="55" t="str">
        <f t="array" ref="F30">IFERROR(INDEX('計測入力シート（ここのみ編集可）'!$E$17:$E$116,MATCH($A30&amp;$B30,'計測入力シート（ここのみ編集可）'!$BM$17:$BM$116,0)),"")</f>
        <v>MT-03</v>
      </c>
      <c r="G30" s="67" t="str">
        <f t="array" ref="G30">IFERROR(INDEX('計測入力シート（ここのみ編集可）'!$AW$17:$AW$116,MATCH($A30&amp;$B30,'計測入力シート（ここのみ編集可）'!$BM$17:$BM$116,0)),"")</f>
        <v>1:53:531</v>
      </c>
      <c r="H30" s="55">
        <f t="array" ref="H30">IFERROR(INDEX('計測入力シート（ここのみ編集可）'!$AY$17:$AY$116,MATCH($A30&amp;$B30,'計測入力シート（ここのみ編集可）'!$BM$17:$BM$116,0)),"")</f>
        <v>1</v>
      </c>
      <c r="I30" s="74" t="str">
        <f t="array" ref="I30">IFERROR(INDEX('計測入力シート（ここのみ編集可）'!$AZ$17:$AZ$116,MATCH($A30&amp;$B30,'計測入力シート（ここのみ編集可）'!$BM$17:$BM$116,0)),"")</f>
        <v>1:55:157</v>
      </c>
      <c r="J30" s="55" t="str">
        <f t="array" ref="J30">IFERROR(INDEX('計測入力シート（ここのみ編集可）'!$BB$17:$BB$116,MATCH($A30&amp;$B30,'計測入力シート（ここのみ編集可）'!$BM$17:$BM$116,0)),"")</f>
        <v>-</v>
      </c>
      <c r="K30" s="74" t="str">
        <f t="array" ref="K30">IFERROR(INDEX('計測入力シート（ここのみ編集可）'!$BC$17:$BC$116,MATCH($A30&amp;$B30,'計測入力シート（ここのみ編集可）'!$BM$17:$BM$116,0)),"")</f>
        <v>1:54:531</v>
      </c>
      <c r="L30" s="82">
        <f t="array" ref="L30">IFERROR(INDEX('計測入力シート（ここのみ編集可）'!$BD$17:$BD$116,MATCH($A30&amp;$B30,'計測入力シート（ここのみ編集可）'!$BM$17:$BM$116,0)),"")</f>
        <v>1.173401225</v>
      </c>
      <c r="M30" s="82">
        <f t="array" ref="M30">IFERROR(INDEX('計測入力シート（ここのみ編集可）'!$BE$17:$BE$116,MATCH($A30&amp;$B30,'計測入力シート（ここのみ編集可）'!$BM$17:$BM$116,0)),"")</f>
        <v>1.173401225</v>
      </c>
      <c r="N30" s="74">
        <f t="array" ref="N30">IFERROR(INDEX('計測入力シート（ここのみ編集可）'!$BN$17:$BN$116,MATCH($A30&amp;$B30,'計測入力シート（ここのみ編集可）'!$BM$17:$BM$116,0)),"")</f>
        <v>9</v>
      </c>
      <c r="O30" s="74" t="str">
        <f t="array" ref="O30">IFERROR(INDEX('計測入力シート（ここのみ編集可）'!$BP$17:$BP$116,MATCH($A30&amp;$B30,'計測入力シート（ここのみ編集可）'!$BM$17:$BM$116,0)),"")</f>
        <v>-</v>
      </c>
      <c r="P30" s="74" t="str">
        <f t="array" ref="P30">IFERROR(INDEX('計測入力シート（ここのみ編集可）'!$BR$17:$BR$116,MATCH($A30&amp;$B30,'計測入力シート（ここのみ編集可）'!$BM$17:$BM$116,0)),"")</f>
        <v>-</v>
      </c>
      <c r="Q30" s="87">
        <f t="array" ref="Q30">IFERROR(INDEX('計測入力シート（ここのみ編集可）'!$BL$17:$BL$116,MATCH($A30&amp;$B30,'計測入力シート（ここのみ編集可）'!$BM$17:$BM$116,0)),"")</f>
        <v>30</v>
      </c>
    </row>
    <row r="31" ht="18.75" customHeight="1">
      <c r="A31" s="36" t="s">
        <v>17</v>
      </c>
      <c r="B31" s="36">
        <v>27.0</v>
      </c>
      <c r="C31" s="36"/>
      <c r="D31" s="92" t="str">
        <f t="array" ref="D31">IFERROR(INDEX('計測入力シート（ここのみ編集可）'!$B$17:$B$116,MATCH($A31&amp;$B31,'計測入力シート（ここのみ編集可）'!$BM$17:$BM$116,0)),"")</f>
        <v>C2</v>
      </c>
      <c r="E31" s="55" t="str">
        <f t="array" ref="E31">IFERROR(INDEX('計測入力シート（ここのみ編集可）'!$D$17:$D$116,MATCH($A31&amp;$B31,'計測入力シート（ここのみ編集可）'!$BM$17:$BM$116,0)),"")</f>
        <v>もーと</v>
      </c>
      <c r="F31" s="55" t="str">
        <f t="array" ref="F31">IFERROR(INDEX('計測入力シート（ここのみ編集可）'!$E$17:$E$116,MATCH($A31&amp;$B31,'計測入力シート（ここのみ編集可）'!$BM$17:$BM$116,0)),"")</f>
        <v>KX85</v>
      </c>
      <c r="G31" s="67" t="str">
        <f t="array" ref="G31">IFERROR(INDEX('計測入力シート（ここのみ編集可）'!$AW$17:$AW$116,MATCH($A31&amp;$B31,'計測入力シート（ここのみ編集可）'!$BM$17:$BM$116,0)),"")</f>
        <v>DNS</v>
      </c>
      <c r="H31" s="55" t="str">
        <f t="array" ref="H31">IFERROR(INDEX('計測入力シート（ここのみ編集可）'!$AY$17:$AY$116,MATCH($A31&amp;$B31,'計測入力シート（ここのみ編集可）'!$BM$17:$BM$116,0)),"")</f>
        <v>-</v>
      </c>
      <c r="I31" s="74" t="str">
        <f t="array" ref="I31">IFERROR(INDEX('計測入力シート（ここのみ編集可）'!$AZ$17:$AZ$116,MATCH($A31&amp;$B31,'計測入力シート（ここのみ編集可）'!$BM$17:$BM$116,0)),"")</f>
        <v>DNS</v>
      </c>
      <c r="J31" s="55" t="str">
        <f t="array" ref="J31">IFERROR(INDEX('計測入力シート（ここのみ編集可）'!$BB$17:$BB$116,MATCH($A31&amp;$B31,'計測入力シート（ここのみ編集可）'!$BM$17:$BM$116,0)),"")</f>
        <v>-</v>
      </c>
      <c r="K31" s="74" t="str">
        <f t="array" ref="K31">IFERROR(INDEX('計測入力シート（ここのみ編集可）'!$BC$17:$BC$116,MATCH($A31&amp;$B31,'計測入力シート（ここのみ編集可）'!$BM$17:$BM$116,0)),"")</f>
        <v>DNS</v>
      </c>
      <c r="L31" s="82" t="str">
        <f t="array" ref="L31">IFERROR(INDEX('計測入力シート（ここのみ編集可）'!$BD$17:$BD$116,MATCH($A31&amp;$B31,'計測入力シート（ここのみ編集可）'!$BM$17:$BM$116,0)),"")</f>
        <v>-</v>
      </c>
      <c r="M31" s="82" t="str">
        <f t="array" ref="M31">IFERROR(INDEX('計測入力シート（ここのみ編集可）'!$BE$17:$BE$116,MATCH($A31&amp;$B31,'計測入力シート（ここのみ編集可）'!$BM$17:$BM$116,0)),"")</f>
        <v>-</v>
      </c>
      <c r="N31" s="74" t="str">
        <f t="array" ref="N31">IFERROR(INDEX('計測入力シート（ここのみ編集可）'!$BN$17:$BN$116,MATCH($A31&amp;$B31,'計測入力シート（ここのみ編集可）'!$BM$17:$BM$116,0)),"")</f>
        <v>-</v>
      </c>
      <c r="O31" s="74" t="str">
        <f t="array" ref="O31">IFERROR(INDEX('計測入力シート（ここのみ編集可）'!$BP$17:$BP$116,MATCH($A31&amp;$B31,'計測入力シート（ここのみ編集可）'!$BM$17:$BM$116,0)),"")</f>
        <v>-</v>
      </c>
      <c r="P31" s="74" t="str">
        <f t="array" ref="P31">IFERROR(INDEX('計測入力シート（ここのみ編集可）'!$BR$17:$BR$116,MATCH($A31&amp;$B31,'計測入力シート（ここのみ編集可）'!$BM$17:$BM$116,0)),"")</f>
        <v>-</v>
      </c>
      <c r="Q31" s="87" t="str">
        <f t="array" ref="Q31">IFERROR(INDEX('計測入力シート（ここのみ編集可）'!$BL$17:$BL$116,MATCH($A31&amp;$B31,'計測入力シート（ここのみ編集可）'!$BM$17:$BM$116,0)),"")</f>
        <v>-</v>
      </c>
    </row>
    <row r="32" ht="18.75" customHeight="1">
      <c r="A32" s="36" t="s">
        <v>17</v>
      </c>
      <c r="B32" s="36">
        <v>28.0</v>
      </c>
      <c r="C32" s="36"/>
      <c r="D32" s="92" t="str">
        <f t="array" ref="D32">IFERROR(INDEX('計測入力シート（ここのみ編集可）'!$B$17:$B$116,MATCH($A32&amp;$B32,'計測入力シート（ここのみ編集可）'!$BM$17:$BM$116,0)),"")</f>
        <v>D</v>
      </c>
      <c r="E32" s="55" t="str">
        <f t="array" ref="E32">IFERROR(INDEX('計測入力シート（ここのみ編集可）'!$D$17:$D$116,MATCH($A32&amp;$B32,'計測入力シート（ここのみ編集可）'!$BM$17:$BM$116,0)),"")</f>
        <v>川崎幸治</v>
      </c>
      <c r="F32" s="55" t="str">
        <f t="array" ref="F32">IFERROR(INDEX('計測入力シート（ここのみ編集可）'!$E$17:$E$116,MATCH($A32&amp;$B32,'計測入力シート（ここのみ編集可）'!$BM$17:$BM$116,0)),"")</f>
        <v>トリッカー</v>
      </c>
      <c r="G32" s="67" t="str">
        <f t="array" ref="G32">IFERROR(INDEX('計測入力シート（ここのみ編集可）'!$AW$17:$AW$116,MATCH($A32&amp;$B32,'計測入力シート（ここのみ編集可）'!$BM$17:$BM$116,0)),"")</f>
        <v>1:47:950</v>
      </c>
      <c r="H32" s="55">
        <f t="array" ref="H32">IFERROR(INDEX('計測入力シート（ここのみ編集可）'!$AY$17:$AY$116,MATCH($A32&amp;$B32,'計測入力シート（ここのみ編集可）'!$BM$17:$BM$116,0)),"")</f>
        <v>3</v>
      </c>
      <c r="I32" s="74" t="str">
        <f t="array" ref="I32">IFERROR(INDEX('計測入力シート（ここのみ編集可）'!$AZ$17:$AZ$116,MATCH($A32&amp;$B32,'計測入力シート（ここのみ編集可）'!$BM$17:$BM$116,0)),"")</f>
        <v>1:47:289</v>
      </c>
      <c r="J32" s="55" t="str">
        <f t="array" ref="J32">IFERROR(INDEX('計測入力シート（ここのみ編集可）'!$BB$17:$BB$116,MATCH($A32&amp;$B32,'計測入力シート（ここのみ編集可）'!$BM$17:$BM$116,0)),"")</f>
        <v>-</v>
      </c>
      <c r="K32" s="74" t="str">
        <f t="array" ref="K32">IFERROR(INDEX('計測入力シート（ここのみ編集可）'!$BC$17:$BC$116,MATCH($A32&amp;$B32,'計測入力シート（ここのみ編集可）'!$BM$17:$BM$116,0)),"")</f>
        <v>1:47:289</v>
      </c>
      <c r="L32" s="82">
        <f t="array" ref="L32">IFERROR(INDEX('計測入力シート（ここのみ編集可）'!$BD$17:$BD$116,MATCH($A32&amp;$B32,'計測入力シート（ここのみ編集可）'!$BM$17:$BM$116,0)),"")</f>
        <v>1.099204967</v>
      </c>
      <c r="M32" s="82">
        <f t="array" ref="M32">IFERROR(INDEX('計測入力シート（ここのみ編集可）'!$BE$17:$BE$116,MATCH($A32&amp;$B32,'計測入力シート（ここのみ編集可）'!$BM$17:$BM$116,0)),"")</f>
        <v>1.099204967</v>
      </c>
      <c r="N32" s="74">
        <f t="array" ref="N32">IFERROR(INDEX('計測入力シート（ここのみ編集可）'!$BN$17:$BN$116,MATCH($A32&amp;$B32,'計測入力シート（ここのみ編集可）'!$BM$17:$BM$116,0)),"")</f>
        <v>1</v>
      </c>
      <c r="O32" s="74" t="str">
        <f t="array" ref="O32">IFERROR(INDEX('計測入力シート（ここのみ編集可）'!$BP$17:$BP$116,MATCH($A32&amp;$B32,'計測入力シート（ここのみ編集可）'!$BM$17:$BM$116,0)),"")</f>
        <v>-</v>
      </c>
      <c r="P32" s="74" t="str">
        <f t="array" ref="P32">IFERROR(INDEX('計測入力シート（ここのみ編集可）'!$BR$17:$BR$116,MATCH($A32&amp;$B32,'計測入力シート（ここのみ編集可）'!$BM$17:$BM$116,0)),"")</f>
        <v>-</v>
      </c>
      <c r="Q32" s="87">
        <f t="array" ref="Q32">IFERROR(INDEX('計測入力シート（ここのみ編集可）'!$BL$17:$BL$116,MATCH($A32&amp;$B32,'計測入力シート（ここのみ編集可）'!$BM$17:$BM$116,0)),"")</f>
        <v>13</v>
      </c>
    </row>
    <row r="33" ht="18.75" customHeight="1">
      <c r="A33" s="36" t="s">
        <v>17</v>
      </c>
      <c r="B33" s="36">
        <v>29.0</v>
      </c>
      <c r="C33" s="36"/>
      <c r="D33" s="92" t="str">
        <f t="array" ref="D33">IFERROR(INDEX('計測入力シート（ここのみ編集可）'!$B$17:$B$116,MATCH($A33&amp;$B33,'計測入力シート（ここのみ編集可）'!$BM$17:$BM$116,0)),"")</f>
        <v>D</v>
      </c>
      <c r="E33" s="55" t="str">
        <f t="array" ref="E33">IFERROR(INDEX('計測入力シート（ここのみ編集可）'!$D$17:$D$116,MATCH($A33&amp;$B33,'計測入力シート（ここのみ編集可）'!$BM$17:$BM$116,0)),"")</f>
        <v>ふじもん</v>
      </c>
      <c r="F33" s="55" t="str">
        <f t="array" ref="F33">IFERROR(INDEX('計測入力シート（ここのみ編集可）'!$E$17:$E$116,MATCH($A33&amp;$B33,'計測入力シート（ここのみ編集可）'!$BM$17:$BM$116,0)),"")</f>
        <v>MR150</v>
      </c>
      <c r="G33" s="67" t="str">
        <f t="array" ref="G33">IFERROR(INDEX('計測入力シート（ここのみ編集可）'!$AW$17:$AW$116,MATCH($A33&amp;$B33,'計測入力シート（ここのみ編集可）'!$BM$17:$BM$116,0)),"")</f>
        <v>1:50:557</v>
      </c>
      <c r="H33" s="55" t="str">
        <f t="array" ref="H33">IFERROR(INDEX('計測入力シート（ここのみ編集可）'!$AY$17:$AY$116,MATCH($A33&amp;$B33,'計測入力シート（ここのみ編集可）'!$BM$17:$BM$116,0)),"")</f>
        <v>-</v>
      </c>
      <c r="I33" s="74" t="str">
        <f t="array" ref="I33">IFERROR(INDEX('計測入力シート（ここのみ編集可）'!$AZ$17:$AZ$116,MATCH($A33&amp;$B33,'計測入力シート（ここのみ編集可）'!$BM$17:$BM$116,0)),"")</f>
        <v>1:48:489</v>
      </c>
      <c r="J33" s="55" t="str">
        <f t="array" ref="J33">IFERROR(INDEX('計測入力シート（ここのみ編集可）'!$BB$17:$BB$116,MATCH($A33&amp;$B33,'計測入力シート（ここのみ編集可）'!$BM$17:$BM$116,0)),"")</f>
        <v>-</v>
      </c>
      <c r="K33" s="74" t="str">
        <f t="array" ref="K33">IFERROR(INDEX('計測入力シート（ここのみ編集可）'!$BC$17:$BC$116,MATCH($A33&amp;$B33,'計測入力シート（ここのみ編集可）'!$BM$17:$BM$116,0)),"")</f>
        <v>1:48:489</v>
      </c>
      <c r="L33" s="82">
        <f t="array" ref="L33">IFERROR(INDEX('計測入力シート（ここのみ編集可）'!$BD$17:$BD$116,MATCH($A33&amp;$B33,'計測入力シート（ここのみ編集可）'!$BM$17:$BM$116,0)),"")</f>
        <v>1.111499293</v>
      </c>
      <c r="M33" s="82">
        <f t="array" ref="M33">IFERROR(INDEX('計測入力シート（ここのみ編集可）'!$BE$17:$BE$116,MATCH($A33&amp;$B33,'計測入力シート（ここのみ編集可）'!$BM$17:$BM$116,0)),"")</f>
        <v>1.111499293</v>
      </c>
      <c r="N33" s="74">
        <f t="array" ref="N33">IFERROR(INDEX('計測入力シート（ここのみ編集可）'!$BN$17:$BN$116,MATCH($A33&amp;$B33,'計測入力シート（ここのみ編集可）'!$BM$17:$BM$116,0)),"")</f>
        <v>2</v>
      </c>
      <c r="O33" s="74">
        <f t="array" ref="O33">IFERROR(INDEX('計測入力シート（ここのみ編集可）'!$BP$17:$BP$116,MATCH($A33&amp;$B33,'計測入力シート（ここのみ編集可）'!$BM$17:$BM$116,0)),"")</f>
        <v>1</v>
      </c>
      <c r="P33" s="74" t="str">
        <f t="array" ref="P33">IFERROR(INDEX('計測入力シート（ここのみ編集可）'!$BR$17:$BR$116,MATCH($A33&amp;$B33,'計測入力シート（ここのみ編集可）'!$BM$17:$BM$116,0)),"")</f>
        <v>-</v>
      </c>
      <c r="Q33" s="87">
        <f t="array" ref="Q33">IFERROR(INDEX('計測入力シート（ここのみ編集可）'!$BL$17:$BL$116,MATCH($A33&amp;$B33,'計測入力シート（ここのみ編集可）'!$BM$17:$BM$116,0)),"")</f>
        <v>15</v>
      </c>
    </row>
    <row r="34" ht="18.75" customHeight="1">
      <c r="A34" s="36" t="s">
        <v>17</v>
      </c>
      <c r="B34" s="36">
        <v>30.0</v>
      </c>
      <c r="C34" s="36"/>
      <c r="D34" s="92" t="str">
        <f t="array" ref="D34">IFERROR(INDEX('計測入力シート（ここのみ編集可）'!$B$17:$B$116,MATCH($A34&amp;$B34,'計測入力シート（ここのみ編集可）'!$BM$17:$BM$116,0)),"")</f>
        <v>D</v>
      </c>
      <c r="E34" s="55" t="str">
        <f t="array" ref="E34">IFERROR(INDEX('計測入力シート（ここのみ編集可）'!$D$17:$D$116,MATCH($A34&amp;$B34,'計測入力シート（ここのみ編集可）'!$BM$17:$BM$116,0)),"")</f>
        <v>SIGE2878</v>
      </c>
      <c r="F34" s="55" t="str">
        <f t="array" ref="F34">IFERROR(INDEX('計測入力シート（ここのみ編集可）'!$E$17:$E$116,MATCH($A34&amp;$B34,'計測入力シート（ここのみ編集可）'!$BM$17:$BM$116,0)),"")</f>
        <v>CRM250R</v>
      </c>
      <c r="G34" s="67" t="str">
        <f t="array" ref="G34">IFERROR(INDEX('計測入力シート（ここのみ編集可）'!$AW$17:$AW$116,MATCH($A34&amp;$B34,'計測入力シート（ここのみ編集可）'!$BM$17:$BM$116,0)),"")</f>
        <v>1:50:854</v>
      </c>
      <c r="H34" s="55" t="str">
        <f t="array" ref="H34">IFERROR(INDEX('計測入力シート（ここのみ編集可）'!$AY$17:$AY$116,MATCH($A34&amp;$B34,'計測入力シート（ここのみ編集可）'!$BM$17:$BM$116,0)),"")</f>
        <v>-</v>
      </c>
      <c r="I34" s="74" t="str">
        <f t="array" ref="I34">IFERROR(INDEX('計測入力シート（ここのみ編集可）'!$AZ$17:$AZ$116,MATCH($A34&amp;$B34,'計測入力シート（ここのみ編集可）'!$BM$17:$BM$116,0)),"")</f>
        <v>1:48:771</v>
      </c>
      <c r="J34" s="55" t="str">
        <f t="array" ref="J34">IFERROR(INDEX('計測入力シート（ここのみ編集可）'!$BB$17:$BB$116,MATCH($A34&amp;$B34,'計測入力シート（ここのみ編集可）'!$BM$17:$BM$116,0)),"")</f>
        <v>-</v>
      </c>
      <c r="K34" s="74" t="str">
        <f t="array" ref="K34">IFERROR(INDEX('計測入力シート（ここのみ編集可）'!$BC$17:$BC$116,MATCH($A34&amp;$B34,'計測入力シート（ここのみ編集可）'!$BM$17:$BM$116,0)),"")</f>
        <v>1:48:771</v>
      </c>
      <c r="L34" s="82">
        <f t="array" ref="L34">IFERROR(INDEX('計測入力シート（ここのみ編集可）'!$BD$17:$BD$116,MATCH($A34&amp;$B34,'計測入力シート（ここのみ編集可）'!$BM$17:$BM$116,0)),"")</f>
        <v>1.11438846</v>
      </c>
      <c r="M34" s="82">
        <f t="array" ref="M34">IFERROR(INDEX('計測入力シート（ここのみ編集可）'!$BE$17:$BE$116,MATCH($A34&amp;$B34,'計測入力シート（ここのみ編集可）'!$BM$17:$BM$116,0)),"")</f>
        <v>1.11438846</v>
      </c>
      <c r="N34" s="74">
        <f t="array" ref="N34">IFERROR(INDEX('計測入力シート（ここのみ編集可）'!$BN$17:$BN$116,MATCH($A34&amp;$B34,'計測入力シート（ここのみ編集可）'!$BM$17:$BM$116,0)),"")</f>
        <v>3</v>
      </c>
      <c r="O34" s="74" t="str">
        <f t="array" ref="O34">IFERROR(INDEX('計測入力シート（ここのみ編集可）'!$BP$17:$BP$116,MATCH($A34&amp;$B34,'計測入力シート（ここのみ編集可）'!$BM$17:$BM$116,0)),"")</f>
        <v>-</v>
      </c>
      <c r="P34" s="74" t="str">
        <f t="array" ref="P34">IFERROR(INDEX('計測入力シート（ここのみ編集可）'!$BR$17:$BR$116,MATCH($A34&amp;$B34,'計測入力シート（ここのみ編集可）'!$BM$17:$BM$116,0)),"")</f>
        <v>-</v>
      </c>
      <c r="Q34" s="87">
        <f t="array" ref="Q34">IFERROR(INDEX('計測入力シート（ここのみ編集可）'!$BL$17:$BL$116,MATCH($A34&amp;$B34,'計測入力シート（ここのみ編集可）'!$BM$17:$BM$116,0)),"")</f>
        <v>16</v>
      </c>
    </row>
    <row r="35" ht="18.75" customHeight="1">
      <c r="A35" s="36" t="s">
        <v>17</v>
      </c>
      <c r="B35" s="36">
        <v>31.0</v>
      </c>
      <c r="C35" s="36"/>
      <c r="D35" s="92" t="str">
        <f t="array" ref="D35">IFERROR(INDEX('計測入力シート（ここのみ編集可）'!$B$17:$B$116,MATCH($A35&amp;$B35,'計測入力シート（ここのみ編集可）'!$BM$17:$BM$116,0)),"")</f>
        <v>D</v>
      </c>
      <c r="E35" s="55" t="str">
        <f t="array" ref="E35">IFERROR(INDEX('計測入力シート（ここのみ編集可）'!$D$17:$D$116,MATCH($A35&amp;$B35,'計測入力シート（ここのみ編集可）'!$BM$17:$BM$116,0)),"")</f>
        <v>ホッシャ</v>
      </c>
      <c r="F35" s="55" t="str">
        <f t="array" ref="F35">IFERROR(INDEX('計測入力シート（ここのみ編集可）'!$E$17:$E$116,MATCH($A35&amp;$B35,'計測入力シート（ここのみ編集可）'!$BM$17:$BM$116,0)),"")</f>
        <v>VTR</v>
      </c>
      <c r="G35" s="67" t="str">
        <f t="array" ref="G35">IFERROR(INDEX('計測入力シート（ここのみ編集可）'!$AW$17:$AW$116,MATCH($A35&amp;$B35,'計測入力シート（ここのみ編集可）'!$BM$17:$BM$116,0)),"")</f>
        <v>1:54:609</v>
      </c>
      <c r="H35" s="55" t="str">
        <f t="array" ref="H35">IFERROR(INDEX('計測入力シート（ここのみ編集可）'!$AY$17:$AY$116,MATCH($A35&amp;$B35,'計測入力シート（ここのみ編集可）'!$BM$17:$BM$116,0)),"")</f>
        <v>-</v>
      </c>
      <c r="I35" s="74" t="str">
        <f t="array" ref="I35">IFERROR(INDEX('計測入力シート（ここのみ編集可）'!$AZ$17:$AZ$116,MATCH($A35&amp;$B35,'計測入力シート（ここのみ編集可）'!$BM$17:$BM$116,0)),"")</f>
        <v>1:50:535</v>
      </c>
      <c r="J35" s="55" t="str">
        <f t="array" ref="J35">IFERROR(INDEX('計測入力シート（ここのみ編集可）'!$BB$17:$BB$116,MATCH($A35&amp;$B35,'計測入力シート（ここのみ編集可）'!$BM$17:$BM$116,0)),"")</f>
        <v>-</v>
      </c>
      <c r="K35" s="74" t="str">
        <f t="array" ref="K35">IFERROR(INDEX('計測入力シート（ここのみ編集可）'!$BC$17:$BC$116,MATCH($A35&amp;$B35,'計測入力シート（ここのみ編集可）'!$BM$17:$BM$116,0)),"")</f>
        <v>1:50:535</v>
      </c>
      <c r="L35" s="82">
        <f t="array" ref="L35">IFERROR(INDEX('計測入力シート（ここのみ編集可）'!$BD$17:$BD$116,MATCH($A35&amp;$B35,'計測入力シート（ここのみ編集可）'!$BM$17:$BM$116,0)),"")</f>
        <v>1.132461119</v>
      </c>
      <c r="M35" s="82">
        <f t="array" ref="M35">IFERROR(INDEX('計測入力シート（ここのみ編集可）'!$BE$17:$BE$116,MATCH($A35&amp;$B35,'計測入力シート（ここのみ編集可）'!$BM$17:$BM$116,0)),"")</f>
        <v>1.132461119</v>
      </c>
      <c r="N35" s="74">
        <f t="array" ref="N35">IFERROR(INDEX('計測入力シート（ここのみ編集可）'!$BN$17:$BN$116,MATCH($A35&amp;$B35,'計測入力シート（ここのみ編集可）'!$BM$17:$BM$116,0)),"")</f>
        <v>4</v>
      </c>
      <c r="O35" s="74" t="str">
        <f t="array" ref="O35">IFERROR(INDEX('計測入力シート（ここのみ編集可）'!$BP$17:$BP$116,MATCH($A35&amp;$B35,'計測入力シート（ここのみ編集可）'!$BM$17:$BM$116,0)),"")</f>
        <v>-</v>
      </c>
      <c r="P35" s="74" t="str">
        <f t="array" ref="P35">IFERROR(INDEX('計測入力シート（ここのみ編集可）'!$BR$17:$BR$116,MATCH($A35&amp;$B35,'計測入力シート（ここのみ編集可）'!$BM$17:$BM$116,0)),"")</f>
        <v>-</v>
      </c>
      <c r="Q35" s="87">
        <f t="array" ref="Q35">IFERROR(INDEX('計測入力シート（ここのみ編集可）'!$BL$17:$BL$116,MATCH($A35&amp;$B35,'計測入力シート（ここのみ編集可）'!$BM$17:$BM$116,0)),"")</f>
        <v>21</v>
      </c>
    </row>
    <row r="36" ht="18.75" customHeight="1">
      <c r="A36" s="36" t="s">
        <v>17</v>
      </c>
      <c r="B36" s="36">
        <v>32.0</v>
      </c>
      <c r="C36" s="36"/>
      <c r="D36" s="92" t="str">
        <f t="array" ref="D36">IFERROR(INDEX('計測入力シート（ここのみ編集可）'!$B$17:$B$116,MATCH($A36&amp;$B36,'計測入力シート（ここのみ編集可）'!$BM$17:$BM$116,0)),"")</f>
        <v>D</v>
      </c>
      <c r="E36" s="55" t="str">
        <f t="array" ref="E36">IFERROR(INDEX('計測入力シート（ここのみ編集可）'!$D$17:$D$116,MATCH($A36&amp;$B36,'計測入力シート（ここのみ編集可）'!$BM$17:$BM$116,0)),"")</f>
        <v>ひーちゃん</v>
      </c>
      <c r="F36" s="55" t="str">
        <f t="array" ref="F36">IFERROR(INDEX('計測入力シート（ここのみ編集可）'!$E$17:$E$116,MATCH($A36&amp;$B36,'計測入力シート（ここのみ編集可）'!$BM$17:$BM$116,0)),"")</f>
        <v>NSR50改</v>
      </c>
      <c r="G36" s="67" t="str">
        <f t="array" ref="G36">IFERROR(INDEX('計測入力シート（ここのみ編集可）'!$AW$17:$AW$116,MATCH($A36&amp;$B36,'計測入力シート（ここのみ編集可）'!$BM$17:$BM$116,0)),"")</f>
        <v>9:99:999</v>
      </c>
      <c r="H36" s="55" t="str">
        <f t="array" ref="H36">IFERROR(INDEX('計測入力シート（ここのみ編集可）'!$AY$17:$AY$116,MATCH($A36&amp;$B36,'計測入力シート（ここのみ編集可）'!$BM$17:$BM$116,0)),"")</f>
        <v>MC</v>
      </c>
      <c r="I36" s="74" t="str">
        <f t="array" ref="I36">IFERROR(INDEX('計測入力シート（ここのみ編集可）'!$AZ$17:$AZ$116,MATCH($A36&amp;$B36,'計測入力シート（ここのみ編集可）'!$BM$17:$BM$116,0)),"")</f>
        <v>1:50:783</v>
      </c>
      <c r="J36" s="55" t="str">
        <f t="array" ref="J36">IFERROR(INDEX('計測入力シート（ここのみ編集可）'!$BB$17:$BB$116,MATCH($A36&amp;$B36,'計測入力シート（ここのみ編集可）'!$BM$17:$BM$116,0)),"")</f>
        <v>-</v>
      </c>
      <c r="K36" s="74" t="str">
        <f t="array" ref="K36">IFERROR(INDEX('計測入力シート（ここのみ編集可）'!$BC$17:$BC$116,MATCH($A36&amp;$B36,'計測入力シート（ここのみ編集可）'!$BM$17:$BM$116,0)),"")</f>
        <v>1:50:783</v>
      </c>
      <c r="L36" s="82">
        <f t="array" ref="L36">IFERROR(INDEX('計測入力シート（ここのみ編集可）'!$BD$17:$BD$116,MATCH($A36&amp;$B36,'計測入力シート（ここのみ編集可）'!$BM$17:$BM$116,0)),"")</f>
        <v>1.135001947</v>
      </c>
      <c r="M36" s="82">
        <f t="array" ref="M36">IFERROR(INDEX('計測入力シート（ここのみ編集可）'!$BE$17:$BE$116,MATCH($A36&amp;$B36,'計測入力シート（ここのみ編集可）'!$BM$17:$BM$116,0)),"")</f>
        <v>1.135001947</v>
      </c>
      <c r="N36" s="74">
        <f t="array" ref="N36">IFERROR(INDEX('計測入力シート（ここのみ編集可）'!$BN$17:$BN$116,MATCH($A36&amp;$B36,'計測入力シート（ここのみ編集可）'!$BM$17:$BM$116,0)),"")</f>
        <v>5</v>
      </c>
      <c r="O36" s="74" t="str">
        <f t="array" ref="O36">IFERROR(INDEX('計測入力シート（ここのみ編集可）'!$BP$17:$BP$116,MATCH($A36&amp;$B36,'計測入力シート（ここのみ編集可）'!$BM$17:$BM$116,0)),"")</f>
        <v>-</v>
      </c>
      <c r="P36" s="74" t="str">
        <f t="array" ref="P36">IFERROR(INDEX('計測入力シート（ここのみ編集可）'!$BR$17:$BR$116,MATCH($A36&amp;$B36,'計測入力シート（ここのみ編集可）'!$BM$17:$BM$116,0)),"")</f>
        <v>-</v>
      </c>
      <c r="Q36" s="87">
        <f t="array" ref="Q36">IFERROR(INDEX('計測入力シート（ここのみ編集可）'!$BL$17:$BL$116,MATCH($A36&amp;$B36,'計測入力シート（ここのみ編集可）'!$BM$17:$BM$116,0)),"")</f>
        <v>22</v>
      </c>
    </row>
    <row r="37" ht="18.75" customHeight="1">
      <c r="A37" s="36" t="s">
        <v>17</v>
      </c>
      <c r="B37" s="36">
        <v>33.0</v>
      </c>
      <c r="C37" s="36"/>
      <c r="D37" s="92" t="str">
        <f t="array" ref="D37">IFERROR(INDEX('計測入力シート（ここのみ編集可）'!$B$17:$B$116,MATCH($A37&amp;$B37,'計測入力シート（ここのみ編集可）'!$BM$17:$BM$116,0)),"")</f>
        <v>D</v>
      </c>
      <c r="E37" s="55" t="str">
        <f t="array" ref="E37">IFERROR(INDEX('計測入力シート（ここのみ編集可）'!$D$17:$D$116,MATCH($A37&amp;$B37,'計測入力シート（ここのみ編集可）'!$BM$17:$BM$116,0)),"")</f>
        <v>ぶんちゃん</v>
      </c>
      <c r="F37" s="55" t="str">
        <f t="array" ref="F37">IFERROR(INDEX('計測入力シート（ここのみ編集可）'!$E$17:$E$116,MATCH($A37&amp;$B37,'計測入力シート（ここのみ編集可）'!$BM$17:$BM$116,0)),"")</f>
        <v>GSX-R1000</v>
      </c>
      <c r="G37" s="67" t="str">
        <f t="array" ref="G37">IFERROR(INDEX('計測入力シート（ここのみ編集可）'!$AW$17:$AW$116,MATCH($A37&amp;$B37,'計測入力シート（ここのみ編集可）'!$BM$17:$BM$116,0)),"")</f>
        <v>9:99:999</v>
      </c>
      <c r="H37" s="55" t="str">
        <f t="array" ref="H37">IFERROR(INDEX('計測入力シート（ここのみ編集可）'!$AY$17:$AY$116,MATCH($A37&amp;$B37,'計測入力シート（ここのみ編集可）'!$BM$17:$BM$116,0)),"")</f>
        <v>MC</v>
      </c>
      <c r="I37" s="74" t="str">
        <f t="array" ref="I37">IFERROR(INDEX('計測入力シート（ここのみ編集可）'!$AZ$17:$AZ$116,MATCH($A37&amp;$B37,'計測入力シート（ここのみ編集可）'!$BM$17:$BM$116,0)),"")</f>
        <v>1:50:255</v>
      </c>
      <c r="J37" s="55">
        <f t="array" ref="J37">IFERROR(INDEX('計測入力シート（ここのみ編集可）'!$BB$17:$BB$116,MATCH($A37&amp;$B37,'計測入力シート（ここのみ編集可）'!$BM$17:$BM$116,0)),"")</f>
        <v>1</v>
      </c>
      <c r="K37" s="74" t="str">
        <f t="array" ref="K37">IFERROR(INDEX('計測入力シート（ここのみ編集可）'!$BC$17:$BC$116,MATCH($A37&amp;$B37,'計測入力シート（ここのみ編集可）'!$BM$17:$BM$116,0)),"")</f>
        <v>1:51:255</v>
      </c>
      <c r="L37" s="82">
        <f t="array" ref="L37">IFERROR(INDEX('計測入力シート（ここのみ編集可）'!$BD$17:$BD$116,MATCH($A37&amp;$B37,'計測入力シート（ここのみ編集可）'!$BM$17:$BM$116,0)),"")</f>
        <v>1.139837715</v>
      </c>
      <c r="M37" s="82">
        <f t="array" ref="M37">IFERROR(INDEX('計測入力シート（ここのみ編集可）'!$BE$17:$BE$116,MATCH($A37&amp;$B37,'計測入力シート（ここのみ編集可）'!$BM$17:$BM$116,0)),"")</f>
        <v>1.139837715</v>
      </c>
      <c r="N37" s="74">
        <f t="array" ref="N37">IFERROR(INDEX('計測入力シート（ここのみ編集可）'!$BN$17:$BN$116,MATCH($A37&amp;$B37,'計測入力シート（ここのみ編集可）'!$BM$17:$BM$116,0)),"")</f>
        <v>6</v>
      </c>
      <c r="O37" s="74" t="str">
        <f t="array" ref="O37">IFERROR(INDEX('計測入力シート（ここのみ編集可）'!$BP$17:$BP$116,MATCH($A37&amp;$B37,'計測入力シート（ここのみ編集可）'!$BM$17:$BM$116,0)),"")</f>
        <v>-</v>
      </c>
      <c r="P37" s="74" t="str">
        <f t="array" ref="P37">IFERROR(INDEX('計測入力シート（ここのみ編集可）'!$BR$17:$BR$116,MATCH($A37&amp;$B37,'計測入力シート（ここのみ編集可）'!$BM$17:$BM$116,0)),"")</f>
        <v>-</v>
      </c>
      <c r="Q37" s="87">
        <f t="array" ref="Q37">IFERROR(INDEX('計測入力シート（ここのみ編集可）'!$BL$17:$BL$116,MATCH($A37&amp;$B37,'計測入力シート（ここのみ編集可）'!$BM$17:$BM$116,0)),"")</f>
        <v>24</v>
      </c>
    </row>
    <row r="38" ht="18.75" customHeight="1">
      <c r="A38" s="36" t="s">
        <v>17</v>
      </c>
      <c r="B38" s="36">
        <v>34.0</v>
      </c>
      <c r="C38" s="36"/>
      <c r="D38" s="92" t="str">
        <f t="array" ref="D38">IFERROR(INDEX('計測入力シート（ここのみ編集可）'!$B$17:$B$116,MATCH($A38&amp;$B38,'計測入力シート（ここのみ編集可）'!$BM$17:$BM$116,0)),"")</f>
        <v>D</v>
      </c>
      <c r="E38" s="55" t="str">
        <f t="array" ref="E38">IFERROR(INDEX('計測入力シート（ここのみ編集可）'!$D$17:$D$116,MATCH($A38&amp;$B38,'計測入力シート（ここのみ編集可）'!$BM$17:$BM$116,0)),"")</f>
        <v>ひさぽん</v>
      </c>
      <c r="F38" s="55" t="str">
        <f t="array" ref="F38">IFERROR(INDEX('計測入力シート（ここのみ編集可）'!$E$17:$E$116,MATCH($A38&amp;$B38,'計測入力シート（ここのみ編集可）'!$BM$17:$BM$116,0)),"")</f>
        <v>NSR50改</v>
      </c>
      <c r="G38" s="67" t="str">
        <f t="array" ref="G38">IFERROR(INDEX('計測入力シート（ここのみ編集可）'!$AW$17:$AW$116,MATCH($A38&amp;$B38,'計測入力シート（ここのみ編集可）'!$BM$17:$BM$116,0)),"")</f>
        <v>9:99:999</v>
      </c>
      <c r="H38" s="55" t="str">
        <f t="array" ref="H38">IFERROR(INDEX('計測入力シート（ここのみ編集可）'!$AY$17:$AY$116,MATCH($A38&amp;$B38,'計測入力シート（ここのみ編集可）'!$BM$17:$BM$116,0)),"")</f>
        <v>MC</v>
      </c>
      <c r="I38" s="74" t="str">
        <f t="array" ref="I38">IFERROR(INDEX('計測入力シート（ここのみ編集可）'!$AZ$17:$AZ$116,MATCH($A38&amp;$B38,'計測入力シート（ここのみ編集可）'!$BM$17:$BM$116,0)),"")</f>
        <v>1:52:505</v>
      </c>
      <c r="J38" s="55" t="str">
        <f t="array" ref="J38">IFERROR(INDEX('計測入力シート（ここのみ編集可）'!$BB$17:$BB$116,MATCH($A38&amp;$B38,'計測入力シート（ここのみ編集可）'!$BM$17:$BM$116,0)),"")</f>
        <v>-</v>
      </c>
      <c r="K38" s="74" t="str">
        <f t="array" ref="K38">IFERROR(INDEX('計測入力シート（ここのみ編集可）'!$BC$17:$BC$116,MATCH($A38&amp;$B38,'計測入力シート（ここのみ編集可）'!$BM$17:$BM$116,0)),"")</f>
        <v>1:52:505</v>
      </c>
      <c r="L38" s="82">
        <f t="array" ref="L38">IFERROR(INDEX('計測入力シート（ここのみ編集可）'!$BD$17:$BD$116,MATCH($A38&amp;$B38,'計測入力シート（ここのみ編集可）'!$BM$17:$BM$116,0)),"")</f>
        <v>1.152644305</v>
      </c>
      <c r="M38" s="82">
        <f t="array" ref="M38">IFERROR(INDEX('計測入力シート（ここのみ編集可）'!$BE$17:$BE$116,MATCH($A38&amp;$B38,'計測入力シート（ここのみ編集可）'!$BM$17:$BM$116,0)),"")</f>
        <v>1.152644305</v>
      </c>
      <c r="N38" s="74">
        <f t="array" ref="N38">IFERROR(INDEX('計測入力シート（ここのみ編集可）'!$BN$17:$BN$116,MATCH($A38&amp;$B38,'計測入力シート（ここのみ編集可）'!$BM$17:$BM$116,0)),"")</f>
        <v>7</v>
      </c>
      <c r="O38" s="74" t="str">
        <f t="array" ref="O38">IFERROR(INDEX('計測入力シート（ここのみ編集可）'!$BP$17:$BP$116,MATCH($A38&amp;$B38,'計測入力シート（ここのみ編集可）'!$BM$17:$BM$116,0)),"")</f>
        <v>-</v>
      </c>
      <c r="P38" s="74" t="str">
        <f t="array" ref="P38">IFERROR(INDEX('計測入力シート（ここのみ編集可）'!$BR$17:$BR$116,MATCH($A38&amp;$B38,'計測入力シート（ここのみ編集可）'!$BM$17:$BM$116,0)),"")</f>
        <v>-</v>
      </c>
      <c r="Q38" s="87">
        <f t="array" ref="Q38">IFERROR(INDEX('計測入力シート（ここのみ編集可）'!$BL$17:$BL$116,MATCH($A38&amp;$B38,'計測入力シート（ここのみ編集可）'!$BM$17:$BM$116,0)),"")</f>
        <v>26</v>
      </c>
    </row>
    <row r="39" ht="18.75" customHeight="1">
      <c r="A39" s="36" t="s">
        <v>17</v>
      </c>
      <c r="B39" s="36">
        <v>35.0</v>
      </c>
      <c r="C39" s="36"/>
      <c r="D39" s="92" t="str">
        <f t="array" ref="D39">IFERROR(INDEX('計測入力シート（ここのみ編集可）'!$B$17:$B$116,MATCH($A39&amp;$B39,'計測入力シート（ここのみ編集可）'!$BM$17:$BM$116,0)),"")</f>
        <v>D</v>
      </c>
      <c r="E39" s="55" t="str">
        <f t="array" ref="E39">IFERROR(INDEX('計測入力シート（ここのみ編集可）'!$D$17:$D$116,MATCH($A39&amp;$B39,'計測入力シート（ここのみ編集可）'!$BM$17:$BM$116,0)),"")</f>
        <v>ちゃっぴー</v>
      </c>
      <c r="F39" s="55" t="str">
        <f t="array" ref="F39">IFERROR(INDEX('計測入力シート（ここのみ編集可）'!$E$17:$E$116,MATCH($A39&amp;$B39,'計測入力シート（ここのみ編集可）'!$BM$17:$BM$116,0)),"")</f>
        <v>CB250R</v>
      </c>
      <c r="G39" s="67" t="str">
        <f t="array" ref="G39">IFERROR(INDEX('計測入力シート（ここのみ編集可）'!$AW$17:$AW$116,MATCH($A39&amp;$B39,'計測入力シート（ここのみ編集可）'!$BM$17:$BM$116,0)),"")</f>
        <v>1:54:429</v>
      </c>
      <c r="H39" s="55" t="str">
        <f t="array" ref="H39">IFERROR(INDEX('計測入力シート（ここのみ編集可）'!$AY$17:$AY$116,MATCH($A39&amp;$B39,'計測入力シート（ここのみ編集可）'!$BM$17:$BM$116,0)),"")</f>
        <v>-</v>
      </c>
      <c r="I39" s="74" t="str">
        <f t="array" ref="I39">IFERROR(INDEX('計測入力シート（ここのみ編集可）'!$AZ$17:$AZ$116,MATCH($A39&amp;$B39,'計測入力シート（ここのみ編集可）'!$BM$17:$BM$116,0)),"")</f>
        <v>1:53:304</v>
      </c>
      <c r="J39" s="55" t="str">
        <f t="array" ref="J39">IFERROR(INDEX('計測入力シート（ここのみ編集可）'!$BB$17:$BB$116,MATCH($A39&amp;$B39,'計測入力シート（ここのみ編集可）'!$BM$17:$BM$116,0)),"")</f>
        <v>-</v>
      </c>
      <c r="K39" s="74" t="str">
        <f t="array" ref="K39">IFERROR(INDEX('計測入力シート（ここのみ編集可）'!$BC$17:$BC$116,MATCH($A39&amp;$B39,'計測入力シート（ここのみ編集可）'!$BM$17:$BM$116,0)),"")</f>
        <v>1:53:304</v>
      </c>
      <c r="L39" s="82">
        <f t="array" ref="L39">IFERROR(INDEX('計測入力シート（ここのみ編集可）'!$BD$17:$BD$116,MATCH($A39&amp;$B39,'計測入力シート（ここのみ編集可）'!$BM$17:$BM$116,0)),"")</f>
        <v>1.160830277</v>
      </c>
      <c r="M39" s="82">
        <f t="array" ref="M39">IFERROR(INDEX('計測入力シート（ここのみ編集可）'!$BE$17:$BE$116,MATCH($A39&amp;$B39,'計測入力シート（ここのみ編集可）'!$BM$17:$BM$116,0)),"")</f>
        <v>1.160830277</v>
      </c>
      <c r="N39" s="74">
        <f t="array" ref="N39">IFERROR(INDEX('計測入力シート（ここのみ編集可）'!$BN$17:$BN$116,MATCH($A39&amp;$B39,'計測入力シート（ここのみ編集可）'!$BM$17:$BM$116,0)),"")</f>
        <v>8</v>
      </c>
      <c r="O39" s="74" t="str">
        <f t="array" ref="O39">IFERROR(INDEX('計測入力シート（ここのみ編集可）'!$BP$17:$BP$116,MATCH($A39&amp;$B39,'計測入力シート（ここのみ編集可）'!$BM$17:$BM$116,0)),"")</f>
        <v>-</v>
      </c>
      <c r="P39" s="74" t="str">
        <f t="array" ref="P39">IFERROR(INDEX('計測入力シート（ここのみ編集可）'!$BR$17:$BR$116,MATCH($A39&amp;$B39,'計測入力シート（ここのみ編集可）'!$BM$17:$BM$116,0)),"")</f>
        <v>-</v>
      </c>
      <c r="Q39" s="87">
        <f t="array" ref="Q39">IFERROR(INDEX('計測入力シート（ここのみ編集可）'!$BL$17:$BL$116,MATCH($A39&amp;$B39,'計測入力シート（ここのみ編集可）'!$BM$17:$BM$116,0)),"")</f>
        <v>28</v>
      </c>
    </row>
    <row r="40" ht="18.75" customHeight="1">
      <c r="A40" s="36" t="s">
        <v>17</v>
      </c>
      <c r="B40" s="36">
        <v>36.0</v>
      </c>
      <c r="C40" s="36"/>
      <c r="D40" s="92" t="str">
        <f t="array" ref="D40">IFERROR(INDEX('計測入力シート（ここのみ編集可）'!$B$17:$B$116,MATCH($A40&amp;$B40,'計測入力シート（ここのみ編集可）'!$BM$17:$BM$116,0)),"")</f>
        <v>D</v>
      </c>
      <c r="E40" s="55" t="str">
        <f t="array" ref="E40">IFERROR(INDEX('計測入力シート（ここのみ編集可）'!$D$17:$D$116,MATCH($A40&amp;$B40,'計測入力シート（ここのみ編集可）'!$BM$17:$BM$116,0)),"")</f>
        <v>すちんぐれ</v>
      </c>
      <c r="F40" s="55" t="str">
        <f t="array" ref="F40">IFERROR(INDEX('計測入力シート（ここのみ編集可）'!$E$17:$E$116,MATCH($A40&amp;$B40,'計測入力シート（ここのみ編集可）'!$BM$17:$BM$116,0)),"")</f>
        <v>VTR</v>
      </c>
      <c r="G40" s="67" t="str">
        <f t="array" ref="G40">IFERROR(INDEX('計測入力シート（ここのみ編集可）'!$AW$17:$AW$116,MATCH($A40&amp;$B40,'計測入力シート（ここのみ編集可）'!$BM$17:$BM$116,0)),"")</f>
        <v>1:57:901</v>
      </c>
      <c r="H40" s="55" t="str">
        <f t="array" ref="H40">IFERROR(INDEX('計測入力シート（ここのみ編集可）'!$AY$17:$AY$116,MATCH($A40&amp;$B40,'計測入力シート（ここのみ編集可）'!$BM$17:$BM$116,0)),"")</f>
        <v>-</v>
      </c>
      <c r="I40" s="74" t="str">
        <f t="array" ref="I40">IFERROR(INDEX('計測入力シート（ここのみ編集可）'!$AZ$17:$AZ$116,MATCH($A40&amp;$B40,'計測入力シート（ここのみ編集可）'!$BM$17:$BM$116,0)),"")</f>
        <v>2:00:349</v>
      </c>
      <c r="J40" s="55" t="str">
        <f t="array" ref="J40">IFERROR(INDEX('計測入力シート（ここのみ編集可）'!$BB$17:$BB$116,MATCH($A40&amp;$B40,'計測入力シート（ここのみ編集可）'!$BM$17:$BM$116,0)),"")</f>
        <v>-</v>
      </c>
      <c r="K40" s="74" t="str">
        <f t="array" ref="K40">IFERROR(INDEX('計測入力シート（ここのみ編集可）'!$BC$17:$BC$116,MATCH($A40&amp;$B40,'計測入力シート（ここのみ編集可）'!$BM$17:$BM$116,0)),"")</f>
        <v>1:57:901</v>
      </c>
      <c r="L40" s="82">
        <f t="array" ref="L40">IFERROR(INDEX('計測入力シート（ここのみ編集可）'!$BD$17:$BD$116,MATCH($A40&amp;$B40,'計測入力シート（ここのみ編集可）'!$BM$17:$BM$116,0)),"")</f>
        <v>1.207927791</v>
      </c>
      <c r="M40" s="82">
        <f t="array" ref="M40">IFERROR(INDEX('計測入力シート（ここのみ編集可）'!$BE$17:$BE$116,MATCH($A40&amp;$B40,'計測入力シート（ここのみ編集可）'!$BM$17:$BM$116,0)),"")</f>
        <v>1.207927791</v>
      </c>
      <c r="N40" s="74">
        <f t="array" ref="N40">IFERROR(INDEX('計測入力シート（ここのみ編集可）'!$BN$17:$BN$116,MATCH($A40&amp;$B40,'計測入力シート（ここのみ編集可）'!$BM$17:$BM$116,0)),"")</f>
        <v>9</v>
      </c>
      <c r="O40" s="74" t="str">
        <f t="array" ref="O40">IFERROR(INDEX('計測入力シート（ここのみ編集可）'!$BP$17:$BP$116,MATCH($A40&amp;$B40,'計測入力シート（ここのみ編集可）'!$BM$17:$BM$116,0)),"")</f>
        <v>-</v>
      </c>
      <c r="P40" s="74" t="str">
        <f t="array" ref="P40">IFERROR(INDEX('計測入力シート（ここのみ編集可）'!$BR$17:$BR$116,MATCH($A40&amp;$B40,'計測入力シート（ここのみ編集可）'!$BM$17:$BM$116,0)),"")</f>
        <v>-</v>
      </c>
      <c r="Q40" s="87">
        <f t="array" ref="Q40">IFERROR(INDEX('計測入力シート（ここのみ編集可）'!$BL$17:$BL$116,MATCH($A40&amp;$B40,'計測入力シート（ここのみ編集可）'!$BM$17:$BM$116,0)),"")</f>
        <v>35</v>
      </c>
    </row>
    <row r="41" ht="18.75" customHeight="1">
      <c r="A41" s="36" t="s">
        <v>17</v>
      </c>
      <c r="B41" s="36">
        <v>37.0</v>
      </c>
      <c r="C41" s="36"/>
      <c r="D41" s="92" t="str">
        <f t="array" ref="D41">IFERROR(INDEX('計測入力シート（ここのみ編集可）'!$B$17:$B$116,MATCH($A41&amp;$B41,'計測入力シート（ここのみ編集可）'!$BM$17:$BM$116,0)),"")</f>
        <v>D</v>
      </c>
      <c r="E41" s="55" t="str">
        <f t="array" ref="E41">IFERROR(INDEX('計測入力シート（ここのみ編集可）'!$D$17:$D$116,MATCH($A41&amp;$B41,'計測入力シート（ここのみ編集可）'!$BM$17:$BM$116,0)),"")</f>
        <v>たま</v>
      </c>
      <c r="F41" s="55" t="str">
        <f t="array" ref="F41">IFERROR(INDEX('計測入力シート（ここのみ編集可）'!$E$17:$E$116,MATCH($A41&amp;$B41,'計測入力シート（ここのみ編集可）'!$BM$17:$BM$116,0)),"")</f>
        <v>GSX-S1000</v>
      </c>
      <c r="G41" s="67" t="str">
        <f t="array" ref="G41">IFERROR(INDEX('計測入力シート（ここのみ編集可）'!$AW$17:$AW$116,MATCH($A41&amp;$B41,'計測入力シート（ここのみ編集可）'!$BM$17:$BM$116,0)),"")</f>
        <v>9:99:999</v>
      </c>
      <c r="H41" s="55" t="str">
        <f t="array" ref="H41">IFERROR(INDEX('計測入力シート（ここのみ編集可）'!$AY$17:$AY$116,MATCH($A41&amp;$B41,'計測入力シート（ここのみ編集可）'!$BM$17:$BM$116,0)),"")</f>
        <v>MC</v>
      </c>
      <c r="I41" s="74" t="str">
        <f t="array" ref="I41">IFERROR(INDEX('計測入力シート（ここのみ編集可）'!$AZ$17:$AZ$116,MATCH($A41&amp;$B41,'計測入力シート（ここのみ編集可）'!$BM$17:$BM$116,0)),"")</f>
        <v>1:57:988</v>
      </c>
      <c r="J41" s="55" t="str">
        <f t="array" ref="J41">IFERROR(INDEX('計測入力シート（ここのみ編集可）'!$BB$17:$BB$116,MATCH($A41&amp;$B41,'計測入力シート（ここのみ編集可）'!$BM$17:$BM$116,0)),"")</f>
        <v>-</v>
      </c>
      <c r="K41" s="74" t="str">
        <f t="array" ref="K41">IFERROR(INDEX('計測入力シート（ここのみ編集可）'!$BC$17:$BC$116,MATCH($A41&amp;$B41,'計測入力シート（ここのみ編集可）'!$BM$17:$BM$116,0)),"")</f>
        <v>1:57:988</v>
      </c>
      <c r="L41" s="82">
        <f t="array" ref="L41">IFERROR(INDEX('計測入力シート（ここのみ編集可）'!$BD$17:$BD$116,MATCH($A41&amp;$B41,'計測入力シート（ここのみ編集可）'!$BM$17:$BM$116,0)),"")</f>
        <v>1.20881913</v>
      </c>
      <c r="M41" s="82">
        <f t="array" ref="M41">IFERROR(INDEX('計測入力シート（ここのみ編集可）'!$BE$17:$BE$116,MATCH($A41&amp;$B41,'計測入力シート（ここのみ編集可）'!$BM$17:$BM$116,0)),"")</f>
        <v>1.20881913</v>
      </c>
      <c r="N41" s="74">
        <f t="array" ref="N41">IFERROR(INDEX('計測入力シート（ここのみ編集可）'!$BN$17:$BN$116,MATCH($A41&amp;$B41,'計測入力シート（ここのみ編集可）'!$BM$17:$BM$116,0)),"")</f>
        <v>10</v>
      </c>
      <c r="O41" s="74" t="str">
        <f t="array" ref="O41">IFERROR(INDEX('計測入力シート（ここのみ編集可）'!$BP$17:$BP$116,MATCH($A41&amp;$B41,'計測入力シート（ここのみ編集可）'!$BM$17:$BM$116,0)),"")</f>
        <v>-</v>
      </c>
      <c r="P41" s="74" t="str">
        <f t="array" ref="P41">IFERROR(INDEX('計測入力シート（ここのみ編集可）'!$BR$17:$BR$116,MATCH($A41&amp;$B41,'計測入力シート（ここのみ編集可）'!$BM$17:$BM$116,0)),"")</f>
        <v>-</v>
      </c>
      <c r="Q41" s="87">
        <f t="array" ref="Q41">IFERROR(INDEX('計測入力シート（ここのみ編集可）'!$BL$17:$BL$116,MATCH($A41&amp;$B41,'計測入力シート（ここのみ編集可）'!$BM$17:$BM$116,0)),"")</f>
        <v>36</v>
      </c>
    </row>
    <row r="42" ht="18.75" customHeight="1">
      <c r="A42" s="36" t="s">
        <v>17</v>
      </c>
      <c r="B42" s="36">
        <v>38.0</v>
      </c>
      <c r="C42" s="36"/>
      <c r="D42" s="92" t="str">
        <f t="array" ref="D42">IFERROR(INDEX('計測入力シート（ここのみ編集可）'!$B$17:$B$116,MATCH($A42&amp;$B42,'計測入力シート（ここのみ編集可）'!$BM$17:$BM$116,0)),"")</f>
        <v>D</v>
      </c>
      <c r="E42" s="55" t="str">
        <f t="array" ref="E42">IFERROR(INDEX('計測入力シート（ここのみ編集可）'!$D$17:$D$116,MATCH($A42&amp;$B42,'計測入力シート（ここのみ編集可）'!$BM$17:$BM$116,0)),"")</f>
        <v>フラッキーニョ</v>
      </c>
      <c r="F42" s="55" t="str">
        <f t="array" ref="F42">IFERROR(INDEX('計測入力シート（ここのみ編集可）'!$E$17:$E$116,MATCH($A42&amp;$B42,'計測入力シート（ここのみ編集可）'!$BM$17:$BM$116,0)),"")</f>
        <v>Ninja650</v>
      </c>
      <c r="G42" s="67" t="str">
        <f t="array" ref="G42">IFERROR(INDEX('計測入力シート（ここのみ編集可）'!$AW$17:$AW$116,MATCH($A42&amp;$B42,'計測入力シート（ここのみ編集可）'!$BM$17:$BM$116,0)),"")</f>
        <v>1:58:659</v>
      </c>
      <c r="H42" s="55" t="str">
        <f t="array" ref="H42">IFERROR(INDEX('計測入力シート（ここのみ編集可）'!$AY$17:$AY$116,MATCH($A42&amp;$B42,'計測入力シート（ここのみ編集可）'!$BM$17:$BM$116,0)),"")</f>
        <v>-</v>
      </c>
      <c r="I42" s="74" t="str">
        <f t="array" ref="I42">IFERROR(INDEX('計測入力シート（ここのみ編集可）'!$AZ$17:$AZ$116,MATCH($A42&amp;$B42,'計測入力シート（ここのみ編集可）'!$BM$17:$BM$116,0)),"")</f>
        <v>9:99:999</v>
      </c>
      <c r="J42" s="55" t="str">
        <f t="array" ref="J42">IFERROR(INDEX('計測入力シート（ここのみ編集可）'!$BB$17:$BB$116,MATCH($A42&amp;$B42,'計測入力シート（ここのみ編集可）'!$BM$17:$BM$116,0)),"")</f>
        <v>MC</v>
      </c>
      <c r="K42" s="74" t="str">
        <f t="array" ref="K42">IFERROR(INDEX('計測入力シート（ここのみ編集可）'!$BC$17:$BC$116,MATCH($A42&amp;$B42,'計測入力シート（ここのみ編集可）'!$BM$17:$BM$116,0)),"")</f>
        <v>1:58:659</v>
      </c>
      <c r="L42" s="82">
        <f t="array" ref="L42">IFERROR(INDEX('計測入力シート（ここのみ編集可）'!$BD$17:$BD$116,MATCH($A42&amp;$B42,'計測入力シート（ここのみ編集可）'!$BM$17:$BM$116,0)),"")</f>
        <v>1.215693707</v>
      </c>
      <c r="M42" s="82">
        <f t="array" ref="M42">IFERROR(INDEX('計測入力シート（ここのみ編集可）'!$BE$17:$BE$116,MATCH($A42&amp;$B42,'計測入力シート（ここのみ編集可）'!$BM$17:$BM$116,0)),"")</f>
        <v>1.215693707</v>
      </c>
      <c r="N42" s="74">
        <f t="array" ref="N42">IFERROR(INDEX('計測入力シート（ここのみ編集可）'!$BN$17:$BN$116,MATCH($A42&amp;$B42,'計測入力シート（ここのみ編集可）'!$BM$17:$BM$116,0)),"")</f>
        <v>11</v>
      </c>
      <c r="O42" s="74" t="str">
        <f t="array" ref="O42">IFERROR(INDEX('計測入力シート（ここのみ編集可）'!$BP$17:$BP$116,MATCH($A42&amp;$B42,'計測入力シート（ここのみ編集可）'!$BM$17:$BM$116,0)),"")</f>
        <v>-</v>
      </c>
      <c r="P42" s="74" t="str">
        <f t="array" ref="P42">IFERROR(INDEX('計測入力シート（ここのみ編集可）'!$BR$17:$BR$116,MATCH($A42&amp;$B42,'計測入力シート（ここのみ編集可）'!$BM$17:$BM$116,0)),"")</f>
        <v>-</v>
      </c>
      <c r="Q42" s="87">
        <f t="array" ref="Q42">IFERROR(INDEX('計測入力シート（ここのみ編集可）'!$BL$17:$BL$116,MATCH($A42&amp;$B42,'計測入力シート（ここのみ編集可）'!$BM$17:$BM$116,0)),"")</f>
        <v>38</v>
      </c>
    </row>
    <row r="43" ht="18.75" customHeight="1">
      <c r="A43" s="36" t="s">
        <v>17</v>
      </c>
      <c r="B43" s="36">
        <v>39.0</v>
      </c>
      <c r="C43" s="36"/>
      <c r="D43" s="92" t="str">
        <f t="array" ref="D43">IFERROR(INDEX('計測入力シート（ここのみ編集可）'!$B$17:$B$116,MATCH($A43&amp;$B43,'計測入力シート（ここのみ編集可）'!$BM$17:$BM$116,0)),"")</f>
        <v>D</v>
      </c>
      <c r="E43" s="55" t="str">
        <f t="array" ref="E43">IFERROR(INDEX('計測入力シート（ここのみ編集可）'!$D$17:$D$116,MATCH($A43&amp;$B43,'計測入力シート（ここのみ編集可）'!$BM$17:$BM$116,0)),"")</f>
        <v>タンビーナ</v>
      </c>
      <c r="F43" s="55" t="str">
        <f t="array" ref="F43">IFERROR(INDEX('計測入力シート（ここのみ編集可）'!$E$17:$E$116,MATCH($A43&amp;$B43,'計測入力シート（ここのみ編集可）'!$BM$17:$BM$116,0)),"")</f>
        <v>MT-03</v>
      </c>
      <c r="G43" s="67" t="str">
        <f t="array" ref="G43">IFERROR(INDEX('計測入力シート（ここのみ編集可）'!$AW$17:$AW$116,MATCH($A43&amp;$B43,'計測入力シート（ここのみ編集可）'!$BM$17:$BM$116,0)),"")</f>
        <v>9:99:999</v>
      </c>
      <c r="H43" s="55" t="str">
        <f t="array" ref="H43">IFERROR(INDEX('計測入力シート（ここのみ編集可）'!$AY$17:$AY$116,MATCH($A43&amp;$B43,'計測入力シート（ここのみ編集可）'!$BM$17:$BM$116,0)),"")</f>
        <v>MC</v>
      </c>
      <c r="I43" s="74" t="str">
        <f t="array" ref="I43">IFERROR(INDEX('計測入力シート（ここのみ編集可）'!$AZ$17:$AZ$116,MATCH($A43&amp;$B43,'計測入力シート（ここのみ編集可）'!$BM$17:$BM$116,0)),"")</f>
        <v>2:00:283</v>
      </c>
      <c r="J43" s="55" t="str">
        <f t="array" ref="J43">IFERROR(INDEX('計測入力シート（ここのみ編集可）'!$BB$17:$BB$116,MATCH($A43&amp;$B43,'計測入力シート（ここのみ編集可）'!$BM$17:$BM$116,0)),"")</f>
        <v>-</v>
      </c>
      <c r="K43" s="74" t="str">
        <f t="array" ref="K43">IFERROR(INDEX('計測入力シート（ここのみ編集可）'!$BC$17:$BC$116,MATCH($A43&amp;$B43,'計測入力シート（ここのみ編集可）'!$BM$17:$BM$116,0)),"")</f>
        <v>2:00:283</v>
      </c>
      <c r="L43" s="82">
        <f t="array" ref="L43">IFERROR(INDEX('計測入力シート（ここのみ編集可）'!$BD$17:$BD$116,MATCH($A43&amp;$B43,'計測入力シート（ここのみ編集可）'!$BM$17:$BM$116,0)),"")</f>
        <v>1.232332029</v>
      </c>
      <c r="M43" s="82">
        <f t="array" ref="M43">IFERROR(INDEX('計測入力シート（ここのみ編集可）'!$BE$17:$BE$116,MATCH($A43&amp;$B43,'計測入力シート（ここのみ編集可）'!$BM$17:$BM$116,0)),"")</f>
        <v>1.232332029</v>
      </c>
      <c r="N43" s="74">
        <f t="array" ref="N43">IFERROR(INDEX('計測入力シート（ここのみ編集可）'!$BN$17:$BN$116,MATCH($A43&amp;$B43,'計測入力シート（ここのみ編集可）'!$BM$17:$BM$116,0)),"")</f>
        <v>12</v>
      </c>
      <c r="O43" s="74" t="str">
        <f t="array" ref="O43">IFERROR(INDEX('計測入力シート（ここのみ編集可）'!$BP$17:$BP$116,MATCH($A43&amp;$B43,'計測入力シート（ここのみ編集可）'!$BM$17:$BM$116,0)),"")</f>
        <v>-</v>
      </c>
      <c r="P43" s="74" t="str">
        <f t="array" ref="P43">IFERROR(INDEX('計測入力シート（ここのみ編集可）'!$BR$17:$BR$116,MATCH($A43&amp;$B43,'計測入力シート（ここのみ編集可）'!$BM$17:$BM$116,0)),"")</f>
        <v>-</v>
      </c>
      <c r="Q43" s="87">
        <f t="array" ref="Q43">IFERROR(INDEX('計測入力シート（ここのみ編集可）'!$BL$17:$BL$116,MATCH($A43&amp;$B43,'計測入力シート（ここのみ編集可）'!$BM$17:$BM$116,0)),"")</f>
        <v>40</v>
      </c>
    </row>
    <row r="44" ht="18.75" customHeight="1">
      <c r="A44" s="36" t="s">
        <v>17</v>
      </c>
      <c r="B44" s="36">
        <v>40.0</v>
      </c>
      <c r="C44" s="36"/>
      <c r="D44" s="92" t="str">
        <f t="array" ref="D44">IFERROR(INDEX('計測入力シート（ここのみ編集可）'!$B$17:$B$116,MATCH($A44&amp;$B44,'計測入力シート（ここのみ編集可）'!$BM$17:$BM$116,0)),"")</f>
        <v>D</v>
      </c>
      <c r="E44" s="55" t="str">
        <f t="array" ref="E44">IFERROR(INDEX('計測入力シート（ここのみ編集可）'!$D$17:$D$116,MATCH($A44&amp;$B44,'計測入力シート（ここのみ編集可）'!$BM$17:$BM$116,0)),"")</f>
        <v>ニダボちゃん</v>
      </c>
      <c r="F44" s="55" t="str">
        <f t="array" ref="F44">IFERROR(INDEX('計測入力シート（ここのみ編集可）'!$E$17:$E$116,MATCH($A44&amp;$B44,'計測入力シート（ここのみ編集可）'!$BM$17:$BM$116,0)),"")</f>
        <v>CBR250RR</v>
      </c>
      <c r="G44" s="67" t="str">
        <f t="array" ref="G44">IFERROR(INDEX('計測入力シート（ここのみ編集可）'!$AW$17:$AW$116,MATCH($A44&amp;$B44,'計測入力シート（ここのみ編集可）'!$BM$17:$BM$116,0)),"")</f>
        <v>2:03:159</v>
      </c>
      <c r="H44" s="55" t="str">
        <f t="array" ref="H44">IFERROR(INDEX('計測入力シート（ここのみ編集可）'!$AY$17:$AY$116,MATCH($A44&amp;$B44,'計測入力シート（ここのみ編集可）'!$BM$17:$BM$116,0)),"")</f>
        <v>-</v>
      </c>
      <c r="I44" s="74" t="str">
        <f t="array" ref="I44">IFERROR(INDEX('計測入力シート（ここのみ編集可）'!$AZ$17:$AZ$116,MATCH($A44&amp;$B44,'計測入力シート（ここのみ編集可）'!$BM$17:$BM$116,0)),"")</f>
        <v>2:01:746</v>
      </c>
      <c r="J44" s="55">
        <f t="array" ref="J44">IFERROR(INDEX('計測入力シート（ここのみ編集可）'!$BB$17:$BB$116,MATCH($A44&amp;$B44,'計測入力シート（ここのみ編集可）'!$BM$17:$BM$116,0)),"")</f>
        <v>1</v>
      </c>
      <c r="K44" s="74" t="str">
        <f t="array" ref="K44">IFERROR(INDEX('計測入力シート（ここのみ編集可）'!$BC$17:$BC$116,MATCH($A44&amp;$B44,'計測入力シート（ここのみ編集可）'!$BM$17:$BM$116,0)),"")</f>
        <v>2:02:746</v>
      </c>
      <c r="L44" s="82">
        <f t="array" ref="L44">IFERROR(INDEX('計測入力シート（ここのみ編集可）'!$BD$17:$BD$116,MATCH($A44&amp;$B44,'計測入力シート（ここのみ編集可）'!$BM$17:$BM$116,0)),"")</f>
        <v>1.257566133</v>
      </c>
      <c r="M44" s="82">
        <f t="array" ref="M44">IFERROR(INDEX('計測入力シート（ここのみ編集可）'!$BE$17:$BE$116,MATCH($A44&amp;$B44,'計測入力シート（ここのみ編集可）'!$BM$17:$BM$116,0)),"")</f>
        <v>1.257566133</v>
      </c>
      <c r="N44" s="74">
        <f t="array" ref="N44">IFERROR(INDEX('計測入力シート（ここのみ編集可）'!$BN$17:$BN$116,MATCH($A44&amp;$B44,'計測入力シート（ここのみ編集可）'!$BM$17:$BM$116,0)),"")</f>
        <v>13</v>
      </c>
      <c r="O44" s="74">
        <f t="array" ref="O44">IFERROR(INDEX('計測入力シート（ここのみ編集可）'!$BP$17:$BP$116,MATCH($A44&amp;$B44,'計測入力シート（ここのみ編集可）'!$BM$17:$BM$116,0)),"")</f>
        <v>4</v>
      </c>
      <c r="P44" s="74" t="str">
        <f t="array" ref="P44">IFERROR(INDEX('計測入力シート（ここのみ編集可）'!$BR$17:$BR$116,MATCH($A44&amp;$B44,'計測入力シート（ここのみ編集可）'!$BM$17:$BM$116,0)),"")</f>
        <v>-</v>
      </c>
      <c r="Q44" s="87">
        <f t="array" ref="Q44">IFERROR(INDEX('計測入力シート（ここのみ編集可）'!$BL$17:$BL$116,MATCH($A44&amp;$B44,'計測入力シート（ここのみ編集可）'!$BM$17:$BM$116,0)),"")</f>
        <v>43</v>
      </c>
    </row>
    <row r="45" ht="18.75" customHeight="1">
      <c r="A45" s="36" t="s">
        <v>17</v>
      </c>
      <c r="B45" s="36">
        <v>41.0</v>
      </c>
      <c r="C45" s="36"/>
      <c r="D45" s="92" t="str">
        <f t="array" ref="D45">IFERROR(INDEX('計測入力シート（ここのみ編集可）'!$B$17:$B$116,MATCH($A45&amp;$B45,'計測入力シート（ここのみ編集可）'!$BM$17:$BM$116,0)),"")</f>
        <v>R</v>
      </c>
      <c r="E45" s="55" t="str">
        <f t="array" ref="E45">IFERROR(INDEX('計測入力シート（ここのみ編集可）'!$D$17:$D$116,MATCH($A45&amp;$B45,'計測入力シート（ここのみ編集可）'!$BM$17:$BM$116,0)),"")</f>
        <v>ホッシー</v>
      </c>
      <c r="F45" s="55" t="str">
        <f t="array" ref="F45">IFERROR(INDEX('計測入力シート（ここのみ編集可）'!$E$17:$E$116,MATCH($A45&amp;$B45,'計測入力シート（ここのみ編集可）'!$BM$17:$BM$116,0)),"")</f>
        <v>Ninja250</v>
      </c>
      <c r="G45" s="67" t="str">
        <f t="array" ref="G45">IFERROR(INDEX('計測入力シート（ここのみ編集可）'!$AW$17:$AW$116,MATCH($A45&amp;$B45,'計測入力シート（ここのみ編集可）'!$BM$17:$BM$116,0)),"")</f>
        <v>2:00:341</v>
      </c>
      <c r="H45" s="55">
        <f t="array" ref="H45">IFERROR(INDEX('計測入力シート（ここのみ編集可）'!$AY$17:$AY$116,MATCH($A45&amp;$B45,'計測入力シート（ここのみ編集可）'!$BM$17:$BM$116,0)),"")</f>
        <v>1</v>
      </c>
      <c r="I45" s="74" t="str">
        <f t="array" ref="I45">IFERROR(INDEX('計測入力シート（ここのみ編集可）'!$AZ$17:$AZ$116,MATCH($A45&amp;$B45,'計測入力シート（ここのみ編集可）'!$BM$17:$BM$116,0)),"")</f>
        <v>1:57:711</v>
      </c>
      <c r="J45" s="55" t="str">
        <f t="array" ref="J45">IFERROR(INDEX('計測入力シート（ここのみ編集可）'!$BB$17:$BB$116,MATCH($A45&amp;$B45,'計測入力シート（ここのみ編集可）'!$BM$17:$BM$116,0)),"")</f>
        <v>-</v>
      </c>
      <c r="K45" s="74" t="str">
        <f t="array" ref="K45">IFERROR(INDEX('計測入力シート（ここのみ編集可）'!$BC$17:$BC$116,MATCH($A45&amp;$B45,'計測入力シート（ここのみ編集可）'!$BM$17:$BM$116,0)),"")</f>
        <v>1:57:711</v>
      </c>
      <c r="L45" s="82">
        <f t="array" ref="L45">IFERROR(INDEX('計測入力シート（ここのみ編集可）'!$BD$17:$BD$116,MATCH($A45&amp;$B45,'計測入力シート（ここのみ編集可）'!$BM$17:$BM$116,0)),"")</f>
        <v>1.20598119</v>
      </c>
      <c r="M45" s="82">
        <f t="array" ref="M45">IFERROR(INDEX('計測入力シート（ここのみ編集可）'!$BE$17:$BE$116,MATCH($A45&amp;$B45,'計測入力シート（ここのみ編集可）'!$BM$17:$BM$116,0)),"")</f>
        <v>1.20598119</v>
      </c>
      <c r="N45" s="74">
        <f t="array" ref="N45">IFERROR(INDEX('計測入力シート（ここのみ編集可）'!$BN$17:$BN$116,MATCH($A45&amp;$B45,'計測入力シート（ここのみ編集可）'!$BM$17:$BM$116,0)),"")</f>
        <v>1</v>
      </c>
      <c r="O45" s="74">
        <f t="array" ref="O45">IFERROR(INDEX('計測入力シート（ここのみ編集可）'!$BP$17:$BP$116,MATCH($A45&amp;$B45,'計測入力シート（ここのみ編集可）'!$BM$17:$BM$116,0)),"")</f>
        <v>3</v>
      </c>
      <c r="P45" s="74" t="str">
        <f t="array" ref="P45">IFERROR(INDEX('計測入力シート（ここのみ編集可）'!$BR$17:$BR$116,MATCH($A45&amp;$B45,'計測入力シート（ここのみ編集可）'!$BM$17:$BM$116,0)),"")</f>
        <v>-</v>
      </c>
      <c r="Q45" s="87">
        <f t="array" ref="Q45">IFERROR(INDEX('計測入力シート（ここのみ編集可）'!$BL$17:$BL$116,MATCH($A45&amp;$B45,'計測入力シート（ここのみ編集可）'!$BM$17:$BM$116,0)),"")</f>
        <v>34</v>
      </c>
    </row>
    <row r="46" ht="18.75" customHeight="1">
      <c r="A46" s="36" t="s">
        <v>17</v>
      </c>
      <c r="B46" s="36">
        <v>42.0</v>
      </c>
      <c r="C46" s="36"/>
      <c r="D46" s="92" t="str">
        <f t="array" ref="D46">IFERROR(INDEX('計測入力シート（ここのみ編集可）'!$B$17:$B$116,MATCH($A46&amp;$B46,'計測入力シート（ここのみ編集可）'!$BM$17:$BM$116,0)),"")</f>
        <v>R</v>
      </c>
      <c r="E46" s="55" t="str">
        <f t="array" ref="E46">IFERROR(INDEX('計測入力シート（ここのみ編集可）'!$D$17:$D$116,MATCH($A46&amp;$B46,'計測入力シート（ここのみ編集可）'!$BM$17:$BM$116,0)),"")</f>
        <v>nagai7111</v>
      </c>
      <c r="F46" s="55" t="str">
        <f t="array" ref="F46">IFERROR(INDEX('計測入力シート（ここのみ編集可）'!$E$17:$E$116,MATCH($A46&amp;$B46,'計測入力シート（ここのみ編集可）'!$BM$17:$BM$116,0)),"")</f>
        <v>VTR</v>
      </c>
      <c r="G46" s="67" t="str">
        <f t="array" ref="G46">IFERROR(INDEX('計測入力シート（ここのみ編集可）'!$AW$17:$AW$116,MATCH($A46&amp;$B46,'計測入力シート（ここのみ編集可）'!$BM$17:$BM$116,0)),"")</f>
        <v>2:00:606</v>
      </c>
      <c r="H46" s="55" t="str">
        <f t="array" ref="H46">IFERROR(INDEX('計測入力シート（ここのみ編集可）'!$AY$17:$AY$116,MATCH($A46&amp;$B46,'計測入力シート（ここのみ編集可）'!$BM$17:$BM$116,0)),"")</f>
        <v>-</v>
      </c>
      <c r="I46" s="74" t="str">
        <f t="array" ref="I46">IFERROR(INDEX('計測入力シート（ここのみ編集可）'!$AZ$17:$AZ$116,MATCH($A46&amp;$B46,'計測入力シート（ここのみ編集可）'!$BM$17:$BM$116,0)),"")</f>
        <v>1:58:070</v>
      </c>
      <c r="J46" s="55" t="str">
        <f t="array" ref="J46">IFERROR(INDEX('計測入力シート（ここのみ編集可）'!$BB$17:$BB$116,MATCH($A46&amp;$B46,'計測入力シート（ここのみ編集可）'!$BM$17:$BM$116,0)),"")</f>
        <v>-</v>
      </c>
      <c r="K46" s="74" t="str">
        <f t="array" ref="K46">IFERROR(INDEX('計測入力シート（ここのみ編集可）'!$BC$17:$BC$116,MATCH($A46&amp;$B46,'計測入力シート（ここのみ編集可）'!$BM$17:$BM$116,0)),"")</f>
        <v>1:58:070</v>
      </c>
      <c r="L46" s="82">
        <f t="array" ref="L46">IFERROR(INDEX('計測入力シート（ここのみ編集可）'!$BD$17:$BD$116,MATCH($A46&amp;$B46,'計測入力シート（ここのみ編集可）'!$BM$17:$BM$116,0)),"")</f>
        <v>1.209659242</v>
      </c>
      <c r="M46" s="82">
        <f t="array" ref="M46">IFERROR(INDEX('計測入力シート（ここのみ編集可）'!$BE$17:$BE$116,MATCH($A46&amp;$B46,'計測入力シート（ここのみ編集可）'!$BM$17:$BM$116,0)),"")</f>
        <v>1.209659242</v>
      </c>
      <c r="N46" s="74">
        <f t="array" ref="N46">IFERROR(INDEX('計測入力シート（ここのみ編集可）'!$BN$17:$BN$116,MATCH($A46&amp;$B46,'計測入力シート（ここのみ編集可）'!$BM$17:$BM$116,0)),"")</f>
        <v>2</v>
      </c>
      <c r="O46" s="74" t="str">
        <f t="array" ref="O46">IFERROR(INDEX('計測入力シート（ここのみ編集可）'!$BP$17:$BP$116,MATCH($A46&amp;$B46,'計測入力シート（ここのみ編集可）'!$BM$17:$BM$116,0)),"")</f>
        <v>-</v>
      </c>
      <c r="P46" s="74" t="str">
        <f t="array" ref="P46">IFERROR(INDEX('計測入力シート（ここのみ編集可）'!$BR$17:$BR$116,MATCH($A46&amp;$B46,'計測入力シート（ここのみ編集可）'!$BM$17:$BM$116,0)),"")</f>
        <v>-</v>
      </c>
      <c r="Q46" s="87">
        <f t="array" ref="Q46">IFERROR(INDEX('計測入力シート（ここのみ編集可）'!$BL$17:$BL$116,MATCH($A46&amp;$B46,'計測入力シート（ここのみ編集可）'!$BM$17:$BM$116,0)),"")</f>
        <v>37</v>
      </c>
    </row>
    <row r="47" ht="18.75" customHeight="1">
      <c r="A47" s="36" t="s">
        <v>17</v>
      </c>
      <c r="B47" s="36">
        <v>43.0</v>
      </c>
      <c r="C47" s="36"/>
      <c r="D47" s="92" t="str">
        <f t="array" ref="D47">IFERROR(INDEX('計測入力シート（ここのみ編集可）'!$B$17:$B$116,MATCH($A47&amp;$B47,'計測入力シート（ここのみ編集可）'!$BM$17:$BM$116,0)),"")</f>
        <v>R</v>
      </c>
      <c r="E47" s="55" t="str">
        <f t="array" ref="E47">IFERROR(INDEX('計測入力シート（ここのみ編集可）'!$D$17:$D$116,MATCH($A47&amp;$B47,'計測入力シート（ここのみ編集可）'!$BM$17:$BM$116,0)),"")</f>
        <v>にんじゃ</v>
      </c>
      <c r="F47" s="55" t="str">
        <f t="array" ref="F47">IFERROR(INDEX('計測入力シート（ここのみ編集可）'!$E$17:$E$116,MATCH($A47&amp;$B47,'計測入力シート（ここのみ編集可）'!$BM$17:$BM$116,0)),"")</f>
        <v>GROM</v>
      </c>
      <c r="G47" s="67" t="str">
        <f t="array" ref="G47">IFERROR(INDEX('計測入力シート（ここのみ編集可）'!$AW$17:$AW$116,MATCH($A47&amp;$B47,'計測入力シート（ここのみ編集可）'!$BM$17:$BM$116,0)),"")</f>
        <v>2:06:466</v>
      </c>
      <c r="H47" s="55" t="str">
        <f t="array" ref="H47">IFERROR(INDEX('計測入力シート（ここのみ編集可）'!$AY$17:$AY$116,MATCH($A47&amp;$B47,'計測入力シート（ここのみ編集可）'!$BM$17:$BM$116,0)),"")</f>
        <v>-</v>
      </c>
      <c r="I47" s="74" t="str">
        <f t="array" ref="I47">IFERROR(INDEX('計測入力シート（ここのみ編集可）'!$AZ$17:$AZ$116,MATCH($A47&amp;$B47,'計測入力シート（ここのみ編集可）'!$BM$17:$BM$116,0)),"")</f>
        <v>2:05:058</v>
      </c>
      <c r="J47" s="55" t="str">
        <f t="array" ref="J47">IFERROR(INDEX('計測入力シート（ここのみ編集可）'!$BB$17:$BB$116,MATCH($A47&amp;$B47,'計測入力シート（ここのみ編集可）'!$BM$17:$BM$116,0)),"")</f>
        <v>-</v>
      </c>
      <c r="K47" s="74" t="str">
        <f t="array" ref="K47">IFERROR(INDEX('計測入力シート（ここのみ編集可）'!$BC$17:$BC$116,MATCH($A47&amp;$B47,'計測入力シート（ここのみ編集可）'!$BM$17:$BM$116,0)),"")</f>
        <v>2:05:058</v>
      </c>
      <c r="L47" s="82">
        <f t="array" ref="L47">IFERROR(INDEX('計測入力シート（ここのみ編集可）'!$BD$17:$BD$116,MATCH($A47&amp;$B47,'計測入力シート（ここのみ編集可）'!$BM$17:$BM$116,0)),"")</f>
        <v>1.281253202</v>
      </c>
      <c r="M47" s="82">
        <f t="array" ref="M47">IFERROR(INDEX('計測入力シート（ここのみ編集可）'!$BE$17:$BE$116,MATCH($A47&amp;$B47,'計測入力シート（ここのみ編集可）'!$BM$17:$BM$116,0)),"")</f>
        <v>1.281253202</v>
      </c>
      <c r="N47" s="74">
        <f t="array" ref="N47">IFERROR(INDEX('計測入力シート（ここのみ編集可）'!$BN$17:$BN$116,MATCH($A47&amp;$B47,'計測入力シート（ここのみ編集可）'!$BM$17:$BM$116,0)),"")</f>
        <v>3</v>
      </c>
      <c r="O47" s="74" t="str">
        <f t="array" ref="O47">IFERROR(INDEX('計測入力シート（ここのみ編集可）'!$BP$17:$BP$116,MATCH($A47&amp;$B47,'計測入力シート（ここのみ編集可）'!$BM$17:$BM$116,0)),"")</f>
        <v>-</v>
      </c>
      <c r="P47" s="74">
        <f t="array" ref="P47">IFERROR(INDEX('計測入力シート（ここのみ編集可）'!$BR$17:$BR$116,MATCH($A47&amp;$B47,'計測入力シート（ここのみ編集可）'!$BM$17:$BM$116,0)),"")</f>
        <v>3</v>
      </c>
      <c r="Q47" s="87">
        <f t="array" ref="Q47">IFERROR(INDEX('計測入力シート（ここのみ編集可）'!$BL$17:$BL$116,MATCH($A47&amp;$B47,'計測入力シート（ここのみ編集可）'!$BM$17:$BM$116,0)),"")</f>
        <v>44</v>
      </c>
    </row>
    <row r="48" ht="18.75" customHeight="1">
      <c r="A48" s="36" t="s">
        <v>17</v>
      </c>
      <c r="B48" s="36">
        <v>44.0</v>
      </c>
      <c r="C48" s="36"/>
      <c r="D48" s="92" t="str">
        <f t="array" ref="D48">IFERROR(INDEX('計測入力シート（ここのみ編集可）'!$B$17:$B$116,MATCH($A48&amp;$B48,'計測入力シート（ここのみ編集可）'!$BM$17:$BM$116,0)),"")</f>
        <v>N</v>
      </c>
      <c r="E48" s="55" t="str">
        <f t="array" ref="E48">IFERROR(INDEX('計測入力シート（ここのみ編集可）'!$D$17:$D$116,MATCH($A48&amp;$B48,'計測入力シート（ここのみ編集可）'!$BM$17:$BM$116,0)),"")</f>
        <v>はるか</v>
      </c>
      <c r="F48" s="55" t="str">
        <f t="array" ref="F48">IFERROR(INDEX('計測入力シート（ここのみ編集可）'!$E$17:$E$116,MATCH($A48&amp;$B48,'計測入力シート（ここのみ編集可）'!$BM$17:$BM$116,0)),"")</f>
        <v>GROM</v>
      </c>
      <c r="G48" s="67" t="str">
        <f t="array" ref="G48">IFERROR(INDEX('計測入力シート（ここのみ編集可）'!$AW$17:$AW$116,MATCH($A48&amp;$B48,'計測入力シート（ここのみ編集可）'!$BM$17:$BM$116,0)),"")</f>
        <v>1:52:831</v>
      </c>
      <c r="H48" s="55" t="str">
        <f t="array" ref="H48">IFERROR(INDEX('計測入力シート（ここのみ編集可）'!$AY$17:$AY$116,MATCH($A48&amp;$B48,'計測入力シート（ここのみ編集可）'!$BM$17:$BM$116,0)),"")</f>
        <v>-</v>
      </c>
      <c r="I48" s="74" t="str">
        <f t="array" ref="I48">IFERROR(INDEX('計測入力シート（ここのみ編集可）'!$AZ$17:$AZ$116,MATCH($A48&amp;$B48,'計測入力シート（ここのみ編集可）'!$BM$17:$BM$116,0)),"")</f>
        <v>9:99:999</v>
      </c>
      <c r="J48" s="55" t="str">
        <f t="array" ref="J48">IFERROR(INDEX('計測入力シート（ここのみ編集可）'!$BB$17:$BB$116,MATCH($A48&amp;$B48,'計測入力シート（ここのみ編集可）'!$BM$17:$BM$116,0)),"")</f>
        <v>MC</v>
      </c>
      <c r="K48" s="74" t="str">
        <f t="array" ref="K48">IFERROR(INDEX('計測入力シート（ここのみ編集可）'!$BC$17:$BC$116,MATCH($A48&amp;$B48,'計測入力シート（ここのみ編集可）'!$BM$17:$BM$116,0)),"")</f>
        <v>1:52:831</v>
      </c>
      <c r="L48" s="82">
        <f t="array" ref="L48">IFERROR(INDEX('計測入力シート（ここのみ編集可）'!$BD$17:$BD$116,MATCH($A48&amp;$B48,'計測入力シート（ここのみ編集可）'!$BM$17:$BM$116,0)),"")</f>
        <v>1.155984263</v>
      </c>
      <c r="M48" s="82">
        <f t="array" ref="M48">IFERROR(INDEX('計測入力シート（ここのみ編集可）'!$BE$17:$BE$116,MATCH($A48&amp;$B48,'計測入力シート（ここのみ編集可）'!$BM$17:$BM$116,0)),"")</f>
        <v>1.155984263</v>
      </c>
      <c r="N48" s="74">
        <f t="array" ref="N48">IFERROR(INDEX('計測入力シート（ここのみ編集可）'!$BN$17:$BN$116,MATCH($A48&amp;$B48,'計測入力シート（ここのみ編集可）'!$BM$17:$BM$116,0)),"")</f>
        <v>1</v>
      </c>
      <c r="O48" s="74" t="str">
        <f t="array" ref="O48">IFERROR(INDEX('計測入力シート（ここのみ編集可）'!$BP$17:$BP$116,MATCH($A48&amp;$B48,'計測入力シート（ここのみ編集可）'!$BM$17:$BM$116,0)),"")</f>
        <v>-</v>
      </c>
      <c r="P48" s="74">
        <f t="array" ref="P48">IFERROR(INDEX('計測入力シート（ここのみ編集可）'!$BR$17:$BR$116,MATCH($A48&amp;$B48,'計測入力シート（ここのみ編集可）'!$BM$17:$BM$116,0)),"")</f>
        <v>1</v>
      </c>
      <c r="Q48" s="87">
        <f t="array" ref="Q48">IFERROR(INDEX('計測入力シート（ここのみ編集可）'!$BL$17:$BL$116,MATCH($A48&amp;$B48,'計測入力シート（ここのみ編集可）'!$BM$17:$BM$116,0)),"")</f>
        <v>27</v>
      </c>
    </row>
    <row r="49" ht="18.75" customHeight="1">
      <c r="A49" s="36" t="s">
        <v>17</v>
      </c>
      <c r="B49" s="36">
        <v>45.0</v>
      </c>
      <c r="C49" s="36"/>
      <c r="D49" s="92" t="str">
        <f t="array" ref="D49">IFERROR(INDEX('計測入力シート（ここのみ編集可）'!$B$17:$B$116,MATCH($A49&amp;$B49,'計測入力シート（ここのみ編集可）'!$BM$17:$BM$116,0)),"")</f>
        <v>N</v>
      </c>
      <c r="E49" s="55" t="str">
        <f t="array" ref="E49">IFERROR(INDEX('計測入力シート（ここのみ編集可）'!$D$17:$D$116,MATCH($A49&amp;$B49,'計測入力シート（ここのみ編集可）'!$BM$17:$BM$116,0)),"")</f>
        <v>S hin</v>
      </c>
      <c r="F49" s="55" t="str">
        <f t="array" ref="F49">IFERROR(INDEX('計測入力シート（ここのみ編集可）'!$E$17:$E$116,MATCH($A49&amp;$B49,'計測入力シート（ここのみ編集可）'!$BM$17:$BM$116,0)),"")</f>
        <v>GROM</v>
      </c>
      <c r="G49" s="67" t="str">
        <f t="array" ref="G49">IFERROR(INDEX('計測入力シート（ここのみ編集可）'!$AW$17:$AW$116,MATCH($A49&amp;$B49,'計測入力シート（ここのみ編集可）'!$BM$17:$BM$116,0)),"")</f>
        <v>1:58:934</v>
      </c>
      <c r="H49" s="55" t="str">
        <f t="array" ref="H49">IFERROR(INDEX('計測入力シート（ここのみ編集可）'!$AY$17:$AY$116,MATCH($A49&amp;$B49,'計測入力シート（ここのみ編集可）'!$BM$17:$BM$116,0)),"")</f>
        <v>-</v>
      </c>
      <c r="I49" s="74" t="str">
        <f t="array" ref="I49">IFERROR(INDEX('計測入力シート（ここのみ編集可）'!$AZ$17:$AZ$116,MATCH($A49&amp;$B49,'計測入力シート（ここのみ編集可）'!$BM$17:$BM$116,0)),"")</f>
        <v>1:55:826</v>
      </c>
      <c r="J49" s="55">
        <f t="array" ref="J49">IFERROR(INDEX('計測入力シート（ここのみ編集可）'!$BB$17:$BB$116,MATCH($A49&amp;$B49,'計測入力シート（ここのみ編集可）'!$BM$17:$BM$116,0)),"")</f>
        <v>1</v>
      </c>
      <c r="K49" s="74" t="str">
        <f t="array" ref="K49">IFERROR(INDEX('計測入力シート（ここのみ編集可）'!$BC$17:$BC$116,MATCH($A49&amp;$B49,'計測入力シート（ここのみ編集可）'!$BM$17:$BM$116,0)),"")</f>
        <v>1:56:826</v>
      </c>
      <c r="L49" s="82">
        <f t="array" ref="L49">IFERROR(INDEX('計測入力シート（ここのみ編集可）'!$BD$17:$BD$116,MATCH($A49&amp;$B49,'計測入力シート（ここのみ編集可）'!$BM$17:$BM$116,0)),"")</f>
        <v>1.196914124</v>
      </c>
      <c r="M49" s="82">
        <f t="array" ref="M49">IFERROR(INDEX('計測入力シート（ここのみ編集可）'!$BE$17:$BE$116,MATCH($A49&amp;$B49,'計測入力シート（ここのみ編集可）'!$BM$17:$BM$116,0)),"")</f>
        <v>1.196914124</v>
      </c>
      <c r="N49" s="74">
        <f t="array" ref="N49">IFERROR(INDEX('計測入力シート（ここのみ編集可）'!$BN$17:$BN$116,MATCH($A49&amp;$B49,'計測入力シート（ここのみ編集可）'!$BM$17:$BM$116,0)),"")</f>
        <v>2</v>
      </c>
      <c r="O49" s="74" t="str">
        <f t="array" ref="O49">IFERROR(INDEX('計測入力シート（ここのみ編集可）'!$BP$17:$BP$116,MATCH($A49&amp;$B49,'計測入力シート（ここのみ編集可）'!$BM$17:$BM$116,0)),"")</f>
        <v>-</v>
      </c>
      <c r="P49" s="74">
        <f t="array" ref="P49">IFERROR(INDEX('計測入力シート（ここのみ編集可）'!$BR$17:$BR$116,MATCH($A49&amp;$B49,'計測入力シート（ここのみ編集可）'!$BM$17:$BM$116,0)),"")</f>
        <v>2</v>
      </c>
      <c r="Q49" s="87">
        <f t="array" ref="Q49">IFERROR(INDEX('計測入力シート（ここのみ編集可）'!$BL$17:$BL$116,MATCH($A49&amp;$B49,'計測入力シート（ここのみ編集可）'!$BM$17:$BM$116,0)),"")</f>
        <v>32</v>
      </c>
    </row>
    <row r="50" ht="18.75" customHeight="1">
      <c r="A50" s="36" t="s">
        <v>17</v>
      </c>
      <c r="B50" s="36">
        <v>46.0</v>
      </c>
      <c r="C50" s="36"/>
      <c r="D50" s="92" t="str">
        <f t="array" ref="D50">IFERROR(INDEX('計測入力シート（ここのみ編集可）'!$B$17:$B$116,MATCH($A50&amp;$B50,'計測入力シート（ここのみ編集可）'!$BM$17:$BM$116,0)),"")</f>
        <v>N</v>
      </c>
      <c r="E50" s="55" t="str">
        <f t="array" ref="E50">IFERROR(INDEX('計測入力シート（ここのみ編集可）'!$D$17:$D$116,MATCH($A50&amp;$B50,'計測入力シート（ここのみ編集可）'!$BM$17:$BM$116,0)),"")</f>
        <v>みつい</v>
      </c>
      <c r="F50" s="55" t="str">
        <f t="array" ref="F50">IFERROR(INDEX('計測入力シート（ここのみ編集可）'!$E$17:$E$116,MATCH($A50&amp;$B50,'計測入力シート（ここのみ編集可）'!$BM$17:$BM$116,0)),"")</f>
        <v>GSX250R</v>
      </c>
      <c r="G50" s="67" t="str">
        <f t="array" ref="G50">IFERROR(INDEX('計測入力シート（ここのみ編集可）'!$AW$17:$AW$116,MATCH($A50&amp;$B50,'計測入力シート（ここのみ編集可）'!$BM$17:$BM$116,0)),"")</f>
        <v>1:57:304</v>
      </c>
      <c r="H50" s="55" t="str">
        <f t="array" ref="H50">IFERROR(INDEX('計測入力シート（ここのみ編集可）'!$AY$17:$AY$116,MATCH($A50&amp;$B50,'計測入力シート（ここのみ編集可）'!$BM$17:$BM$116,0)),"")</f>
        <v>-</v>
      </c>
      <c r="I50" s="74" t="str">
        <f t="array" ref="I50">IFERROR(INDEX('計測入力シート（ここのみ編集可）'!$AZ$17:$AZ$116,MATCH($A50&amp;$B50,'計測入力シート（ここのみ編集可）'!$BM$17:$BM$116,0)),"")</f>
        <v>1:57:244</v>
      </c>
      <c r="J50" s="55">
        <f t="array" ref="J50">IFERROR(INDEX('計測入力シート（ここのみ編集可）'!$BB$17:$BB$116,MATCH($A50&amp;$B50,'計測入力シート（ここのみ編集可）'!$BM$17:$BM$116,0)),"")</f>
        <v>1</v>
      </c>
      <c r="K50" s="74" t="str">
        <f t="array" ref="K50">IFERROR(INDEX('計測入力シート（ここのみ編集可）'!$BC$17:$BC$116,MATCH($A50&amp;$B50,'計測入力シート（ここのみ編集可）'!$BM$17:$BM$116,0)),"")</f>
        <v>1:57:304</v>
      </c>
      <c r="L50" s="82">
        <f t="array" ref="L50">IFERROR(INDEX('計測入力シート（ここのみ編集可）'!$BD$17:$BD$116,MATCH($A50&amp;$B50,'計測入力シート（ここのみ編集可）'!$BM$17:$BM$116,0)),"")</f>
        <v>1.201811364</v>
      </c>
      <c r="M50" s="82">
        <f t="array" ref="M50">IFERROR(INDEX('計測入力シート（ここのみ編集可）'!$BE$17:$BE$116,MATCH($A50&amp;$B50,'計測入力シート（ここのみ編集可）'!$BM$17:$BM$116,0)),"")</f>
        <v>1.201811364</v>
      </c>
      <c r="N50" s="74">
        <f t="array" ref="N50">IFERROR(INDEX('計測入力シート（ここのみ編集可）'!$BN$17:$BN$116,MATCH($A50&amp;$B50,'計測入力シート（ここのみ編集可）'!$BM$17:$BM$116,0)),"")</f>
        <v>3</v>
      </c>
      <c r="O50" s="74" t="str">
        <f t="array" ref="O50">IFERROR(INDEX('計測入力シート（ここのみ編集可）'!$BP$17:$BP$116,MATCH($A50&amp;$B50,'計測入力シート（ここのみ編集可）'!$BM$17:$BM$116,0)),"")</f>
        <v>-</v>
      </c>
      <c r="P50" s="74" t="str">
        <f t="array" ref="P50">IFERROR(INDEX('計測入力シート（ここのみ編集可）'!$BR$17:$BR$116,MATCH($A50&amp;$B50,'計測入力シート（ここのみ編集可）'!$BM$17:$BM$116,0)),"")</f>
        <v>-</v>
      </c>
      <c r="Q50" s="87">
        <f t="array" ref="Q50">IFERROR(INDEX('計測入力シート（ここのみ編集可）'!$BL$17:$BL$116,MATCH($A50&amp;$B50,'計測入力シート（ここのみ編集可）'!$BM$17:$BM$116,0)),"")</f>
        <v>33</v>
      </c>
    </row>
    <row r="51" ht="18.75" customHeight="1">
      <c r="A51" s="36" t="s">
        <v>17</v>
      </c>
      <c r="B51" s="36">
        <v>47.0</v>
      </c>
      <c r="C51" s="36"/>
      <c r="D51" s="92" t="str">
        <f t="array" ref="D51">IFERROR(INDEX('計測入力シート（ここのみ編集可）'!$B$17:$B$116,MATCH($A51&amp;$B51,'計測入力シート（ここのみ編集可）'!$BM$17:$BM$116,0)),"")</f>
        <v>N</v>
      </c>
      <c r="E51" s="55" t="str">
        <f t="array" ref="E51">IFERROR(INDEX('計測入力シート（ここのみ編集可）'!$D$17:$D$116,MATCH($A51&amp;$B51,'計測入力シート（ここのみ編集可）'!$BM$17:$BM$116,0)),"")</f>
        <v>まる</v>
      </c>
      <c r="F51" s="55" t="str">
        <f t="array" ref="F51">IFERROR(INDEX('計測入力シート（ここのみ編集可）'!$E$17:$E$116,MATCH($A51&amp;$B51,'計測入力シート（ここのみ編集可）'!$BM$17:$BM$116,0)),"")</f>
        <v>MT-09</v>
      </c>
      <c r="G51" s="67" t="str">
        <f t="array" ref="G51">IFERROR(INDEX('計測入力シート（ここのみ編集可）'!$AW$17:$AW$116,MATCH($A51&amp;$B51,'計測入力シート（ここのみ編集可）'!$BM$17:$BM$116,0)),"")</f>
        <v>2:03:425</v>
      </c>
      <c r="H51" s="55" t="str">
        <f t="array" ref="H51">IFERROR(INDEX('計測入力シート（ここのみ編集可）'!$AY$17:$AY$116,MATCH($A51&amp;$B51,'計測入力シート（ここのみ編集可）'!$BM$17:$BM$116,0)),"")</f>
        <v>-</v>
      </c>
      <c r="I51" s="74" t="str">
        <f t="array" ref="I51">IFERROR(INDEX('計測入力シート（ここのみ編集可）'!$AZ$17:$AZ$116,MATCH($A51&amp;$B51,'計測入力シート（ここのみ編集可）'!$BM$17:$BM$116,0)),"")</f>
        <v>2:00:176</v>
      </c>
      <c r="J51" s="55" t="str">
        <f t="array" ref="J51">IFERROR(INDEX('計測入力シート（ここのみ編集可）'!$BB$17:$BB$116,MATCH($A51&amp;$B51,'計測入力シート（ここのみ編集可）'!$BM$17:$BM$116,0)),"")</f>
        <v>-</v>
      </c>
      <c r="K51" s="74" t="str">
        <f t="array" ref="K51">IFERROR(INDEX('計測入力シート（ここのみ編集可）'!$BC$17:$BC$116,MATCH($A51&amp;$B51,'計測入力シート（ここのみ編集可）'!$BM$17:$BM$116,0)),"")</f>
        <v>2:00:176</v>
      </c>
      <c r="L51" s="82">
        <f t="array" ref="L51">IFERROR(INDEX('計測入力シート（ここのみ編集可）'!$BD$17:$BD$116,MATCH($A51&amp;$B51,'計測入力シート（ここのみ編集可）'!$BM$17:$BM$116,0)),"")</f>
        <v>1.231235785</v>
      </c>
      <c r="M51" s="82">
        <f t="array" ref="M51">IFERROR(INDEX('計測入力シート（ここのみ編集可）'!$BE$17:$BE$116,MATCH($A51&amp;$B51,'計測入力シート（ここのみ編集可）'!$BM$17:$BM$116,0)),"")</f>
        <v>1.231235785</v>
      </c>
      <c r="N51" s="74">
        <f t="array" ref="N51">IFERROR(INDEX('計測入力シート（ここのみ編集可）'!$BN$17:$BN$116,MATCH($A51&amp;$B51,'計測入力シート（ここのみ編集可）'!$BM$17:$BM$116,0)),"")</f>
        <v>4</v>
      </c>
      <c r="O51" s="74" t="str">
        <f t="array" ref="O51">IFERROR(INDEX('計測入力シート（ここのみ編集可）'!$BP$17:$BP$116,MATCH($A51&amp;$B51,'計測入力シート（ここのみ編集可）'!$BM$17:$BM$116,0)),"")</f>
        <v>-</v>
      </c>
      <c r="P51" s="74" t="str">
        <f t="array" ref="P51">IFERROR(INDEX('計測入力シート（ここのみ編集可）'!$BR$17:$BR$116,MATCH($A51&amp;$B51,'計測入力シート（ここのみ編集可）'!$BM$17:$BM$116,0)),"")</f>
        <v>-</v>
      </c>
      <c r="Q51" s="87">
        <f t="array" ref="Q51">IFERROR(INDEX('計測入力シート（ここのみ編集可）'!$BL$17:$BL$116,MATCH($A51&amp;$B51,'計測入力シート（ここのみ編集可）'!$BM$17:$BM$116,0)),"")</f>
        <v>39</v>
      </c>
    </row>
    <row r="52" ht="18.75" customHeight="1">
      <c r="A52" s="36" t="s">
        <v>17</v>
      </c>
      <c r="B52" s="36">
        <v>48.0</v>
      </c>
      <c r="C52" s="36"/>
      <c r="D52" s="92" t="str">
        <f t="array" ref="D52">IFERROR(INDEX('計測入力シート（ここのみ編集可）'!$B$17:$B$116,MATCH($A52&amp;$B52,'計測入力シート（ここのみ編集可）'!$BM$17:$BM$116,0)),"")</f>
        <v>N</v>
      </c>
      <c r="E52" s="55" t="str">
        <f t="array" ref="E52">IFERROR(INDEX('計測入力シート（ここのみ編集可）'!$D$17:$D$116,MATCH($A52&amp;$B52,'計測入力シート（ここのみ編集可）'!$BM$17:$BM$116,0)),"")</f>
        <v>オカピー</v>
      </c>
      <c r="F52" s="55" t="str">
        <f t="array" ref="F52">IFERROR(INDEX('計測入力シート（ここのみ編集可）'!$E$17:$E$116,MATCH($A52&amp;$B52,'計測入力シート（ここのみ編集可）'!$BM$17:$BM$116,0)),"")</f>
        <v>VTR</v>
      </c>
      <c r="G52" s="67" t="str">
        <f t="array" ref="G52">IFERROR(INDEX('計測入力シート（ここのみ編集可）'!$AW$17:$AW$116,MATCH($A52&amp;$B52,'計測入力シート（ここのみ編集可）'!$BM$17:$BM$116,0)),"")</f>
        <v>2:05:240</v>
      </c>
      <c r="H52" s="55" t="str">
        <f t="array" ref="H52">IFERROR(INDEX('計測入力シート（ここのみ編集可）'!$AY$17:$AY$116,MATCH($A52&amp;$B52,'計測入力シート（ここのみ編集可）'!$BM$17:$BM$116,0)),"")</f>
        <v>-</v>
      </c>
      <c r="I52" s="74" t="str">
        <f t="array" ref="I52">IFERROR(INDEX('計測入力シート（ここのみ編集可）'!$AZ$17:$AZ$116,MATCH($A52&amp;$B52,'計測入力シート（ここのみ編集可）'!$BM$17:$BM$116,0)),"")</f>
        <v>2:01:614</v>
      </c>
      <c r="J52" s="55">
        <f t="array" ref="J52">IFERROR(INDEX('計測入力シート（ここのみ編集可）'!$BB$17:$BB$116,MATCH($A52&amp;$B52,'計測入力シート（ここのみ編集可）'!$BM$17:$BM$116,0)),"")</f>
        <v>1</v>
      </c>
      <c r="K52" s="74" t="str">
        <f t="array" ref="K52">IFERROR(INDEX('計測入力シート（ここのみ編集可）'!$BC$17:$BC$116,MATCH($A52&amp;$B52,'計測入力シート（ここのみ編集可）'!$BM$17:$BM$116,0)),"")</f>
        <v>2:02:614</v>
      </c>
      <c r="L52" s="82">
        <f t="array" ref="L52">IFERROR(INDEX('計測入力シート（ここのみ編集可）'!$BD$17:$BD$116,MATCH($A52&amp;$B52,'計測入力シート（ここのみ編集可）'!$BM$17:$BM$116,0)),"")</f>
        <v>1.256213757</v>
      </c>
      <c r="M52" s="82">
        <f t="array" ref="M52">IFERROR(INDEX('計測入力シート（ここのみ編集可）'!$BE$17:$BE$116,MATCH($A52&amp;$B52,'計測入力シート（ここのみ編集可）'!$BM$17:$BM$116,0)),"")</f>
        <v>1.256213757</v>
      </c>
      <c r="N52" s="74">
        <f t="array" ref="N52">IFERROR(INDEX('計測入力シート（ここのみ編集可）'!$BN$17:$BN$116,MATCH($A52&amp;$B52,'計測入力シート（ここのみ編集可）'!$BM$17:$BM$116,0)),"")</f>
        <v>5</v>
      </c>
      <c r="O52" s="74" t="str">
        <f t="array" ref="O52">IFERROR(INDEX('計測入力シート（ここのみ編集可）'!$BP$17:$BP$116,MATCH($A52&amp;$B52,'計測入力シート（ここのみ編集可）'!$BM$17:$BM$116,0)),"")</f>
        <v>-</v>
      </c>
      <c r="P52" s="74" t="str">
        <f t="array" ref="P52">IFERROR(INDEX('計測入力シート（ここのみ編集可）'!$BR$17:$BR$116,MATCH($A52&amp;$B52,'計測入力シート（ここのみ編集可）'!$BM$17:$BM$116,0)),"")</f>
        <v>-</v>
      </c>
      <c r="Q52" s="87">
        <f t="array" ref="Q52">IFERROR(INDEX('計測入力シート（ここのみ編集可）'!$BL$17:$BL$116,MATCH($A52&amp;$B52,'計測入力シート（ここのみ編集可）'!$BM$17:$BM$116,0)),"")</f>
        <v>42</v>
      </c>
    </row>
    <row r="53" ht="18.75" customHeight="1">
      <c r="A53" s="36" t="s">
        <v>17</v>
      </c>
      <c r="B53" s="36">
        <v>49.0</v>
      </c>
      <c r="C53" s="36"/>
      <c r="D53" s="92" t="str">
        <f t="array" ref="D53">IFERROR(INDEX('計測入力シート（ここのみ編集可）'!$B$17:$B$116,MATCH($A53&amp;$B53,'計測入力シート（ここのみ編集可）'!$BM$17:$BM$116,0)),"")</f>
        <v>N</v>
      </c>
      <c r="E53" s="55" t="str">
        <f t="array" ref="E53">IFERROR(INDEX('計測入力シート（ここのみ編集可）'!$D$17:$D$116,MATCH($A53&amp;$B53,'計測入力シート（ここのみ編集可）'!$BM$17:$BM$116,0)),"")</f>
        <v>こぱー</v>
      </c>
      <c r="F53" s="55" t="str">
        <f t="array" ref="F53">IFERROR(INDEX('計測入力シート（ここのみ編集可）'!$E$17:$E$116,MATCH($A53&amp;$B53,'計測入力シート（ここのみ編集可）'!$BM$17:$BM$116,0)),"")</f>
        <v>CB250R </v>
      </c>
      <c r="G53" s="67" t="str">
        <f t="array" ref="G53">IFERROR(INDEX('計測入力シート（ここのみ編集可）'!$AW$17:$AW$116,MATCH($A53&amp;$B53,'計測入力シート（ここのみ編集可）'!$BM$17:$BM$116,0)),"")</f>
        <v>9:99:999</v>
      </c>
      <c r="H53" s="55" t="str">
        <f t="array" ref="H53">IFERROR(INDEX('計測入力シート（ここのみ編集可）'!$AY$17:$AY$116,MATCH($A53&amp;$B53,'計測入力シート（ここのみ編集可）'!$BM$17:$BM$116,0)),"")</f>
        <v>MC</v>
      </c>
      <c r="I53" s="74" t="str">
        <f t="array" ref="I53">IFERROR(INDEX('計測入力シート（ここのみ編集可）'!$AZ$17:$AZ$116,MATCH($A53&amp;$B53,'計測入力シート（ここのみ編集可）'!$BM$17:$BM$116,0)),"")</f>
        <v>2:09:893</v>
      </c>
      <c r="J53" s="55" t="str">
        <f t="array" ref="J53">IFERROR(INDEX('計測入力シート（ここのみ編集可）'!$BB$17:$BB$116,MATCH($A53&amp;$B53,'計測入力シート（ここのみ編集可）'!$BM$17:$BM$116,0)),"")</f>
        <v>-</v>
      </c>
      <c r="K53" s="74" t="str">
        <f t="array" ref="K53">IFERROR(INDEX('計測入力シート（ここのみ編集可）'!$BC$17:$BC$116,MATCH($A53&amp;$B53,'計測入力シート（ここのみ編集可）'!$BM$17:$BM$116,0)),"")</f>
        <v>2:09:893</v>
      </c>
      <c r="L53" s="82">
        <f t="array" ref="L53">IFERROR(INDEX('計測入力シート（ここのみ編集可）'!$BD$17:$BD$116,MATCH($A53&amp;$B53,'計測入力シート（ここのみ編集可）'!$BM$17:$BM$116,0)),"")</f>
        <v>1.330789091</v>
      </c>
      <c r="M53" s="82">
        <f t="array" ref="M53">IFERROR(INDEX('計測入力シート（ここのみ編集可）'!$BE$17:$BE$116,MATCH($A53&amp;$B53,'計測入力シート（ここのみ編集可）'!$BM$17:$BM$116,0)),"")</f>
        <v>1.330789091</v>
      </c>
      <c r="N53" s="74">
        <f t="array" ref="N53">IFERROR(INDEX('計測入力シート（ここのみ編集可）'!$BN$17:$BN$116,MATCH($A53&amp;$B53,'計測入力シート（ここのみ編集可）'!$BM$17:$BM$116,0)),"")</f>
        <v>6</v>
      </c>
      <c r="O53" s="74" t="str">
        <f t="array" ref="O53">IFERROR(INDEX('計測入力シート（ここのみ編集可）'!$BP$17:$BP$116,MATCH($A53&amp;$B53,'計測入力シート（ここのみ編集可）'!$BM$17:$BM$116,0)),"")</f>
        <v>-</v>
      </c>
      <c r="P53" s="74" t="str">
        <f t="array" ref="P53">IFERROR(INDEX('計測入力シート（ここのみ編集可）'!$BR$17:$BR$116,MATCH($A53&amp;$B53,'計測入力シート（ここのみ編集可）'!$BM$17:$BM$116,0)),"")</f>
        <v>-</v>
      </c>
      <c r="Q53" s="87">
        <f t="array" ref="Q53">IFERROR(INDEX('計測入力シート（ここのみ編集可）'!$BL$17:$BL$116,MATCH($A53&amp;$B53,'計測入力シート（ここのみ編集可）'!$BM$17:$BM$116,0)),"")</f>
        <v>45</v>
      </c>
    </row>
    <row r="54" ht="18.75" customHeight="1">
      <c r="A54" s="36" t="s">
        <v>17</v>
      </c>
      <c r="B54" s="36">
        <v>50.0</v>
      </c>
      <c r="C54" s="36"/>
      <c r="D54" s="92" t="str">
        <f t="array" ref="D54">IFERROR(INDEX('計測入力シート（ここのみ編集可）'!$B$17:$B$116,MATCH($A54&amp;$B54,'計測入力シート（ここのみ編集可）'!$BM$17:$BM$116,0)),"")</f>
        <v>N</v>
      </c>
      <c r="E54" s="55" t="str">
        <f t="array" ref="E54">IFERROR(INDEX('計測入力シート（ここのみ編集可）'!$D$17:$D$116,MATCH($A54&amp;$B54,'計測入力シート（ここのみ編集可）'!$BM$17:$BM$116,0)),"")</f>
        <v>グチ</v>
      </c>
      <c r="F54" s="55" t="str">
        <f t="array" ref="F54">IFERROR(INDEX('計測入力シート（ここのみ編集可）'!$E$17:$E$116,MATCH($A54&amp;$B54,'計測入力シート（ここのみ編集可）'!$BM$17:$BM$116,0)),"")</f>
        <v>R1250GS</v>
      </c>
      <c r="G54" s="67" t="str">
        <f t="array" ref="G54">IFERROR(INDEX('計測入力シート（ここのみ編集可）'!$AW$17:$AW$116,MATCH($A54&amp;$B54,'計測入力シート（ここのみ編集可）'!$BM$17:$BM$116,0)),"")</f>
        <v>2:20:385</v>
      </c>
      <c r="H54" s="55">
        <f t="array" ref="H54">IFERROR(INDEX('計測入力シート（ここのみ編集可）'!$AY$17:$AY$116,MATCH($A54&amp;$B54,'計測入力シート（ここのみ編集可）'!$BM$17:$BM$116,0)),"")</f>
        <v>6</v>
      </c>
      <c r="I54" s="74" t="str">
        <f t="array" ref="I54">IFERROR(INDEX('計測入力シート（ここのみ編集可）'!$AZ$17:$AZ$116,MATCH($A54&amp;$B54,'計測入力シート（ここのみ編集可）'!$BM$17:$BM$116,0)),"")</f>
        <v>2:16:797</v>
      </c>
      <c r="J54" s="55" t="str">
        <f t="array" ref="J54">IFERROR(INDEX('計測入力シート（ここのみ編集可）'!$BB$17:$BB$116,MATCH($A54&amp;$B54,'計測入力シート（ここのみ編集可）'!$BM$17:$BM$116,0)),"")</f>
        <v>-</v>
      </c>
      <c r="K54" s="74" t="str">
        <f t="array" ref="K54">IFERROR(INDEX('計測入力シート（ここのみ編集可）'!$BC$17:$BC$116,MATCH($A54&amp;$B54,'計測入力シート（ここのみ編集可）'!$BM$17:$BM$116,0)),"")</f>
        <v>2:16:797</v>
      </c>
      <c r="L54" s="82">
        <f t="array" ref="L54">IFERROR(INDEX('計測入力シート（ここのみ編集可）'!$BD$17:$BD$116,MATCH($A54&amp;$B54,'計測入力シート（ここのみ編集可）'!$BM$17:$BM$116,0)),"")</f>
        <v>1.401522447</v>
      </c>
      <c r="M54" s="82">
        <f t="array" ref="M54">IFERROR(INDEX('計測入力シート（ここのみ編集可）'!$BE$17:$BE$116,MATCH($A54&amp;$B54,'計測入力シート（ここのみ編集可）'!$BM$17:$BM$116,0)),"")</f>
        <v>1.401522447</v>
      </c>
      <c r="N54" s="74">
        <f t="array" ref="N54">IFERROR(INDEX('計測入力シート（ここのみ編集可）'!$BN$17:$BN$116,MATCH($A54&amp;$B54,'計測入力シート（ここのみ編集可）'!$BM$17:$BM$116,0)),"")</f>
        <v>7</v>
      </c>
      <c r="O54" s="74" t="str">
        <f t="array" ref="O54">IFERROR(INDEX('計測入力シート（ここのみ編集可）'!$BP$17:$BP$116,MATCH($A54&amp;$B54,'計測入力シート（ここのみ編集可）'!$BM$17:$BM$116,0)),"")</f>
        <v>-</v>
      </c>
      <c r="P54" s="74" t="str">
        <f t="array" ref="P54">IFERROR(INDEX('計測入力シート（ここのみ編集可）'!$BR$17:$BR$116,MATCH($A54&amp;$B54,'計測入力シート（ここのみ編集可）'!$BM$17:$BM$116,0)),"")</f>
        <v>-</v>
      </c>
      <c r="Q54" s="87">
        <f t="array" ref="Q54">IFERROR(INDEX('計測入力シート（ここのみ編集可）'!$BL$17:$BL$116,MATCH($A54&amp;$B54,'計測入力シート（ここのみ編集可）'!$BM$17:$BM$116,0)),"")</f>
        <v>46</v>
      </c>
    </row>
    <row r="55" ht="18.75" customHeight="1">
      <c r="A55" s="36" t="s">
        <v>17</v>
      </c>
      <c r="B55" s="36">
        <v>51.0</v>
      </c>
      <c r="C55" s="36"/>
      <c r="D55" s="92" t="str">
        <f t="array" ref="D55">IFERROR(INDEX('計測入力シート（ここのみ編集可）'!$B$17:$B$116,MATCH($A55&amp;$B55,'計測入力シート（ここのみ編集可）'!$BM$17:$BM$116,0)),"")</f>
        <v>N</v>
      </c>
      <c r="E55" s="55" t="str">
        <f t="array" ref="E55">IFERROR(INDEX('計測入力シート（ここのみ編集可）'!$D$17:$D$116,MATCH($A55&amp;$B55,'計測入力シート（ここのみ編集可）'!$BM$17:$BM$116,0)),"")</f>
        <v>むねー</v>
      </c>
      <c r="F55" s="55" t="str">
        <f t="array" ref="F55">IFERROR(INDEX('計測入力シート（ここのみ編集可）'!$E$17:$E$116,MATCH($A55&amp;$B55,'計測入力シート（ここのみ編集可）'!$BM$17:$BM$116,0)),"")</f>
        <v>GROM</v>
      </c>
      <c r="G55" s="67" t="str">
        <f t="array" ref="G55">IFERROR(INDEX('計測入力シート（ここのみ編集可）'!$AW$17:$AW$116,MATCH($A55&amp;$B55,'計測入力シート（ここのみ編集可）'!$BM$17:$BM$116,0)),"")</f>
        <v>9:99:999</v>
      </c>
      <c r="H55" s="55" t="str">
        <f t="array" ref="H55">IFERROR(INDEX('計測入力シート（ここのみ編集可）'!$AY$17:$AY$116,MATCH($A55&amp;$B55,'計測入力シート（ここのみ編集可）'!$BM$17:$BM$116,0)),"")</f>
        <v>MC</v>
      </c>
      <c r="I55" s="74" t="str">
        <f t="array" ref="I55">IFERROR(INDEX('計測入力シート（ここのみ編集可）'!$AZ$17:$AZ$116,MATCH($A55&amp;$B55,'計測入力シート（ここのみ編集可）'!$BM$17:$BM$116,0)),"")</f>
        <v>2:19:060</v>
      </c>
      <c r="J55" s="55" t="str">
        <f t="array" ref="J55">IFERROR(INDEX('計測入力シート（ここのみ編集可）'!$BB$17:$BB$116,MATCH($A55&amp;$B55,'計測入力シート（ここのみ編集可）'!$BM$17:$BM$116,0)),"")</f>
        <v>-</v>
      </c>
      <c r="K55" s="74" t="str">
        <f t="array" ref="K55">IFERROR(INDEX('計測入力シート（ここのみ編集可）'!$BC$17:$BC$116,MATCH($A55&amp;$B55,'計測入力シート（ここのみ編集可）'!$BM$17:$BM$116,0)),"")</f>
        <v>2:19:060</v>
      </c>
      <c r="L55" s="82">
        <f t="array" ref="L55">IFERROR(INDEX('計測入力シート（ここのみ編集可）'!$BD$17:$BD$116,MATCH($A55&amp;$B55,'計測入力シート（ここのみ編集可）'!$BM$17:$BM$116,0)),"")</f>
        <v>1.424707497</v>
      </c>
      <c r="M55" s="82">
        <f t="array" ref="M55">IFERROR(INDEX('計測入力シート（ここのみ編集可）'!$BE$17:$BE$116,MATCH($A55&amp;$B55,'計測入力シート（ここのみ編集可）'!$BM$17:$BM$116,0)),"")</f>
        <v>1.424707497</v>
      </c>
      <c r="N55" s="74">
        <f t="array" ref="N55">IFERROR(INDEX('計測入力シート（ここのみ編集可）'!$BN$17:$BN$116,MATCH($A55&amp;$B55,'計測入力シート（ここのみ編集可）'!$BM$17:$BM$116,0)),"")</f>
        <v>8</v>
      </c>
      <c r="O55" s="74" t="str">
        <f t="array" ref="O55">IFERROR(INDEX('計測入力シート（ここのみ編集可）'!$BP$17:$BP$116,MATCH($A55&amp;$B55,'計測入力シート（ここのみ編集可）'!$BM$17:$BM$116,0)),"")</f>
        <v>-</v>
      </c>
      <c r="P55" s="74">
        <f t="array" ref="P55">IFERROR(INDEX('計測入力シート（ここのみ編集可）'!$BR$17:$BR$116,MATCH($A55&amp;$B55,'計測入力シート（ここのみ編集可）'!$BM$17:$BM$116,0)),"")</f>
        <v>4</v>
      </c>
      <c r="Q55" s="87">
        <f t="array" ref="Q55">IFERROR(INDEX('計測入力シート（ここのみ編集可）'!$BL$17:$BL$116,MATCH($A55&amp;$B55,'計測入力シート（ここのみ編集可）'!$BM$17:$BM$116,0)),"")</f>
        <v>47</v>
      </c>
    </row>
    <row r="56" ht="18.75" customHeight="1">
      <c r="A56" s="36" t="s">
        <v>17</v>
      </c>
      <c r="B56" s="36">
        <v>52.0</v>
      </c>
      <c r="C56" s="36"/>
      <c r="D56" s="92" t="str">
        <f t="array" ref="D56">IFERROR(INDEX('計測入力シート（ここのみ編集可）'!$B$17:$B$116,MATCH($A56&amp;$B56,'計測入力シート（ここのみ編集可）'!$BM$17:$BM$116,0)),"")</f>
        <v>N</v>
      </c>
      <c r="E56" s="55" t="str">
        <f t="array" ref="E56">IFERROR(INDEX('計測入力シート（ここのみ編集可）'!$D$17:$D$116,MATCH($A56&amp;$B56,'計測入力シート（ここのみ編集可）'!$BM$17:$BM$116,0)),"")</f>
        <v>まさじぃ</v>
      </c>
      <c r="F56" s="55" t="str">
        <f t="array" ref="F56">IFERROR(INDEX('計測入力シート（ここのみ編集可）'!$E$17:$E$116,MATCH($A56&amp;$B56,'計測入力シート（ここのみ編集可）'!$BM$17:$BM$116,0)),"")</f>
        <v>GSX-S1000</v>
      </c>
      <c r="G56" s="67" t="str">
        <f t="array" ref="G56">IFERROR(INDEX('計測入力シート（ここのみ編集可）'!$AW$17:$AW$116,MATCH($A56&amp;$B56,'計測入力シート（ここのみ編集可）'!$BM$17:$BM$116,0)),"")</f>
        <v>9:99:999</v>
      </c>
      <c r="H56" s="55" t="str">
        <f t="array" ref="H56">IFERROR(INDEX('計測入力シート（ここのみ編集可）'!$AY$17:$AY$116,MATCH($A56&amp;$B56,'計測入力シート（ここのみ編集可）'!$BM$17:$BM$116,0)),"")</f>
        <v>MC</v>
      </c>
      <c r="I56" s="74" t="str">
        <f t="array" ref="I56">IFERROR(INDEX('計測入力シート（ここのみ編集可）'!$AZ$17:$AZ$116,MATCH($A56&amp;$B56,'計測入力シート（ここのみ編集可）'!$BM$17:$BM$116,0)),"")</f>
        <v>2:17:950</v>
      </c>
      <c r="J56" s="55">
        <f t="array" ref="J56">IFERROR(INDEX('計測入力シート（ここのみ編集可）'!$BB$17:$BB$116,MATCH($A56&amp;$B56,'計測入力シート（ここのみ編集可）'!$BM$17:$BM$116,0)),"")</f>
        <v>2</v>
      </c>
      <c r="K56" s="74" t="str">
        <f t="array" ref="K56">IFERROR(INDEX('計測入力シート（ここのみ編集可）'!$BC$17:$BC$116,MATCH($A56&amp;$B56,'計測入力シート（ここのみ編集可）'!$BM$17:$BM$116,0)),"")</f>
        <v>2:19:950</v>
      </c>
      <c r="L56" s="82">
        <f t="array" ref="L56">IFERROR(INDEX('計測入力シート（ここのみ編集可）'!$BD$17:$BD$116,MATCH($A56&amp;$B56,'計測入力シート（ここのみ編集可）'!$BM$17:$BM$116,0)),"")</f>
        <v>1.433825789</v>
      </c>
      <c r="M56" s="82">
        <f t="array" ref="M56">IFERROR(INDEX('計測入力シート（ここのみ編集可）'!$BE$17:$BE$116,MATCH($A56&amp;$B56,'計測入力シート（ここのみ編集可）'!$BM$17:$BM$116,0)),"")</f>
        <v>1.433825789</v>
      </c>
      <c r="N56" s="74">
        <f t="array" ref="N56">IFERROR(INDEX('計測入力シート（ここのみ編集可）'!$BN$17:$BN$116,MATCH($A56&amp;$B56,'計測入力シート（ここのみ編集可）'!$BM$17:$BM$116,0)),"")</f>
        <v>9</v>
      </c>
      <c r="O56" s="74" t="str">
        <f t="array" ref="O56">IFERROR(INDEX('計測入力シート（ここのみ編集可）'!$BP$17:$BP$116,MATCH($A56&amp;$B56,'計測入力シート（ここのみ編集可）'!$BM$17:$BM$116,0)),"")</f>
        <v>-</v>
      </c>
      <c r="P56" s="74" t="str">
        <f t="array" ref="P56">IFERROR(INDEX('計測入力シート（ここのみ編集可）'!$BR$17:$BR$116,MATCH($A56&amp;$B56,'計測入力シート（ここのみ編集可）'!$BM$17:$BM$116,0)),"")</f>
        <v>-</v>
      </c>
      <c r="Q56" s="87">
        <f t="array" ref="Q56">IFERROR(INDEX('計測入力シート（ここのみ編集可）'!$BL$17:$BL$116,MATCH($A56&amp;$B56,'計測入力シート（ここのみ編集可）'!$BM$17:$BM$116,0)),"")</f>
        <v>48</v>
      </c>
    </row>
    <row r="57" ht="18.75" customHeight="1">
      <c r="A57" s="36" t="s">
        <v>17</v>
      </c>
      <c r="B57" s="36">
        <v>53.0</v>
      </c>
      <c r="C57" s="36"/>
      <c r="D57" s="92" t="str">
        <f t="array" ref="D57">IFERROR(INDEX('計測入力シート（ここのみ編集可）'!$B$17:$B$116,MATCH($A57&amp;$B57,'計測入力シート（ここのみ編集可）'!$BM$17:$BM$116,0)),"")</f>
        <v>N</v>
      </c>
      <c r="E57" s="55" t="str">
        <f t="array" ref="E57">IFERROR(INDEX('計測入力シート（ここのみ編集可）'!$D$17:$D$116,MATCH($A57&amp;$B57,'計測入力シート（ここのみ編集可）'!$BM$17:$BM$116,0)),"")</f>
        <v>EK9</v>
      </c>
      <c r="F57" s="55" t="str">
        <f t="array" ref="F57">IFERROR(INDEX('計測入力シート（ここのみ編集可）'!$E$17:$E$116,MATCH($A57&amp;$B57,'計測入力シート（ここのみ編集可）'!$BM$17:$BM$116,0)),"")</f>
        <v>NSR250</v>
      </c>
      <c r="G57" s="67" t="str">
        <f t="array" ref="G57">IFERROR(INDEX('計測入力シート（ここのみ編集可）'!$AW$17:$AW$116,MATCH($A57&amp;$B57,'計測入力シート（ここのみ編集可）'!$BM$17:$BM$116,0)),"")</f>
        <v>2:40:692</v>
      </c>
      <c r="H57" s="55" t="str">
        <f t="array" ref="H57">IFERROR(INDEX('計測入力シート（ここのみ編集可）'!$AY$17:$AY$116,MATCH($A57&amp;$B57,'計測入力シート（ここのみ編集可）'!$BM$17:$BM$116,0)),"")</f>
        <v>-</v>
      </c>
      <c r="I57" s="74" t="str">
        <f t="array" ref="I57">IFERROR(INDEX('計測入力シート（ここのみ編集可）'!$AZ$17:$AZ$116,MATCH($A57&amp;$B57,'計測入力シート（ここのみ編集可）'!$BM$17:$BM$116,0)),"")</f>
        <v>2:30:194</v>
      </c>
      <c r="J57" s="55" t="str">
        <f t="array" ref="J57">IFERROR(INDEX('計測入力シート（ここのみ編集可）'!$BB$17:$BB$116,MATCH($A57&amp;$B57,'計測入力シート（ここのみ編集可）'!$BM$17:$BM$116,0)),"")</f>
        <v>-</v>
      </c>
      <c r="K57" s="74" t="str">
        <f t="array" ref="K57">IFERROR(INDEX('計測入力シート（ここのみ編集可）'!$BC$17:$BC$116,MATCH($A57&amp;$B57,'計測入力シート（ここのみ編集可）'!$BM$17:$BM$116,0)),"")</f>
        <v>2:30:194</v>
      </c>
      <c r="L57" s="82">
        <f t="array" ref="L57">IFERROR(INDEX('計測入力シート（ここのみ編集可）'!$BD$17:$BD$116,MATCH($A57&amp;$B57,'計測入力シート（ここのみ編集可）'!$BM$17:$BM$116,0)),"")</f>
        <v>1.538778354</v>
      </c>
      <c r="M57" s="82">
        <f t="array" ref="M57">IFERROR(INDEX('計測入力シート（ここのみ編集可）'!$BE$17:$BE$116,MATCH($A57&amp;$B57,'計測入力シート（ここのみ編集可）'!$BM$17:$BM$116,0)),"")</f>
        <v>1.538778354</v>
      </c>
      <c r="N57" s="74">
        <f t="array" ref="N57">IFERROR(INDEX('計測入力シート（ここのみ編集可）'!$BN$17:$BN$116,MATCH($A57&amp;$B57,'計測入力シート（ここのみ編集可）'!$BM$17:$BM$116,0)),"")</f>
        <v>10</v>
      </c>
      <c r="O57" s="74">
        <f t="array" ref="O57">IFERROR(INDEX('計測入力シート（ここのみ編集可）'!$BP$17:$BP$116,MATCH($A57&amp;$B57,'計測入力シート（ここのみ編集可）'!$BM$17:$BM$116,0)),"")</f>
        <v>5</v>
      </c>
      <c r="P57" s="74" t="str">
        <f t="array" ref="P57">IFERROR(INDEX('計測入力シート（ここのみ編集可）'!$BR$17:$BR$116,MATCH($A57&amp;$B57,'計測入力シート（ここのみ編集可）'!$BM$17:$BM$116,0)),"")</f>
        <v>-</v>
      </c>
      <c r="Q57" s="87">
        <f t="array" ref="Q57">IFERROR(INDEX('計測入力シート（ここのみ編集可）'!$BL$17:$BL$116,MATCH($A57&amp;$B57,'計測入力シート（ここのみ編集可）'!$BM$17:$BM$116,0)),"")</f>
        <v>49</v>
      </c>
    </row>
    <row r="58" ht="18.75" customHeight="1">
      <c r="A58" s="36" t="s">
        <v>17</v>
      </c>
      <c r="B58" s="36">
        <v>54.0</v>
      </c>
      <c r="C58" s="36"/>
      <c r="D58" s="92" t="str">
        <f t="array" ref="D58">IFERROR(INDEX('計測入力シート（ここのみ編集可）'!$B$17:$B$116,MATCH($A58&amp;$B58,'計測入力シート（ここのみ編集可）'!$BM$17:$BM$116,0)),"")</f>
        <v>N</v>
      </c>
      <c r="E58" s="55" t="str">
        <f t="array" ref="E58">IFERROR(INDEX('計測入力シート（ここのみ編集可）'!$D$17:$D$116,MATCH($A58&amp;$B58,'計測入力シート（ここのみ編集可）'!$BM$17:$BM$116,0)),"")</f>
        <v>さかもっちゃん</v>
      </c>
      <c r="F58" s="55" t="str">
        <f t="array" ref="F58">IFERROR(INDEX('計測入力シート（ここのみ編集可）'!$E$17:$E$116,MATCH($A58&amp;$B58,'計測入力シート（ここのみ編集可）'!$BM$17:$BM$116,0)),"")</f>
        <v>690 DUKE</v>
      </c>
      <c r="G58" s="67" t="str">
        <f t="array" ref="G58">IFERROR(INDEX('計測入力シート（ここのみ編集可）'!$AW$17:$AW$116,MATCH($A58&amp;$B58,'計測入力シート（ここのみ編集可）'!$BM$17:$BM$116,0)),"")</f>
        <v>2:48:703</v>
      </c>
      <c r="H58" s="55" t="str">
        <f t="array" ref="H58">IFERROR(INDEX('計測入力シート（ここのみ編集可）'!$AY$17:$AY$116,MATCH($A58&amp;$B58,'計測入力シート（ここのみ編集可）'!$BM$17:$BM$116,0)),"")</f>
        <v>-</v>
      </c>
      <c r="I58" s="74" t="str">
        <f t="array" ref="I58">IFERROR(INDEX('計測入力シート（ここのみ編集可）'!$AZ$17:$AZ$116,MATCH($A58&amp;$B58,'計測入力シート（ここのみ編集可）'!$BM$17:$BM$116,0)),"")</f>
        <v>2:41:056</v>
      </c>
      <c r="J58" s="55" t="str">
        <f t="array" ref="J58">IFERROR(INDEX('計測入力シート（ここのみ編集可）'!$BB$17:$BB$116,MATCH($A58&amp;$B58,'計測入力シート（ここのみ編集可）'!$BM$17:$BM$116,0)),"")</f>
        <v>-</v>
      </c>
      <c r="K58" s="74" t="str">
        <f t="array" ref="K58">IFERROR(INDEX('計測入力シート（ここのみ編集可）'!$BC$17:$BC$116,MATCH($A58&amp;$B58,'計測入力シート（ここのみ編集可）'!$BM$17:$BM$116,0)),"")</f>
        <v>2:41:056</v>
      </c>
      <c r="L58" s="82">
        <f t="array" ref="L58">IFERROR(INDEX('計測入力シート（ここのみ編集可）'!$BD$17:$BD$116,MATCH($A58&amp;$B58,'計測入力シート（ここのみ編集可）'!$BM$17:$BM$116,0)),"")</f>
        <v>1.650062496</v>
      </c>
      <c r="M58" s="82">
        <f t="array" ref="M58">IFERROR(INDEX('計測入力シート（ここのみ編集可）'!$BE$17:$BE$116,MATCH($A58&amp;$B58,'計測入力シート（ここのみ編集可）'!$BM$17:$BM$116,0)),"")</f>
        <v>1.650062496</v>
      </c>
      <c r="N58" s="74">
        <f t="array" ref="N58">IFERROR(INDEX('計測入力シート（ここのみ編集可）'!$BN$17:$BN$116,MATCH($A58&amp;$B58,'計測入力シート（ここのみ編集可）'!$BM$17:$BM$116,0)),"")</f>
        <v>11</v>
      </c>
      <c r="O58" s="74" t="str">
        <f t="array" ref="O58">IFERROR(INDEX('計測入力シート（ここのみ編集可）'!$BP$17:$BP$116,MATCH($A58&amp;$B58,'計測入力シート（ここのみ編集可）'!$BM$17:$BM$116,0)),"")</f>
        <v>-</v>
      </c>
      <c r="P58" s="74" t="str">
        <f t="array" ref="P58">IFERROR(INDEX('計測入力シート（ここのみ編集可）'!$BR$17:$BR$116,MATCH($A58&amp;$B58,'計測入力シート（ここのみ編集可）'!$BM$17:$BM$116,0)),"")</f>
        <v>-</v>
      </c>
      <c r="Q58" s="87">
        <f t="array" ref="Q58">IFERROR(INDEX('計測入力シート（ここのみ編集可）'!$BL$17:$BL$116,MATCH($A58&amp;$B58,'計測入力シート（ここのみ編集可）'!$BM$17:$BM$116,0)),"")</f>
        <v>50</v>
      </c>
    </row>
    <row r="59" ht="18.75" customHeight="1">
      <c r="A59" s="36" t="s">
        <v>17</v>
      </c>
      <c r="B59" s="36">
        <v>55.0</v>
      </c>
      <c r="C59" s="36"/>
      <c r="D59" s="92" t="str">
        <f t="array" ref="D59">IFERROR(INDEX('計測入力シート（ここのみ編集可）'!$B$17:$B$116,MATCH($A59&amp;$B59,'計測入力シート（ここのみ編集可）'!$BM$17:$BM$116,0)),"")</f>
        <v/>
      </c>
      <c r="E59" s="55" t="str">
        <f t="array" ref="E59">IFERROR(INDEX('計測入力シート（ここのみ編集可）'!$D$17:$D$116,MATCH($A59&amp;$B59,'計測入力シート（ここのみ編集可）'!$BM$17:$BM$116,0)),"")</f>
        <v/>
      </c>
      <c r="F59" s="55" t="str">
        <f t="array" ref="F59">IFERROR(INDEX('計測入力シート（ここのみ編集可）'!$E$17:$E$116,MATCH($A59&amp;$B59,'計測入力シート（ここのみ編集可）'!$BM$17:$BM$116,0)),"")</f>
        <v/>
      </c>
      <c r="G59" s="67" t="str">
        <f t="array" ref="G59">IFERROR(INDEX('計測入力シート（ここのみ編集可）'!$AW$17:$AW$116,MATCH($A59&amp;$B59,'計測入力シート（ここのみ編集可）'!$BM$17:$BM$116,0)),"")</f>
        <v/>
      </c>
      <c r="H59" s="55" t="str">
        <f t="array" ref="H59">IFERROR(INDEX('計測入力シート（ここのみ編集可）'!$AY$17:$AY$116,MATCH($A59&amp;$B59,'計測入力シート（ここのみ編集可）'!$BM$17:$BM$116,0)),"")</f>
        <v/>
      </c>
      <c r="I59" s="74" t="str">
        <f t="array" ref="I59">IFERROR(INDEX('計測入力シート（ここのみ編集可）'!$AZ$17:$AZ$116,MATCH($A59&amp;$B59,'計測入力シート（ここのみ編集可）'!$BM$17:$BM$116,0)),"")</f>
        <v/>
      </c>
      <c r="J59" s="55" t="str">
        <f t="array" ref="J59">IFERROR(INDEX('計測入力シート（ここのみ編集可）'!$BB$17:$BB$116,MATCH($A59&amp;$B59,'計測入力シート（ここのみ編集可）'!$BM$17:$BM$116,0)),"")</f>
        <v/>
      </c>
      <c r="K59" s="74" t="str">
        <f t="array" ref="K59">IFERROR(INDEX('計測入力シート（ここのみ編集可）'!$BC$17:$BC$116,MATCH($A59&amp;$B59,'計測入力シート（ここのみ編集可）'!$BM$17:$BM$116,0)),"")</f>
        <v/>
      </c>
      <c r="L59" s="82" t="str">
        <f t="array" ref="L59">IFERROR(INDEX('計測入力シート（ここのみ編集可）'!$BD$17:$BD$116,MATCH($A59&amp;$B59,'計測入力シート（ここのみ編集可）'!$BM$17:$BM$116,0)),"")</f>
        <v/>
      </c>
      <c r="M59" s="82" t="str">
        <f t="array" ref="M59">IFERROR(INDEX('計測入力シート（ここのみ編集可）'!$BE$17:$BE$116,MATCH($A59&amp;$B59,'計測入力シート（ここのみ編集可）'!$BM$17:$BM$116,0)),"")</f>
        <v/>
      </c>
      <c r="N59" s="74" t="str">
        <f t="array" ref="N59">IFERROR(INDEX('計測入力シート（ここのみ編集可）'!$BN$17:$BN$116,MATCH($A59&amp;$B59,'計測入力シート（ここのみ編集可）'!$BM$17:$BM$116,0)),"")</f>
        <v/>
      </c>
      <c r="O59" s="74" t="str">
        <f t="array" ref="O59">IFERROR(INDEX('計測入力シート（ここのみ編集可）'!$BP$17:$BP$116,MATCH($A59&amp;$B59,'計測入力シート（ここのみ編集可）'!$BM$17:$BM$116,0)),"")</f>
        <v/>
      </c>
      <c r="P59" s="74" t="str">
        <f t="array" ref="P59">IFERROR(INDEX('計測入力シート（ここのみ編集可）'!$BR$17:$BR$116,MATCH($A59&amp;$B59,'計測入力シート（ここのみ編集可）'!$BM$17:$BM$116,0)),"")</f>
        <v/>
      </c>
      <c r="Q59" s="87" t="str">
        <f t="array" ref="Q59">IFERROR(INDEX('計測入力シート（ここのみ編集可）'!$BL$17:$BL$116,MATCH($A59&amp;$B59,'計測入力シート（ここのみ編集可）'!$BM$17:$BM$116,0)),"")</f>
        <v/>
      </c>
    </row>
    <row r="60" ht="18.75" customHeight="1">
      <c r="A60" s="36" t="s">
        <v>17</v>
      </c>
      <c r="B60" s="36">
        <v>56.0</v>
      </c>
      <c r="C60" s="36"/>
      <c r="D60" s="92" t="str">
        <f t="array" ref="D60">IFERROR(INDEX('計測入力シート（ここのみ編集可）'!$B$17:$B$116,MATCH($A60&amp;$B60,'計測入力シート（ここのみ編集可）'!$BM$17:$BM$116,0)),"")</f>
        <v/>
      </c>
      <c r="E60" s="55" t="str">
        <f t="array" ref="E60">IFERROR(INDEX('計測入力シート（ここのみ編集可）'!$D$17:$D$116,MATCH($A60&amp;$B60,'計測入力シート（ここのみ編集可）'!$BM$17:$BM$116,0)),"")</f>
        <v/>
      </c>
      <c r="F60" s="55" t="str">
        <f t="array" ref="F60">IFERROR(INDEX('計測入力シート（ここのみ編集可）'!$E$17:$E$116,MATCH($A60&amp;$B60,'計測入力シート（ここのみ編集可）'!$BM$17:$BM$116,0)),"")</f>
        <v/>
      </c>
      <c r="G60" s="67" t="str">
        <f t="array" ref="G60">IFERROR(INDEX('計測入力シート（ここのみ編集可）'!$AW$17:$AW$116,MATCH($A60&amp;$B60,'計測入力シート（ここのみ編集可）'!$BM$17:$BM$116,0)),"")</f>
        <v/>
      </c>
      <c r="H60" s="55" t="str">
        <f t="array" ref="H60">IFERROR(INDEX('計測入力シート（ここのみ編集可）'!$AY$17:$AY$116,MATCH($A60&amp;$B60,'計測入力シート（ここのみ編集可）'!$BM$17:$BM$116,0)),"")</f>
        <v/>
      </c>
      <c r="I60" s="74" t="str">
        <f t="array" ref="I60">IFERROR(INDEX('計測入力シート（ここのみ編集可）'!$AZ$17:$AZ$116,MATCH($A60&amp;$B60,'計測入力シート（ここのみ編集可）'!$BM$17:$BM$116,0)),"")</f>
        <v/>
      </c>
      <c r="J60" s="55" t="str">
        <f t="array" ref="J60">IFERROR(INDEX('計測入力シート（ここのみ編集可）'!$BB$17:$BB$116,MATCH($A60&amp;$B60,'計測入力シート（ここのみ編集可）'!$BM$17:$BM$116,0)),"")</f>
        <v/>
      </c>
      <c r="K60" s="74" t="str">
        <f t="array" ref="K60">IFERROR(INDEX('計測入力シート（ここのみ編集可）'!$BC$17:$BC$116,MATCH($A60&amp;$B60,'計測入力シート（ここのみ編集可）'!$BM$17:$BM$116,0)),"")</f>
        <v/>
      </c>
      <c r="L60" s="82" t="str">
        <f t="array" ref="L60">IFERROR(INDEX('計測入力シート（ここのみ編集可）'!$BD$17:$BD$116,MATCH($A60&amp;$B60,'計測入力シート（ここのみ編集可）'!$BM$17:$BM$116,0)),"")</f>
        <v/>
      </c>
      <c r="M60" s="82" t="str">
        <f t="array" ref="M60">IFERROR(INDEX('計測入力シート（ここのみ編集可）'!$BE$17:$BE$116,MATCH($A60&amp;$B60,'計測入力シート（ここのみ編集可）'!$BM$17:$BM$116,0)),"")</f>
        <v/>
      </c>
      <c r="N60" s="74" t="str">
        <f t="array" ref="N60">IFERROR(INDEX('計測入力シート（ここのみ編集可）'!$BN$17:$BN$116,MATCH($A60&amp;$B60,'計測入力シート（ここのみ編集可）'!$BM$17:$BM$116,0)),"")</f>
        <v/>
      </c>
      <c r="O60" s="74" t="str">
        <f t="array" ref="O60">IFERROR(INDEX('計測入力シート（ここのみ編集可）'!$BP$17:$BP$116,MATCH($A60&amp;$B60,'計測入力シート（ここのみ編集可）'!$BM$17:$BM$116,0)),"")</f>
        <v/>
      </c>
      <c r="P60" s="74" t="str">
        <f t="array" ref="P60">IFERROR(INDEX('計測入力シート（ここのみ編集可）'!$BR$17:$BR$116,MATCH($A60&amp;$B60,'計測入力シート（ここのみ編集可）'!$BM$17:$BM$116,0)),"")</f>
        <v/>
      </c>
      <c r="Q60" s="87" t="str">
        <f t="array" ref="Q60">IFERROR(INDEX('計測入力シート（ここのみ編集可）'!$BL$17:$BL$116,MATCH($A60&amp;$B60,'計測入力シート（ここのみ編集可）'!$BM$17:$BM$116,0)),"")</f>
        <v/>
      </c>
    </row>
    <row r="61" ht="20.25" customHeight="1"/>
    <row r="62" ht="20.25" customHeight="1"/>
    <row r="63" ht="20.25" customHeight="1"/>
    <row r="64" ht="20.25" customHeight="1"/>
    <row r="65" ht="20.25" customHeight="1"/>
    <row r="66" ht="20.25" customHeight="1"/>
  </sheetData>
  <mergeCells count="13">
    <mergeCell ref="L3:L4"/>
    <mergeCell ref="M3:M4"/>
    <mergeCell ref="N3:N4"/>
    <mergeCell ref="O3:O4"/>
    <mergeCell ref="P3:P4"/>
    <mergeCell ref="Q3:Q4"/>
    <mergeCell ref="D2:Q2"/>
    <mergeCell ref="D3:D4"/>
    <mergeCell ref="E3:E4"/>
    <mergeCell ref="F3:F4"/>
    <mergeCell ref="G3:H3"/>
    <mergeCell ref="I3:J3"/>
    <mergeCell ref="K3:K4"/>
  </mergeCells>
  <conditionalFormatting sqref="D5:D60">
    <cfRule type="cellIs" dxfId="4" priority="1" operator="equal">
      <formula>"A"</formula>
    </cfRule>
  </conditionalFormatting>
  <conditionalFormatting sqref="D5:D60">
    <cfRule type="cellIs" dxfId="5" priority="2" operator="equal">
      <formula>"B"</formula>
    </cfRule>
  </conditionalFormatting>
  <conditionalFormatting sqref="D5:D60">
    <cfRule type="cellIs" dxfId="6" priority="3" operator="equal">
      <formula>"C1"</formula>
    </cfRule>
  </conditionalFormatting>
  <conditionalFormatting sqref="D5:D60">
    <cfRule type="cellIs" dxfId="7" priority="4" operator="equal">
      <formula>"C2"</formula>
    </cfRule>
  </conditionalFormatting>
  <conditionalFormatting sqref="D5:D60">
    <cfRule type="cellIs" dxfId="8" priority="5" operator="equal">
      <formula>"D"</formula>
    </cfRule>
  </conditionalFormatting>
  <conditionalFormatting sqref="D5:D60">
    <cfRule type="cellIs" dxfId="9" priority="6" operator="equal">
      <formula>"R"</formula>
    </cfRule>
  </conditionalFormatting>
  <conditionalFormatting sqref="D5:D60">
    <cfRule type="cellIs" dxfId="10" priority="7" operator="equal">
      <formula>"N"</formula>
    </cfRule>
  </conditionalFormatting>
  <conditionalFormatting sqref="D5:D60">
    <cfRule type="cellIs" dxfId="11" priority="8" operator="equal">
      <formula>"NL"</formula>
    </cfRule>
  </conditionalFormatting>
  <conditionalFormatting sqref="D5:D60">
    <cfRule type="cellIs" dxfId="12" priority="9" operator="equal">
      <formula>"A"</formula>
    </cfRule>
  </conditionalFormatting>
  <printOptions gridLines="1" horizontalCentered="1"/>
  <pageMargins bottom="0.75" footer="0.0" header="0.0" left="0.7" right="0.7" top="0.75"/>
  <pageSetup fitToHeight="0" paperSize="9" cellComments="atEnd" orientation="portrait" pageOrder="overThenDown"/>
  <drawing r:id="rId1"/>
  <tableParts count="1">
    <tablePart r:id="rId3"/>
  </tablePart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434343"/>
    <outlinePr summaryBelow="0" summaryRight="0"/>
  </sheetPr>
  <sheetViews>
    <sheetView workbookViewId="0"/>
  </sheetViews>
  <sheetFormatPr customHeight="1" defaultColWidth="12.63" defaultRowHeight="15.75"/>
  <cols>
    <col customWidth="1" min="1" max="1" width="6.13"/>
    <col customWidth="1" min="2" max="2" width="16.0"/>
    <col customWidth="1" min="3" max="11" width="15.75"/>
  </cols>
  <sheetData>
    <row r="1">
      <c r="A1" s="118" t="s">
        <v>46</v>
      </c>
      <c r="B1" s="120"/>
      <c r="C1" s="120"/>
      <c r="D1" s="120"/>
      <c r="E1" s="122"/>
      <c r="F1" s="125" t="s">
        <v>47</v>
      </c>
      <c r="G1" s="120"/>
      <c r="H1" s="122"/>
      <c r="I1" s="126" t="s">
        <v>48</v>
      </c>
      <c r="J1" s="127"/>
      <c r="K1" s="127"/>
      <c r="L1" s="127"/>
      <c r="M1" s="127"/>
      <c r="N1" s="127"/>
      <c r="O1" s="127"/>
      <c r="P1" s="127"/>
      <c r="Q1" s="127"/>
      <c r="R1" s="127"/>
      <c r="S1" s="127"/>
      <c r="T1" s="127"/>
      <c r="U1" s="127"/>
      <c r="V1" s="127"/>
      <c r="W1" s="127"/>
      <c r="X1" s="127"/>
      <c r="Y1" s="128"/>
    </row>
    <row r="2">
      <c r="A2" s="129" t="s">
        <v>49</v>
      </c>
      <c r="B2" s="129" t="s">
        <v>50</v>
      </c>
      <c r="C2" s="129" t="s">
        <v>3</v>
      </c>
      <c r="D2" s="129" t="s">
        <v>51</v>
      </c>
      <c r="E2" s="129" t="s">
        <v>4</v>
      </c>
      <c r="F2" s="145" t="s">
        <v>57</v>
      </c>
      <c r="G2" s="145"/>
      <c r="H2" s="145" t="s">
        <v>58</v>
      </c>
      <c r="I2" s="148" t="s">
        <v>59</v>
      </c>
      <c r="J2" s="148" t="s">
        <v>60</v>
      </c>
      <c r="K2" s="148" t="s">
        <v>19</v>
      </c>
      <c r="L2" s="148" t="s">
        <v>4</v>
      </c>
      <c r="M2" s="148" t="s">
        <v>61</v>
      </c>
      <c r="N2" s="148" t="s">
        <v>5</v>
      </c>
      <c r="O2" s="148" t="s">
        <v>34</v>
      </c>
      <c r="P2" s="148" t="s">
        <v>3</v>
      </c>
      <c r="Q2" s="148" t="s">
        <v>62</v>
      </c>
      <c r="R2" s="148" t="s">
        <v>63</v>
      </c>
      <c r="S2" s="148" t="s">
        <v>64</v>
      </c>
      <c r="T2" s="148" t="s">
        <v>65</v>
      </c>
      <c r="U2" s="148" t="s">
        <v>66</v>
      </c>
      <c r="V2" s="148" t="s">
        <v>67</v>
      </c>
      <c r="W2" s="148" t="s">
        <v>65</v>
      </c>
      <c r="X2" s="148" t="s">
        <v>68</v>
      </c>
      <c r="Y2" s="148" t="s">
        <v>69</v>
      </c>
    </row>
    <row r="3">
      <c r="A3" s="156">
        <v>1.0</v>
      </c>
      <c r="B3" s="160" t="str">
        <f>IFERROR(__xludf.DUMMYFUNCTION("IMPORTRANGE(""1GLSIxshjEeCEA-sFxw4uoRZon2HjwacaFfa1GUHP-Z8/"",""エントリー管理シート!B3:B102"")"),"")</f>
        <v/>
      </c>
      <c r="C3" s="160" t="str">
        <f>IFERROR(__xludf.DUMMYFUNCTION("IMPORTRANGE(""1GLSIxshjEeCEA-sFxw4uoRZon2HjwacaFfa1GUHP-Z8/"",""エントリー管理シート!C3:C102"")"),"")</f>
        <v/>
      </c>
      <c r="D3" s="160" t="str">
        <f>IFERROR(__xludf.DUMMYFUNCTION("IMPORTRANGE(""1GLSIxshjEeCEA-sFxw4uoRZon2HjwacaFfa1GUHP-Z8/"",""エントリー管理シート!D3:D102"")"),"-")</f>
        <v>-</v>
      </c>
      <c r="E3" s="161" t="str">
        <f>IFERROR(__xludf.DUMMYFUNCTION("IMPORTRANGE(""1GLSIxshjEeCEA-sFxw4uoRZon2HjwacaFfa1GUHP-Z8/"",""エントリー管理シート!E3:E102"")"),"おかー")</f>
        <v>おかー</v>
      </c>
      <c r="F3" s="162" t="str">
        <f>IFERROR(__xludf.DUMMYFUNCTION("IMPORTRANGE(""1GLSIxshjEeCEA-sFxw4uoRZon2HjwacaFfa1GUHP-Z8/"",""エントリー管理シート!F3:F102"")"),"キャンセル")</f>
        <v>キャンセル</v>
      </c>
      <c r="G3" s="162" t="str">
        <f>IFERROR(__xludf.DUMMYFUNCTION("IMPORTRANGE(""1GLSIxshjEeCEA-sFxw4uoRZon2HjwacaFfa1GUHP-Z8/"",""エントリー管理シート!G3:G102"")"),"")</f>
        <v/>
      </c>
      <c r="H3" s="163" t="str">
        <f>IFERROR(__xludf.DUMMYFUNCTION("IMPORTRANGE(""1GLSIxshjEeCEA-sFxw4uoRZon2HjwacaFfa1GUHP-Z8/"",""エントリー管理シート!H3:H102"")"),"#N/A")</f>
        <v>#N/A</v>
      </c>
      <c r="I3" s="173">
        <f>IFERROR(__xludf.DUMMYFUNCTION("IMPORTRANGE(""1GLSIxshjEeCEA-sFxw4uoRZon2HjwacaFfa1GUHP-Z8/"",""エントリー管理シート!I3:I102"")"),45696.78958729167)</f>
        <v>45696.78959</v>
      </c>
      <c r="J3" s="173" t="str">
        <f>IFERROR(__xludf.DUMMYFUNCTION("IMPORTRANGE(""1GLSIxshjEeCEA-sFxw4uoRZon2HjwacaFfa1GUHP-Z8/"",""エントリー管理シート!J3:J102"")"),"はい")</f>
        <v>はい</v>
      </c>
      <c r="K3" s="173" t="str">
        <f>IFERROR(__xludf.DUMMYFUNCTION("IMPORTRANGE(""1GLSIxshjEeCEA-sFxw4uoRZon2HjwacaFfa1GUHP-Z8/"",""エントリー管理シート!K3:K102"")"),"岡部正寛")</f>
        <v>岡部正寛</v>
      </c>
      <c r="L3" s="173" t="str">
        <f>IFERROR(__xludf.DUMMYFUNCTION("IMPORTRANGE(""1GLSIxshjEeCEA-sFxw4uoRZon2HjwacaFfa1GUHP-Z8/"",""エントリー管理シート!L3:L102"")"),"おかー")</f>
        <v>おかー</v>
      </c>
      <c r="M3" s="173" t="str">
        <f>IFERROR(__xludf.DUMMYFUNCTION("IMPORTRANGE(""1GLSIxshjEeCEA-sFxw4uoRZon2HjwacaFfa1GUHP-Z8/"",""エントリー管理シート!M3:M102"")"),"選手名")</f>
        <v>選手名</v>
      </c>
      <c r="N3" s="173" t="str">
        <f>IFERROR(__xludf.DUMMYFUNCTION("IMPORTRANGE(""1GLSIxshjEeCEA-sFxw4uoRZon2HjwacaFfa1GUHP-Z8/"",""エントリー管理シート!N3:N102"")"),"YZ250X")</f>
        <v>YZ250X</v>
      </c>
      <c r="O3" s="173" t="str">
        <f>IFERROR(__xludf.DUMMYFUNCTION("IMPORTRANGE(""1GLSIxshjEeCEA-sFxw4uoRZon2HjwacaFfa1GUHP-Z8/"",""エントリー管理シート!O3:O102"")"),"青")</f>
        <v>青</v>
      </c>
      <c r="P3" s="173" t="str">
        <f>IFERROR(__xludf.DUMMYFUNCTION("IMPORTRANGE(""1GLSIxshjEeCEA-sFxw4uoRZon2HjwacaFfa1GUHP-Z8/"",""エントリー管理シート!P3:P102"")"),"C1級")</f>
        <v>C1級</v>
      </c>
      <c r="Q3" s="187" t="str">
        <f>IFERROR(__xludf.DUMMYFUNCTION("IMPORTRANGE(""1GLSIxshjEeCEA-sFxw4uoRZon2HjwacaFfa1GUHP-Z8/"",""エントリー管理シート!Q3:Q102"")"),"")</f>
        <v/>
      </c>
      <c r="R3" s="187" t="str">
        <f>IFERROR(__xludf.DUMMYFUNCTION("IMPORTRANGE(""1GLSIxshjEeCEA-sFxw4uoRZon2HjwacaFfa1GUHP-Z8/"",""エントリー管理シート!R3:R102"")"),"")</f>
        <v/>
      </c>
      <c r="S3" s="187" t="str">
        <f>IFERROR(__xludf.DUMMYFUNCTION("IMPORTRANGE(""1GLSIxshjEeCEA-sFxw4uoRZon2HjwacaFfa1GUHP-Z8/"",""エントリー管理シート!S3:S102"")"),"")</f>
        <v/>
      </c>
      <c r="T3" s="191" t="str">
        <f>IFERROR(__xludf.DUMMYFUNCTION("IMPORTRANGE(""1GLSIxshjEeCEA-sFxw4uoRZon2HjwacaFfa1GUHP-Z8/"",""エントリー管理シート!T3:T102"")"),"")</f>
        <v/>
      </c>
      <c r="U3" s="193" t="str">
        <f>IFERROR(__xludf.DUMMYFUNCTION("IMPORTRANGE(""1GLSIxshjEeCEA-sFxw4uoRZon2HjwacaFfa1GUHP-Z8/"",""エントリー管理シート!U3:U102"")"),"いいえ")</f>
        <v>いいえ</v>
      </c>
      <c r="V3" s="173" t="str">
        <f>IFERROR(__xludf.DUMMYFUNCTION("IMPORTRANGE(""1GLSIxshjEeCEA-sFxw4uoRZon2HjwacaFfa1GUHP-Z8/"",""エントリー管理シート!V3:V102"")"),"いいえ")</f>
        <v>いいえ</v>
      </c>
      <c r="W3" s="187" t="str">
        <f>IFERROR(__xludf.DUMMYFUNCTION("IMPORTRANGE(""1GLSIxshjEeCEA-sFxw4uoRZon2HjwacaFfa1GUHP-Z8/"",""エントリー管理シート!W3:W102"")"),"")</f>
        <v/>
      </c>
      <c r="X3" s="194" t="str">
        <f>IFERROR(__xludf.DUMMYFUNCTION("IMPORTRANGE(""1GLSIxshjEeCEA-sFxw4uoRZon2HjwacaFfa1GUHP-Z8/"",""エントリー管理シート!X3:X102"")"),"第1回「にじチャレ！」エントリーありがとうございます！大変恐縮ですが総合優勝目指して頑張ります！")</f>
        <v>第1回「にじチャレ！」エントリーありがとうございます！大変恐縮ですが総合優勝目指して頑張ります！</v>
      </c>
    </row>
    <row r="4">
      <c r="A4" s="156"/>
      <c r="B4" s="160">
        <f>IFERROR(__xludf.DUMMYFUNCTION("""COMPUTED_VALUE"""),1.0)</f>
        <v>1</v>
      </c>
      <c r="C4" s="160" t="str">
        <f>IFERROR(__xludf.DUMMYFUNCTION("""COMPUTED_VALUE"""),"D")</f>
        <v>D</v>
      </c>
      <c r="D4" s="160" t="str">
        <f>IFERROR(__xludf.DUMMYFUNCTION("""COMPUTED_VALUE"""),"-")</f>
        <v>-</v>
      </c>
      <c r="E4" s="161" t="str">
        <f>IFERROR(__xludf.DUMMYFUNCTION("""COMPUTED_VALUE"""),"すちんぐれ")</f>
        <v>すちんぐれ</v>
      </c>
      <c r="F4" s="162" t="str">
        <f>IFERROR(__xludf.DUMMYFUNCTION("""COMPUTED_VALUE"""),"参加")</f>
        <v>参加</v>
      </c>
      <c r="G4" s="162" t="str">
        <f>IFERROR(__xludf.DUMMYFUNCTION("""COMPUTED_VALUE"""),"朝：設営責任者
後半：MC＆タイム読み上げ(進行責任者)")</f>
        <v>朝：設営責任者
後半：MC＆タイム読み上げ(進行責任者)</v>
      </c>
      <c r="H4" s="162">
        <f>IFERROR(__xludf.DUMMYFUNCTION("""COMPUTED_VALUE"""),1.0)</f>
        <v>1</v>
      </c>
      <c r="I4" s="195">
        <f>IFERROR(__xludf.DUMMYFUNCTION("""COMPUTED_VALUE"""),45696.790973090276)</f>
        <v>45696.79097</v>
      </c>
      <c r="J4" s="197" t="str">
        <f>IFERROR(__xludf.DUMMYFUNCTION("""COMPUTED_VALUE"""),"はい")</f>
        <v>はい</v>
      </c>
      <c r="K4" s="197" t="str">
        <f>IFERROR(__xludf.DUMMYFUNCTION("""COMPUTED_VALUE"""),"今野 高博")</f>
        <v>今野 高博</v>
      </c>
      <c r="L4" s="197" t="str">
        <f>IFERROR(__xludf.DUMMYFUNCTION("""COMPUTED_VALUE"""),"すちんぐれ")</f>
        <v>すちんぐれ</v>
      </c>
      <c r="M4" s="197" t="str">
        <f>IFERROR(__xludf.DUMMYFUNCTION("""COMPUTED_VALUE"""),"選手名")</f>
        <v>選手名</v>
      </c>
      <c r="N4" s="197" t="str">
        <f>IFERROR(__xludf.DUMMYFUNCTION("""COMPUTED_VALUE"""),"VTR")</f>
        <v>VTR</v>
      </c>
      <c r="O4" s="197" t="str">
        <f>IFERROR(__xludf.DUMMYFUNCTION("""COMPUTED_VALUE"""),"黒")</f>
        <v>黒</v>
      </c>
      <c r="P4" s="199" t="str">
        <f>IFERROR(__xludf.DUMMYFUNCTION("""COMPUTED_VALUE"""),"D級")</f>
        <v>D級</v>
      </c>
      <c r="Q4" s="200"/>
      <c r="R4" s="200"/>
      <c r="S4" s="200"/>
      <c r="T4" s="200"/>
      <c r="U4" s="193" t="str">
        <f>IFERROR(__xludf.DUMMYFUNCTION("""COMPUTED_VALUE"""),"いいえ")</f>
        <v>いいえ</v>
      </c>
      <c r="V4" s="193" t="str">
        <f>IFERROR(__xludf.DUMMYFUNCTION("""COMPUTED_VALUE"""),"いいえ")</f>
        <v>いいえ</v>
      </c>
      <c r="W4" s="200"/>
      <c r="X4" s="197" t="str">
        <f>IFERROR(__xludf.DUMMYFUNCTION("""COMPUTED_VALUE"""),"大会の準備して、エントリーもして、果たしてまともにゴールまで走れるのでしょうか！？")</f>
        <v>大会の準備して、エントリーもして、果たしてまともにゴールまで走れるのでしょうか！？</v>
      </c>
      <c r="Y4" s="202"/>
    </row>
    <row r="5">
      <c r="A5" s="156"/>
      <c r="B5" s="160">
        <f>IFERROR(__xludf.DUMMYFUNCTION("""COMPUTED_VALUE"""),46.0)</f>
        <v>46</v>
      </c>
      <c r="C5" s="160" t="str">
        <f>IFERROR(__xludf.DUMMYFUNCTION("""COMPUTED_VALUE"""),"C1")</f>
        <v>C1</v>
      </c>
      <c r="D5" s="160" t="str">
        <f>IFERROR(__xludf.DUMMYFUNCTION("""COMPUTED_VALUE"""),"-")</f>
        <v>-</v>
      </c>
      <c r="E5" s="161" t="str">
        <f>IFERROR(__xludf.DUMMYFUNCTION("""COMPUTED_VALUE"""),"しょこら。")</f>
        <v>しょこら。</v>
      </c>
      <c r="F5" s="162" t="str">
        <f>IFERROR(__xludf.DUMMYFUNCTION("""COMPUTED_VALUE"""),"参加")</f>
        <v>参加</v>
      </c>
      <c r="G5" s="162" t="str">
        <f>IFERROR(__xludf.DUMMYFUNCTION("""COMPUTED_VALUE"""),"朝：トランポ誘導（ゲート担当）
前半：進行責任者")</f>
        <v>朝：トランポ誘導（ゲート担当）
前半：進行責任者</v>
      </c>
      <c r="H5" s="162">
        <f>IFERROR(__xludf.DUMMYFUNCTION("""COMPUTED_VALUE"""),45.0)</f>
        <v>45</v>
      </c>
      <c r="I5" s="195">
        <f>IFERROR(__xludf.DUMMYFUNCTION("""COMPUTED_VALUE"""),45696.79910178241)</f>
        <v>45696.7991</v>
      </c>
      <c r="J5" s="197" t="str">
        <f>IFERROR(__xludf.DUMMYFUNCTION("""COMPUTED_VALUE"""),"はい")</f>
        <v>はい</v>
      </c>
      <c r="K5" s="197" t="str">
        <f>IFERROR(__xludf.DUMMYFUNCTION("""COMPUTED_VALUE"""),"伊藤悠志")</f>
        <v>伊藤悠志</v>
      </c>
      <c r="L5" s="197" t="str">
        <f>IFERROR(__xludf.DUMMYFUNCTION("""COMPUTED_VALUE"""),"しょこら。")</f>
        <v>しょこら。</v>
      </c>
      <c r="M5" s="197" t="str">
        <f>IFERROR(__xludf.DUMMYFUNCTION("""COMPUTED_VALUE"""),"選手名")</f>
        <v>選手名</v>
      </c>
      <c r="N5" s="197" t="str">
        <f>IFERROR(__xludf.DUMMYFUNCTION("""COMPUTED_VALUE"""),"GSX-R600")</f>
        <v>GSX-R600</v>
      </c>
      <c r="O5" s="197" t="str">
        <f>IFERROR(__xludf.DUMMYFUNCTION("""COMPUTED_VALUE"""),"青/白")</f>
        <v>青/白</v>
      </c>
      <c r="P5" s="199" t="str">
        <f>IFERROR(__xludf.DUMMYFUNCTION("""COMPUTED_VALUE"""),"C1級")</f>
        <v>C1級</v>
      </c>
      <c r="Q5" s="200"/>
      <c r="R5" s="200"/>
      <c r="S5" s="200"/>
      <c r="T5" s="200"/>
      <c r="U5" s="193" t="str">
        <f>IFERROR(__xludf.DUMMYFUNCTION("""COMPUTED_VALUE"""),"いいえ")</f>
        <v>いいえ</v>
      </c>
      <c r="V5" s="193" t="str">
        <f>IFERROR(__xludf.DUMMYFUNCTION("""COMPUTED_VALUE"""),"いいえ")</f>
        <v>いいえ</v>
      </c>
      <c r="W5" s="200"/>
      <c r="X5" s="200"/>
      <c r="Y5" s="202"/>
    </row>
    <row r="6">
      <c r="A6" s="156"/>
      <c r="B6" s="160">
        <f>IFERROR(__xludf.DUMMYFUNCTION("""COMPUTED_VALUE"""),31.0)</f>
        <v>31</v>
      </c>
      <c r="C6" s="160" t="str">
        <f>IFERROR(__xludf.DUMMYFUNCTION("""COMPUTED_VALUE"""),"C2")</f>
        <v>C2</v>
      </c>
      <c r="D6" s="160" t="str">
        <f>IFERROR(__xludf.DUMMYFUNCTION("""COMPUTED_VALUE"""),"-")</f>
        <v>-</v>
      </c>
      <c r="E6" s="161" t="str">
        <f>IFERROR(__xludf.DUMMYFUNCTION("""COMPUTED_VALUE"""),"織田憲男")</f>
        <v>織田憲男</v>
      </c>
      <c r="F6" s="162" t="str">
        <f>IFERROR(__xludf.DUMMYFUNCTION("""COMPUTED_VALUE"""),"参加")</f>
        <v>参加</v>
      </c>
      <c r="G6" s="162" t="str">
        <f>IFERROR(__xludf.DUMMYFUNCTION("""COMPUTED_VALUE"""),"前半：ウォームアップ誘導")</f>
        <v>前半：ウォームアップ誘導</v>
      </c>
      <c r="H6" s="162">
        <f>IFERROR(__xludf.DUMMYFUNCTION("""COMPUTED_VALUE"""),30.0)</f>
        <v>30</v>
      </c>
      <c r="I6" s="195">
        <f>IFERROR(__xludf.DUMMYFUNCTION("""COMPUTED_VALUE"""),45697.38400636574)</f>
        <v>45697.38401</v>
      </c>
      <c r="J6" s="197" t="str">
        <f>IFERROR(__xludf.DUMMYFUNCTION("""COMPUTED_VALUE"""),"はい")</f>
        <v>はい</v>
      </c>
      <c r="K6" s="197" t="str">
        <f>IFERROR(__xludf.DUMMYFUNCTION("""COMPUTED_VALUE"""),"織田憲男")</f>
        <v>織田憲男</v>
      </c>
      <c r="L6" s="197" t="str">
        <f>IFERROR(__xludf.DUMMYFUNCTION("""COMPUTED_VALUE"""),"のりだー")</f>
        <v>のりだー</v>
      </c>
      <c r="M6" s="197" t="str">
        <f>IFERROR(__xludf.DUMMYFUNCTION("""COMPUTED_VALUE"""),"本名")</f>
        <v>本名</v>
      </c>
      <c r="N6" s="197" t="str">
        <f>IFERROR(__xludf.DUMMYFUNCTION("""COMPUTED_VALUE"""),"MT-03")</f>
        <v>MT-03</v>
      </c>
      <c r="O6" s="197" t="str">
        <f>IFERROR(__xludf.DUMMYFUNCTION("""COMPUTED_VALUE"""),"黒")</f>
        <v>黒</v>
      </c>
      <c r="P6" s="197" t="str">
        <f>IFERROR(__xludf.DUMMYFUNCTION("""COMPUTED_VALUE"""),"C2級")</f>
        <v>C2級</v>
      </c>
      <c r="Q6" s="200"/>
      <c r="R6" s="200"/>
      <c r="S6" s="200"/>
      <c r="T6" s="200"/>
      <c r="U6" s="193" t="str">
        <f>IFERROR(__xludf.DUMMYFUNCTION("""COMPUTED_VALUE"""),"いいえ")</f>
        <v>いいえ</v>
      </c>
      <c r="V6" s="193" t="str">
        <f>IFERROR(__xludf.DUMMYFUNCTION("""COMPUTED_VALUE"""),"いいえ")</f>
        <v>いいえ</v>
      </c>
      <c r="W6" s="200"/>
      <c r="X6" s="197" t="str">
        <f>IFERROR(__xludf.DUMMYFUNCTION("""COMPUTED_VALUE"""),"開催おめでとうございます。成功を確信していまーす。")</f>
        <v>開催おめでとうございます。成功を確信していまーす。</v>
      </c>
      <c r="Y6" s="202"/>
    </row>
    <row r="7">
      <c r="A7" s="156"/>
      <c r="B7" s="160">
        <f>IFERROR(__xludf.DUMMYFUNCTION("""COMPUTED_VALUE"""),11.0)</f>
        <v>11</v>
      </c>
      <c r="C7" s="160" t="str">
        <f>IFERROR(__xludf.DUMMYFUNCTION("""COMPUTED_VALUE"""),"D")</f>
        <v>D</v>
      </c>
      <c r="D7" s="160" t="str">
        <f>IFERROR(__xludf.DUMMYFUNCTION("""COMPUTED_VALUE"""),"セパハン")</f>
        <v>セパハン</v>
      </c>
      <c r="E7" s="161" t="str">
        <f>IFERROR(__xludf.DUMMYFUNCTION("""COMPUTED_VALUE"""),"ニダボちゃん")</f>
        <v>ニダボちゃん</v>
      </c>
      <c r="F7" s="162" t="str">
        <f>IFERROR(__xludf.DUMMYFUNCTION("""COMPUTED_VALUE"""),"参加")</f>
        <v>参加</v>
      </c>
      <c r="G7" s="162" t="str">
        <f>IFERROR(__xludf.DUMMYFUNCTION("""COMPUTED_VALUE"""),"-")</f>
        <v>-</v>
      </c>
      <c r="H7" s="162">
        <f>IFERROR(__xludf.DUMMYFUNCTION("""COMPUTED_VALUE"""),11.0)</f>
        <v>11</v>
      </c>
      <c r="I7" s="195">
        <f>IFERROR(__xludf.DUMMYFUNCTION("""COMPUTED_VALUE"""),45697.38724329861)</f>
        <v>45697.38724</v>
      </c>
      <c r="J7" s="197" t="str">
        <f>IFERROR(__xludf.DUMMYFUNCTION("""COMPUTED_VALUE"""),"はい")</f>
        <v>はい</v>
      </c>
      <c r="K7" s="197" t="str">
        <f>IFERROR(__xludf.DUMMYFUNCTION("""COMPUTED_VALUE"""),"下島優")</f>
        <v>下島優</v>
      </c>
      <c r="L7" s="197" t="str">
        <f>IFERROR(__xludf.DUMMYFUNCTION("""COMPUTED_VALUE"""),"ニダボちゃん")</f>
        <v>ニダボちゃん</v>
      </c>
      <c r="M7" s="197" t="str">
        <f>IFERROR(__xludf.DUMMYFUNCTION("""COMPUTED_VALUE"""),"選手名")</f>
        <v>選手名</v>
      </c>
      <c r="N7" s="197" t="str">
        <f>IFERROR(__xludf.DUMMYFUNCTION("""COMPUTED_VALUE"""),"CBR250RR")</f>
        <v>CBR250RR</v>
      </c>
      <c r="O7" s="197" t="str">
        <f>IFERROR(__xludf.DUMMYFUNCTION("""COMPUTED_VALUE"""),"赤")</f>
        <v>赤</v>
      </c>
      <c r="P7" s="199" t="str">
        <f>IFERROR(__xludf.DUMMYFUNCTION("""COMPUTED_VALUE"""),"D級")</f>
        <v>D級</v>
      </c>
      <c r="Q7" s="200"/>
      <c r="R7" s="200"/>
      <c r="S7" s="200"/>
      <c r="T7" s="200"/>
      <c r="U7" s="193" t="str">
        <f>IFERROR(__xludf.DUMMYFUNCTION("""COMPUTED_VALUE"""),"はい")</f>
        <v>はい</v>
      </c>
      <c r="V7" s="193" t="str">
        <f>IFERROR(__xludf.DUMMYFUNCTION("""COMPUTED_VALUE"""),"いいえ")</f>
        <v>いいえ</v>
      </c>
      <c r="W7" s="200"/>
      <c r="X7" s="197" t="str">
        <f>IFERROR(__xludf.DUMMYFUNCTION("""COMPUTED_VALUE"""),"開催ありがとうございます。セパハンクラスの賑やかしになればと思い参加させていただきました。張り切って走りますのでよろしくお願いします！\(°∀°)/")</f>
        <v>開催ありがとうございます。セパハンクラスの賑やかしになればと思い参加させていただきました。張り切って走りますのでよろしくお願いします！\(°∀°)/</v>
      </c>
      <c r="Y7" s="202"/>
    </row>
    <row r="8">
      <c r="A8" s="156"/>
      <c r="B8" s="160">
        <f>IFERROR(__xludf.DUMMYFUNCTION("""COMPUTED_VALUE"""),50.0)</f>
        <v>50</v>
      </c>
      <c r="C8" s="160" t="str">
        <f>IFERROR(__xludf.DUMMYFUNCTION("""COMPUTED_VALUE"""),"B")</f>
        <v>B</v>
      </c>
      <c r="D8" s="160" t="str">
        <f>IFERROR(__xludf.DUMMYFUNCTION("""COMPUTED_VALUE"""),"-")</f>
        <v>-</v>
      </c>
      <c r="E8" s="161" t="str">
        <f>IFERROR(__xludf.DUMMYFUNCTION("""COMPUTED_VALUE"""),"どmの")</f>
        <v>どmの</v>
      </c>
      <c r="F8" s="162" t="str">
        <f>IFERROR(__xludf.DUMMYFUNCTION("""COMPUTED_VALUE"""),"参加")</f>
        <v>参加</v>
      </c>
      <c r="G8" s="162" t="str">
        <f>IFERROR(__xludf.DUMMYFUNCTION("""COMPUTED_VALUE"""),"前半：出走前8の字誘導")</f>
        <v>前半：出走前8の字誘導</v>
      </c>
      <c r="H8" s="162">
        <f>IFERROR(__xludf.DUMMYFUNCTION("""COMPUTED_VALUE"""),49.0)</f>
        <v>49</v>
      </c>
      <c r="I8" s="195">
        <f>IFERROR(__xludf.DUMMYFUNCTION("""COMPUTED_VALUE"""),45697.40650787037)</f>
        <v>45697.40651</v>
      </c>
      <c r="J8" s="197" t="str">
        <f>IFERROR(__xludf.DUMMYFUNCTION("""COMPUTED_VALUE"""),"はい")</f>
        <v>はい</v>
      </c>
      <c r="K8" s="197" t="str">
        <f>IFERROR(__xludf.DUMMYFUNCTION("""COMPUTED_VALUE"""),"村野秀次")</f>
        <v>村野秀次</v>
      </c>
      <c r="L8" s="197" t="str">
        <f>IFERROR(__xludf.DUMMYFUNCTION("""COMPUTED_VALUE"""),"どmの")</f>
        <v>どmの</v>
      </c>
      <c r="M8" s="197" t="str">
        <f>IFERROR(__xludf.DUMMYFUNCTION("""COMPUTED_VALUE"""),"選手名")</f>
        <v>選手名</v>
      </c>
      <c r="N8" s="197" t="str">
        <f>IFERROR(__xludf.DUMMYFUNCTION("""COMPUTED_VALUE"""),"CBR600RR")</f>
        <v>CBR600RR</v>
      </c>
      <c r="O8" s="197" t="str">
        <f>IFERROR(__xludf.DUMMYFUNCTION("""COMPUTED_VALUE"""),"レッドブル")</f>
        <v>レッドブル</v>
      </c>
      <c r="P8" s="199" t="str">
        <f>IFERROR(__xludf.DUMMYFUNCTION("""COMPUTED_VALUE"""),"B級")</f>
        <v>B級</v>
      </c>
      <c r="Q8" s="200"/>
      <c r="R8" s="200"/>
      <c r="S8" s="200"/>
      <c r="T8" s="200"/>
      <c r="U8" s="193" t="str">
        <f>IFERROR(__xludf.DUMMYFUNCTION("""COMPUTED_VALUE"""),"いいえ")</f>
        <v>いいえ</v>
      </c>
      <c r="V8" s="193" t="str">
        <f>IFERROR(__xludf.DUMMYFUNCTION("""COMPUTED_VALUE"""),"いいえ")</f>
        <v>いいえ</v>
      </c>
      <c r="W8" s="200"/>
      <c r="X8" s="197" t="str">
        <f>IFERROR(__xludf.DUMMYFUNCTION("""COMPUTED_VALUE"""),"にじっちゃいに来ました！
優勝🏆したい！！よろしくお願いします！")</f>
        <v>にじっちゃいに来ました！
優勝🏆したい！！よろしくお願いします！</v>
      </c>
      <c r="Y8" s="202"/>
    </row>
    <row r="9">
      <c r="A9" s="156"/>
      <c r="B9" s="160">
        <f>IFERROR(__xludf.DUMMYFUNCTION("""COMPUTED_VALUE"""),15.0)</f>
        <v>15</v>
      </c>
      <c r="C9" s="160" t="str">
        <f>IFERROR(__xludf.DUMMYFUNCTION("""COMPUTED_VALUE"""),"R")</f>
        <v>R</v>
      </c>
      <c r="D9" s="160" t="str">
        <f>IFERROR(__xludf.DUMMYFUNCTION("""COMPUTED_VALUE"""),"-")</f>
        <v>-</v>
      </c>
      <c r="E9" s="161" t="str">
        <f>IFERROR(__xludf.DUMMYFUNCTION("""COMPUTED_VALUE"""),"nagai7111")</f>
        <v>nagai7111</v>
      </c>
      <c r="F9" s="162" t="str">
        <f>IFERROR(__xludf.DUMMYFUNCTION("""COMPUTED_VALUE"""),"参加")</f>
        <v>参加</v>
      </c>
      <c r="G9" s="162" t="str">
        <f>IFERROR(__xludf.DUMMYFUNCTION("""COMPUTED_VALUE"""),"朝：コース設営")</f>
        <v>朝：コース設営</v>
      </c>
      <c r="H9" s="162">
        <f>IFERROR(__xludf.DUMMYFUNCTION("""COMPUTED_VALUE"""),15.0)</f>
        <v>15</v>
      </c>
      <c r="I9" s="195">
        <f>IFERROR(__xludf.DUMMYFUNCTION("""COMPUTED_VALUE"""),45697.41948586806)</f>
        <v>45697.41949</v>
      </c>
      <c r="J9" s="197" t="str">
        <f>IFERROR(__xludf.DUMMYFUNCTION("""COMPUTED_VALUE"""),"はい")</f>
        <v>はい</v>
      </c>
      <c r="K9" s="197" t="str">
        <f>IFERROR(__xludf.DUMMYFUNCTION("""COMPUTED_VALUE"""),"長井健一")</f>
        <v>長井健一</v>
      </c>
      <c r="L9" s="197" t="str">
        <f>IFERROR(__xludf.DUMMYFUNCTION("""COMPUTED_VALUE"""),"nagai7111")</f>
        <v>nagai7111</v>
      </c>
      <c r="M9" s="199" t="str">
        <f>IFERROR(__xludf.DUMMYFUNCTION("""COMPUTED_VALUE"""),"選手名")</f>
        <v>選手名</v>
      </c>
      <c r="N9" s="197" t="str">
        <f>IFERROR(__xludf.DUMMYFUNCTION("""COMPUTED_VALUE"""),"VTR")</f>
        <v>VTR</v>
      </c>
      <c r="O9" s="197" t="str">
        <f>IFERROR(__xludf.DUMMYFUNCTION("""COMPUTED_VALUE"""),"青")</f>
        <v>青</v>
      </c>
      <c r="P9" s="197" t="str">
        <f>IFERROR(__xludf.DUMMYFUNCTION("""COMPUTED_VALUE"""),"R級")</f>
        <v>R級</v>
      </c>
      <c r="Q9" s="200"/>
      <c r="R9" s="200"/>
      <c r="S9" s="200"/>
      <c r="T9" s="200"/>
      <c r="U9" s="193" t="str">
        <f>IFERROR(__xludf.DUMMYFUNCTION("""COMPUTED_VALUE"""),"いいえ")</f>
        <v>いいえ</v>
      </c>
      <c r="V9" s="193" t="str">
        <f>IFERROR(__xludf.DUMMYFUNCTION("""COMPUTED_VALUE"""),"いいえ")</f>
        <v>いいえ</v>
      </c>
      <c r="W9" s="200"/>
      <c r="X9" s="197" t="str">
        <f>IFERROR(__xludf.DUMMYFUNCTION("""COMPUTED_VALUE"""),"目指せD級！誰よりも楽しみます！")</f>
        <v>目指せD級！誰よりも楽しみます！</v>
      </c>
      <c r="Y9" s="202"/>
    </row>
    <row r="10">
      <c r="A10" s="156"/>
      <c r="B10" s="160">
        <f>IFERROR(__xludf.DUMMYFUNCTION("""COMPUTED_VALUE"""),14.0)</f>
        <v>14</v>
      </c>
      <c r="C10" s="160" t="str">
        <f>IFERROR(__xludf.DUMMYFUNCTION("""COMPUTED_VALUE"""),"R")</f>
        <v>R</v>
      </c>
      <c r="D10" s="160" t="str">
        <f>IFERROR(__xludf.DUMMYFUNCTION("""COMPUTED_VALUE"""),"ミニ")</f>
        <v>ミニ</v>
      </c>
      <c r="E10" s="161" t="str">
        <f>IFERROR(__xludf.DUMMYFUNCTION("""COMPUTED_VALUE"""),"にんじゃ")</f>
        <v>にんじゃ</v>
      </c>
      <c r="F10" s="162" t="str">
        <f>IFERROR(__xludf.DUMMYFUNCTION("""COMPUTED_VALUE"""),"参加")</f>
        <v>参加</v>
      </c>
      <c r="G10" s="162" t="str">
        <f>IFERROR(__xludf.DUMMYFUNCTION("""COMPUTED_VALUE"""),"朝：コース設営")</f>
        <v>朝：コース設営</v>
      </c>
      <c r="H10" s="162">
        <f>IFERROR(__xludf.DUMMYFUNCTION("""COMPUTED_VALUE"""),14.0)</f>
        <v>14</v>
      </c>
      <c r="I10" s="195">
        <f>IFERROR(__xludf.DUMMYFUNCTION("""COMPUTED_VALUE"""),45697.426820196764)</f>
        <v>45697.42682</v>
      </c>
      <c r="J10" s="197" t="str">
        <f>IFERROR(__xludf.DUMMYFUNCTION("""COMPUTED_VALUE"""),"はい")</f>
        <v>はい</v>
      </c>
      <c r="K10" s="197" t="str">
        <f>IFERROR(__xludf.DUMMYFUNCTION("""COMPUTED_VALUE"""),"上田貴生")</f>
        <v>上田貴生</v>
      </c>
      <c r="L10" s="197" t="str">
        <f>IFERROR(__xludf.DUMMYFUNCTION("""COMPUTED_VALUE"""),"にんじゃ")</f>
        <v>にんじゃ</v>
      </c>
      <c r="M10" s="197" t="str">
        <f>IFERROR(__xludf.DUMMYFUNCTION("""COMPUTED_VALUE"""),"選手名")</f>
        <v>選手名</v>
      </c>
      <c r="N10" s="197" t="str">
        <f>IFERROR(__xludf.DUMMYFUNCTION("""COMPUTED_VALUE"""),"GROM")</f>
        <v>GROM</v>
      </c>
      <c r="O10" s="197" t="str">
        <f>IFERROR(__xludf.DUMMYFUNCTION("""COMPUTED_VALUE"""),"シルバー")</f>
        <v>シルバー</v>
      </c>
      <c r="P10" s="199" t="str">
        <f>IFERROR(__xludf.DUMMYFUNCTION("""COMPUTED_VALUE"""),"R級")</f>
        <v>R級</v>
      </c>
      <c r="Q10" s="200"/>
      <c r="R10" s="200"/>
      <c r="S10" s="200"/>
      <c r="T10" s="200"/>
      <c r="U10" s="193" t="str">
        <f>IFERROR(__xludf.DUMMYFUNCTION("""COMPUTED_VALUE"""),"いいえ")</f>
        <v>いいえ</v>
      </c>
      <c r="V10" s="193" t="str">
        <f>IFERROR(__xludf.DUMMYFUNCTION("""COMPUTED_VALUE"""),"はい")</f>
        <v>はい</v>
      </c>
      <c r="W10" s="200"/>
      <c r="X10" s="197" t="str">
        <f>IFERROR(__xludf.DUMMYFUNCTION("""COMPUTED_VALUE"""),"そろそろ速く走れるようになりたいです！")</f>
        <v>そろそろ速く走れるようになりたいです！</v>
      </c>
      <c r="Y10" s="202"/>
    </row>
    <row r="11">
      <c r="A11" s="156"/>
      <c r="B11" s="160">
        <f>IFERROR(__xludf.DUMMYFUNCTION("""COMPUTED_VALUE"""),27.0)</f>
        <v>27</v>
      </c>
      <c r="C11" s="160" t="str">
        <f>IFERROR(__xludf.DUMMYFUNCTION("""COMPUTED_VALUE"""),"N")</f>
        <v>N</v>
      </c>
      <c r="D11" s="160" t="str">
        <f>IFERROR(__xludf.DUMMYFUNCTION("""COMPUTED_VALUE"""),"ミニ")</f>
        <v>ミニ</v>
      </c>
      <c r="E11" s="161" t="str">
        <f>IFERROR(__xludf.DUMMYFUNCTION("""COMPUTED_VALUE"""),"はるか")</f>
        <v>はるか</v>
      </c>
      <c r="F11" s="162" t="str">
        <f>IFERROR(__xludf.DUMMYFUNCTION("""COMPUTED_VALUE"""),"参加")</f>
        <v>参加</v>
      </c>
      <c r="G11" s="162" t="str">
        <f>IFERROR(__xludf.DUMMYFUNCTION("""COMPUTED_VALUE"""),"後半：出走前8の字誘導")</f>
        <v>後半：出走前8の字誘導</v>
      </c>
      <c r="H11" s="162">
        <f>IFERROR(__xludf.DUMMYFUNCTION("""COMPUTED_VALUE"""),27.0)</f>
        <v>27</v>
      </c>
      <c r="I11" s="195">
        <f>IFERROR(__xludf.DUMMYFUNCTION("""COMPUTED_VALUE"""),45697.42746070602)</f>
        <v>45697.42746</v>
      </c>
      <c r="J11" s="197" t="str">
        <f>IFERROR(__xludf.DUMMYFUNCTION("""COMPUTED_VALUE"""),"はい")</f>
        <v>はい</v>
      </c>
      <c r="K11" s="197" t="str">
        <f>IFERROR(__xludf.DUMMYFUNCTION("""COMPUTED_VALUE"""),"村田晴風")</f>
        <v>村田晴風</v>
      </c>
      <c r="L11" s="197" t="str">
        <f>IFERROR(__xludf.DUMMYFUNCTION("""COMPUTED_VALUE"""),"はるか")</f>
        <v>はるか</v>
      </c>
      <c r="M11" s="197" t="str">
        <f>IFERROR(__xludf.DUMMYFUNCTION("""COMPUTED_VALUE"""),"選手名")</f>
        <v>選手名</v>
      </c>
      <c r="N11" s="197" t="str">
        <f>IFERROR(__xludf.DUMMYFUNCTION("""COMPUTED_VALUE"""),"GROM")</f>
        <v>GROM</v>
      </c>
      <c r="O11" s="197" t="str">
        <f>IFERROR(__xludf.DUMMYFUNCTION("""COMPUTED_VALUE"""),"黄色")</f>
        <v>黄色</v>
      </c>
      <c r="P11" s="199" t="str">
        <f>IFERROR(__xludf.DUMMYFUNCTION("""COMPUTED_VALUE"""),"N級")</f>
        <v>N級</v>
      </c>
      <c r="Q11" s="200"/>
      <c r="R11" s="200"/>
      <c r="S11" s="200"/>
      <c r="T11" s="200"/>
      <c r="U11" s="193" t="str">
        <f>IFERROR(__xludf.DUMMYFUNCTION("""COMPUTED_VALUE"""),"いいえ")</f>
        <v>いいえ</v>
      </c>
      <c r="V11" s="193" t="str">
        <f>IFERROR(__xludf.DUMMYFUNCTION("""COMPUTED_VALUE"""),"はい")</f>
        <v>はい</v>
      </c>
      <c r="W11" s="200"/>
      <c r="X11" s="197" t="str">
        <f>IFERROR(__xludf.DUMMYFUNCTION("""COMPUTED_VALUE"""),"KSR110からグロムに乗り換えました！グロム沼にどっぷり浸かっている先輩方よろしくお願いいたします！")</f>
        <v>KSR110からグロムに乗り換えました！グロム沼にどっぷり浸かっている先輩方よろしくお願いいたします！</v>
      </c>
      <c r="Y11" s="202"/>
    </row>
    <row r="12">
      <c r="A12" s="156"/>
      <c r="B12" s="160">
        <f>IFERROR(__xludf.DUMMYFUNCTION("""COMPUTED_VALUE"""),42.0)</f>
        <v>42</v>
      </c>
      <c r="C12" s="160" t="str">
        <f>IFERROR(__xludf.DUMMYFUNCTION("""COMPUTED_VALUE"""),"C1")</f>
        <v>C1</v>
      </c>
      <c r="D12" s="160" t="str">
        <f>IFERROR(__xludf.DUMMYFUNCTION("""COMPUTED_VALUE"""),"-")</f>
        <v>-</v>
      </c>
      <c r="E12" s="161" t="str">
        <f>IFERROR(__xludf.DUMMYFUNCTION("""COMPUTED_VALUE"""),"kota")</f>
        <v>kota</v>
      </c>
      <c r="F12" s="162" t="str">
        <f>IFERROR(__xludf.DUMMYFUNCTION("""COMPUTED_VALUE"""),"参加")</f>
        <v>参加</v>
      </c>
      <c r="G12" s="162" t="str">
        <f>IFERROR(__xludf.DUMMYFUNCTION("""COMPUTED_VALUE"""),"朝：トランポ誘導")</f>
        <v>朝：トランポ誘導</v>
      </c>
      <c r="H12" s="162">
        <f>IFERROR(__xludf.DUMMYFUNCTION("""COMPUTED_VALUE"""),41.0)</f>
        <v>41</v>
      </c>
      <c r="I12" s="195">
        <f>IFERROR(__xludf.DUMMYFUNCTION("""COMPUTED_VALUE"""),45697.473710694445)</f>
        <v>45697.47371</v>
      </c>
      <c r="J12" s="197" t="str">
        <f>IFERROR(__xludf.DUMMYFUNCTION("""COMPUTED_VALUE"""),"はい")</f>
        <v>はい</v>
      </c>
      <c r="K12" s="197" t="str">
        <f>IFERROR(__xludf.DUMMYFUNCTION("""COMPUTED_VALUE"""),"西出 昌寛")</f>
        <v>西出 昌寛</v>
      </c>
      <c r="L12" s="197" t="str">
        <f>IFERROR(__xludf.DUMMYFUNCTION("""COMPUTED_VALUE"""),"kota")</f>
        <v>kota</v>
      </c>
      <c r="M12" s="197" t="str">
        <f>IFERROR(__xludf.DUMMYFUNCTION("""COMPUTED_VALUE"""),"選手名")</f>
        <v>選手名</v>
      </c>
      <c r="N12" s="197" t="str">
        <f>IFERROR(__xludf.DUMMYFUNCTION("""COMPUTED_VALUE"""),"GROM")</f>
        <v>GROM</v>
      </c>
      <c r="O12" s="197" t="str">
        <f>IFERROR(__xludf.DUMMYFUNCTION("""COMPUTED_VALUE"""),"白/赤/黒")</f>
        <v>白/赤/黒</v>
      </c>
      <c r="P12" s="197" t="str">
        <f>IFERROR(__xludf.DUMMYFUNCTION("""COMPUTED_VALUE"""),"C1級")</f>
        <v>C1級</v>
      </c>
      <c r="Q12" s="200"/>
      <c r="R12" s="200"/>
      <c r="S12" s="200"/>
      <c r="T12" s="200"/>
      <c r="U12" s="193" t="str">
        <f>IFERROR(__xludf.DUMMYFUNCTION("""COMPUTED_VALUE"""),"いいえ")</f>
        <v>いいえ</v>
      </c>
      <c r="V12" s="193" t="str">
        <f>IFERROR(__xludf.DUMMYFUNCTION("""COMPUTED_VALUE"""),"いいえ")</f>
        <v>いいえ</v>
      </c>
      <c r="W12" s="200"/>
      <c r="X12" s="197" t="str">
        <f>IFERROR(__xludf.DUMMYFUNCTION("""COMPUTED_VALUE"""),"ミニクラス優勝目指して完走します！！…できるかな(￣▽￣;)？")</f>
        <v>ミニクラス優勝目指して完走します！！…できるかな(￣▽￣;)？</v>
      </c>
      <c r="Y12" s="202"/>
    </row>
    <row r="13">
      <c r="A13" s="156"/>
      <c r="B13" s="160">
        <f>IFERROR(__xludf.DUMMYFUNCTION("""COMPUTED_VALUE"""),38.0)</f>
        <v>38</v>
      </c>
      <c r="C13" s="160" t="str">
        <f>IFERROR(__xludf.DUMMYFUNCTION("""COMPUTED_VALUE"""),"C1")</f>
        <v>C1</v>
      </c>
      <c r="D13" s="160" t="str">
        <f>IFERROR(__xludf.DUMMYFUNCTION("""COMPUTED_VALUE"""),"-")</f>
        <v>-</v>
      </c>
      <c r="E13" s="161" t="str">
        <f>IFERROR(__xludf.DUMMYFUNCTION("""COMPUTED_VALUE"""),"岡さーもん")</f>
        <v>岡さーもん</v>
      </c>
      <c r="F13" s="162" t="str">
        <f>IFERROR(__xludf.DUMMYFUNCTION("""COMPUTED_VALUE"""),"参加")</f>
        <v>参加</v>
      </c>
      <c r="G13" s="162" t="str">
        <f>IFERROR(__xludf.DUMMYFUNCTION("""COMPUTED_VALUE"""),"朝：車検")</f>
        <v>朝：車検</v>
      </c>
      <c r="H13" s="162">
        <f>IFERROR(__xludf.DUMMYFUNCTION("""COMPUTED_VALUE"""),37.0)</f>
        <v>37</v>
      </c>
      <c r="I13" s="195">
        <f>IFERROR(__xludf.DUMMYFUNCTION("""COMPUTED_VALUE"""),45697.50789879629)</f>
        <v>45697.5079</v>
      </c>
      <c r="J13" s="197" t="str">
        <f>IFERROR(__xludf.DUMMYFUNCTION("""COMPUTED_VALUE"""),"はい")</f>
        <v>はい</v>
      </c>
      <c r="K13" s="197" t="str">
        <f>IFERROR(__xludf.DUMMYFUNCTION("""COMPUTED_VALUE"""),"岡洋一")</f>
        <v>岡洋一</v>
      </c>
      <c r="L13" s="197" t="str">
        <f>IFERROR(__xludf.DUMMYFUNCTION("""COMPUTED_VALUE"""),"岡さーもん")</f>
        <v>岡さーもん</v>
      </c>
      <c r="M13" s="197" t="str">
        <f>IFERROR(__xludf.DUMMYFUNCTION("""COMPUTED_VALUE"""),"選手名")</f>
        <v>選手名</v>
      </c>
      <c r="N13" s="197" t="str">
        <f>IFERROR(__xludf.DUMMYFUNCTION("""COMPUTED_VALUE"""),"CBR600RR")</f>
        <v>CBR600RR</v>
      </c>
      <c r="O13" s="197" t="str">
        <f>IFERROR(__xludf.DUMMYFUNCTION("""COMPUTED_VALUE"""),"ロスマンズ")</f>
        <v>ロスマンズ</v>
      </c>
      <c r="P13" s="199" t="str">
        <f>IFERROR(__xludf.DUMMYFUNCTION("""COMPUTED_VALUE"""),"C1級")</f>
        <v>C1級</v>
      </c>
      <c r="Q13" s="200"/>
      <c r="R13" s="200"/>
      <c r="S13" s="200"/>
      <c r="T13" s="200"/>
      <c r="U13" s="193" t="str">
        <f>IFERROR(__xludf.DUMMYFUNCTION("""COMPUTED_VALUE"""),"いいえ")</f>
        <v>いいえ</v>
      </c>
      <c r="V13" s="193" t="str">
        <f>IFERROR(__xludf.DUMMYFUNCTION("""COMPUTED_VALUE"""),"いいえ")</f>
        <v>いいえ</v>
      </c>
      <c r="W13" s="200"/>
      <c r="X13" s="197" t="str">
        <f>IFERROR(__xludf.DUMMYFUNCTION("""COMPUTED_VALUE"""),"サーキットに映えるバイクでカッコよく走ります")</f>
        <v>サーキットに映えるバイクでカッコよく走ります</v>
      </c>
      <c r="Y13" s="202"/>
    </row>
    <row r="14">
      <c r="A14" s="156"/>
      <c r="B14" s="160">
        <f>IFERROR(__xludf.DUMMYFUNCTION("""COMPUTED_VALUE"""),13.0)</f>
        <v>13</v>
      </c>
      <c r="C14" s="160" t="str">
        <f>IFERROR(__xludf.DUMMYFUNCTION("""COMPUTED_VALUE"""),"D")</f>
        <v>D</v>
      </c>
      <c r="D14" s="160" t="str">
        <f>IFERROR(__xludf.DUMMYFUNCTION("""COMPUTED_VALUE"""),"-")</f>
        <v>-</v>
      </c>
      <c r="E14" s="161" t="str">
        <f>IFERROR(__xludf.DUMMYFUNCTION("""COMPUTED_VALUE"""),"川崎幸治")</f>
        <v>川崎幸治</v>
      </c>
      <c r="F14" s="162" t="str">
        <f>IFERROR(__xludf.DUMMYFUNCTION("""COMPUTED_VALUE"""),"参加")</f>
        <v>参加</v>
      </c>
      <c r="G14" s="162" t="str">
        <f>IFERROR(__xludf.DUMMYFUNCTION("""COMPUTED_VALUE"""),"後半：マーシャル④")</f>
        <v>後半：マーシャル④</v>
      </c>
      <c r="H14" s="162">
        <f>IFERROR(__xludf.DUMMYFUNCTION("""COMPUTED_VALUE"""),13.0)</f>
        <v>13</v>
      </c>
      <c r="I14" s="195">
        <f>IFERROR(__xludf.DUMMYFUNCTION("""COMPUTED_VALUE"""),45697.51009326389)</f>
        <v>45697.51009</v>
      </c>
      <c r="J14" s="197" t="str">
        <f>IFERROR(__xludf.DUMMYFUNCTION("""COMPUTED_VALUE"""),"はい")</f>
        <v>はい</v>
      </c>
      <c r="K14" s="197" t="str">
        <f>IFERROR(__xludf.DUMMYFUNCTION("""COMPUTED_VALUE"""),"川崎幸治")</f>
        <v>川崎幸治</v>
      </c>
      <c r="L14" s="197" t="str">
        <f>IFERROR(__xludf.DUMMYFUNCTION("""COMPUTED_VALUE"""),"りばー")</f>
        <v>りばー</v>
      </c>
      <c r="M14" s="197" t="str">
        <f>IFERROR(__xludf.DUMMYFUNCTION("""COMPUTED_VALUE"""),"本名")</f>
        <v>本名</v>
      </c>
      <c r="N14" s="197" t="str">
        <f>IFERROR(__xludf.DUMMYFUNCTION("""COMPUTED_VALUE"""),"トリッカー")</f>
        <v>トリッカー</v>
      </c>
      <c r="O14" s="197" t="str">
        <f>IFERROR(__xludf.DUMMYFUNCTION("""COMPUTED_VALUE"""),"オレンジ")</f>
        <v>オレンジ</v>
      </c>
      <c r="P14" s="197" t="str">
        <f>IFERROR(__xludf.DUMMYFUNCTION("""COMPUTED_VALUE"""),"D級")</f>
        <v>D級</v>
      </c>
      <c r="Q14" s="200"/>
      <c r="R14" s="200"/>
      <c r="S14" s="200"/>
      <c r="T14" s="200"/>
      <c r="U14" s="193" t="str">
        <f>IFERROR(__xludf.DUMMYFUNCTION("""COMPUTED_VALUE"""),"いいえ")</f>
        <v>いいえ</v>
      </c>
      <c r="V14" s="193" t="str">
        <f>IFERROR(__xludf.DUMMYFUNCTION("""COMPUTED_VALUE"""),"いいえ")</f>
        <v>いいえ</v>
      </c>
      <c r="W14" s="200"/>
      <c r="X14" s="197" t="str">
        <f>IFERROR(__xludf.DUMMYFUNCTION("""COMPUTED_VALUE"""),"DMGMORIモータースポーツクラブより参加しています。
頑張って走りますので応援よろしくお願いいたします！")</f>
        <v>DMGMORIモータースポーツクラブより参加しています。
頑張って走りますので応援よろしくお願いいたします！</v>
      </c>
      <c r="Y14" s="202"/>
    </row>
    <row r="15">
      <c r="A15" s="156"/>
      <c r="B15" s="160"/>
      <c r="C15" s="160" t="str">
        <f>IFERROR(__xludf.DUMMYFUNCTION("""COMPUTED_VALUE"""),"")</f>
        <v/>
      </c>
      <c r="D15" s="160" t="str">
        <f>IFERROR(__xludf.DUMMYFUNCTION("""COMPUTED_VALUE"""),"-")</f>
        <v>-</v>
      </c>
      <c r="E15" s="161" t="str">
        <f>IFERROR(__xludf.DUMMYFUNCTION("""COMPUTED_VALUE"""),"O-MOTO")</f>
        <v>O-MOTO</v>
      </c>
      <c r="F15" s="162" t="str">
        <f>IFERROR(__xludf.DUMMYFUNCTION("""COMPUTED_VALUE"""),"キャンセル")</f>
        <v>キャンセル</v>
      </c>
      <c r="G15" s="162" t="str">
        <f>IFERROR(__xludf.DUMMYFUNCTION("""COMPUTED_VALUE"""),"-")</f>
        <v>-</v>
      </c>
      <c r="H15" s="162"/>
      <c r="I15" s="195">
        <f>IFERROR(__xludf.DUMMYFUNCTION("""COMPUTED_VALUE"""),45697.51681782407)</f>
        <v>45697.51682</v>
      </c>
      <c r="J15" s="197" t="str">
        <f>IFERROR(__xludf.DUMMYFUNCTION("""COMPUTED_VALUE"""),"はい")</f>
        <v>はい</v>
      </c>
      <c r="K15" s="197" t="str">
        <f>IFERROR(__xludf.DUMMYFUNCTION("""COMPUTED_VALUE"""),"大本 哲平")</f>
        <v>大本 哲平</v>
      </c>
      <c r="L15" s="197" t="str">
        <f>IFERROR(__xludf.DUMMYFUNCTION("""COMPUTED_VALUE"""),"O-MOTO")</f>
        <v>O-MOTO</v>
      </c>
      <c r="M15" s="197" t="str">
        <f>IFERROR(__xludf.DUMMYFUNCTION("""COMPUTED_VALUE"""),"選手名")</f>
        <v>選手名</v>
      </c>
      <c r="N15" s="197" t="str">
        <f>IFERROR(__xludf.DUMMYFUNCTION("""COMPUTED_VALUE"""),"ZX-4R")</f>
        <v>ZX-4R</v>
      </c>
      <c r="O15" s="197" t="str">
        <f>IFERROR(__xludf.DUMMYFUNCTION("""COMPUTED_VALUE"""),"青")</f>
        <v>青</v>
      </c>
      <c r="P15" s="197" t="str">
        <f>IFERROR(__xludf.DUMMYFUNCTION("""COMPUTED_VALUE"""),"D級")</f>
        <v>D級</v>
      </c>
      <c r="Q15" s="200"/>
      <c r="R15" s="200"/>
      <c r="S15" s="200"/>
      <c r="T15" s="200"/>
      <c r="U15" s="193" t="str">
        <f>IFERROR(__xludf.DUMMYFUNCTION("""COMPUTED_VALUE"""),"いいえ")</f>
        <v>いいえ</v>
      </c>
      <c r="V15" s="193" t="str">
        <f>IFERROR(__xludf.DUMMYFUNCTION("""COMPUTED_VALUE"""),"いいえ")</f>
        <v>いいえ</v>
      </c>
      <c r="W15" s="200"/>
      <c r="X15" s="197" t="str">
        <f>IFERROR(__xludf.DUMMYFUNCTION("""COMPUTED_VALUE"""),"脱エンジョイ勢！大会初戦ですが表彰台乗るつもりで全開走行します。")</f>
        <v>脱エンジョイ勢！大会初戦ですが表彰台乗るつもりで全開走行します。</v>
      </c>
      <c r="Y15" s="202"/>
    </row>
    <row r="16">
      <c r="A16" s="156"/>
      <c r="B16" s="160">
        <f>IFERROR(__xludf.DUMMYFUNCTION("""COMPUTED_VALUE"""),4.0)</f>
        <v>4</v>
      </c>
      <c r="C16" s="160" t="str">
        <f>IFERROR(__xludf.DUMMYFUNCTION("""COMPUTED_VALUE"""),"D")</f>
        <v>D</v>
      </c>
      <c r="D16" s="160" t="str">
        <f>IFERROR(__xludf.DUMMYFUNCTION("""COMPUTED_VALUE"""),"-")</f>
        <v>-</v>
      </c>
      <c r="E16" s="161" t="str">
        <f>IFERROR(__xludf.DUMMYFUNCTION("""COMPUTED_VALUE"""),"フラッキーニョ")</f>
        <v>フラッキーニョ</v>
      </c>
      <c r="F16" s="213" t="str">
        <f>IFERROR(__xludf.DUMMYFUNCTION("""COMPUTED_VALUE"""),"参加")</f>
        <v>参加</v>
      </c>
      <c r="G16" s="213" t="str">
        <f>IFERROR(__xludf.DUMMYFUNCTION("""COMPUTED_VALUE"""),"後半：スタート位置担当")</f>
        <v>後半：スタート位置担当</v>
      </c>
      <c r="H16" s="213">
        <f>IFERROR(__xludf.DUMMYFUNCTION("""COMPUTED_VALUE"""),4.0)</f>
        <v>4</v>
      </c>
      <c r="I16" s="195">
        <f>IFERROR(__xludf.DUMMYFUNCTION("""COMPUTED_VALUE"""),45697.52058469907)</f>
        <v>45697.52058</v>
      </c>
      <c r="J16" s="197" t="str">
        <f>IFERROR(__xludf.DUMMYFUNCTION("""COMPUTED_VALUE"""),"はい")</f>
        <v>はい</v>
      </c>
      <c r="K16" s="197" t="str">
        <f>IFERROR(__xludf.DUMMYFUNCTION("""COMPUTED_VALUE"""),"折戸大介")</f>
        <v>折戸大介</v>
      </c>
      <c r="L16" s="197" t="str">
        <f>IFERROR(__xludf.DUMMYFUNCTION("""COMPUTED_VALUE"""),"フラッキーニョ")</f>
        <v>フラッキーニョ</v>
      </c>
      <c r="M16" s="197" t="str">
        <f>IFERROR(__xludf.DUMMYFUNCTION("""COMPUTED_VALUE"""),"選手名")</f>
        <v>選手名</v>
      </c>
      <c r="N16" s="197" t="str">
        <f>IFERROR(__xludf.DUMMYFUNCTION("""COMPUTED_VALUE"""),"Ninja650")</f>
        <v>Ninja650</v>
      </c>
      <c r="O16" s="197" t="str">
        <f>IFERROR(__xludf.DUMMYFUNCTION("""COMPUTED_VALUE"""),"白")</f>
        <v>白</v>
      </c>
      <c r="P16" s="199" t="str">
        <f>IFERROR(__xludf.DUMMYFUNCTION("""COMPUTED_VALUE"""),"D級")</f>
        <v>D級</v>
      </c>
      <c r="Q16" s="200"/>
      <c r="R16" s="200"/>
      <c r="S16" s="200"/>
      <c r="T16" s="200"/>
      <c r="U16" s="193" t="str">
        <f>IFERROR(__xludf.DUMMYFUNCTION("""COMPUTED_VALUE"""),"いいえ")</f>
        <v>いいえ</v>
      </c>
      <c r="V16" s="193" t="str">
        <f>IFERROR(__xludf.DUMMYFUNCTION("""COMPUTED_VALUE"""),"いいえ")</f>
        <v>いいえ</v>
      </c>
      <c r="W16" s="200"/>
      <c r="X16" s="197" t="str">
        <f>IFERROR(__xludf.DUMMYFUNCTION("""COMPUTED_VALUE"""),"全てMC様にお任せします。")</f>
        <v>全てMC様にお任せします。</v>
      </c>
      <c r="Y16" s="202"/>
    </row>
    <row r="17">
      <c r="A17" s="156"/>
      <c r="B17" s="160">
        <f>IFERROR(__xludf.DUMMYFUNCTION("""COMPUTED_VALUE"""),3.0)</f>
        <v>3</v>
      </c>
      <c r="C17" s="160" t="str">
        <f>IFERROR(__xludf.DUMMYFUNCTION("""COMPUTED_VALUE"""),"D")</f>
        <v>D</v>
      </c>
      <c r="D17" s="160" t="str">
        <f>IFERROR(__xludf.DUMMYFUNCTION("""COMPUTED_VALUE"""),"-")</f>
        <v>-</v>
      </c>
      <c r="E17" s="161" t="str">
        <f>IFERROR(__xludf.DUMMYFUNCTION("""COMPUTED_VALUE"""),"タンビーナ")</f>
        <v>タンビーナ</v>
      </c>
      <c r="F17" s="213" t="str">
        <f>IFERROR(__xludf.DUMMYFUNCTION("""COMPUTED_VALUE"""),"参加")</f>
        <v>参加</v>
      </c>
      <c r="G17" s="213" t="str">
        <f>IFERROR(__xludf.DUMMYFUNCTION("""COMPUTED_VALUE"""),"朝：受付")</f>
        <v>朝：受付</v>
      </c>
      <c r="H17" s="213">
        <f>IFERROR(__xludf.DUMMYFUNCTION("""COMPUTED_VALUE"""),3.0)</f>
        <v>3</v>
      </c>
      <c r="I17" s="195">
        <f>IFERROR(__xludf.DUMMYFUNCTION("""COMPUTED_VALUE"""),45697.55744645833)</f>
        <v>45697.55745</v>
      </c>
      <c r="J17" s="197" t="str">
        <f>IFERROR(__xludf.DUMMYFUNCTION("""COMPUTED_VALUE"""),"はい")</f>
        <v>はい</v>
      </c>
      <c r="K17" s="197" t="str">
        <f>IFERROR(__xludf.DUMMYFUNCTION("""COMPUTED_VALUE"""),"川原　佳那子")</f>
        <v>川原　佳那子</v>
      </c>
      <c r="L17" s="197" t="str">
        <f>IFERROR(__xludf.DUMMYFUNCTION("""COMPUTED_VALUE"""),"タンビーナ")</f>
        <v>タンビーナ</v>
      </c>
      <c r="M17" s="197" t="str">
        <f>IFERROR(__xludf.DUMMYFUNCTION("""COMPUTED_VALUE"""),"選手名")</f>
        <v>選手名</v>
      </c>
      <c r="N17" s="197" t="str">
        <f>IFERROR(__xludf.DUMMYFUNCTION("""COMPUTED_VALUE"""),"MT-03")</f>
        <v>MT-03</v>
      </c>
      <c r="O17" s="197" t="str">
        <f>IFERROR(__xludf.DUMMYFUNCTION("""COMPUTED_VALUE"""),"シルバー/青")</f>
        <v>シルバー/青</v>
      </c>
      <c r="P17" s="197" t="str">
        <f>IFERROR(__xludf.DUMMYFUNCTION("""COMPUTED_VALUE"""),"D級")</f>
        <v>D級</v>
      </c>
      <c r="Q17" s="200"/>
      <c r="R17" s="200"/>
      <c r="S17" s="200"/>
      <c r="T17" s="200"/>
      <c r="U17" s="193" t="str">
        <f>IFERROR(__xludf.DUMMYFUNCTION("""COMPUTED_VALUE"""),"いいえ")</f>
        <v>いいえ</v>
      </c>
      <c r="V17" s="193" t="str">
        <f>IFERROR(__xludf.DUMMYFUNCTION("""COMPUTED_VALUE"""),"いいえ")</f>
        <v>いいえ</v>
      </c>
      <c r="W17" s="200"/>
      <c r="X17" s="197" t="str">
        <f>IFERROR(__xludf.DUMMYFUNCTION("""COMPUTED_VALUE"""),"にじチャレ初開催おめでとうございます！当日はきっと良いお天気になると信じています！")</f>
        <v>にじチャレ初開催おめでとうございます！当日はきっと良いお天気になると信じています！</v>
      </c>
      <c r="Y17" s="202"/>
    </row>
    <row r="18">
      <c r="A18" s="156"/>
      <c r="B18" s="160">
        <f>IFERROR(__xludf.DUMMYFUNCTION("""COMPUTED_VALUE"""),2.0)</f>
        <v>2</v>
      </c>
      <c r="C18" s="160" t="str">
        <f>IFERROR(__xludf.DUMMYFUNCTION("""COMPUTED_VALUE"""),"D")</f>
        <v>D</v>
      </c>
      <c r="D18" s="160" t="str">
        <f>IFERROR(__xludf.DUMMYFUNCTION("""COMPUTED_VALUE"""),"-")</f>
        <v>-</v>
      </c>
      <c r="E18" s="161" t="str">
        <f>IFERROR(__xludf.DUMMYFUNCTION("""COMPUTED_VALUE"""),"ちゃっぴー")</f>
        <v>ちゃっぴー</v>
      </c>
      <c r="F18" s="213" t="str">
        <f>IFERROR(__xludf.DUMMYFUNCTION("""COMPUTED_VALUE"""),"参加")</f>
        <v>参加</v>
      </c>
      <c r="G18" s="213" t="str">
        <f>IFERROR(__xludf.DUMMYFUNCTION("""COMPUTED_VALUE"""),"朝：コース設営")</f>
        <v>朝：コース設営</v>
      </c>
      <c r="H18" s="213">
        <f>IFERROR(__xludf.DUMMYFUNCTION("""COMPUTED_VALUE"""),2.0)</f>
        <v>2</v>
      </c>
      <c r="I18" s="195">
        <f>IFERROR(__xludf.DUMMYFUNCTION("""COMPUTED_VALUE"""),45697.56366078704)</f>
        <v>45697.56366</v>
      </c>
      <c r="J18" s="197" t="str">
        <f>IFERROR(__xludf.DUMMYFUNCTION("""COMPUTED_VALUE"""),"はい")</f>
        <v>はい</v>
      </c>
      <c r="K18" s="197" t="str">
        <f>IFERROR(__xludf.DUMMYFUNCTION("""COMPUTED_VALUE"""),"鵜飼宏行")</f>
        <v>鵜飼宏行</v>
      </c>
      <c r="L18" s="197" t="str">
        <f>IFERROR(__xludf.DUMMYFUNCTION("""COMPUTED_VALUE"""),"ちゃっぴー")</f>
        <v>ちゃっぴー</v>
      </c>
      <c r="M18" s="197" t="str">
        <f>IFERROR(__xludf.DUMMYFUNCTION("""COMPUTED_VALUE"""),"選手名")</f>
        <v>選手名</v>
      </c>
      <c r="N18" s="197" t="str">
        <f>IFERROR(__xludf.DUMMYFUNCTION("""COMPUTED_VALUE"""),"CB250R")</f>
        <v>CB250R</v>
      </c>
      <c r="O18" s="197" t="str">
        <f>IFERROR(__xludf.DUMMYFUNCTION("""COMPUTED_VALUE"""),"シルバー")</f>
        <v>シルバー</v>
      </c>
      <c r="P18" s="197" t="str">
        <f>IFERROR(__xludf.DUMMYFUNCTION("""COMPUTED_VALUE"""),"D級")</f>
        <v>D級</v>
      </c>
      <c r="Q18" s="200"/>
      <c r="R18" s="200"/>
      <c r="S18" s="200"/>
      <c r="T18" s="200"/>
      <c r="U18" s="193" t="str">
        <f>IFERROR(__xludf.DUMMYFUNCTION("""COMPUTED_VALUE"""),"いいえ")</f>
        <v>いいえ</v>
      </c>
      <c r="V18" s="193" t="str">
        <f>IFERROR(__xludf.DUMMYFUNCTION("""COMPUTED_VALUE"""),"いいえ")</f>
        <v>いいえ</v>
      </c>
      <c r="W18" s="200"/>
      <c r="X18" s="197" t="str">
        <f>IFERROR(__xludf.DUMMYFUNCTION("""COMPUTED_VALUE"""),"願わくばC2に上がれますように！")</f>
        <v>願わくばC2に上がれますように！</v>
      </c>
      <c r="Y18" s="202"/>
    </row>
    <row r="19">
      <c r="A19" s="156"/>
      <c r="B19" s="160">
        <f>IFERROR(__xludf.DUMMYFUNCTION("""COMPUTED_VALUE"""),19.0)</f>
        <v>19</v>
      </c>
      <c r="C19" s="160" t="str">
        <f>IFERROR(__xludf.DUMMYFUNCTION("""COMPUTED_VALUE"""),"N")</f>
        <v>N</v>
      </c>
      <c r="D19" s="160" t="str">
        <f>IFERROR(__xludf.DUMMYFUNCTION("""COMPUTED_VALUE"""),"-")</f>
        <v>-</v>
      </c>
      <c r="E19" s="161" t="str">
        <f>IFERROR(__xludf.DUMMYFUNCTION("""COMPUTED_VALUE"""),"グチ")</f>
        <v>グチ</v>
      </c>
      <c r="F19" s="213" t="str">
        <f>IFERROR(__xludf.DUMMYFUNCTION("""COMPUTED_VALUE"""),"参加")</f>
        <v>参加</v>
      </c>
      <c r="G19" s="213" t="str">
        <f>IFERROR(__xludf.DUMMYFUNCTION("""COMPUTED_VALUE"""),"後半：カメラ①")</f>
        <v>後半：カメラ①</v>
      </c>
      <c r="H19" s="213">
        <f>IFERROR(__xludf.DUMMYFUNCTION("""COMPUTED_VALUE"""),19.0)</f>
        <v>19</v>
      </c>
      <c r="I19" s="195">
        <f>IFERROR(__xludf.DUMMYFUNCTION("""COMPUTED_VALUE"""),45697.58980332176)</f>
        <v>45697.5898</v>
      </c>
      <c r="J19" s="197" t="str">
        <f>IFERROR(__xludf.DUMMYFUNCTION("""COMPUTED_VALUE"""),"はい")</f>
        <v>はい</v>
      </c>
      <c r="K19" s="197" t="str">
        <f>IFERROR(__xludf.DUMMYFUNCTION("""COMPUTED_VALUE"""),"山口　和洋")</f>
        <v>山口　和洋</v>
      </c>
      <c r="L19" s="197" t="str">
        <f>IFERROR(__xludf.DUMMYFUNCTION("""COMPUTED_VALUE"""),"グチ")</f>
        <v>グチ</v>
      </c>
      <c r="M19" s="197" t="str">
        <f>IFERROR(__xludf.DUMMYFUNCTION("""COMPUTED_VALUE"""),"選手名")</f>
        <v>選手名</v>
      </c>
      <c r="N19" s="197" t="str">
        <f>IFERROR(__xludf.DUMMYFUNCTION("""COMPUTED_VALUE"""),"R1250GS")</f>
        <v>R1250GS</v>
      </c>
      <c r="O19" s="197" t="str">
        <f>IFERROR(__xludf.DUMMYFUNCTION("""COMPUTED_VALUE"""),"グレー")</f>
        <v>グレー</v>
      </c>
      <c r="P19" s="197" t="str">
        <f>IFERROR(__xludf.DUMMYFUNCTION("""COMPUTED_VALUE"""),"N級")</f>
        <v>N級</v>
      </c>
      <c r="Q19" s="200"/>
      <c r="R19" s="200"/>
      <c r="S19" s="200"/>
      <c r="T19" s="200"/>
      <c r="U19" s="193" t="str">
        <f>IFERROR(__xludf.DUMMYFUNCTION("""COMPUTED_VALUE"""),"いいえ")</f>
        <v>いいえ</v>
      </c>
      <c r="V19" s="193" t="str">
        <f>IFERROR(__xludf.DUMMYFUNCTION("""COMPUTED_VALUE"""),"いいえ")</f>
        <v>いいえ</v>
      </c>
      <c r="W19" s="200"/>
      <c r="X19" s="197" t="str">
        <f>IFERROR(__xludf.DUMMYFUNCTION("""COMPUTED_VALUE"""),"デカい、重い、足つき悪いと3拍子揃った素敵なバイクです。
みなさんアドベンチャーバイクに興味はございませんか？")</f>
        <v>デカい、重い、足つき悪いと3拍子揃った素敵なバイクです。
みなさんアドベンチャーバイクに興味はございませんか？</v>
      </c>
      <c r="Y19" s="202"/>
    </row>
    <row r="20">
      <c r="A20" s="156"/>
      <c r="B20" s="160">
        <f>IFERROR(__xludf.DUMMYFUNCTION("""COMPUTED_VALUE"""),33.0)</f>
        <v>33</v>
      </c>
      <c r="C20" s="160" t="str">
        <f>IFERROR(__xludf.DUMMYFUNCTION("""COMPUTED_VALUE"""),"C2")</f>
        <v>C2</v>
      </c>
      <c r="D20" s="160" t="str">
        <f>IFERROR(__xludf.DUMMYFUNCTION("""COMPUTED_VALUE"""),"-")</f>
        <v>-</v>
      </c>
      <c r="E20" s="161" t="str">
        <f>IFERROR(__xludf.DUMMYFUNCTION("""COMPUTED_VALUE"""),"浅野智博")</f>
        <v>浅野智博</v>
      </c>
      <c r="F20" s="213" t="str">
        <f>IFERROR(__xludf.DUMMYFUNCTION("""COMPUTED_VALUE"""),"参加")</f>
        <v>参加</v>
      </c>
      <c r="G20" s="213" t="str">
        <f>IFERROR(__xludf.DUMMYFUNCTION("""COMPUTED_VALUE"""),"朝：本部設営
前半：スターター＆記録")</f>
        <v>朝：本部設営
前半：スターター＆記録</v>
      </c>
      <c r="H20" s="213">
        <f>IFERROR(__xludf.DUMMYFUNCTION("""COMPUTED_VALUE"""),32.0)</f>
        <v>32</v>
      </c>
      <c r="I20" s="195">
        <f>IFERROR(__xludf.DUMMYFUNCTION("""COMPUTED_VALUE"""),45697.60653844908)</f>
        <v>45697.60654</v>
      </c>
      <c r="J20" s="197" t="str">
        <f>IFERROR(__xludf.DUMMYFUNCTION("""COMPUTED_VALUE"""),"はい")</f>
        <v>はい</v>
      </c>
      <c r="K20" s="197" t="str">
        <f>IFERROR(__xludf.DUMMYFUNCTION("""COMPUTED_VALUE"""),"浅野智博")</f>
        <v>浅野智博</v>
      </c>
      <c r="L20" s="197" t="str">
        <f>IFERROR(__xludf.DUMMYFUNCTION("""COMPUTED_VALUE"""),"お豆")</f>
        <v>お豆</v>
      </c>
      <c r="M20" s="197" t="str">
        <f>IFERROR(__xludf.DUMMYFUNCTION("""COMPUTED_VALUE"""),"本名")</f>
        <v>本名</v>
      </c>
      <c r="N20" s="197" t="str">
        <f>IFERROR(__xludf.DUMMYFUNCTION("""COMPUTED_VALUE"""),"YZ250FX")</f>
        <v>YZ250FX</v>
      </c>
      <c r="O20" s="197" t="str">
        <f>IFERROR(__xludf.DUMMYFUNCTION("""COMPUTED_VALUE"""),"白")</f>
        <v>白</v>
      </c>
      <c r="P20" s="197" t="str">
        <f>IFERROR(__xludf.DUMMYFUNCTION("""COMPUTED_VALUE"""),"C2級")</f>
        <v>C2級</v>
      </c>
      <c r="Q20" s="200"/>
      <c r="R20" s="200"/>
      <c r="S20" s="200"/>
      <c r="T20" s="200"/>
      <c r="U20" s="193" t="str">
        <f>IFERROR(__xludf.DUMMYFUNCTION("""COMPUTED_VALUE"""),"いいえ")</f>
        <v>いいえ</v>
      </c>
      <c r="V20" s="193" t="str">
        <f>IFERROR(__xludf.DUMMYFUNCTION("""COMPUTED_VALUE"""),"いいえ")</f>
        <v>いいえ</v>
      </c>
      <c r="W20" s="200"/>
      <c r="X20" s="197" t="str">
        <f>IFERROR(__xludf.DUMMYFUNCTION("""COMPUTED_VALUE"""),"転けないように頑張ります！")</f>
        <v>転けないように頑張ります！</v>
      </c>
      <c r="Y20" s="202"/>
    </row>
    <row r="21">
      <c r="A21" s="156"/>
      <c r="B21" s="160">
        <f>IFERROR(__xludf.DUMMYFUNCTION("""COMPUTED_VALUE"""),29.0)</f>
        <v>29</v>
      </c>
      <c r="C21" s="160" t="str">
        <f>IFERROR(__xludf.DUMMYFUNCTION("""COMPUTED_VALUE"""),"C2")</f>
        <v>C2</v>
      </c>
      <c r="D21" s="160" t="str">
        <f>IFERROR(__xludf.DUMMYFUNCTION("""COMPUTED_VALUE"""),"-")</f>
        <v>-</v>
      </c>
      <c r="E21" s="161" t="str">
        <f>IFERROR(__xludf.DUMMYFUNCTION("""COMPUTED_VALUE"""),"どーやP")</f>
        <v>どーやP</v>
      </c>
      <c r="F21" s="213" t="str">
        <f>IFERROR(__xludf.DUMMYFUNCTION("""COMPUTED_VALUE"""),"参加")</f>
        <v>参加</v>
      </c>
      <c r="G21" s="213" t="str">
        <f>IFERROR(__xludf.DUMMYFUNCTION("""COMPUTED_VALUE"""),"前半：マーシャル①")</f>
        <v>前半：マーシャル①</v>
      </c>
      <c r="H21" s="213">
        <f>IFERROR(__xludf.DUMMYFUNCTION("""COMPUTED_VALUE"""),28.0)</f>
        <v>28</v>
      </c>
      <c r="I21" s="195">
        <f>IFERROR(__xludf.DUMMYFUNCTION("""COMPUTED_VALUE"""),45697.65323380787)</f>
        <v>45697.65323</v>
      </c>
      <c r="J21" s="197" t="str">
        <f>IFERROR(__xludf.DUMMYFUNCTION("""COMPUTED_VALUE"""),"はい")</f>
        <v>はい</v>
      </c>
      <c r="K21" s="197" t="str">
        <f>IFERROR(__xludf.DUMMYFUNCTION("""COMPUTED_VALUE"""),"松本達也")</f>
        <v>松本達也</v>
      </c>
      <c r="L21" s="197" t="str">
        <f>IFERROR(__xludf.DUMMYFUNCTION("""COMPUTED_VALUE"""),"どーやP")</f>
        <v>どーやP</v>
      </c>
      <c r="M21" s="197" t="str">
        <f>IFERROR(__xludf.DUMMYFUNCTION("""COMPUTED_VALUE"""),"選手名")</f>
        <v>選手名</v>
      </c>
      <c r="N21" s="197" t="str">
        <f>IFERROR(__xludf.DUMMYFUNCTION("""COMPUTED_VALUE"""),"Z400")</f>
        <v>Z400</v>
      </c>
      <c r="O21" s="197" t="str">
        <f>IFERROR(__xludf.DUMMYFUNCTION("""COMPUTED_VALUE"""),"黒")</f>
        <v>黒</v>
      </c>
      <c r="P21" s="199" t="str">
        <f>IFERROR(__xludf.DUMMYFUNCTION("""COMPUTED_VALUE"""),"C2級")</f>
        <v>C2級</v>
      </c>
      <c r="Q21" s="200"/>
      <c r="R21" s="200"/>
      <c r="S21" s="200"/>
      <c r="T21" s="200"/>
      <c r="U21" s="193" t="str">
        <f>IFERROR(__xludf.DUMMYFUNCTION("""COMPUTED_VALUE"""),"いいえ")</f>
        <v>いいえ</v>
      </c>
      <c r="V21" s="193" t="str">
        <f>IFERROR(__xludf.DUMMYFUNCTION("""COMPUTED_VALUE"""),"いいえ")</f>
        <v>いいえ</v>
      </c>
      <c r="W21" s="200"/>
      <c r="X21" s="197" t="str">
        <f>IFERROR(__xludf.DUMMYFUNCTION("""COMPUTED_VALUE"""),"今シーズン開幕戦に向けて23キロもダイエットしました！だだし痩せたのはバイクです。Z650からZ400に乗り換えての挑戦です。乗り換えたばかりですが結果を出せるようにがんばります！")</f>
        <v>今シーズン開幕戦に向けて23キロもダイエットしました！だだし痩せたのはバイクです。Z650からZ400に乗り換えての挑戦です。乗り換えたばかりですが結果を出せるようにがんばります！</v>
      </c>
      <c r="Y21" s="202"/>
    </row>
    <row r="22">
      <c r="A22" s="156"/>
      <c r="B22" s="160">
        <f>IFERROR(__xludf.DUMMYFUNCTION("""COMPUTED_VALUE"""),17.0)</f>
        <v>17</v>
      </c>
      <c r="C22" s="160" t="str">
        <f>IFERROR(__xludf.DUMMYFUNCTION("""COMPUTED_VALUE"""),"N")</f>
        <v>N</v>
      </c>
      <c r="D22" s="160" t="str">
        <f>IFERROR(__xludf.DUMMYFUNCTION("""COMPUTED_VALUE"""),"-")</f>
        <v>-</v>
      </c>
      <c r="E22" s="161" t="str">
        <f>IFERROR(__xludf.DUMMYFUNCTION("""COMPUTED_VALUE"""),"オカピー")</f>
        <v>オカピー</v>
      </c>
      <c r="F22" s="213" t="str">
        <f>IFERROR(__xludf.DUMMYFUNCTION("""COMPUTED_VALUE"""),"参加")</f>
        <v>参加</v>
      </c>
      <c r="G22" s="213" t="str">
        <f>IFERROR(__xludf.DUMMYFUNCTION("""COMPUTED_VALUE"""),"後半：カメラ②")</f>
        <v>後半：カメラ②</v>
      </c>
      <c r="H22" s="213">
        <f>IFERROR(__xludf.DUMMYFUNCTION("""COMPUTED_VALUE"""),17.0)</f>
        <v>17</v>
      </c>
      <c r="I22" s="195">
        <f>IFERROR(__xludf.DUMMYFUNCTION("""COMPUTED_VALUE"""),45697.67687505787)</f>
        <v>45697.67688</v>
      </c>
      <c r="J22" s="197" t="str">
        <f>IFERROR(__xludf.DUMMYFUNCTION("""COMPUTED_VALUE"""),"はい")</f>
        <v>はい</v>
      </c>
      <c r="K22" s="197" t="str">
        <f>IFERROR(__xludf.DUMMYFUNCTION("""COMPUTED_VALUE"""),"高岡　武司")</f>
        <v>高岡　武司</v>
      </c>
      <c r="L22" s="197" t="str">
        <f>IFERROR(__xludf.DUMMYFUNCTION("""COMPUTED_VALUE"""),"オカピー")</f>
        <v>オカピー</v>
      </c>
      <c r="M22" s="197" t="str">
        <f>IFERROR(__xludf.DUMMYFUNCTION("""COMPUTED_VALUE"""),"選手名")</f>
        <v>選手名</v>
      </c>
      <c r="N22" s="197" t="str">
        <f>IFERROR(__xludf.DUMMYFUNCTION("""COMPUTED_VALUE"""),"VTR")</f>
        <v>VTR</v>
      </c>
      <c r="O22" s="197" t="str">
        <f>IFERROR(__xludf.DUMMYFUNCTION("""COMPUTED_VALUE"""),"グレー")</f>
        <v>グレー</v>
      </c>
      <c r="P22" s="197" t="str">
        <f>IFERROR(__xludf.DUMMYFUNCTION("""COMPUTED_VALUE"""),"N級")</f>
        <v>N級</v>
      </c>
      <c r="Q22" s="200"/>
      <c r="R22" s="200"/>
      <c r="S22" s="200"/>
      <c r="T22" s="200"/>
      <c r="U22" s="193" t="str">
        <f>IFERROR(__xludf.DUMMYFUNCTION("""COMPUTED_VALUE"""),"いいえ")</f>
        <v>いいえ</v>
      </c>
      <c r="V22" s="193" t="str">
        <f>IFERROR(__xludf.DUMMYFUNCTION("""COMPUTED_VALUE"""),"いいえ")</f>
        <v>いいえ</v>
      </c>
      <c r="W22" s="200"/>
      <c r="X22" s="197" t="str">
        <f>IFERROR(__xludf.DUMMYFUNCTION("""COMPUTED_VALUE"""),"張り切っていきましょう！")</f>
        <v>張り切っていきましょう！</v>
      </c>
      <c r="Y22" s="202"/>
    </row>
    <row r="23">
      <c r="A23" s="156"/>
      <c r="B23" s="160">
        <f>IFERROR(__xludf.DUMMYFUNCTION("""COMPUTED_VALUE"""),43.0)</f>
        <v>43</v>
      </c>
      <c r="C23" s="160" t="str">
        <f>IFERROR(__xludf.DUMMYFUNCTION("""COMPUTED_VALUE"""),"C1")</f>
        <v>C1</v>
      </c>
      <c r="D23" s="160" t="str">
        <f>IFERROR(__xludf.DUMMYFUNCTION("""COMPUTED_VALUE"""),"-")</f>
        <v>-</v>
      </c>
      <c r="E23" s="161" t="str">
        <f>IFERROR(__xludf.DUMMYFUNCTION("""COMPUTED_VALUE"""),"とこ山とこ夫")</f>
        <v>とこ山とこ夫</v>
      </c>
      <c r="F23" s="213" t="str">
        <f>IFERROR(__xludf.DUMMYFUNCTION("""COMPUTED_VALUE"""),"参加")</f>
        <v>参加</v>
      </c>
      <c r="G23" s="213" t="str">
        <f>IFERROR(__xludf.DUMMYFUNCTION("""COMPUTED_VALUE"""),"前半：MC＆タイム読み上げ")</f>
        <v>前半：MC＆タイム読み上げ</v>
      </c>
      <c r="H23" s="213">
        <f>IFERROR(__xludf.DUMMYFUNCTION("""COMPUTED_VALUE"""),42.0)</f>
        <v>42</v>
      </c>
      <c r="I23" s="195">
        <f>IFERROR(__xludf.DUMMYFUNCTION("""COMPUTED_VALUE"""),45697.78984125)</f>
        <v>45697.78984</v>
      </c>
      <c r="J23" s="197" t="str">
        <f>IFERROR(__xludf.DUMMYFUNCTION("""COMPUTED_VALUE"""),"はい")</f>
        <v>はい</v>
      </c>
      <c r="K23" s="197" t="str">
        <f>IFERROR(__xludf.DUMMYFUNCTION("""COMPUTED_VALUE"""),"近藤健一郎")</f>
        <v>近藤健一郎</v>
      </c>
      <c r="L23" s="197" t="str">
        <f>IFERROR(__xludf.DUMMYFUNCTION("""COMPUTED_VALUE"""),"とこ山とこ夫")</f>
        <v>とこ山とこ夫</v>
      </c>
      <c r="M23" s="197" t="str">
        <f>IFERROR(__xludf.DUMMYFUNCTION("""COMPUTED_VALUE"""),"選手名")</f>
        <v>選手名</v>
      </c>
      <c r="N23" s="197" t="str">
        <f>IFERROR(__xludf.DUMMYFUNCTION("""COMPUTED_VALUE"""),"Z400")</f>
        <v>Z400</v>
      </c>
      <c r="O23" s="197" t="str">
        <f>IFERROR(__xludf.DUMMYFUNCTION("""COMPUTED_VALUE"""),"黒")</f>
        <v>黒</v>
      </c>
      <c r="P23" s="199" t="str">
        <f>IFERROR(__xludf.DUMMYFUNCTION("""COMPUTED_VALUE"""),"C1級")</f>
        <v>C1級</v>
      </c>
      <c r="Q23" s="200"/>
      <c r="R23" s="200"/>
      <c r="S23" s="200"/>
      <c r="T23" s="200"/>
      <c r="U23" s="193" t="str">
        <f>IFERROR(__xludf.DUMMYFUNCTION("""COMPUTED_VALUE"""),"いいえ")</f>
        <v>いいえ</v>
      </c>
      <c r="V23" s="193" t="str">
        <f>IFERROR(__xludf.DUMMYFUNCTION("""COMPUTED_VALUE"""),"いいえ")</f>
        <v>いいえ</v>
      </c>
      <c r="W23" s="200"/>
      <c r="X23" s="197" t="str">
        <f>IFERROR(__xludf.DUMMYFUNCTION("""COMPUTED_VALUE"""),"にじチャレ！初開催おめでとうございます！天候にも恵まれ素晴らしい大会になりましたね！サーキットコースとても楽しみです！怪我なく元気に楽しく走ります！！")</f>
        <v>にじチャレ！初開催おめでとうございます！天候にも恵まれ素晴らしい大会になりましたね！サーキットコースとても楽しみです！怪我なく元気に楽しく走ります！！</v>
      </c>
      <c r="Y23" s="202"/>
    </row>
    <row r="24">
      <c r="A24" s="156"/>
      <c r="B24" s="160"/>
      <c r="C24" s="160" t="str">
        <f>IFERROR(__xludf.DUMMYFUNCTION("""COMPUTED_VALUE"""),"")</f>
        <v/>
      </c>
      <c r="D24" s="160" t="str">
        <f>IFERROR(__xludf.DUMMYFUNCTION("""COMPUTED_VALUE"""),"-")</f>
        <v>-</v>
      </c>
      <c r="E24" s="161" t="str">
        <f>IFERROR(__xludf.DUMMYFUNCTION("""COMPUTED_VALUE"""),"SZK")</f>
        <v>SZK</v>
      </c>
      <c r="F24" s="213" t="str">
        <f>IFERROR(__xludf.DUMMYFUNCTION("""COMPUTED_VALUE"""),"キャンセル")</f>
        <v>キャンセル</v>
      </c>
      <c r="G24" s="213"/>
      <c r="H24" s="213"/>
      <c r="I24" s="195">
        <f>IFERROR(__xludf.DUMMYFUNCTION("""COMPUTED_VALUE"""),45697.82099570602)</f>
        <v>45697.821</v>
      </c>
      <c r="J24" s="197" t="str">
        <f>IFERROR(__xludf.DUMMYFUNCTION("""COMPUTED_VALUE"""),"はい")</f>
        <v>はい</v>
      </c>
      <c r="K24" s="197" t="str">
        <f>IFERROR(__xludf.DUMMYFUNCTION("""COMPUTED_VALUE"""),"鈴木淳史")</f>
        <v>鈴木淳史</v>
      </c>
      <c r="L24" s="197" t="str">
        <f>IFERROR(__xludf.DUMMYFUNCTION("""COMPUTED_VALUE"""),"SZK")</f>
        <v>SZK</v>
      </c>
      <c r="M24" s="197" t="str">
        <f>IFERROR(__xludf.DUMMYFUNCTION("""COMPUTED_VALUE"""),"選手名")</f>
        <v>選手名</v>
      </c>
      <c r="N24" s="197" t="str">
        <f>IFERROR(__xludf.DUMMYFUNCTION("""COMPUTED_VALUE"""),"GSX-R1000")</f>
        <v>GSX-R1000</v>
      </c>
      <c r="O24" s="197" t="str">
        <f>IFERROR(__xludf.DUMMYFUNCTION("""COMPUTED_VALUE"""),"白")</f>
        <v>白</v>
      </c>
      <c r="P24" s="197" t="str">
        <f>IFERROR(__xludf.DUMMYFUNCTION("""COMPUTED_VALUE"""),"C1級")</f>
        <v>C1級</v>
      </c>
      <c r="Q24" s="200"/>
      <c r="R24" s="200"/>
      <c r="S24" s="200"/>
      <c r="T24" s="200"/>
      <c r="U24" s="193" t="str">
        <f>IFERROR(__xludf.DUMMYFUNCTION("""COMPUTED_VALUE"""),"いいえ")</f>
        <v>いいえ</v>
      </c>
      <c r="V24" s="193" t="str">
        <f>IFERROR(__xludf.DUMMYFUNCTION("""COMPUTED_VALUE"""),"いいえ")</f>
        <v>いいえ</v>
      </c>
      <c r="W24" s="200"/>
      <c r="X24" s="197" t="str">
        <f>IFERROR(__xludf.DUMMYFUNCTION("""COMPUTED_VALUE"""),"よろしくお願いいたします。")</f>
        <v>よろしくお願いいたします。</v>
      </c>
      <c r="Y24" s="202"/>
    </row>
    <row r="25">
      <c r="A25" s="156"/>
      <c r="B25" s="160">
        <f>IFERROR(__xludf.DUMMYFUNCTION("""COMPUTED_VALUE"""),41.0)</f>
        <v>41</v>
      </c>
      <c r="C25" s="160" t="str">
        <f>IFERROR(__xludf.DUMMYFUNCTION("""COMPUTED_VALUE"""),"C1")</f>
        <v>C1</v>
      </c>
      <c r="D25" s="160" t="str">
        <f>IFERROR(__xludf.DUMMYFUNCTION("""COMPUTED_VALUE"""),"-")</f>
        <v>-</v>
      </c>
      <c r="E25" s="161" t="str">
        <f>IFERROR(__xludf.DUMMYFUNCTION("""COMPUTED_VALUE"""),"たけし")</f>
        <v>たけし</v>
      </c>
      <c r="F25" s="213" t="str">
        <f>IFERROR(__xludf.DUMMYFUNCTION("""COMPUTED_VALUE"""),"参加")</f>
        <v>参加</v>
      </c>
      <c r="G25" s="213" t="str">
        <f>IFERROR(__xludf.DUMMYFUNCTION("""COMPUTED_VALUE"""),"-")</f>
        <v>-</v>
      </c>
      <c r="H25" s="213">
        <f>IFERROR(__xludf.DUMMYFUNCTION("""COMPUTED_VALUE"""),40.0)</f>
        <v>40</v>
      </c>
      <c r="I25" s="195">
        <f>IFERROR(__xludf.DUMMYFUNCTION("""COMPUTED_VALUE"""),45697.834555891204)</f>
        <v>45697.83456</v>
      </c>
      <c r="J25" s="197" t="str">
        <f>IFERROR(__xludf.DUMMYFUNCTION("""COMPUTED_VALUE"""),"はい")</f>
        <v>はい</v>
      </c>
      <c r="K25" s="197" t="str">
        <f>IFERROR(__xludf.DUMMYFUNCTION("""COMPUTED_VALUE"""),"仲田 武史")</f>
        <v>仲田 武史</v>
      </c>
      <c r="L25" s="197" t="str">
        <f>IFERROR(__xludf.DUMMYFUNCTION("""COMPUTED_VALUE"""),"たけし")</f>
        <v>たけし</v>
      </c>
      <c r="M25" s="199" t="str">
        <f>IFERROR(__xludf.DUMMYFUNCTION("""COMPUTED_VALUE"""),"選手名")</f>
        <v>選手名</v>
      </c>
      <c r="N25" s="197" t="str">
        <f>IFERROR(__xludf.DUMMYFUNCTION("""COMPUTED_VALUE"""),"YZ250")</f>
        <v>YZ250</v>
      </c>
      <c r="O25" s="197" t="str">
        <f>IFERROR(__xludf.DUMMYFUNCTION("""COMPUTED_VALUE"""),"青/ピンク")</f>
        <v>青/ピンク</v>
      </c>
      <c r="P25" s="197" t="str">
        <f>IFERROR(__xludf.DUMMYFUNCTION("""COMPUTED_VALUE"""),"C1級")</f>
        <v>C1級</v>
      </c>
      <c r="Q25" s="200"/>
      <c r="R25" s="200"/>
      <c r="S25" s="200"/>
      <c r="T25" s="200"/>
      <c r="U25" s="193" t="str">
        <f>IFERROR(__xludf.DUMMYFUNCTION("""COMPUTED_VALUE"""),"いいえ")</f>
        <v>いいえ</v>
      </c>
      <c r="V25" s="193" t="str">
        <f>IFERROR(__xludf.DUMMYFUNCTION("""COMPUTED_VALUE"""),"いいえ")</f>
        <v>いいえ</v>
      </c>
      <c r="W25" s="200"/>
      <c r="X25" s="197" t="str">
        <f>IFERROR(__xludf.DUMMYFUNCTION("""COMPUTED_VALUE"""),"リクルス無しで勝ちたいです！
一生懸命走ります！！")</f>
        <v>リクルス無しで勝ちたいです！
一生懸命走ります！！</v>
      </c>
      <c r="Y25" s="202"/>
    </row>
    <row r="26">
      <c r="A26" s="156"/>
      <c r="B26" s="160">
        <f>IFERROR(__xludf.DUMMYFUNCTION("""COMPUTED_VALUE"""),12.0)</f>
        <v>12</v>
      </c>
      <c r="C26" s="160" t="str">
        <f>IFERROR(__xludf.DUMMYFUNCTION("""COMPUTED_VALUE"""),"D")</f>
        <v>D</v>
      </c>
      <c r="D26" s="160" t="str">
        <f>IFERROR(__xludf.DUMMYFUNCTION("""COMPUTED_VALUE"""),"-")</f>
        <v>-</v>
      </c>
      <c r="E26" s="161" t="str">
        <f>IFERROR(__xludf.DUMMYFUNCTION("""COMPUTED_VALUE"""),"ぶんちゃん")</f>
        <v>ぶんちゃん</v>
      </c>
      <c r="F26" s="213" t="str">
        <f>IFERROR(__xludf.DUMMYFUNCTION("""COMPUTED_VALUE"""),"参加")</f>
        <v>参加</v>
      </c>
      <c r="G26" s="213" t="str">
        <f>IFERROR(__xludf.DUMMYFUNCTION("""COMPUTED_VALUE"""),"朝：車検")</f>
        <v>朝：車検</v>
      </c>
      <c r="H26" s="213">
        <f>IFERROR(__xludf.DUMMYFUNCTION("""COMPUTED_VALUE"""),12.0)</f>
        <v>12</v>
      </c>
      <c r="I26" s="195">
        <f>IFERROR(__xludf.DUMMYFUNCTION("""COMPUTED_VALUE"""),45697.844538460646)</f>
        <v>45697.84454</v>
      </c>
      <c r="J26" s="197" t="str">
        <f>IFERROR(__xludf.DUMMYFUNCTION("""COMPUTED_VALUE"""),"はい")</f>
        <v>はい</v>
      </c>
      <c r="K26" s="197" t="str">
        <f>IFERROR(__xludf.DUMMYFUNCTION("""COMPUTED_VALUE"""),"國分 隆宇")</f>
        <v>國分 隆宇</v>
      </c>
      <c r="L26" s="197" t="str">
        <f>IFERROR(__xludf.DUMMYFUNCTION("""COMPUTED_VALUE"""),"ぶんちゃん")</f>
        <v>ぶんちゃん</v>
      </c>
      <c r="M26" s="197" t="str">
        <f>IFERROR(__xludf.DUMMYFUNCTION("""COMPUTED_VALUE"""),"選手名")</f>
        <v>選手名</v>
      </c>
      <c r="N26" s="197" t="str">
        <f>IFERROR(__xludf.DUMMYFUNCTION("""COMPUTED_VALUE"""),"GSX-R1000")</f>
        <v>GSX-R1000</v>
      </c>
      <c r="O26" s="197" t="str">
        <f>IFERROR(__xludf.DUMMYFUNCTION("""COMPUTED_VALUE"""),"グレー")</f>
        <v>グレー</v>
      </c>
      <c r="P26" s="199" t="str">
        <f>IFERROR(__xludf.DUMMYFUNCTION("""COMPUTED_VALUE"""),"D級")</f>
        <v>D級</v>
      </c>
      <c r="Q26" s="200"/>
      <c r="R26" s="200"/>
      <c r="S26" s="200"/>
      <c r="T26" s="200"/>
      <c r="U26" s="193" t="str">
        <f>IFERROR(__xludf.DUMMYFUNCTION("""COMPUTED_VALUE"""),"いいえ")</f>
        <v>いいえ</v>
      </c>
      <c r="V26" s="193" t="str">
        <f>IFERROR(__xludf.DUMMYFUNCTION("""COMPUTED_VALUE"""),"いいえ")</f>
        <v>いいえ</v>
      </c>
      <c r="W26" s="200"/>
      <c r="X26" s="197" t="str">
        <f>IFERROR(__xludf.DUMMYFUNCTION("""COMPUTED_VALUE"""),"フルバンクで膝を擦ってタイムも残します！！")</f>
        <v>フルバンクで膝を擦ってタイムも残します！！</v>
      </c>
      <c r="Y26" s="202"/>
    </row>
    <row r="27">
      <c r="A27" s="156"/>
      <c r="B27" s="160">
        <f>IFERROR(__xludf.DUMMYFUNCTION("""COMPUTED_VALUE"""),34.0)</f>
        <v>34</v>
      </c>
      <c r="C27" s="160" t="str">
        <f>IFERROR(__xludf.DUMMYFUNCTION("""COMPUTED_VALUE"""),"C2")</f>
        <v>C2</v>
      </c>
      <c r="D27" s="160" t="str">
        <f>IFERROR(__xludf.DUMMYFUNCTION("""COMPUTED_VALUE"""),"-")</f>
        <v>-</v>
      </c>
      <c r="E27" s="161" t="str">
        <f>IFERROR(__xludf.DUMMYFUNCTION("""COMPUTED_VALUE"""),"もーと")</f>
        <v>もーと</v>
      </c>
      <c r="F27" s="213" t="str">
        <f>IFERROR(__xludf.DUMMYFUNCTION("""COMPUTED_VALUE"""),"参加")</f>
        <v>参加</v>
      </c>
      <c r="G27" s="213" t="str">
        <f>IFERROR(__xludf.DUMMYFUNCTION("""COMPUTED_VALUE"""),"-")</f>
        <v>-</v>
      </c>
      <c r="H27" s="213">
        <f>IFERROR(__xludf.DUMMYFUNCTION("""COMPUTED_VALUE"""),33.0)</f>
        <v>33</v>
      </c>
      <c r="I27" s="195">
        <f>IFERROR(__xludf.DUMMYFUNCTION("""COMPUTED_VALUE"""),45697.855839780095)</f>
        <v>45697.85584</v>
      </c>
      <c r="J27" s="197" t="str">
        <f>IFERROR(__xludf.DUMMYFUNCTION("""COMPUTED_VALUE"""),"はい")</f>
        <v>はい</v>
      </c>
      <c r="K27" s="197" t="str">
        <f>IFERROR(__xludf.DUMMYFUNCTION("""COMPUTED_VALUE"""),"角間　弘基")</f>
        <v>角間　弘基</v>
      </c>
      <c r="L27" s="197" t="str">
        <f>IFERROR(__xludf.DUMMYFUNCTION("""COMPUTED_VALUE"""),"もーと")</f>
        <v>もーと</v>
      </c>
      <c r="M27" s="197" t="str">
        <f>IFERROR(__xludf.DUMMYFUNCTION("""COMPUTED_VALUE"""),"選手名")</f>
        <v>選手名</v>
      </c>
      <c r="N27" s="197" t="str">
        <f>IFERROR(__xludf.DUMMYFUNCTION("""COMPUTED_VALUE"""),"KX85")</f>
        <v>KX85</v>
      </c>
      <c r="O27" s="197" t="str">
        <f>IFERROR(__xludf.DUMMYFUNCTION("""COMPUTED_VALUE"""),"黒/黄")</f>
        <v>黒/黄</v>
      </c>
      <c r="P27" s="197" t="str">
        <f>IFERROR(__xludf.DUMMYFUNCTION("""COMPUTED_VALUE"""),"C2級")</f>
        <v>C2級</v>
      </c>
      <c r="Q27" s="200"/>
      <c r="R27" s="200"/>
      <c r="S27" s="200"/>
      <c r="T27" s="200"/>
      <c r="U27" s="193" t="str">
        <f>IFERROR(__xludf.DUMMYFUNCTION("""COMPUTED_VALUE"""),"いいえ")</f>
        <v>いいえ</v>
      </c>
      <c r="V27" s="193" t="str">
        <f>IFERROR(__xludf.DUMMYFUNCTION("""COMPUTED_VALUE"""),"いいえ")</f>
        <v>いいえ</v>
      </c>
      <c r="W27" s="200"/>
      <c r="X27" s="197" t="str">
        <f>IFERROR(__xludf.DUMMYFUNCTION("""COMPUTED_VALUE"""),"練習の成果を出せるように頑張ります！")</f>
        <v>練習の成果を出せるように頑張ります！</v>
      </c>
      <c r="Y27" s="202"/>
    </row>
    <row r="28">
      <c r="A28" s="156"/>
      <c r="B28" s="160">
        <f>IFERROR(__xludf.DUMMYFUNCTION("""COMPUTED_VALUE"""),52.0)</f>
        <v>52</v>
      </c>
      <c r="C28" s="160" t="str">
        <f>IFERROR(__xludf.DUMMYFUNCTION("""COMPUTED_VALUE"""),"A")</f>
        <v>A</v>
      </c>
      <c r="D28" s="160" t="str">
        <f>IFERROR(__xludf.DUMMYFUNCTION("""COMPUTED_VALUE"""),"-")</f>
        <v>-</v>
      </c>
      <c r="E28" s="161" t="str">
        <f>IFERROR(__xludf.DUMMYFUNCTION("""COMPUTED_VALUE"""),"しゃんばり")</f>
        <v>しゃんばり</v>
      </c>
      <c r="F28" s="213" t="str">
        <f>IFERROR(__xludf.DUMMYFUNCTION("""COMPUTED_VALUE"""),"参加")</f>
        <v>参加</v>
      </c>
      <c r="G28" s="213" t="str">
        <f>IFERROR(__xludf.DUMMYFUNCTION("""COMPUTED_VALUE"""),"-")</f>
        <v>-</v>
      </c>
      <c r="H28" s="213">
        <f>IFERROR(__xludf.DUMMYFUNCTION("""COMPUTED_VALUE"""),51.0)</f>
        <v>51</v>
      </c>
      <c r="I28" s="195">
        <f>IFERROR(__xludf.DUMMYFUNCTION("""COMPUTED_VALUE"""),45697.86199690972)</f>
        <v>45697.862</v>
      </c>
      <c r="J28" s="197" t="str">
        <f>IFERROR(__xludf.DUMMYFUNCTION("""COMPUTED_VALUE"""),"はい")</f>
        <v>はい</v>
      </c>
      <c r="K28" s="197" t="str">
        <f>IFERROR(__xludf.DUMMYFUNCTION("""COMPUTED_VALUE"""),"中村 永")</f>
        <v>中村 永</v>
      </c>
      <c r="L28" s="197" t="str">
        <f>IFERROR(__xludf.DUMMYFUNCTION("""COMPUTED_VALUE"""),"しゃんばり")</f>
        <v>しゃんばり</v>
      </c>
      <c r="M28" s="197" t="str">
        <f>IFERROR(__xludf.DUMMYFUNCTION("""COMPUTED_VALUE"""),"選手名")</f>
        <v>選手名</v>
      </c>
      <c r="N28" s="197" t="str">
        <f>IFERROR(__xludf.DUMMYFUNCTION("""COMPUTED_VALUE"""),"VTR")</f>
        <v>VTR</v>
      </c>
      <c r="O28" s="197" t="str">
        <f>IFERROR(__xludf.DUMMYFUNCTION("""COMPUTED_VALUE"""),"白")</f>
        <v>白</v>
      </c>
      <c r="P28" s="197" t="str">
        <f>IFERROR(__xludf.DUMMYFUNCTION("""COMPUTED_VALUE"""),"A級")</f>
        <v>A級</v>
      </c>
      <c r="Q28" s="200"/>
      <c r="R28" s="200"/>
      <c r="S28" s="200"/>
      <c r="T28" s="200"/>
      <c r="U28" s="193" t="str">
        <f>IFERROR(__xludf.DUMMYFUNCTION("""COMPUTED_VALUE"""),"いいえ")</f>
        <v>いいえ</v>
      </c>
      <c r="V28" s="193" t="str">
        <f>IFERROR(__xludf.DUMMYFUNCTION("""COMPUTED_VALUE"""),"いいえ")</f>
        <v>いいえ</v>
      </c>
      <c r="W28" s="200"/>
      <c r="X28" s="197" t="str">
        <f>IFERROR(__xludf.DUMMYFUNCTION("""COMPUTED_VALUE"""),"組み立てホヤホヤのVTRで初参加です！お手柔らかにお願いします！！笑")</f>
        <v>組み立てホヤホヤのVTRで初参加です！お手柔らかにお願いします！！笑</v>
      </c>
      <c r="Y28" s="202"/>
    </row>
    <row r="29">
      <c r="A29" s="156"/>
      <c r="B29" s="160">
        <f>IFERROR(__xludf.DUMMYFUNCTION("""COMPUTED_VALUE"""),18.0)</f>
        <v>18</v>
      </c>
      <c r="C29" s="160" t="str">
        <f>IFERROR(__xludf.DUMMYFUNCTION("""COMPUTED_VALUE"""),"N")</f>
        <v>N</v>
      </c>
      <c r="D29" s="160" t="str">
        <f>IFERROR(__xludf.DUMMYFUNCTION("""COMPUTED_VALUE"""),"-")</f>
        <v>-</v>
      </c>
      <c r="E29" s="161" t="str">
        <f>IFERROR(__xludf.DUMMYFUNCTION("""COMPUTED_VALUE"""),"みつい")</f>
        <v>みつい</v>
      </c>
      <c r="F29" s="213" t="str">
        <f>IFERROR(__xludf.DUMMYFUNCTION("""COMPUTED_VALUE"""),"参加")</f>
        <v>参加</v>
      </c>
      <c r="G29" s="213" t="str">
        <f>IFERROR(__xludf.DUMMYFUNCTION("""COMPUTED_VALUE"""),"-")</f>
        <v>-</v>
      </c>
      <c r="H29" s="213">
        <f>IFERROR(__xludf.DUMMYFUNCTION("""COMPUTED_VALUE"""),18.0)</f>
        <v>18</v>
      </c>
      <c r="I29" s="195">
        <f>IFERROR(__xludf.DUMMYFUNCTION("""COMPUTED_VALUE"""),45697.90869146991)</f>
        <v>45697.90869</v>
      </c>
      <c r="J29" s="197" t="str">
        <f>IFERROR(__xludf.DUMMYFUNCTION("""COMPUTED_VALUE"""),"はい")</f>
        <v>はい</v>
      </c>
      <c r="K29" s="197" t="str">
        <f>IFERROR(__xludf.DUMMYFUNCTION("""COMPUTED_VALUE"""),"三井　啓徳")</f>
        <v>三井　啓徳</v>
      </c>
      <c r="L29" s="197" t="str">
        <f>IFERROR(__xludf.DUMMYFUNCTION("""COMPUTED_VALUE"""),"みつい")</f>
        <v>みつい</v>
      </c>
      <c r="M29" s="197" t="str">
        <f>IFERROR(__xludf.DUMMYFUNCTION("""COMPUTED_VALUE"""),"選手名")</f>
        <v>選手名</v>
      </c>
      <c r="N29" s="197" t="str">
        <f>IFERROR(__xludf.DUMMYFUNCTION("""COMPUTED_VALUE"""),"GSX250R")</f>
        <v>GSX250R</v>
      </c>
      <c r="O29" s="197" t="str">
        <f>IFERROR(__xludf.DUMMYFUNCTION("""COMPUTED_VALUE"""),"白/黒")</f>
        <v>白/黒</v>
      </c>
      <c r="P29" s="197" t="str">
        <f>IFERROR(__xludf.DUMMYFUNCTION("""COMPUTED_VALUE"""),"N級")</f>
        <v>N級</v>
      </c>
      <c r="Q29" s="200"/>
      <c r="R29" s="200"/>
      <c r="S29" s="200"/>
      <c r="T29" s="200"/>
      <c r="U29" s="193" t="str">
        <f>IFERROR(__xludf.DUMMYFUNCTION("""COMPUTED_VALUE"""),"いいえ")</f>
        <v>いいえ</v>
      </c>
      <c r="V29" s="193" t="str">
        <f>IFERROR(__xludf.DUMMYFUNCTION("""COMPUTED_VALUE"""),"いいえ")</f>
        <v>いいえ</v>
      </c>
      <c r="W29" s="200"/>
      <c r="X29" s="197" t="str">
        <f>IFERROR(__xludf.DUMMYFUNCTION("""COMPUTED_VALUE"""),"あまり見かけないバイクと人ですが、よろしくお願いします。モトジムカーナの大会に出るのは2回目で、去年の中部大会の後にパイロンパーク鈴鹿で練習させてもらい、お世話になりました。今日はその成果を出せるように頑張ります！")</f>
        <v>あまり見かけないバイクと人ですが、よろしくお願いします。モトジムカーナの大会に出るのは2回目で、去年の中部大会の後にパイロンパーク鈴鹿で練習させてもらい、お世話になりました。今日はその成果を出せるように頑張ります！</v>
      </c>
      <c r="Y29" s="202"/>
    </row>
    <row r="30">
      <c r="A30" s="156"/>
      <c r="B30" s="160">
        <f>IFERROR(__xludf.DUMMYFUNCTION("""COMPUTED_VALUE"""),5.0)</f>
        <v>5</v>
      </c>
      <c r="C30" s="160" t="str">
        <f>IFERROR(__xludf.DUMMYFUNCTION("""COMPUTED_VALUE"""),"D")</f>
        <v>D</v>
      </c>
      <c r="D30" s="160" t="str">
        <f>IFERROR(__xludf.DUMMYFUNCTION("""COMPUTED_VALUE"""),"-")</f>
        <v>-</v>
      </c>
      <c r="E30" s="161" t="str">
        <f>IFERROR(__xludf.DUMMYFUNCTION("""COMPUTED_VALUE"""),"ホッシャ")</f>
        <v>ホッシャ</v>
      </c>
      <c r="F30" s="213" t="str">
        <f>IFERROR(__xludf.DUMMYFUNCTION("""COMPUTED_VALUE"""),"参加")</f>
        <v>参加</v>
      </c>
      <c r="G30" s="213" t="str">
        <f>IFERROR(__xludf.DUMMYFUNCTION("""COMPUTED_VALUE"""),"-")</f>
        <v>-</v>
      </c>
      <c r="H30" s="213">
        <f>IFERROR(__xludf.DUMMYFUNCTION("""COMPUTED_VALUE"""),5.0)</f>
        <v>5</v>
      </c>
      <c r="I30" s="195">
        <f>IFERROR(__xludf.DUMMYFUNCTION("""COMPUTED_VALUE"""),45697.91577907407)</f>
        <v>45697.91578</v>
      </c>
      <c r="J30" s="197" t="str">
        <f>IFERROR(__xludf.DUMMYFUNCTION("""COMPUTED_VALUE"""),"はい")</f>
        <v>はい</v>
      </c>
      <c r="K30" s="197" t="str">
        <f>IFERROR(__xludf.DUMMYFUNCTION("""COMPUTED_VALUE"""),"渡邊 星弥")</f>
        <v>渡邊 星弥</v>
      </c>
      <c r="L30" s="197" t="str">
        <f>IFERROR(__xludf.DUMMYFUNCTION("""COMPUTED_VALUE"""),"ホッシャ")</f>
        <v>ホッシャ</v>
      </c>
      <c r="M30" s="197" t="str">
        <f>IFERROR(__xludf.DUMMYFUNCTION("""COMPUTED_VALUE"""),"選手名")</f>
        <v>選手名</v>
      </c>
      <c r="N30" s="197" t="str">
        <f>IFERROR(__xludf.DUMMYFUNCTION("""COMPUTED_VALUE"""),"VTR")</f>
        <v>VTR</v>
      </c>
      <c r="O30" s="197" t="str">
        <f>IFERROR(__xludf.DUMMYFUNCTION("""COMPUTED_VALUE"""),"白")</f>
        <v>白</v>
      </c>
      <c r="P30" s="197" t="str">
        <f>IFERROR(__xludf.DUMMYFUNCTION("""COMPUTED_VALUE"""),"D級")</f>
        <v>D級</v>
      </c>
      <c r="Q30" s="200"/>
      <c r="R30" s="200"/>
      <c r="S30" s="200"/>
      <c r="T30" s="200"/>
      <c r="U30" s="193" t="str">
        <f>IFERROR(__xludf.DUMMYFUNCTION("""COMPUTED_VALUE"""),"いいえ")</f>
        <v>いいえ</v>
      </c>
      <c r="V30" s="193" t="str">
        <f>IFERROR(__xludf.DUMMYFUNCTION("""COMPUTED_VALUE"""),"いいえ")</f>
        <v>いいえ</v>
      </c>
      <c r="W30" s="200"/>
      <c r="X30" s="197" t="str">
        <f>IFERROR(__xludf.DUMMYFUNCTION("""COMPUTED_VALUE"""),"最近サーキット走行への関心がとっても高まってきているんですが、当分ツナギを買うお金が確保できそうにありません。")</f>
        <v>最近サーキット走行への関心がとっても高まってきているんですが、当分ツナギを買うお金が確保できそうにありません。</v>
      </c>
      <c r="Y30" s="202"/>
    </row>
    <row r="31">
      <c r="A31" s="156"/>
      <c r="B31" s="160">
        <f>IFERROR(__xludf.DUMMYFUNCTION("""COMPUTED_VALUE"""),25.0)</f>
        <v>25</v>
      </c>
      <c r="C31" s="160" t="str">
        <f>IFERROR(__xludf.DUMMYFUNCTION("""COMPUTED_VALUE"""),"N")</f>
        <v>N</v>
      </c>
      <c r="D31" s="160" t="str">
        <f>IFERROR(__xludf.DUMMYFUNCTION("""COMPUTED_VALUE"""),"-")</f>
        <v>-</v>
      </c>
      <c r="E31" s="161" t="str">
        <f>IFERROR(__xludf.DUMMYFUNCTION("""COMPUTED_VALUE"""),"さかもっちゃん")</f>
        <v>さかもっちゃん</v>
      </c>
      <c r="F31" s="213" t="str">
        <f>IFERROR(__xludf.DUMMYFUNCTION("""COMPUTED_VALUE"""),"参加")</f>
        <v>参加</v>
      </c>
      <c r="G31" s="213" t="str">
        <f>IFERROR(__xludf.DUMMYFUNCTION("""COMPUTED_VALUE"""),"-")</f>
        <v>-</v>
      </c>
      <c r="H31" s="213">
        <f>IFERROR(__xludf.DUMMYFUNCTION("""COMPUTED_VALUE"""),25.0)</f>
        <v>25</v>
      </c>
      <c r="I31" s="195">
        <f>IFERROR(__xludf.DUMMYFUNCTION("""COMPUTED_VALUE"""),45697.94950681713)</f>
        <v>45697.94951</v>
      </c>
      <c r="J31" s="197" t="str">
        <f>IFERROR(__xludf.DUMMYFUNCTION("""COMPUTED_VALUE"""),"はい")</f>
        <v>はい</v>
      </c>
      <c r="K31" s="197" t="str">
        <f>IFERROR(__xludf.DUMMYFUNCTION("""COMPUTED_VALUE"""),"坂本尚人")</f>
        <v>坂本尚人</v>
      </c>
      <c r="L31" s="197" t="str">
        <f>IFERROR(__xludf.DUMMYFUNCTION("""COMPUTED_VALUE"""),"さかもっちゃん")</f>
        <v>さかもっちゃん</v>
      </c>
      <c r="M31" s="197" t="str">
        <f>IFERROR(__xludf.DUMMYFUNCTION("""COMPUTED_VALUE"""),"選手名")</f>
        <v>選手名</v>
      </c>
      <c r="N31" s="197" t="str">
        <f>IFERROR(__xludf.DUMMYFUNCTION("""COMPUTED_VALUE"""),"690 DUKE")</f>
        <v>690 DUKE</v>
      </c>
      <c r="O31" s="197" t="str">
        <f>IFERROR(__xludf.DUMMYFUNCTION("""COMPUTED_VALUE"""),"白/オレンジ")</f>
        <v>白/オレンジ</v>
      </c>
      <c r="P31" s="197" t="str">
        <f>IFERROR(__xludf.DUMMYFUNCTION("""COMPUTED_VALUE"""),"N級")</f>
        <v>N級</v>
      </c>
      <c r="Q31" s="200"/>
      <c r="R31" s="200"/>
      <c r="S31" s="200"/>
      <c r="T31" s="200"/>
      <c r="U31" s="193" t="str">
        <f>IFERROR(__xludf.DUMMYFUNCTION("""COMPUTED_VALUE"""),"いいえ")</f>
        <v>いいえ</v>
      </c>
      <c r="V31" s="193" t="str">
        <f>IFERROR(__xludf.DUMMYFUNCTION("""COMPUTED_VALUE"""),"いいえ")</f>
        <v>いいえ</v>
      </c>
      <c r="W31" s="200"/>
      <c r="X31" s="197" t="str">
        <f>IFERROR(__xludf.DUMMYFUNCTION("""COMPUTED_VALUE"""),"訳あって早期退職して第二の人生模索中‼️")</f>
        <v>訳あって早期退職して第二の人生模索中‼️</v>
      </c>
      <c r="Y31" s="202"/>
    </row>
    <row r="32">
      <c r="A32" s="156"/>
      <c r="B32" s="160">
        <f>IFERROR(__xludf.DUMMYFUNCTION("""COMPUTED_VALUE"""),35.0)</f>
        <v>35</v>
      </c>
      <c r="C32" s="160" t="str">
        <f>IFERROR(__xludf.DUMMYFUNCTION("""COMPUTED_VALUE"""),"C2")</f>
        <v>C2</v>
      </c>
      <c r="D32" s="160" t="str">
        <f>IFERROR(__xludf.DUMMYFUNCTION("""COMPUTED_VALUE"""),"セパハン")</f>
        <v>セパハン</v>
      </c>
      <c r="E32" s="161" t="str">
        <f>IFERROR(__xludf.DUMMYFUNCTION("""COMPUTED_VALUE"""),"モル")</f>
        <v>モル</v>
      </c>
      <c r="F32" s="213" t="str">
        <f>IFERROR(__xludf.DUMMYFUNCTION("""COMPUTED_VALUE"""),"参加")</f>
        <v>参加</v>
      </c>
      <c r="G32" s="213" t="str">
        <f>IFERROR(__xludf.DUMMYFUNCTION("""COMPUTED_VALUE"""),"-")</f>
        <v>-</v>
      </c>
      <c r="H32" s="213">
        <f>IFERROR(__xludf.DUMMYFUNCTION("""COMPUTED_VALUE"""),34.0)</f>
        <v>34</v>
      </c>
      <c r="I32" s="195">
        <f>IFERROR(__xludf.DUMMYFUNCTION("""COMPUTED_VALUE"""),45698.08499206019)</f>
        <v>45698.08499</v>
      </c>
      <c r="J32" s="197" t="str">
        <f>IFERROR(__xludf.DUMMYFUNCTION("""COMPUTED_VALUE"""),"はい")</f>
        <v>はい</v>
      </c>
      <c r="K32" s="197" t="str">
        <f>IFERROR(__xludf.DUMMYFUNCTION("""COMPUTED_VALUE"""),"小森　守")</f>
        <v>小森　守</v>
      </c>
      <c r="L32" s="197" t="str">
        <f>IFERROR(__xludf.DUMMYFUNCTION("""COMPUTED_VALUE"""),"モル")</f>
        <v>モル</v>
      </c>
      <c r="M32" s="197" t="str">
        <f>IFERROR(__xludf.DUMMYFUNCTION("""COMPUTED_VALUE"""),"選手名")</f>
        <v>選手名</v>
      </c>
      <c r="N32" s="197" t="str">
        <f>IFERROR(__xludf.DUMMYFUNCTION("""COMPUTED_VALUE"""),"YZF-R25")</f>
        <v>YZF-R25</v>
      </c>
      <c r="O32" s="197" t="str">
        <f>IFERROR(__xludf.DUMMYFUNCTION("""COMPUTED_VALUE"""),"青/白/黒")</f>
        <v>青/白/黒</v>
      </c>
      <c r="P32" s="197" t="str">
        <f>IFERROR(__xludf.DUMMYFUNCTION("""COMPUTED_VALUE"""),"C2級")</f>
        <v>C2級</v>
      </c>
      <c r="Q32" s="200"/>
      <c r="R32" s="200"/>
      <c r="S32" s="200"/>
      <c r="T32" s="200"/>
      <c r="U32" s="193" t="str">
        <f>IFERROR(__xludf.DUMMYFUNCTION("""COMPUTED_VALUE"""),"はい")</f>
        <v>はい</v>
      </c>
      <c r="V32" s="193" t="str">
        <f>IFERROR(__xludf.DUMMYFUNCTION("""COMPUTED_VALUE"""),"いいえ")</f>
        <v>いいえ</v>
      </c>
      <c r="W32" s="200"/>
      <c r="X32" s="197" t="str">
        <f>IFERROR(__xludf.DUMMYFUNCTION("""COMPUTED_VALUE"""),"関東セパハンズの矜持を見せるべく遠征します！セパハン最速を目指します。")</f>
        <v>関東セパハンズの矜持を見せるべく遠征します！セパハン最速を目指します。</v>
      </c>
      <c r="Y32" s="202"/>
    </row>
    <row r="33">
      <c r="A33" s="156"/>
      <c r="B33" s="160">
        <f>IFERROR(__xludf.DUMMYFUNCTION("""COMPUTED_VALUE"""),30.0)</f>
        <v>30</v>
      </c>
      <c r="C33" s="160" t="str">
        <f>IFERROR(__xludf.DUMMYFUNCTION("""COMPUTED_VALUE"""),"C2")</f>
        <v>C2</v>
      </c>
      <c r="D33" s="160" t="str">
        <f>IFERROR(__xludf.DUMMYFUNCTION("""COMPUTED_VALUE"""),"-")</f>
        <v>-</v>
      </c>
      <c r="E33" s="161" t="str">
        <f>IFERROR(__xludf.DUMMYFUNCTION("""COMPUTED_VALUE"""),"まる")</f>
        <v>まる</v>
      </c>
      <c r="F33" s="213" t="str">
        <f>IFERROR(__xludf.DUMMYFUNCTION("""COMPUTED_VALUE"""),"参加")</f>
        <v>参加</v>
      </c>
      <c r="G33" s="213" t="str">
        <f>IFERROR(__xludf.DUMMYFUNCTION("""COMPUTED_VALUE"""),"前半：マーシャル①")</f>
        <v>前半：マーシャル①</v>
      </c>
      <c r="H33" s="213">
        <f>IFERROR(__xludf.DUMMYFUNCTION("""COMPUTED_VALUE"""),29.0)</f>
        <v>29</v>
      </c>
      <c r="I33" s="195">
        <f>IFERROR(__xludf.DUMMYFUNCTION("""COMPUTED_VALUE"""),45698.28835590278)</f>
        <v>45698.28836</v>
      </c>
      <c r="J33" s="197" t="str">
        <f>IFERROR(__xludf.DUMMYFUNCTION("""COMPUTED_VALUE"""),"はい")</f>
        <v>はい</v>
      </c>
      <c r="K33" s="197" t="str">
        <f>IFERROR(__xludf.DUMMYFUNCTION("""COMPUTED_VALUE"""),"古田　務")</f>
        <v>古田　務</v>
      </c>
      <c r="L33" s="197" t="str">
        <f>IFERROR(__xludf.DUMMYFUNCTION("""COMPUTED_VALUE"""),"まる")</f>
        <v>まる</v>
      </c>
      <c r="M33" s="197" t="str">
        <f>IFERROR(__xludf.DUMMYFUNCTION("""COMPUTED_VALUE"""),"選手名")</f>
        <v>選手名</v>
      </c>
      <c r="N33" s="197" t="str">
        <f>IFERROR(__xludf.DUMMYFUNCTION("""COMPUTED_VALUE"""),"VTR")</f>
        <v>VTR</v>
      </c>
      <c r="O33" s="197" t="str">
        <f>IFERROR(__xludf.DUMMYFUNCTION("""COMPUTED_VALUE"""),"白/黄")</f>
        <v>白/黄</v>
      </c>
      <c r="P33" s="199" t="str">
        <f>IFERROR(__xludf.DUMMYFUNCTION("""COMPUTED_VALUE"""),"C2級")</f>
        <v>C2級</v>
      </c>
      <c r="Q33" s="200"/>
      <c r="R33" s="200"/>
      <c r="S33" s="200"/>
      <c r="T33" s="200"/>
      <c r="U33" s="193" t="str">
        <f>IFERROR(__xludf.DUMMYFUNCTION("""COMPUTED_VALUE"""),"いいえ")</f>
        <v>いいえ</v>
      </c>
      <c r="V33" s="193" t="str">
        <f>IFERROR(__xludf.DUMMYFUNCTION("""COMPUTED_VALUE"""),"いいえ")</f>
        <v>いいえ</v>
      </c>
      <c r="W33" s="200"/>
      <c r="X33" s="197" t="str">
        <f>IFERROR(__xludf.DUMMYFUNCTION("""COMPUTED_VALUE"""),"のんびりやってくょ～🎵")</f>
        <v>のんびりやってくょ～🎵</v>
      </c>
      <c r="Y33" s="202"/>
    </row>
    <row r="34">
      <c r="A34" s="156"/>
      <c r="B34" s="160">
        <f>IFERROR(__xludf.DUMMYFUNCTION("""COMPUTED_VALUE"""),7.0)</f>
        <v>7</v>
      </c>
      <c r="C34" s="160" t="str">
        <f>IFERROR(__xludf.DUMMYFUNCTION("""COMPUTED_VALUE"""),"D")</f>
        <v>D</v>
      </c>
      <c r="D34" s="160" t="str">
        <f>IFERROR(__xludf.DUMMYFUNCTION("""COMPUTED_VALUE"""),"セパハン")</f>
        <v>セパハン</v>
      </c>
      <c r="E34" s="161" t="str">
        <f>IFERROR(__xludf.DUMMYFUNCTION("""COMPUTED_VALUE"""),"ふじもん")</f>
        <v>ふじもん</v>
      </c>
      <c r="F34" s="213" t="str">
        <f>IFERROR(__xludf.DUMMYFUNCTION("""COMPUTED_VALUE"""),"参加")</f>
        <v>参加</v>
      </c>
      <c r="G34" s="213" t="str">
        <f>IFERROR(__xludf.DUMMYFUNCTION("""COMPUTED_VALUE"""),"後半：ウォームアップ誘導")</f>
        <v>後半：ウォームアップ誘導</v>
      </c>
      <c r="H34" s="213">
        <f>IFERROR(__xludf.DUMMYFUNCTION("""COMPUTED_VALUE"""),7.0)</f>
        <v>7</v>
      </c>
      <c r="I34" s="195">
        <f>IFERROR(__xludf.DUMMYFUNCTION("""COMPUTED_VALUE"""),45698.35709875)</f>
        <v>45698.3571</v>
      </c>
      <c r="J34" s="197" t="str">
        <f>IFERROR(__xludf.DUMMYFUNCTION("""COMPUTED_VALUE"""),"はい")</f>
        <v>はい</v>
      </c>
      <c r="K34" s="197" t="str">
        <f>IFERROR(__xludf.DUMMYFUNCTION("""COMPUTED_VALUE"""),"藤本 孝之")</f>
        <v>藤本 孝之</v>
      </c>
      <c r="L34" s="197" t="str">
        <f>IFERROR(__xludf.DUMMYFUNCTION("""COMPUTED_VALUE"""),"ふじもん")</f>
        <v>ふじもん</v>
      </c>
      <c r="M34" s="197" t="str">
        <f>IFERROR(__xludf.DUMMYFUNCTION("""COMPUTED_VALUE"""),"選手名")</f>
        <v>選手名</v>
      </c>
      <c r="N34" s="197" t="str">
        <f>IFERROR(__xludf.DUMMYFUNCTION("""COMPUTED_VALUE"""),"MR150")</f>
        <v>MR150</v>
      </c>
      <c r="O34" s="197" t="str">
        <f>IFERROR(__xludf.DUMMYFUNCTION("""COMPUTED_VALUE"""),"白")</f>
        <v>白</v>
      </c>
      <c r="P34" s="197" t="str">
        <f>IFERROR(__xludf.DUMMYFUNCTION("""COMPUTED_VALUE"""),"D級")</f>
        <v>D級</v>
      </c>
      <c r="Q34" s="200"/>
      <c r="R34" s="200"/>
      <c r="S34" s="200"/>
      <c r="T34" s="200"/>
      <c r="U34" s="193" t="str">
        <f>IFERROR(__xludf.DUMMYFUNCTION("""COMPUTED_VALUE"""),"はい")</f>
        <v>はい</v>
      </c>
      <c r="V34" s="193" t="str">
        <f>IFERROR(__xludf.DUMMYFUNCTION("""COMPUTED_VALUE"""),"いいえ")</f>
        <v>いいえ</v>
      </c>
      <c r="W34" s="200"/>
      <c r="X34" s="197" t="str">
        <f>IFERROR(__xludf.DUMMYFUNCTION("""COMPUTED_VALUE"""),"セパハンクラス優勝目指します！")</f>
        <v>セパハンクラス優勝目指します！</v>
      </c>
      <c r="Y34" s="202"/>
    </row>
    <row r="35">
      <c r="A35" s="156"/>
      <c r="B35" s="160">
        <f>IFERROR(__xludf.DUMMYFUNCTION("""COMPUTED_VALUE"""),39.0)</f>
        <v>39</v>
      </c>
      <c r="C35" s="160" t="str">
        <f>IFERROR(__xludf.DUMMYFUNCTION("""COMPUTED_VALUE"""),"C1")</f>
        <v>C1</v>
      </c>
      <c r="D35" s="160" t="str">
        <f>IFERROR(__xludf.DUMMYFUNCTION("""COMPUTED_VALUE"""),"-")</f>
        <v>-</v>
      </c>
      <c r="E35" s="161" t="str">
        <f>IFERROR(__xludf.DUMMYFUNCTION("""COMPUTED_VALUE"""),"もんじろう")</f>
        <v>もんじろう</v>
      </c>
      <c r="F35" s="213" t="str">
        <f>IFERROR(__xludf.DUMMYFUNCTION("""COMPUTED_VALUE"""),"参加")</f>
        <v>参加</v>
      </c>
      <c r="G35" s="213" t="str">
        <f>IFERROR(__xludf.DUMMYFUNCTION("""COMPUTED_VALUE"""),"-")</f>
        <v>-</v>
      </c>
      <c r="H35" s="213">
        <f>IFERROR(__xludf.DUMMYFUNCTION("""COMPUTED_VALUE"""),38.0)</f>
        <v>38</v>
      </c>
      <c r="I35" s="195">
        <f>IFERROR(__xludf.DUMMYFUNCTION("""COMPUTED_VALUE"""),45698.53132052084)</f>
        <v>45698.53132</v>
      </c>
      <c r="J35" s="197" t="str">
        <f>IFERROR(__xludf.DUMMYFUNCTION("""COMPUTED_VALUE"""),"はい")</f>
        <v>はい</v>
      </c>
      <c r="K35" s="197" t="str">
        <f>IFERROR(__xludf.DUMMYFUNCTION("""COMPUTED_VALUE"""),"渡邊　二朗")</f>
        <v>渡邊　二朗</v>
      </c>
      <c r="L35" s="197" t="str">
        <f>IFERROR(__xludf.DUMMYFUNCTION("""COMPUTED_VALUE"""),"もんじろう")</f>
        <v>もんじろう</v>
      </c>
      <c r="M35" s="199" t="str">
        <f>IFERROR(__xludf.DUMMYFUNCTION("""COMPUTED_VALUE"""),"選手名")</f>
        <v>選手名</v>
      </c>
      <c r="N35" s="197" t="str">
        <f>IFERROR(__xludf.DUMMYFUNCTION("""COMPUTED_VALUE"""),"WR450F")</f>
        <v>WR450F</v>
      </c>
      <c r="O35" s="197" t="str">
        <f>IFERROR(__xludf.DUMMYFUNCTION("""COMPUTED_VALUE"""),"青/白")</f>
        <v>青/白</v>
      </c>
      <c r="P35" s="197" t="str">
        <f>IFERROR(__xludf.DUMMYFUNCTION("""COMPUTED_VALUE"""),"C1級")</f>
        <v>C1級</v>
      </c>
      <c r="Q35" s="200"/>
      <c r="R35" s="200"/>
      <c r="S35" s="200"/>
      <c r="T35" s="200"/>
      <c r="U35" s="193" t="str">
        <f>IFERROR(__xludf.DUMMYFUNCTION("""COMPUTED_VALUE"""),"いいえ")</f>
        <v>いいえ</v>
      </c>
      <c r="V35" s="193" t="str">
        <f>IFERROR(__xludf.DUMMYFUNCTION("""COMPUTED_VALUE"""),"いいえ")</f>
        <v>いいえ</v>
      </c>
      <c r="W35" s="200"/>
      <c r="X35" s="197" t="str">
        <f>IFERROR(__xludf.DUMMYFUNCTION("""COMPUTED_VALUE"""),"完走してしっかり記録を残したいです")</f>
        <v>完走してしっかり記録を残したいです</v>
      </c>
      <c r="Y35" s="202"/>
    </row>
    <row r="36">
      <c r="A36" s="156"/>
      <c r="B36" s="160">
        <f>IFERROR(__xludf.DUMMYFUNCTION("""COMPUTED_VALUE"""),44.0)</f>
        <v>44</v>
      </c>
      <c r="C36" s="160" t="str">
        <f>IFERROR(__xludf.DUMMYFUNCTION("""COMPUTED_VALUE"""),"C1")</f>
        <v>C1</v>
      </c>
      <c r="D36" s="160" t="str">
        <f>IFERROR(__xludf.DUMMYFUNCTION("""COMPUTED_VALUE"""),"-")</f>
        <v>-</v>
      </c>
      <c r="E36" s="161" t="str">
        <f>IFERROR(__xludf.DUMMYFUNCTION("""COMPUTED_VALUE"""),"TOKICO")</f>
        <v>TOKICO</v>
      </c>
      <c r="F36" s="213" t="str">
        <f>IFERROR(__xludf.DUMMYFUNCTION("""COMPUTED_VALUE"""),"参加")</f>
        <v>参加</v>
      </c>
      <c r="G36" s="213" t="str">
        <f>IFERROR(__xludf.DUMMYFUNCTION("""COMPUTED_VALUE"""),"前半：カメラ①")</f>
        <v>前半：カメラ①</v>
      </c>
      <c r="H36" s="213">
        <f>IFERROR(__xludf.DUMMYFUNCTION("""COMPUTED_VALUE"""),43.0)</f>
        <v>43</v>
      </c>
      <c r="I36" s="195">
        <f>IFERROR(__xludf.DUMMYFUNCTION("""COMPUTED_VALUE"""),45699.90016653935)</f>
        <v>45699.90017</v>
      </c>
      <c r="J36" s="197" t="str">
        <f>IFERROR(__xludf.DUMMYFUNCTION("""COMPUTED_VALUE"""),"はい")</f>
        <v>はい</v>
      </c>
      <c r="K36" s="197" t="str">
        <f>IFERROR(__xludf.DUMMYFUNCTION("""COMPUTED_VALUE"""),"鈴木登紀子")</f>
        <v>鈴木登紀子</v>
      </c>
      <c r="L36" s="197" t="str">
        <f>IFERROR(__xludf.DUMMYFUNCTION("""COMPUTED_VALUE"""),"TOKICO")</f>
        <v>TOKICO</v>
      </c>
      <c r="M36" s="197" t="str">
        <f>IFERROR(__xludf.DUMMYFUNCTION("""COMPUTED_VALUE"""),"選手名")</f>
        <v>選手名</v>
      </c>
      <c r="N36" s="197" t="str">
        <f>IFERROR(__xludf.DUMMYFUNCTION("""COMPUTED_VALUE"""),"GSX-R1000")</f>
        <v>GSX-R1000</v>
      </c>
      <c r="O36" s="197" t="str">
        <f>IFERROR(__xludf.DUMMYFUNCTION("""COMPUTED_VALUE"""),"白/青")</f>
        <v>白/青</v>
      </c>
      <c r="P36" s="199" t="str">
        <f>IFERROR(__xludf.DUMMYFUNCTION("""COMPUTED_VALUE"""),"C1級")</f>
        <v>C1級</v>
      </c>
      <c r="Q36" s="200"/>
      <c r="R36" s="200"/>
      <c r="S36" s="200"/>
      <c r="T36" s="200"/>
      <c r="U36" s="193" t="str">
        <f>IFERROR(__xludf.DUMMYFUNCTION("""COMPUTED_VALUE"""),"いいえ")</f>
        <v>いいえ</v>
      </c>
      <c r="V36" s="193" t="str">
        <f>IFERROR(__xludf.DUMMYFUNCTION("""COMPUTED_VALUE"""),"いいえ")</f>
        <v>いいえ</v>
      </c>
      <c r="W36" s="200"/>
      <c r="X36" s="197" t="str">
        <f>IFERROR(__xludf.DUMMYFUNCTION("""COMPUTED_VALUE"""),"今年初大会がんばります！")</f>
        <v>今年初大会がんばります！</v>
      </c>
      <c r="Y36" s="202"/>
    </row>
    <row r="37">
      <c r="A37" s="156"/>
      <c r="B37" s="160">
        <f>IFERROR(__xludf.DUMMYFUNCTION("""COMPUTED_VALUE"""),53.0)</f>
        <v>53</v>
      </c>
      <c r="C37" s="160" t="str">
        <f>IFERROR(__xludf.DUMMYFUNCTION("""COMPUTED_VALUE"""),"A")</f>
        <v>A</v>
      </c>
      <c r="D37" s="160" t="str">
        <f>IFERROR(__xludf.DUMMYFUNCTION("""COMPUTED_VALUE"""),"-")</f>
        <v>-</v>
      </c>
      <c r="E37" s="161" t="str">
        <f>IFERROR(__xludf.DUMMYFUNCTION("""COMPUTED_VALUE"""),"ray")</f>
        <v>ray</v>
      </c>
      <c r="F37" s="213" t="str">
        <f>IFERROR(__xludf.DUMMYFUNCTION("""COMPUTED_VALUE"""),"参加")</f>
        <v>参加</v>
      </c>
      <c r="G37" s="213" t="str">
        <f>IFERROR(__xludf.DUMMYFUNCTION("""COMPUTED_VALUE"""),"-")</f>
        <v>-</v>
      </c>
      <c r="H37" s="213">
        <f>IFERROR(__xludf.DUMMYFUNCTION("""COMPUTED_VALUE"""),52.0)</f>
        <v>52</v>
      </c>
      <c r="I37" s="195">
        <f>IFERROR(__xludf.DUMMYFUNCTION("""COMPUTED_VALUE"""),45700.0971072338)</f>
        <v>45700.09711</v>
      </c>
      <c r="J37" s="197" t="str">
        <f>IFERROR(__xludf.DUMMYFUNCTION("""COMPUTED_VALUE"""),"はい")</f>
        <v>はい</v>
      </c>
      <c r="K37" s="197" t="str">
        <f>IFERROR(__xludf.DUMMYFUNCTION("""COMPUTED_VALUE"""),"濱田　令")</f>
        <v>濱田　令</v>
      </c>
      <c r="L37" s="197" t="str">
        <f>IFERROR(__xludf.DUMMYFUNCTION("""COMPUTED_VALUE"""),"ray")</f>
        <v>ray</v>
      </c>
      <c r="M37" s="197" t="str">
        <f>IFERROR(__xludf.DUMMYFUNCTION("""COMPUTED_VALUE"""),"選手名")</f>
        <v>選手名</v>
      </c>
      <c r="N37" s="197" t="str">
        <f>IFERROR(__xludf.DUMMYFUNCTION("""COMPUTED_VALUE"""),"YZ250X")</f>
        <v>YZ250X</v>
      </c>
      <c r="O37" s="197" t="str">
        <f>IFERROR(__xludf.DUMMYFUNCTION("""COMPUTED_VALUE"""),"緑")</f>
        <v>緑</v>
      </c>
      <c r="P37" s="197" t="str">
        <f>IFERROR(__xludf.DUMMYFUNCTION("""COMPUTED_VALUE"""),"A級")</f>
        <v>A級</v>
      </c>
      <c r="Q37" s="200"/>
      <c r="R37" s="200"/>
      <c r="S37" s="200"/>
      <c r="T37" s="200"/>
      <c r="U37" s="193" t="str">
        <f>IFERROR(__xludf.DUMMYFUNCTION("""COMPUTED_VALUE"""),"いいえ")</f>
        <v>いいえ</v>
      </c>
      <c r="V37" s="193" t="str">
        <f>IFERROR(__xludf.DUMMYFUNCTION("""COMPUTED_VALUE"""),"いいえ")</f>
        <v>いいえ</v>
      </c>
      <c r="W37" s="200"/>
      <c r="X37" s="197" t="str">
        <f>IFERROR(__xludf.DUMMYFUNCTION("""COMPUTED_VALUE"""),"モトジムカーナチャレンジカップ初戦は4月27日埼玉スタジアム！
中部のみんな遠征しようぜ！")</f>
        <v>モトジムカーナチャレンジカップ初戦は4月27日埼玉スタジアム！
中部のみんな遠征しようぜ！</v>
      </c>
      <c r="Y37" s="202"/>
    </row>
    <row r="38">
      <c r="A38" s="156"/>
      <c r="B38" s="160">
        <f>IFERROR(__xludf.DUMMYFUNCTION("""COMPUTED_VALUE"""),22.0)</f>
        <v>22</v>
      </c>
      <c r="C38" s="160" t="str">
        <f>IFERROR(__xludf.DUMMYFUNCTION("""COMPUTED_VALUE"""),"N")</f>
        <v>N</v>
      </c>
      <c r="D38" s="160" t="str">
        <f>IFERROR(__xludf.DUMMYFUNCTION("""COMPUTED_VALUE"""),"-")</f>
        <v>-</v>
      </c>
      <c r="E38" s="161" t="str">
        <f>IFERROR(__xludf.DUMMYFUNCTION("""COMPUTED_VALUE"""),"まる")</f>
        <v>まる</v>
      </c>
      <c r="F38" s="213" t="str">
        <f>IFERROR(__xludf.DUMMYFUNCTION("""COMPUTED_VALUE"""),"参加")</f>
        <v>参加</v>
      </c>
      <c r="G38" s="213" t="str">
        <f>IFERROR(__xludf.DUMMYFUNCTION("""COMPUTED_VALUE"""),"前半：マーシャル2")</f>
        <v>前半：マーシャル2</v>
      </c>
      <c r="H38" s="213">
        <f>IFERROR(__xludf.DUMMYFUNCTION("""COMPUTED_VALUE"""),22.0)</f>
        <v>22</v>
      </c>
      <c r="I38" s="195">
        <f>IFERROR(__xludf.DUMMYFUNCTION("""COMPUTED_VALUE"""),45700.984565624996)</f>
        <v>45700.98457</v>
      </c>
      <c r="J38" s="197" t="str">
        <f>IFERROR(__xludf.DUMMYFUNCTION("""COMPUTED_VALUE"""),"はい")</f>
        <v>はい</v>
      </c>
      <c r="K38" s="197" t="str">
        <f>IFERROR(__xludf.DUMMYFUNCTION("""COMPUTED_VALUE"""),"渡邊幸夫")</f>
        <v>渡邊幸夫</v>
      </c>
      <c r="L38" s="197" t="str">
        <f>IFERROR(__xludf.DUMMYFUNCTION("""COMPUTED_VALUE"""),"まる")</f>
        <v>まる</v>
      </c>
      <c r="M38" s="197" t="str">
        <f>IFERROR(__xludf.DUMMYFUNCTION("""COMPUTED_VALUE"""),"選手名")</f>
        <v>選手名</v>
      </c>
      <c r="N38" s="197" t="str">
        <f>IFERROR(__xludf.DUMMYFUNCTION("""COMPUTED_VALUE"""),"MT-09")</f>
        <v>MT-09</v>
      </c>
      <c r="O38" s="197" t="str">
        <f>IFERROR(__xludf.DUMMYFUNCTION("""COMPUTED_VALUE"""),"シルバー")</f>
        <v>シルバー</v>
      </c>
      <c r="P38" s="199" t="str">
        <f>IFERROR(__xludf.DUMMYFUNCTION("""COMPUTED_VALUE"""),"N級")</f>
        <v>N級</v>
      </c>
      <c r="Q38" s="200"/>
      <c r="R38" s="200"/>
      <c r="S38" s="200"/>
      <c r="T38" s="200"/>
      <c r="U38" s="193" t="str">
        <f>IFERROR(__xludf.DUMMYFUNCTION("""COMPUTED_VALUE"""),"いいえ")</f>
        <v>いいえ</v>
      </c>
      <c r="V38" s="193" t="str">
        <f>IFERROR(__xludf.DUMMYFUNCTION("""COMPUTED_VALUE"""),"いいえ")</f>
        <v>いいえ</v>
      </c>
      <c r="W38" s="200"/>
      <c r="X38" s="197" t="str">
        <f>IFERROR(__xludf.DUMMYFUNCTION("""COMPUTED_VALUE"""),"旋回頑張って120%切りたい！")</f>
        <v>旋回頑張って120%切りたい！</v>
      </c>
      <c r="Y38" s="202"/>
    </row>
    <row r="39">
      <c r="A39" s="156"/>
      <c r="B39" s="160">
        <f>IFERROR(__xludf.DUMMYFUNCTION("""COMPUTED_VALUE"""),21.0)</f>
        <v>21</v>
      </c>
      <c r="C39" s="160" t="str">
        <f>IFERROR(__xludf.DUMMYFUNCTION("""COMPUTED_VALUE"""),"N")</f>
        <v>N</v>
      </c>
      <c r="D39" s="160" t="str">
        <f>IFERROR(__xludf.DUMMYFUNCTION("""COMPUTED_VALUE"""),"セパハン")</f>
        <v>セパハン</v>
      </c>
      <c r="E39" s="161" t="str">
        <f>IFERROR(__xludf.DUMMYFUNCTION("""COMPUTED_VALUE"""),"EK9")</f>
        <v>EK9</v>
      </c>
      <c r="F39" s="213" t="str">
        <f>IFERROR(__xludf.DUMMYFUNCTION("""COMPUTED_VALUE"""),"参加")</f>
        <v>参加</v>
      </c>
      <c r="G39" s="213" t="str">
        <f>IFERROR(__xludf.DUMMYFUNCTION("""COMPUTED_VALUE"""),"後半：タイム記録")</f>
        <v>後半：タイム記録</v>
      </c>
      <c r="H39" s="213">
        <f>IFERROR(__xludf.DUMMYFUNCTION("""COMPUTED_VALUE"""),21.0)</f>
        <v>21</v>
      </c>
      <c r="I39" s="195">
        <f>IFERROR(__xludf.DUMMYFUNCTION("""COMPUTED_VALUE"""),45701.93589059028)</f>
        <v>45701.93589</v>
      </c>
      <c r="J39" s="197" t="str">
        <f>IFERROR(__xludf.DUMMYFUNCTION("""COMPUTED_VALUE"""),"はい")</f>
        <v>はい</v>
      </c>
      <c r="K39" s="197" t="str">
        <f>IFERROR(__xludf.DUMMYFUNCTION("""COMPUTED_VALUE"""),"藤田　大")</f>
        <v>藤田　大</v>
      </c>
      <c r="L39" s="197" t="str">
        <f>IFERROR(__xludf.DUMMYFUNCTION("""COMPUTED_VALUE"""),"EK9")</f>
        <v>EK9</v>
      </c>
      <c r="M39" s="197" t="str">
        <f>IFERROR(__xludf.DUMMYFUNCTION("""COMPUTED_VALUE"""),"選手名")</f>
        <v>選手名</v>
      </c>
      <c r="N39" s="197" t="str">
        <f>IFERROR(__xludf.DUMMYFUNCTION("""COMPUTED_VALUE"""),"NSR250")</f>
        <v>NSR250</v>
      </c>
      <c r="O39" s="197" t="str">
        <f>IFERROR(__xludf.DUMMYFUNCTION("""COMPUTED_VALUE"""),"赤/白")</f>
        <v>赤/白</v>
      </c>
      <c r="P39" s="197" t="str">
        <f>IFERROR(__xludf.DUMMYFUNCTION("""COMPUTED_VALUE"""),"N級")</f>
        <v>N級</v>
      </c>
      <c r="Q39" s="200"/>
      <c r="R39" s="200"/>
      <c r="S39" s="200"/>
      <c r="T39" s="200"/>
      <c r="U39" s="193" t="str">
        <f>IFERROR(__xludf.DUMMYFUNCTION("""COMPUTED_VALUE"""),"はい")</f>
        <v>はい</v>
      </c>
      <c r="V39" s="193" t="str">
        <f>IFERROR(__xludf.DUMMYFUNCTION("""COMPUTED_VALUE"""),"いいえ")</f>
        <v>いいえ</v>
      </c>
      <c r="W39" s="200"/>
      <c r="X39" s="197" t="str">
        <f>IFERROR(__xludf.DUMMYFUNCTION("""COMPUTED_VALUE"""),"昨日までの自分より、少しでも速く！…なれるよう頑張る！")</f>
        <v>昨日までの自分より、少しでも速く！…なれるよう頑張る！</v>
      </c>
      <c r="Y39" s="202"/>
    </row>
    <row r="40">
      <c r="A40" s="156"/>
      <c r="B40" s="160">
        <f>IFERROR(__xludf.DUMMYFUNCTION("""COMPUTED_VALUE"""),8.0)</f>
        <v>8</v>
      </c>
      <c r="C40" s="160" t="str">
        <f>IFERROR(__xludf.DUMMYFUNCTION("""COMPUTED_VALUE"""),"D")</f>
        <v>D</v>
      </c>
      <c r="D40" s="160" t="str">
        <f>IFERROR(__xludf.DUMMYFUNCTION("""COMPUTED_VALUE"""),"-")</f>
        <v>-</v>
      </c>
      <c r="E40" s="161" t="str">
        <f>IFERROR(__xludf.DUMMYFUNCTION("""COMPUTED_VALUE"""),"たま")</f>
        <v>たま</v>
      </c>
      <c r="F40" s="213" t="str">
        <f>IFERROR(__xludf.DUMMYFUNCTION("""COMPUTED_VALUE"""),"参加")</f>
        <v>参加</v>
      </c>
      <c r="G40" s="213" t="str">
        <f>IFERROR(__xludf.DUMMYFUNCTION("""COMPUTED_VALUE"""),"後半：ウォームアップ補助")</f>
        <v>後半：ウォームアップ補助</v>
      </c>
      <c r="H40" s="213">
        <f>IFERROR(__xludf.DUMMYFUNCTION("""COMPUTED_VALUE"""),8.0)</f>
        <v>8</v>
      </c>
      <c r="I40" s="195">
        <f>IFERROR(__xludf.DUMMYFUNCTION("""COMPUTED_VALUE"""),45714.725043865736)</f>
        <v>45714.72504</v>
      </c>
      <c r="J40" s="197" t="str">
        <f>IFERROR(__xludf.DUMMYFUNCTION("""COMPUTED_VALUE"""),"はい")</f>
        <v>はい</v>
      </c>
      <c r="K40" s="197" t="str">
        <f>IFERROR(__xludf.DUMMYFUNCTION("""COMPUTED_VALUE"""),"玉井　弘幸")</f>
        <v>玉井　弘幸</v>
      </c>
      <c r="L40" s="197" t="str">
        <f>IFERROR(__xludf.DUMMYFUNCTION("""COMPUTED_VALUE"""),"たま")</f>
        <v>たま</v>
      </c>
      <c r="M40" s="197" t="str">
        <f>IFERROR(__xludf.DUMMYFUNCTION("""COMPUTED_VALUE"""),"選手名")</f>
        <v>選手名</v>
      </c>
      <c r="N40" s="197" t="str">
        <f>IFERROR(__xludf.DUMMYFUNCTION("""COMPUTED_VALUE"""),"GSX-S1000")</f>
        <v>GSX-S1000</v>
      </c>
      <c r="O40" s="197" t="str">
        <f>IFERROR(__xludf.DUMMYFUNCTION("""COMPUTED_VALUE"""),"青")</f>
        <v>青</v>
      </c>
      <c r="P40" s="199" t="str">
        <f>IFERROR(__xludf.DUMMYFUNCTION("""COMPUTED_VALUE"""),"D級")</f>
        <v>D級</v>
      </c>
      <c r="Q40" s="200"/>
      <c r="R40" s="200"/>
      <c r="S40" s="200"/>
      <c r="T40" s="200"/>
      <c r="U40" s="193" t="str">
        <f>IFERROR(__xludf.DUMMYFUNCTION("""COMPUTED_VALUE"""),"いいえ")</f>
        <v>いいえ</v>
      </c>
      <c r="V40" s="193" t="str">
        <f>IFERROR(__xludf.DUMMYFUNCTION("""COMPUTED_VALUE"""),"いいえ")</f>
        <v>いいえ</v>
      </c>
      <c r="W40" s="200"/>
      <c r="X40" s="197" t="str">
        <f>IFERROR(__xludf.DUMMYFUNCTION("""COMPUTED_VALUE"""),"ここ最近は大会のたびに転倒しているので、転倒してケガしないように頑張ります。")</f>
        <v>ここ最近は大会のたびに転倒しているので、転倒してケガしないように頑張ります。</v>
      </c>
      <c r="Y40" s="202"/>
    </row>
    <row r="41">
      <c r="A41" s="156"/>
      <c r="B41" s="160">
        <f>IFERROR(__xludf.DUMMYFUNCTION("""COMPUTED_VALUE"""),23.0)</f>
        <v>23</v>
      </c>
      <c r="C41" s="160" t="str">
        <f>IFERROR(__xludf.DUMMYFUNCTION("""COMPUTED_VALUE"""),"N")</f>
        <v>N</v>
      </c>
      <c r="D41" s="160" t="str">
        <f>IFERROR(__xludf.DUMMYFUNCTION("""COMPUTED_VALUE"""),"ミニ")</f>
        <v>ミニ</v>
      </c>
      <c r="E41" s="161" t="str">
        <f>IFERROR(__xludf.DUMMYFUNCTION("""COMPUTED_VALUE"""),"むねー")</f>
        <v>むねー</v>
      </c>
      <c r="F41" s="213" t="str">
        <f>IFERROR(__xludf.DUMMYFUNCTION("""COMPUTED_VALUE"""),"参加")</f>
        <v>参加</v>
      </c>
      <c r="G41" s="213" t="str">
        <f>IFERROR(__xludf.DUMMYFUNCTION("""COMPUTED_VALUE"""),"-")</f>
        <v>-</v>
      </c>
      <c r="H41" s="213">
        <f>IFERROR(__xludf.DUMMYFUNCTION("""COMPUTED_VALUE"""),23.0)</f>
        <v>23</v>
      </c>
      <c r="I41" s="195">
        <f>IFERROR(__xludf.DUMMYFUNCTION("""COMPUTED_VALUE"""),45714.82399916666)</f>
        <v>45714.824</v>
      </c>
      <c r="J41" s="197" t="str">
        <f>IFERROR(__xludf.DUMMYFUNCTION("""COMPUTED_VALUE"""),"はい")</f>
        <v>はい</v>
      </c>
      <c r="K41" s="197" t="str">
        <f>IFERROR(__xludf.DUMMYFUNCTION("""COMPUTED_VALUE"""),"奥村宗敏")</f>
        <v>奥村宗敏</v>
      </c>
      <c r="L41" s="197" t="str">
        <f>IFERROR(__xludf.DUMMYFUNCTION("""COMPUTED_VALUE"""),"むねー")</f>
        <v>むねー</v>
      </c>
      <c r="M41" s="197" t="str">
        <f>IFERROR(__xludf.DUMMYFUNCTION("""COMPUTED_VALUE"""),"選手名")</f>
        <v>選手名</v>
      </c>
      <c r="N41" s="197" t="str">
        <f>IFERROR(__xludf.DUMMYFUNCTION("""COMPUTED_VALUE"""),"GROM")</f>
        <v>GROM</v>
      </c>
      <c r="O41" s="197" t="str">
        <f>IFERROR(__xludf.DUMMYFUNCTION("""COMPUTED_VALUE"""),"白")</f>
        <v>白</v>
      </c>
      <c r="P41" s="199" t="str">
        <f>IFERROR(__xludf.DUMMYFUNCTION("""COMPUTED_VALUE"""),"N級")</f>
        <v>N級</v>
      </c>
      <c r="Q41" s="200"/>
      <c r="R41" s="200"/>
      <c r="S41" s="200"/>
      <c r="T41" s="200"/>
      <c r="U41" s="193" t="str">
        <f>IFERROR(__xludf.DUMMYFUNCTION("""COMPUTED_VALUE"""),"いいえ")</f>
        <v>いいえ</v>
      </c>
      <c r="V41" s="193" t="str">
        <f>IFERROR(__xludf.DUMMYFUNCTION("""COMPUTED_VALUE"""),"はい")</f>
        <v>はい</v>
      </c>
      <c r="W41" s="200"/>
      <c r="X41" s="197" t="str">
        <f>IFERROR(__xludf.DUMMYFUNCTION("""COMPUTED_VALUE"""),"去年20数年ぶりにリターンしました。")</f>
        <v>去年20数年ぶりにリターンしました。</v>
      </c>
      <c r="Y41" s="202"/>
    </row>
    <row r="42">
      <c r="A42" s="156"/>
      <c r="B42" s="160">
        <f>IFERROR(__xludf.DUMMYFUNCTION("""COMPUTED_VALUE"""),6.0)</f>
        <v>6</v>
      </c>
      <c r="C42" s="160" t="str">
        <f>IFERROR(__xludf.DUMMYFUNCTION("""COMPUTED_VALUE"""),"D")</f>
        <v>D</v>
      </c>
      <c r="D42" s="160" t="str">
        <f>IFERROR(__xludf.DUMMYFUNCTION("""COMPUTED_VALUE"""),"-")</f>
        <v>-</v>
      </c>
      <c r="E42" s="161" t="str">
        <f>IFERROR(__xludf.DUMMYFUNCTION("""COMPUTED_VALUE"""),"ひさぽん")</f>
        <v>ひさぽん</v>
      </c>
      <c r="F42" s="213" t="str">
        <f>IFERROR(__xludf.DUMMYFUNCTION("""COMPUTED_VALUE"""),"参加")</f>
        <v>参加</v>
      </c>
      <c r="G42" s="213" t="str">
        <f>IFERROR(__xludf.DUMMYFUNCTION("""COMPUTED_VALUE"""),"後半：マーシャル①")</f>
        <v>後半：マーシャル①</v>
      </c>
      <c r="H42" s="213">
        <f>IFERROR(__xludf.DUMMYFUNCTION("""COMPUTED_VALUE"""),6.0)</f>
        <v>6</v>
      </c>
      <c r="I42" s="195">
        <f>IFERROR(__xludf.DUMMYFUNCTION("""COMPUTED_VALUE"""),45714.82514739584)</f>
        <v>45714.82515</v>
      </c>
      <c r="J42" s="197" t="str">
        <f>IFERROR(__xludf.DUMMYFUNCTION("""COMPUTED_VALUE"""),"はい")</f>
        <v>はい</v>
      </c>
      <c r="K42" s="197" t="str">
        <f>IFERROR(__xludf.DUMMYFUNCTION("""COMPUTED_VALUE"""),"橋本久志")</f>
        <v>橋本久志</v>
      </c>
      <c r="L42" s="197" t="str">
        <f>IFERROR(__xludf.DUMMYFUNCTION("""COMPUTED_VALUE"""),"ひさぽん")</f>
        <v>ひさぽん</v>
      </c>
      <c r="M42" s="197" t="str">
        <f>IFERROR(__xludf.DUMMYFUNCTION("""COMPUTED_VALUE"""),"選手名")</f>
        <v>選手名</v>
      </c>
      <c r="N42" s="197" t="str">
        <f>IFERROR(__xludf.DUMMYFUNCTION("""COMPUTED_VALUE"""),"NSR50改")</f>
        <v>NSR50改</v>
      </c>
      <c r="O42" s="197" t="str">
        <f>IFERROR(__xludf.DUMMYFUNCTION("""COMPUTED_VALUE"""),"ブルーグレイ")</f>
        <v>ブルーグレイ</v>
      </c>
      <c r="P42" s="197" t="str">
        <f>IFERROR(__xludf.DUMMYFUNCTION("""COMPUTED_VALUE"""),"D級")</f>
        <v>D級</v>
      </c>
      <c r="Q42" s="200"/>
      <c r="R42" s="200"/>
      <c r="S42" s="200"/>
      <c r="T42" s="200"/>
      <c r="U42" s="193" t="str">
        <f>IFERROR(__xludf.DUMMYFUNCTION("""COMPUTED_VALUE"""),"いいえ")</f>
        <v>いいえ</v>
      </c>
      <c r="V42" s="193" t="str">
        <f>IFERROR(__xludf.DUMMYFUNCTION("""COMPUTED_VALUE"""),"いいえ")</f>
        <v>いいえ</v>
      </c>
      <c r="W42" s="200"/>
      <c r="X42" s="197" t="str">
        <f>IFERROR(__xludf.DUMMYFUNCTION("""COMPUTED_VALUE"""),"２月１回もバイク乗れてません、一生仕事してました")</f>
        <v>２月１回もバイク乗れてません、一生仕事してました</v>
      </c>
      <c r="Y42" s="202"/>
    </row>
    <row r="43">
      <c r="A43" s="156"/>
      <c r="B43" s="160">
        <f>IFERROR(__xludf.DUMMYFUNCTION("""COMPUTED_VALUE"""),16.0)</f>
        <v>16</v>
      </c>
      <c r="C43" s="160" t="str">
        <f>IFERROR(__xludf.DUMMYFUNCTION("""COMPUTED_VALUE"""),"R")</f>
        <v>R</v>
      </c>
      <c r="D43" s="160" t="str">
        <f>IFERROR(__xludf.DUMMYFUNCTION("""COMPUTED_VALUE"""),"セパハン")</f>
        <v>セパハン</v>
      </c>
      <c r="E43" s="161" t="str">
        <f>IFERROR(__xludf.DUMMYFUNCTION("""COMPUTED_VALUE"""),"ホッシー")</f>
        <v>ホッシー</v>
      </c>
      <c r="F43" s="213" t="str">
        <f>IFERROR(__xludf.DUMMYFUNCTION("""COMPUTED_VALUE"""),"参加")</f>
        <v>参加</v>
      </c>
      <c r="G43" s="213" t="str">
        <f>IFERROR(__xludf.DUMMYFUNCTION("""COMPUTED_VALUE"""),"後半：スターター＆記録")</f>
        <v>後半：スターター＆記録</v>
      </c>
      <c r="H43" s="213">
        <f>IFERROR(__xludf.DUMMYFUNCTION("""COMPUTED_VALUE"""),16.0)</f>
        <v>16</v>
      </c>
      <c r="I43" s="195">
        <f>IFERROR(__xludf.DUMMYFUNCTION("""COMPUTED_VALUE"""),45714.84920704861)</f>
        <v>45714.84921</v>
      </c>
      <c r="J43" s="197" t="str">
        <f>IFERROR(__xludf.DUMMYFUNCTION("""COMPUTED_VALUE"""),"はい")</f>
        <v>はい</v>
      </c>
      <c r="K43" s="197" t="str">
        <f>IFERROR(__xludf.DUMMYFUNCTION("""COMPUTED_VALUE"""),"星　陽一郎")</f>
        <v>星　陽一郎</v>
      </c>
      <c r="L43" s="197" t="str">
        <f>IFERROR(__xludf.DUMMYFUNCTION("""COMPUTED_VALUE"""),"ホッシー")</f>
        <v>ホッシー</v>
      </c>
      <c r="M43" s="197" t="str">
        <f>IFERROR(__xludf.DUMMYFUNCTION("""COMPUTED_VALUE"""),"選手名")</f>
        <v>選手名</v>
      </c>
      <c r="N43" s="197" t="str">
        <f>IFERROR(__xludf.DUMMYFUNCTION("""COMPUTED_VALUE"""),"Ninja250")</f>
        <v>Ninja250</v>
      </c>
      <c r="O43" s="197" t="str">
        <f>IFERROR(__xludf.DUMMYFUNCTION("""COMPUTED_VALUE"""),"青/黒")</f>
        <v>青/黒</v>
      </c>
      <c r="P43" s="199" t="str">
        <f>IFERROR(__xludf.DUMMYFUNCTION("""COMPUTED_VALUE"""),"R級")</f>
        <v>R級</v>
      </c>
      <c r="Q43" s="200"/>
      <c r="R43" s="200"/>
      <c r="S43" s="200"/>
      <c r="T43" s="200"/>
      <c r="U43" s="193" t="str">
        <f>IFERROR(__xludf.DUMMYFUNCTION("""COMPUTED_VALUE"""),"はい")</f>
        <v>はい</v>
      </c>
      <c r="V43" s="193" t="str">
        <f>IFERROR(__xludf.DUMMYFUNCTION("""COMPUTED_VALUE"""),"いいえ")</f>
        <v>いいえ</v>
      </c>
      <c r="W43" s="200"/>
      <c r="X43" s="197" t="str">
        <f>IFERROR(__xludf.DUMMYFUNCTION("""COMPUTED_VALUE"""),"この大会に向けてタイヤとブレーキパッドを新品交換。雪のせいで全然乗れてませんが頑張ります。")</f>
        <v>この大会に向けてタイヤとブレーキパッドを新品交換。雪のせいで全然乗れてませんが頑張ります。</v>
      </c>
      <c r="Y43" s="202"/>
    </row>
    <row r="44">
      <c r="A44" s="156"/>
      <c r="B44" s="160">
        <f>IFERROR(__xludf.DUMMYFUNCTION("""COMPUTED_VALUE"""),10.0)</f>
        <v>10</v>
      </c>
      <c r="C44" s="160" t="str">
        <f>IFERROR(__xludf.DUMMYFUNCTION("""COMPUTED_VALUE"""),"D")</f>
        <v>D</v>
      </c>
      <c r="D44" s="160" t="str">
        <f>IFERROR(__xludf.DUMMYFUNCTION("""COMPUTED_VALUE"""),"-")</f>
        <v>-</v>
      </c>
      <c r="E44" s="161" t="str">
        <f>IFERROR(__xludf.DUMMYFUNCTION("""COMPUTED_VALUE"""),"SIGE2878")</f>
        <v>SIGE2878</v>
      </c>
      <c r="F44" s="213" t="str">
        <f>IFERROR(__xludf.DUMMYFUNCTION("""COMPUTED_VALUE"""),"参加")</f>
        <v>参加</v>
      </c>
      <c r="G44" s="213" t="str">
        <f>IFERROR(__xludf.DUMMYFUNCTION("""COMPUTED_VALUE"""),"後半：マーシャル③")</f>
        <v>後半：マーシャル③</v>
      </c>
      <c r="H44" s="213">
        <f>IFERROR(__xludf.DUMMYFUNCTION("""COMPUTED_VALUE"""),10.0)</f>
        <v>10</v>
      </c>
      <c r="I44" s="195">
        <f>IFERROR(__xludf.DUMMYFUNCTION("""COMPUTED_VALUE"""),45714.852083819445)</f>
        <v>45714.85208</v>
      </c>
      <c r="J44" s="197" t="str">
        <f>IFERROR(__xludf.DUMMYFUNCTION("""COMPUTED_VALUE"""),"はい")</f>
        <v>はい</v>
      </c>
      <c r="K44" s="197" t="str">
        <f>IFERROR(__xludf.DUMMYFUNCTION("""COMPUTED_VALUE"""),"川村　茂")</f>
        <v>川村　茂</v>
      </c>
      <c r="L44" s="197" t="str">
        <f>IFERROR(__xludf.DUMMYFUNCTION("""COMPUTED_VALUE"""),"SIGE2878")</f>
        <v>SIGE2878</v>
      </c>
      <c r="M44" s="199" t="str">
        <f>IFERROR(__xludf.DUMMYFUNCTION("""COMPUTED_VALUE"""),"選手名")</f>
        <v>選手名</v>
      </c>
      <c r="N44" s="197" t="str">
        <f>IFERROR(__xludf.DUMMYFUNCTION("""COMPUTED_VALUE"""),"CRM250R")</f>
        <v>CRM250R</v>
      </c>
      <c r="O44" s="197" t="str">
        <f>IFERROR(__xludf.DUMMYFUNCTION("""COMPUTED_VALUE"""),"赤/紫")</f>
        <v>赤/紫</v>
      </c>
      <c r="P44" s="197" t="str">
        <f>IFERROR(__xludf.DUMMYFUNCTION("""COMPUTED_VALUE"""),"D級")</f>
        <v>D級</v>
      </c>
      <c r="Q44" s="200"/>
      <c r="R44" s="200"/>
      <c r="S44" s="200"/>
      <c r="T44" s="200"/>
      <c r="U44" s="193" t="str">
        <f>IFERROR(__xludf.DUMMYFUNCTION("""COMPUTED_VALUE"""),"いいえ")</f>
        <v>いいえ</v>
      </c>
      <c r="V44" s="193" t="str">
        <f>IFERROR(__xludf.DUMMYFUNCTION("""COMPUTED_VALUE"""),"いいえ")</f>
        <v>いいえ</v>
      </c>
      <c r="W44" s="200"/>
      <c r="X44" s="197" t="str">
        <f>IFERROR(__xludf.DUMMYFUNCTION("""COMPUTED_VALUE"""),"今年1年を占う今シーズンの初大会。やってやります！よろしくどうぞ〜！")</f>
        <v>今年1年を占う今シーズンの初大会。やってやります！よろしくどうぞ〜！</v>
      </c>
      <c r="Y44" s="202"/>
    </row>
    <row r="45">
      <c r="A45" s="156"/>
      <c r="B45" s="160">
        <f>IFERROR(__xludf.DUMMYFUNCTION("""COMPUTED_VALUE"""),37.0)</f>
        <v>37</v>
      </c>
      <c r="C45" s="160" t="str">
        <f>IFERROR(__xludf.DUMMYFUNCTION("""COMPUTED_VALUE"""),"C2")</f>
        <v>C2</v>
      </c>
      <c r="D45" s="160" t="str">
        <f>IFERROR(__xludf.DUMMYFUNCTION("""COMPUTED_VALUE"""),"-")</f>
        <v>-</v>
      </c>
      <c r="E45" s="161" t="str">
        <f>IFERROR(__xludf.DUMMYFUNCTION("""COMPUTED_VALUE"""),"TAM")</f>
        <v>TAM</v>
      </c>
      <c r="F45" s="213" t="str">
        <f>IFERROR(__xludf.DUMMYFUNCTION("""COMPUTED_VALUE"""),"参加")</f>
        <v>参加</v>
      </c>
      <c r="G45" s="213" t="str">
        <f>IFERROR(__xludf.DUMMYFUNCTION("""COMPUTED_VALUE"""),"-")</f>
        <v>-</v>
      </c>
      <c r="H45" s="213">
        <f>IFERROR(__xludf.DUMMYFUNCTION("""COMPUTED_VALUE"""),36.0)</f>
        <v>36</v>
      </c>
      <c r="I45" s="195">
        <f>IFERROR(__xludf.DUMMYFUNCTION("""COMPUTED_VALUE"""),45714.977339432866)</f>
        <v>45714.97734</v>
      </c>
      <c r="J45" s="197" t="str">
        <f>IFERROR(__xludf.DUMMYFUNCTION("""COMPUTED_VALUE"""),"はい")</f>
        <v>はい</v>
      </c>
      <c r="K45" s="197" t="str">
        <f>IFERROR(__xludf.DUMMYFUNCTION("""COMPUTED_VALUE"""),"田村　真也")</f>
        <v>田村　真也</v>
      </c>
      <c r="L45" s="197" t="str">
        <f>IFERROR(__xludf.DUMMYFUNCTION("""COMPUTED_VALUE"""),"TAM")</f>
        <v>TAM</v>
      </c>
      <c r="M45" s="197" t="str">
        <f>IFERROR(__xludf.DUMMYFUNCTION("""COMPUTED_VALUE"""),"選手名")</f>
        <v>選手名</v>
      </c>
      <c r="N45" s="197" t="str">
        <f>IFERROR(__xludf.DUMMYFUNCTION("""COMPUTED_VALUE"""),"GROM")</f>
        <v>GROM</v>
      </c>
      <c r="O45" s="197" t="str">
        <f>IFERROR(__xludf.DUMMYFUNCTION("""COMPUTED_VALUE"""),"ゴールド")</f>
        <v>ゴールド</v>
      </c>
      <c r="P45" s="199" t="str">
        <f>IFERROR(__xludf.DUMMYFUNCTION("""COMPUTED_VALUE"""),"C2級")</f>
        <v>C2級</v>
      </c>
      <c r="Q45" s="200"/>
      <c r="R45" s="200"/>
      <c r="S45" s="200"/>
      <c r="T45" s="200"/>
      <c r="U45" s="193" t="str">
        <f>IFERROR(__xludf.DUMMYFUNCTION("""COMPUTED_VALUE"""),"いいえ")</f>
        <v>いいえ</v>
      </c>
      <c r="V45" s="193" t="str">
        <f>IFERROR(__xludf.DUMMYFUNCTION("""COMPUTED_VALUE"""),"いいえ")</f>
        <v>いいえ</v>
      </c>
      <c r="W45" s="200"/>
      <c r="X45" s="197" t="str">
        <f>IFERROR(__xludf.DUMMYFUNCTION("""COMPUTED_VALUE"""),"まだまだ長野は寒くて冬眠中です。ちょっとだけ起きてやってまいりました！終わったらまた寝ます！")</f>
        <v>まだまだ長野は寒くて冬眠中です。ちょっとだけ起きてやってまいりました！終わったらまた寝ます！</v>
      </c>
      <c r="Y45" s="202"/>
    </row>
    <row r="46">
      <c r="A46" s="156"/>
      <c r="B46" s="160">
        <f>IFERROR(__xludf.DUMMYFUNCTION("""COMPUTED_VALUE"""),9.0)</f>
        <v>9</v>
      </c>
      <c r="C46" s="160" t="str">
        <f>IFERROR(__xludf.DUMMYFUNCTION("""COMPUTED_VALUE"""),"D")</f>
        <v>D</v>
      </c>
      <c r="D46" s="160" t="str">
        <f>IFERROR(__xludf.DUMMYFUNCTION("""COMPUTED_VALUE"""),"-")</f>
        <v>-</v>
      </c>
      <c r="E46" s="161" t="str">
        <f>IFERROR(__xludf.DUMMYFUNCTION("""COMPUTED_VALUE"""),"ひーちゃん")</f>
        <v>ひーちゃん</v>
      </c>
      <c r="F46" s="213" t="str">
        <f>IFERROR(__xludf.DUMMYFUNCTION("""COMPUTED_VALUE"""),"参加")</f>
        <v>参加</v>
      </c>
      <c r="G46" s="213" t="str">
        <f>IFERROR(__xludf.DUMMYFUNCTION("""COMPUTED_VALUE"""),"後半：マーシャル②")</f>
        <v>後半：マーシャル②</v>
      </c>
      <c r="H46" s="213">
        <f>IFERROR(__xludf.DUMMYFUNCTION("""COMPUTED_VALUE"""),9.0)</f>
        <v>9</v>
      </c>
      <c r="I46" s="195">
        <f>IFERROR(__xludf.DUMMYFUNCTION("""COMPUTED_VALUE"""),45715.00993342593)</f>
        <v>45715.00993</v>
      </c>
      <c r="J46" s="197" t="str">
        <f>IFERROR(__xludf.DUMMYFUNCTION("""COMPUTED_VALUE"""),"はい")</f>
        <v>はい</v>
      </c>
      <c r="K46" s="197" t="str">
        <f>IFERROR(__xludf.DUMMYFUNCTION("""COMPUTED_VALUE"""),"木下聖")</f>
        <v>木下聖</v>
      </c>
      <c r="L46" s="197" t="str">
        <f>IFERROR(__xludf.DUMMYFUNCTION("""COMPUTED_VALUE"""),"ひーちゃん")</f>
        <v>ひーちゃん</v>
      </c>
      <c r="M46" s="197" t="str">
        <f>IFERROR(__xludf.DUMMYFUNCTION("""COMPUTED_VALUE"""),"選手名")</f>
        <v>選手名</v>
      </c>
      <c r="N46" s="197" t="str">
        <f>IFERROR(__xludf.DUMMYFUNCTION("""COMPUTED_VALUE"""),"NSR50改")</f>
        <v>NSR50改</v>
      </c>
      <c r="O46" s="197" t="str">
        <f>IFERROR(__xludf.DUMMYFUNCTION("""COMPUTED_VALUE"""),"青")</f>
        <v>青</v>
      </c>
      <c r="P46" s="197" t="str">
        <f>IFERROR(__xludf.DUMMYFUNCTION("""COMPUTED_VALUE"""),"D級")</f>
        <v>D級</v>
      </c>
      <c r="Q46" s="200"/>
      <c r="R46" s="200"/>
      <c r="S46" s="200"/>
      <c r="T46" s="200"/>
      <c r="U46" s="193" t="str">
        <f>IFERROR(__xludf.DUMMYFUNCTION("""COMPUTED_VALUE"""),"いいえ")</f>
        <v>いいえ</v>
      </c>
      <c r="V46" s="193" t="str">
        <f>IFERROR(__xludf.DUMMYFUNCTION("""COMPUTED_VALUE"""),"いいえ")</f>
        <v>いいえ</v>
      </c>
      <c r="W46" s="200"/>
      <c r="X46" s="197" t="str">
        <f>IFERROR(__xludf.DUMMYFUNCTION("""COMPUTED_VALUE"""),"アルミタンク最高です！")</f>
        <v>アルミタンク最高です！</v>
      </c>
      <c r="Y46" s="202"/>
    </row>
    <row r="47">
      <c r="A47" s="156"/>
      <c r="B47" s="160">
        <f>IFERROR(__xludf.DUMMYFUNCTION("""COMPUTED_VALUE"""),32.0)</f>
        <v>32</v>
      </c>
      <c r="C47" s="160" t="str">
        <f>IFERROR(__xludf.DUMMYFUNCTION("""COMPUTED_VALUE"""),"C2")</f>
        <v>C2</v>
      </c>
      <c r="D47" s="160" t="str">
        <f>IFERROR(__xludf.DUMMYFUNCTION("""COMPUTED_VALUE"""),"-")</f>
        <v>-</v>
      </c>
      <c r="E47" s="161" t="str">
        <f>IFERROR(__xludf.DUMMYFUNCTION("""COMPUTED_VALUE"""),"ひろ")</f>
        <v>ひろ</v>
      </c>
      <c r="F47" s="213" t="str">
        <f>IFERROR(__xludf.DUMMYFUNCTION("""COMPUTED_VALUE"""),"参加")</f>
        <v>参加</v>
      </c>
      <c r="G47" s="213" t="str">
        <f>IFERROR(__xludf.DUMMYFUNCTION("""COMPUTED_VALUE"""),"前半：マーシャル③")</f>
        <v>前半：マーシャル③</v>
      </c>
      <c r="H47" s="213">
        <f>IFERROR(__xludf.DUMMYFUNCTION("""COMPUTED_VALUE"""),31.0)</f>
        <v>31</v>
      </c>
      <c r="I47" s="195">
        <f>IFERROR(__xludf.DUMMYFUNCTION("""COMPUTED_VALUE"""),45715.55539858797)</f>
        <v>45715.5554</v>
      </c>
      <c r="J47" s="197" t="str">
        <f>IFERROR(__xludf.DUMMYFUNCTION("""COMPUTED_VALUE"""),"はい")</f>
        <v>はい</v>
      </c>
      <c r="K47" s="197" t="str">
        <f>IFERROR(__xludf.DUMMYFUNCTION("""COMPUTED_VALUE"""),"中村浩志")</f>
        <v>中村浩志</v>
      </c>
      <c r="L47" s="197" t="str">
        <f>IFERROR(__xludf.DUMMYFUNCTION("""COMPUTED_VALUE"""),"ひろ")</f>
        <v>ひろ</v>
      </c>
      <c r="M47" s="197" t="str">
        <f>IFERROR(__xludf.DUMMYFUNCTION("""COMPUTED_VALUE"""),"選手名")</f>
        <v>選手名</v>
      </c>
      <c r="N47" s="197" t="str">
        <f>IFERROR(__xludf.DUMMYFUNCTION("""COMPUTED_VALUE"""),"NSR250R")</f>
        <v>NSR250R</v>
      </c>
      <c r="O47" s="197" t="str">
        <f>IFERROR(__xludf.DUMMYFUNCTION("""COMPUTED_VALUE"""),"黒/赤")</f>
        <v>黒/赤</v>
      </c>
      <c r="P47" s="197" t="str">
        <f>IFERROR(__xludf.DUMMYFUNCTION("""COMPUTED_VALUE"""),"C2級")</f>
        <v>C2級</v>
      </c>
      <c r="Q47" s="200"/>
      <c r="R47" s="200"/>
      <c r="S47" s="200"/>
      <c r="T47" s="200"/>
      <c r="U47" s="193" t="str">
        <f>IFERROR(__xludf.DUMMYFUNCTION("""COMPUTED_VALUE"""),"いいえ")</f>
        <v>いいえ</v>
      </c>
      <c r="V47" s="193" t="str">
        <f>IFERROR(__xludf.DUMMYFUNCTION("""COMPUTED_VALUE"""),"いいえ")</f>
        <v>いいえ</v>
      </c>
      <c r="W47" s="200"/>
      <c r="X47" s="197" t="str">
        <f>IFERROR(__xludf.DUMMYFUNCTION("""COMPUTED_VALUE"""),"がんばります")</f>
        <v>がんばります</v>
      </c>
      <c r="Y47" s="202"/>
    </row>
    <row r="48">
      <c r="A48" s="156"/>
      <c r="B48" s="160">
        <f>IFERROR(__xludf.DUMMYFUNCTION("""COMPUTED_VALUE"""),47.0)</f>
        <v>47</v>
      </c>
      <c r="C48" s="160" t="str">
        <f>IFERROR(__xludf.DUMMYFUNCTION("""COMPUTED_VALUE"""),"C1")</f>
        <v>C1</v>
      </c>
      <c r="D48" s="160" t="str">
        <f>IFERROR(__xludf.DUMMYFUNCTION("""COMPUTED_VALUE"""),"-")</f>
        <v>-</v>
      </c>
      <c r="E48" s="161" t="str">
        <f>IFERROR(__xludf.DUMMYFUNCTION("""COMPUTED_VALUE"""),"角")</f>
        <v>角</v>
      </c>
      <c r="F48" s="213" t="str">
        <f>IFERROR(__xludf.DUMMYFUNCTION("""COMPUTED_VALUE"""),"参加")</f>
        <v>参加</v>
      </c>
      <c r="G48" s="213" t="str">
        <f>IFERROR(__xludf.DUMMYFUNCTION("""COMPUTED_VALUE"""),"前半：マーシャル④")</f>
        <v>前半：マーシャル④</v>
      </c>
      <c r="H48" s="213">
        <f>IFERROR(__xludf.DUMMYFUNCTION("""COMPUTED_VALUE"""),46.0)</f>
        <v>46</v>
      </c>
      <c r="I48" s="195">
        <f>IFERROR(__xludf.DUMMYFUNCTION("""COMPUTED_VALUE"""),45716.123213784726)</f>
        <v>45716.12321</v>
      </c>
      <c r="J48" s="197" t="str">
        <f>IFERROR(__xludf.DUMMYFUNCTION("""COMPUTED_VALUE"""),"はい")</f>
        <v>はい</v>
      </c>
      <c r="K48" s="197" t="str">
        <f>IFERROR(__xludf.DUMMYFUNCTION("""COMPUTED_VALUE"""),"川田　晃嘉")</f>
        <v>川田　晃嘉</v>
      </c>
      <c r="L48" s="197" t="str">
        <f>IFERROR(__xludf.DUMMYFUNCTION("""COMPUTED_VALUE"""),"角")</f>
        <v>角</v>
      </c>
      <c r="M48" s="197" t="str">
        <f>IFERROR(__xludf.DUMMYFUNCTION("""COMPUTED_VALUE"""),"選手名")</f>
        <v>選手名</v>
      </c>
      <c r="N48" s="197" t="str">
        <f>IFERROR(__xludf.DUMMYFUNCTION("""COMPUTED_VALUE"""),"SV650")</f>
        <v>SV650</v>
      </c>
      <c r="O48" s="197" t="str">
        <f>IFERROR(__xludf.DUMMYFUNCTION("""COMPUTED_VALUE"""),"赤/銀")</f>
        <v>赤/銀</v>
      </c>
      <c r="P48" s="199" t="str">
        <f>IFERROR(__xludf.DUMMYFUNCTION("""COMPUTED_VALUE"""),"C1級")</f>
        <v>C1級</v>
      </c>
      <c r="Q48" s="200"/>
      <c r="R48" s="200"/>
      <c r="S48" s="200"/>
      <c r="T48" s="200"/>
      <c r="U48" s="193" t="str">
        <f>IFERROR(__xludf.DUMMYFUNCTION("""COMPUTED_VALUE"""),"いいえ")</f>
        <v>いいえ</v>
      </c>
      <c r="V48" s="193" t="str">
        <f>IFERROR(__xludf.DUMMYFUNCTION("""COMPUTED_VALUE"""),"いいえ")</f>
        <v>いいえ</v>
      </c>
      <c r="W48" s="200"/>
      <c r="X48" s="197" t="str">
        <f>IFERROR(__xludf.DUMMYFUNCTION("""COMPUTED_VALUE"""),"花粉症がマジで辛いです。")</f>
        <v>花粉症がマジで辛いです。</v>
      </c>
      <c r="Y48" s="202"/>
    </row>
    <row r="49">
      <c r="A49" s="156"/>
      <c r="B49" s="160">
        <f>IFERROR(__xludf.DUMMYFUNCTION("""COMPUTED_VALUE"""),48.0)</f>
        <v>48</v>
      </c>
      <c r="C49" s="160" t="str">
        <f>IFERROR(__xludf.DUMMYFUNCTION("""COMPUTED_VALUE"""),"B")</f>
        <v>B</v>
      </c>
      <c r="D49" s="160" t="str">
        <f>IFERROR(__xludf.DUMMYFUNCTION("""COMPUTED_VALUE"""),"-")</f>
        <v>-</v>
      </c>
      <c r="E49" s="161" t="str">
        <f>IFERROR(__xludf.DUMMYFUNCTION("""COMPUTED_VALUE"""),"P")</f>
        <v>P</v>
      </c>
      <c r="F49" s="213" t="str">
        <f>IFERROR(__xludf.DUMMYFUNCTION("""COMPUTED_VALUE"""),"参加")</f>
        <v>参加</v>
      </c>
      <c r="G49" s="213" t="str">
        <f>IFERROR(__xludf.DUMMYFUNCTION("""COMPUTED_VALUE"""),"-")</f>
        <v>-</v>
      </c>
      <c r="H49" s="213">
        <f>IFERROR(__xludf.DUMMYFUNCTION("""COMPUTED_VALUE"""),47.0)</f>
        <v>47</v>
      </c>
      <c r="I49" s="195">
        <f>IFERROR(__xludf.DUMMYFUNCTION("""COMPUTED_VALUE"""),45717.386122766206)</f>
        <v>45717.38612</v>
      </c>
      <c r="J49" s="197" t="str">
        <f>IFERROR(__xludf.DUMMYFUNCTION("""COMPUTED_VALUE"""),"はい")</f>
        <v>はい</v>
      </c>
      <c r="K49" s="197" t="str">
        <f>IFERROR(__xludf.DUMMYFUNCTION("""COMPUTED_VALUE"""),"松下良")</f>
        <v>松下良</v>
      </c>
      <c r="L49" s="197" t="str">
        <f>IFERROR(__xludf.DUMMYFUNCTION("""COMPUTED_VALUE"""),"P")</f>
        <v>P</v>
      </c>
      <c r="M49" s="197" t="str">
        <f>IFERROR(__xludf.DUMMYFUNCTION("""COMPUTED_VALUE"""),"選手名")</f>
        <v>選手名</v>
      </c>
      <c r="N49" s="197" t="str">
        <f>IFERROR(__xludf.DUMMYFUNCTION("""COMPUTED_VALUE"""),"XSR155")</f>
        <v>XSR155</v>
      </c>
      <c r="O49" s="197" t="str">
        <f>IFERROR(__xludf.DUMMYFUNCTION("""COMPUTED_VALUE"""),"グリーン")</f>
        <v>グリーン</v>
      </c>
      <c r="P49" s="199" t="str">
        <f>IFERROR(__xludf.DUMMYFUNCTION("""COMPUTED_VALUE"""),"B級")</f>
        <v>B級</v>
      </c>
      <c r="Q49" s="200"/>
      <c r="R49" s="200"/>
      <c r="S49" s="200"/>
      <c r="T49" s="200"/>
      <c r="U49" s="193" t="str">
        <f>IFERROR(__xludf.DUMMYFUNCTION("""COMPUTED_VALUE"""),"いいえ")</f>
        <v>いいえ</v>
      </c>
      <c r="V49" s="193" t="str">
        <f>IFERROR(__xludf.DUMMYFUNCTION("""COMPUTED_VALUE"""),"いいえ")</f>
        <v>いいえ</v>
      </c>
      <c r="W49" s="200"/>
      <c r="X49" s="197" t="str">
        <f>IFERROR(__xludf.DUMMYFUNCTION("""COMPUTED_VALUE"""),"エンジョイ勢です。XSR155で初大会です。何パー出せるかやってみます！")</f>
        <v>エンジョイ勢です。XSR155で初大会です。何パー出せるかやってみます！</v>
      </c>
      <c r="Y49" s="202"/>
    </row>
    <row r="50">
      <c r="A50" s="156"/>
      <c r="B50" s="160">
        <f>IFERROR(__xludf.DUMMYFUNCTION("""COMPUTED_VALUE"""),20.0)</f>
        <v>20</v>
      </c>
      <c r="C50" s="160" t="str">
        <f>IFERROR(__xludf.DUMMYFUNCTION("""COMPUTED_VALUE"""),"N")</f>
        <v>N</v>
      </c>
      <c r="D50" s="160" t="str">
        <f>IFERROR(__xludf.DUMMYFUNCTION("""COMPUTED_VALUE"""),"ミニ")</f>
        <v>ミニ</v>
      </c>
      <c r="E50" s="161" t="str">
        <f>IFERROR(__xludf.DUMMYFUNCTION("""COMPUTED_VALUE"""),"S hin")</f>
        <v>S hin</v>
      </c>
      <c r="F50" s="213" t="str">
        <f>IFERROR(__xludf.DUMMYFUNCTION("""COMPUTED_VALUE"""),"参加")</f>
        <v>参加</v>
      </c>
      <c r="G50" s="213" t="str">
        <f>IFERROR(__xludf.DUMMYFUNCTION("""COMPUTED_VALUE"""),"-")</f>
        <v>-</v>
      </c>
      <c r="H50" s="213">
        <f>IFERROR(__xludf.DUMMYFUNCTION("""COMPUTED_VALUE"""),20.0)</f>
        <v>20</v>
      </c>
      <c r="I50" s="195">
        <f>IFERROR(__xludf.DUMMYFUNCTION("""COMPUTED_VALUE"""),45717.78902480324)</f>
        <v>45717.78902</v>
      </c>
      <c r="J50" s="197" t="str">
        <f>IFERROR(__xludf.DUMMYFUNCTION("""COMPUTED_VALUE"""),"はい")</f>
        <v>はい</v>
      </c>
      <c r="K50" s="197" t="str">
        <f>IFERROR(__xludf.DUMMYFUNCTION("""COMPUTED_VALUE"""),"伊藤真治")</f>
        <v>伊藤真治</v>
      </c>
      <c r="L50" s="197" t="str">
        <f>IFERROR(__xludf.DUMMYFUNCTION("""COMPUTED_VALUE"""),"S hin")</f>
        <v>S hin</v>
      </c>
      <c r="M50" s="197" t="str">
        <f>IFERROR(__xludf.DUMMYFUNCTION("""COMPUTED_VALUE"""),"選手名")</f>
        <v>選手名</v>
      </c>
      <c r="N50" s="197" t="str">
        <f>IFERROR(__xludf.DUMMYFUNCTION("""COMPUTED_VALUE"""),"GROM")</f>
        <v>GROM</v>
      </c>
      <c r="O50" s="197" t="str">
        <f>IFERROR(__xludf.DUMMYFUNCTION("""COMPUTED_VALUE"""),"白")</f>
        <v>白</v>
      </c>
      <c r="P50" s="199" t="str">
        <f>IFERROR(__xludf.DUMMYFUNCTION("""COMPUTED_VALUE"""),"N級")</f>
        <v>N級</v>
      </c>
      <c r="Q50" s="200"/>
      <c r="R50" s="200"/>
      <c r="S50" s="200"/>
      <c r="T50" s="200"/>
      <c r="U50" s="193" t="str">
        <f>IFERROR(__xludf.DUMMYFUNCTION("""COMPUTED_VALUE"""),"いいえ")</f>
        <v>いいえ</v>
      </c>
      <c r="V50" s="193" t="str">
        <f>IFERROR(__xludf.DUMMYFUNCTION("""COMPUTED_VALUE"""),"はい")</f>
        <v>はい</v>
      </c>
      <c r="W50" s="200"/>
      <c r="X50" s="197" t="str">
        <f>IFERROR(__xludf.DUMMYFUNCTION("""COMPUTED_VALUE"""),"モトジムカーナの大会初出場です。良い思い出になりますように！（神頼み&amp;他力本願）")</f>
        <v>モトジムカーナの大会初出場です。良い思い出になりますように！（神頼み&amp;他力本願）</v>
      </c>
      <c r="Y50" s="202"/>
    </row>
    <row r="51">
      <c r="A51" s="156"/>
      <c r="B51" s="160">
        <f>IFERROR(__xludf.DUMMYFUNCTION("""COMPUTED_VALUE"""),24.0)</f>
        <v>24</v>
      </c>
      <c r="C51" s="160" t="str">
        <f>IFERROR(__xludf.DUMMYFUNCTION("""COMPUTED_VALUE"""),"N")</f>
        <v>N</v>
      </c>
      <c r="D51" s="160" t="str">
        <f>IFERROR(__xludf.DUMMYFUNCTION("""COMPUTED_VALUE"""),"-")</f>
        <v>-</v>
      </c>
      <c r="E51" s="161" t="str">
        <f>IFERROR(__xludf.DUMMYFUNCTION("""COMPUTED_VALUE"""),"こぱー")</f>
        <v>こぱー</v>
      </c>
      <c r="F51" s="213" t="str">
        <f>IFERROR(__xludf.DUMMYFUNCTION("""COMPUTED_VALUE"""),"参加")</f>
        <v>参加</v>
      </c>
      <c r="G51" s="213" t="str">
        <f>IFERROR(__xludf.DUMMYFUNCTION("""COMPUTED_VALUE"""),"朝：トランポ誘導")</f>
        <v>朝：トランポ誘導</v>
      </c>
      <c r="H51" s="213">
        <f>IFERROR(__xludf.DUMMYFUNCTION("""COMPUTED_VALUE"""),24.0)</f>
        <v>24</v>
      </c>
      <c r="I51" s="195">
        <f>IFERROR(__xludf.DUMMYFUNCTION("""COMPUTED_VALUE"""),45717.882749965276)</f>
        <v>45717.88275</v>
      </c>
      <c r="J51" s="197" t="str">
        <f>IFERROR(__xludf.DUMMYFUNCTION("""COMPUTED_VALUE"""),"はい")</f>
        <v>はい</v>
      </c>
      <c r="K51" s="197" t="str">
        <f>IFERROR(__xludf.DUMMYFUNCTION("""COMPUTED_VALUE"""),"コバヤシトシアキ")</f>
        <v>コバヤシトシアキ</v>
      </c>
      <c r="L51" s="197" t="str">
        <f>IFERROR(__xludf.DUMMYFUNCTION("""COMPUTED_VALUE"""),"こぱー")</f>
        <v>こぱー</v>
      </c>
      <c r="M51" s="197" t="str">
        <f>IFERROR(__xludf.DUMMYFUNCTION("""COMPUTED_VALUE"""),"選手名")</f>
        <v>選手名</v>
      </c>
      <c r="N51" s="197" t="str">
        <f>IFERROR(__xludf.DUMMYFUNCTION("""COMPUTED_VALUE"""),"CB250R ")</f>
        <v>CB250R </v>
      </c>
      <c r="O51" s="197" t="str">
        <f>IFERROR(__xludf.DUMMYFUNCTION("""COMPUTED_VALUE"""),"赤")</f>
        <v>赤</v>
      </c>
      <c r="P51" s="199" t="str">
        <f>IFERROR(__xludf.DUMMYFUNCTION("""COMPUTED_VALUE"""),"N級")</f>
        <v>N級</v>
      </c>
      <c r="Q51" s="200"/>
      <c r="R51" s="200"/>
      <c r="S51" s="200"/>
      <c r="T51" s="200"/>
      <c r="U51" s="193" t="str">
        <f>IFERROR(__xludf.DUMMYFUNCTION("""COMPUTED_VALUE"""),"いいえ")</f>
        <v>いいえ</v>
      </c>
      <c r="V51" s="193" t="str">
        <f>IFERROR(__xludf.DUMMYFUNCTION("""COMPUTED_VALUE"""),"いいえ")</f>
        <v>いいえ</v>
      </c>
      <c r="W51" s="200"/>
      <c r="X51" s="197" t="str">
        <f>IFERROR(__xludf.DUMMYFUNCTION("""COMPUTED_VALUE"""),"初大会、Enjoy出来るように、頑張ります")</f>
        <v>初大会、Enjoy出来るように、頑張ります</v>
      </c>
      <c r="Y51" s="202"/>
    </row>
    <row r="52">
      <c r="A52" s="156"/>
      <c r="B52" s="160">
        <f>IFERROR(__xludf.DUMMYFUNCTION("""COMPUTED_VALUE"""),26.0)</f>
        <v>26</v>
      </c>
      <c r="C52" s="160" t="str">
        <f>IFERROR(__xludf.DUMMYFUNCTION("""COMPUTED_VALUE"""),"N")</f>
        <v>N</v>
      </c>
      <c r="D52" s="160" t="str">
        <f>IFERROR(__xludf.DUMMYFUNCTION("""COMPUTED_VALUE"""),"-")</f>
        <v>-</v>
      </c>
      <c r="E52" s="161" t="str">
        <f>IFERROR(__xludf.DUMMYFUNCTION("""COMPUTED_VALUE"""),"まさじぃ")</f>
        <v>まさじぃ</v>
      </c>
      <c r="F52" s="213" t="str">
        <f>IFERROR(__xludf.DUMMYFUNCTION("""COMPUTED_VALUE"""),"参加")</f>
        <v>参加</v>
      </c>
      <c r="G52" s="213" t="str">
        <f>IFERROR(__xludf.DUMMYFUNCTION("""COMPUTED_VALUE"""),"-")</f>
        <v>-</v>
      </c>
      <c r="H52" s="213">
        <f>IFERROR(__xludf.DUMMYFUNCTION("""COMPUTED_VALUE"""),26.0)</f>
        <v>26</v>
      </c>
      <c r="I52" s="195">
        <f>IFERROR(__xludf.DUMMYFUNCTION("""COMPUTED_VALUE"""),45718.40807586805)</f>
        <v>45718.40808</v>
      </c>
      <c r="J52" s="197" t="str">
        <f>IFERROR(__xludf.DUMMYFUNCTION("""COMPUTED_VALUE"""),"はい")</f>
        <v>はい</v>
      </c>
      <c r="K52" s="197" t="str">
        <f>IFERROR(__xludf.DUMMYFUNCTION("""COMPUTED_VALUE"""),"石坂正治")</f>
        <v>石坂正治</v>
      </c>
      <c r="L52" s="197" t="str">
        <f>IFERROR(__xludf.DUMMYFUNCTION("""COMPUTED_VALUE"""),"まさじぃ")</f>
        <v>まさじぃ</v>
      </c>
      <c r="M52" s="197" t="str">
        <f>IFERROR(__xludf.DUMMYFUNCTION("""COMPUTED_VALUE"""),"選手名")</f>
        <v>選手名</v>
      </c>
      <c r="N52" s="197" t="str">
        <f>IFERROR(__xludf.DUMMYFUNCTION("""COMPUTED_VALUE"""),"GSX-S1000")</f>
        <v>GSX-S1000</v>
      </c>
      <c r="O52" s="197" t="str">
        <f>IFERROR(__xludf.DUMMYFUNCTION("""COMPUTED_VALUE"""),"黒/青")</f>
        <v>黒/青</v>
      </c>
      <c r="P52" s="197" t="str">
        <f>IFERROR(__xludf.DUMMYFUNCTION("""COMPUTED_VALUE"""),"N級")</f>
        <v>N級</v>
      </c>
      <c r="Q52" s="200"/>
      <c r="R52" s="200"/>
      <c r="S52" s="200"/>
      <c r="T52" s="200"/>
      <c r="U52" s="193" t="str">
        <f>IFERROR(__xludf.DUMMYFUNCTION("""COMPUTED_VALUE"""),"いいえ")</f>
        <v>いいえ</v>
      </c>
      <c r="V52" s="193" t="str">
        <f>IFERROR(__xludf.DUMMYFUNCTION("""COMPUTED_VALUE"""),"いいえ")</f>
        <v>いいえ</v>
      </c>
      <c r="W52" s="200"/>
      <c r="X52" s="197" t="str">
        <f>IFERROR(__xludf.DUMMYFUNCTION("""COMPUTED_VALUE"""),"ノービスをキープします")</f>
        <v>ノービスをキープします</v>
      </c>
      <c r="Y52" s="202"/>
    </row>
    <row r="53">
      <c r="A53" s="156"/>
      <c r="B53" s="160">
        <f>IFERROR(__xludf.DUMMYFUNCTION("""COMPUTED_VALUE"""),54.0)</f>
        <v>54</v>
      </c>
      <c r="C53" s="160" t="str">
        <f>IFERROR(__xludf.DUMMYFUNCTION("""COMPUTED_VALUE"""),"A")</f>
        <v>A</v>
      </c>
      <c r="D53" s="160" t="str">
        <f>IFERROR(__xludf.DUMMYFUNCTION("""COMPUTED_VALUE"""),"-")</f>
        <v>-</v>
      </c>
      <c r="E53" s="161" t="str">
        <f>IFERROR(__xludf.DUMMYFUNCTION("""COMPUTED_VALUE"""),"OKOK")</f>
        <v>OKOK</v>
      </c>
      <c r="F53" s="213" t="str">
        <f>IFERROR(__xludf.DUMMYFUNCTION("""COMPUTED_VALUE"""),"参加")</f>
        <v>参加</v>
      </c>
      <c r="G53" s="213" t="str">
        <f>IFERROR(__xludf.DUMMYFUNCTION("""COMPUTED_VALUE"""),"-")</f>
        <v>-</v>
      </c>
      <c r="H53" s="213">
        <f>IFERROR(__xludf.DUMMYFUNCTION("""COMPUTED_VALUE"""),53.0)</f>
        <v>53</v>
      </c>
      <c r="I53" s="195">
        <f>IFERROR(__xludf.DUMMYFUNCTION("""COMPUTED_VALUE"""),45718.47431615741)</f>
        <v>45718.47432</v>
      </c>
      <c r="J53" s="197" t="str">
        <f>IFERROR(__xludf.DUMMYFUNCTION("""COMPUTED_VALUE"""),"はい")</f>
        <v>はい</v>
      </c>
      <c r="K53" s="197" t="str">
        <f>IFERROR(__xludf.DUMMYFUNCTION("""COMPUTED_VALUE"""),"大川彰人")</f>
        <v>大川彰人</v>
      </c>
      <c r="L53" s="197" t="str">
        <f>IFERROR(__xludf.DUMMYFUNCTION("""COMPUTED_VALUE"""),"OKOK")</f>
        <v>OKOK</v>
      </c>
      <c r="M53" s="197" t="str">
        <f>IFERROR(__xludf.DUMMYFUNCTION("""COMPUTED_VALUE"""),"選手名")</f>
        <v>選手名</v>
      </c>
      <c r="N53" s="197" t="str">
        <f>IFERROR(__xludf.DUMMYFUNCTION("""COMPUTED_VALUE"""),"NSR250")</f>
        <v>NSR250</v>
      </c>
      <c r="O53" s="197" t="str">
        <f>IFERROR(__xludf.DUMMYFUNCTION("""COMPUTED_VALUE"""),"赤白")</f>
        <v>赤白</v>
      </c>
      <c r="P53" s="199" t="str">
        <f>IFERROR(__xludf.DUMMYFUNCTION("""COMPUTED_VALUE"""),"A級")</f>
        <v>A級</v>
      </c>
      <c r="Q53" s="200"/>
      <c r="R53" s="200"/>
      <c r="S53" s="200"/>
      <c r="T53" s="200"/>
      <c r="U53" s="193" t="str">
        <f>IFERROR(__xludf.DUMMYFUNCTION("""COMPUTED_VALUE"""),"いいえ")</f>
        <v>いいえ</v>
      </c>
      <c r="V53" s="193" t="str">
        <f>IFERROR(__xludf.DUMMYFUNCTION("""COMPUTED_VALUE"""),"いいえ")</f>
        <v>いいえ</v>
      </c>
      <c r="W53" s="200"/>
      <c r="X53" s="197" t="str">
        <f>IFERROR(__xludf.DUMMYFUNCTION("""COMPUTED_VALUE"""),"よろしくお願いします。")</f>
        <v>よろしくお願いします。</v>
      </c>
      <c r="Y53" s="202"/>
    </row>
    <row r="54">
      <c r="A54" s="156"/>
      <c r="B54" s="160">
        <f>IFERROR(__xludf.DUMMYFUNCTION("""COMPUTED_VALUE"""),36.0)</f>
        <v>36</v>
      </c>
      <c r="C54" s="160" t="str">
        <f>IFERROR(__xludf.DUMMYFUNCTION("""COMPUTED_VALUE"""),"C2")</f>
        <v>C2</v>
      </c>
      <c r="D54" s="160" t="str">
        <f>IFERROR(__xludf.DUMMYFUNCTION("""COMPUTED_VALUE"""),"-")</f>
        <v>-</v>
      </c>
      <c r="E54" s="161" t="str">
        <f>IFERROR(__xludf.DUMMYFUNCTION("""COMPUTED_VALUE"""),"かねなしんちゃん")</f>
        <v>かねなしんちゃん</v>
      </c>
      <c r="F54" s="213" t="str">
        <f>IFERROR(__xludf.DUMMYFUNCTION("""COMPUTED_VALUE"""),"参加")</f>
        <v>参加</v>
      </c>
      <c r="G54" s="213" t="str">
        <f>IFERROR(__xludf.DUMMYFUNCTION("""COMPUTED_VALUE"""),"前半：ウォームアップ補助")</f>
        <v>前半：ウォームアップ補助</v>
      </c>
      <c r="H54" s="213">
        <f>IFERROR(__xludf.DUMMYFUNCTION("""COMPUTED_VALUE"""),35.0)</f>
        <v>35</v>
      </c>
      <c r="I54" s="195">
        <f>IFERROR(__xludf.DUMMYFUNCTION("""COMPUTED_VALUE"""),45718.53786109954)</f>
        <v>45718.53786</v>
      </c>
      <c r="J54" s="197" t="str">
        <f>IFERROR(__xludf.DUMMYFUNCTION("""COMPUTED_VALUE"""),"はい")</f>
        <v>はい</v>
      </c>
      <c r="K54" s="197" t="str">
        <f>IFERROR(__xludf.DUMMYFUNCTION("""COMPUTED_VALUE"""),"岩田新弥")</f>
        <v>岩田新弥</v>
      </c>
      <c r="L54" s="197" t="str">
        <f>IFERROR(__xludf.DUMMYFUNCTION("""COMPUTED_VALUE"""),"かねなしんちゃん")</f>
        <v>かねなしんちゃん</v>
      </c>
      <c r="M54" s="197" t="str">
        <f>IFERROR(__xludf.DUMMYFUNCTION("""COMPUTED_VALUE"""),"選手名")</f>
        <v>選手名</v>
      </c>
      <c r="N54" s="197" t="str">
        <f>IFERROR(__xludf.DUMMYFUNCTION("""COMPUTED_VALUE"""),"NINJA400")</f>
        <v>NINJA400</v>
      </c>
      <c r="O54" s="197" t="str">
        <f>IFERROR(__xludf.DUMMYFUNCTION("""COMPUTED_VALUE"""),"白/青")</f>
        <v>白/青</v>
      </c>
      <c r="P54" s="199" t="str">
        <f>IFERROR(__xludf.DUMMYFUNCTION("""COMPUTED_VALUE"""),"C2級")</f>
        <v>C2級</v>
      </c>
      <c r="Q54" s="200"/>
      <c r="R54" s="200"/>
      <c r="S54" s="200"/>
      <c r="T54" s="200"/>
      <c r="U54" s="193" t="str">
        <f>IFERROR(__xludf.DUMMYFUNCTION("""COMPUTED_VALUE"""),"いいえ")</f>
        <v>いいえ</v>
      </c>
      <c r="V54" s="193" t="str">
        <f>IFERROR(__xludf.DUMMYFUNCTION("""COMPUTED_VALUE"""),"いいえ")</f>
        <v>いいえ</v>
      </c>
      <c r="W54" s="200"/>
      <c r="X54" s="197" t="str">
        <f>IFERROR(__xludf.DUMMYFUNCTION("""COMPUTED_VALUE"""),"最近NINJA400増えすぎて目立たなくなってきたので色変えてみました、走りの方でも目立てるよう頑張ります")</f>
        <v>最近NINJA400増えすぎて目立たなくなってきたので色変えてみました、走りの方でも目立てるよう頑張ります</v>
      </c>
      <c r="Y54" s="202"/>
    </row>
    <row r="55">
      <c r="A55" s="156"/>
      <c r="B55" s="160">
        <f>IFERROR(__xludf.DUMMYFUNCTION("""COMPUTED_VALUE"""),45.0)</f>
        <v>45</v>
      </c>
      <c r="C55" s="160" t="str">
        <f>IFERROR(__xludf.DUMMYFUNCTION("""COMPUTED_VALUE"""),"C1")</f>
        <v>C1</v>
      </c>
      <c r="D55" s="160" t="str">
        <f>IFERROR(__xludf.DUMMYFUNCTION("""COMPUTED_VALUE"""),"-")</f>
        <v>-</v>
      </c>
      <c r="E55" s="161" t="str">
        <f>IFERROR(__xludf.DUMMYFUNCTION("""COMPUTED_VALUE"""),"まろ")</f>
        <v>まろ</v>
      </c>
      <c r="F55" s="213" t="str">
        <f>IFERROR(__xludf.DUMMYFUNCTION("""COMPUTED_VALUE"""),"参加")</f>
        <v>参加</v>
      </c>
      <c r="G55" s="213" t="str">
        <f>IFERROR(__xludf.DUMMYFUNCTION("""COMPUTED_VALUE"""),"前半：カメラ②")</f>
        <v>前半：カメラ②</v>
      </c>
      <c r="H55" s="213">
        <f>IFERROR(__xludf.DUMMYFUNCTION("""COMPUTED_VALUE"""),44.0)</f>
        <v>44</v>
      </c>
      <c r="I55" s="195">
        <f>IFERROR(__xludf.DUMMYFUNCTION("""COMPUTED_VALUE"""),45718.63152877315)</f>
        <v>45718.63153</v>
      </c>
      <c r="J55" s="197" t="str">
        <f>IFERROR(__xludf.DUMMYFUNCTION("""COMPUTED_VALUE"""),"はい")</f>
        <v>はい</v>
      </c>
      <c r="K55" s="197" t="str">
        <f>IFERROR(__xludf.DUMMYFUNCTION("""COMPUTED_VALUE"""),"森田陽樹")</f>
        <v>森田陽樹</v>
      </c>
      <c r="L55" s="197" t="str">
        <f>IFERROR(__xludf.DUMMYFUNCTION("""COMPUTED_VALUE"""),"まろ")</f>
        <v>まろ</v>
      </c>
      <c r="M55" s="197" t="str">
        <f>IFERROR(__xludf.DUMMYFUNCTION("""COMPUTED_VALUE"""),"選手名")</f>
        <v>選手名</v>
      </c>
      <c r="N55" s="197" t="str">
        <f>IFERROR(__xludf.DUMMYFUNCTION("""COMPUTED_VALUE"""),"MSX125改")</f>
        <v>MSX125改</v>
      </c>
      <c r="O55" s="197" t="str">
        <f>IFERROR(__xludf.DUMMYFUNCTION("""COMPUTED_VALUE"""),"青白")</f>
        <v>青白</v>
      </c>
      <c r="P55" s="197" t="str">
        <f>IFERROR(__xludf.DUMMYFUNCTION("""COMPUTED_VALUE"""),"C1級")</f>
        <v>C1級</v>
      </c>
      <c r="Q55" s="200"/>
      <c r="R55" s="200"/>
      <c r="S55" s="200"/>
      <c r="T55" s="200"/>
      <c r="U55" s="193" t="str">
        <f>IFERROR(__xludf.DUMMYFUNCTION("""COMPUTED_VALUE"""),"いいえ")</f>
        <v>いいえ</v>
      </c>
      <c r="V55" s="193" t="str">
        <f>IFERROR(__xludf.DUMMYFUNCTION("""COMPUTED_VALUE"""),"いいえ")</f>
        <v>いいえ</v>
      </c>
      <c r="W55" s="200"/>
      <c r="X55" s="197" t="str">
        <f>IFERROR(__xludf.DUMMYFUNCTION("""COMPUTED_VALUE"""),"半年ぶりにバイクに乗ります。右がクラッチで左が前のブレーキでしたよね？完走目指してがんばります")</f>
        <v>半年ぶりにバイクに乗ります。右がクラッチで左が前のブレーキでしたよね？完走目指してがんばります</v>
      </c>
      <c r="Y55" s="202"/>
    </row>
    <row r="56">
      <c r="A56" s="156"/>
      <c r="B56" s="160">
        <f>IFERROR(__xludf.DUMMYFUNCTION("""COMPUTED_VALUE"""),51.0)</f>
        <v>51</v>
      </c>
      <c r="C56" s="160" t="str">
        <f>IFERROR(__xludf.DUMMYFUNCTION("""COMPUTED_VALUE"""),"B")</f>
        <v>B</v>
      </c>
      <c r="D56" s="160" t="str">
        <f>IFERROR(__xludf.DUMMYFUNCTION("""COMPUTED_VALUE"""),"-")</f>
        <v>-</v>
      </c>
      <c r="E56" s="161" t="str">
        <f>IFERROR(__xludf.DUMMYFUNCTION("""COMPUTED_VALUE"""),"motoDA")</f>
        <v>motoDA</v>
      </c>
      <c r="F56" s="213" t="str">
        <f>IFERROR(__xludf.DUMMYFUNCTION("""COMPUTED_VALUE"""),"参加")</f>
        <v>参加</v>
      </c>
      <c r="G56" s="213" t="str">
        <f>IFERROR(__xludf.DUMMYFUNCTION("""COMPUTED_VALUE"""),"-")</f>
        <v>-</v>
      </c>
      <c r="H56" s="213">
        <f>IFERROR(__xludf.DUMMYFUNCTION("""COMPUTED_VALUE"""),50.0)</f>
        <v>50</v>
      </c>
      <c r="I56" s="195">
        <f>IFERROR(__xludf.DUMMYFUNCTION("""COMPUTED_VALUE"""),45718.65531935185)</f>
        <v>45718.65532</v>
      </c>
      <c r="J56" s="197" t="str">
        <f>IFERROR(__xludf.DUMMYFUNCTION("""COMPUTED_VALUE"""),"はい")</f>
        <v>はい</v>
      </c>
      <c r="K56" s="197" t="str">
        <f>IFERROR(__xludf.DUMMYFUNCTION("""COMPUTED_VALUE"""),"元田 哲")</f>
        <v>元田 哲</v>
      </c>
      <c r="L56" s="197" t="str">
        <f>IFERROR(__xludf.DUMMYFUNCTION("""COMPUTED_VALUE"""),"motoDA")</f>
        <v>motoDA</v>
      </c>
      <c r="M56" s="199" t="str">
        <f>IFERROR(__xludf.DUMMYFUNCTION("""COMPUTED_VALUE"""),"選手名")</f>
        <v>選手名</v>
      </c>
      <c r="N56" s="197" t="str">
        <f>IFERROR(__xludf.DUMMYFUNCTION("""COMPUTED_VALUE"""),"GROM")</f>
        <v>GROM</v>
      </c>
      <c r="O56" s="197" t="str">
        <f>IFERROR(__xludf.DUMMYFUNCTION("""COMPUTED_VALUE"""),"GROM王カラー")</f>
        <v>GROM王カラー</v>
      </c>
      <c r="P56" s="197" t="str">
        <f>IFERROR(__xludf.DUMMYFUNCTION("""COMPUTED_VALUE"""),"B級")</f>
        <v>B級</v>
      </c>
      <c r="Q56" s="200"/>
      <c r="R56" s="200"/>
      <c r="S56" s="200"/>
      <c r="T56" s="200"/>
      <c r="U56" s="193" t="str">
        <f>IFERROR(__xludf.DUMMYFUNCTION("""COMPUTED_VALUE"""),"いいえ")</f>
        <v>いいえ</v>
      </c>
      <c r="V56" s="193" t="str">
        <f>IFERROR(__xludf.DUMMYFUNCTION("""COMPUTED_VALUE"""),"いいえ")</f>
        <v>いいえ</v>
      </c>
      <c r="W56" s="200"/>
      <c r="X56" s="197" t="str">
        <f>IFERROR(__xludf.DUMMYFUNCTION("""COMPUTED_VALUE"""),"トミンでドm野さんに負けたのでリベンジしたくて申し込みました")</f>
        <v>トミンでドm野さんに負けたのでリベンジしたくて申し込みました</v>
      </c>
      <c r="Y56" s="202"/>
    </row>
    <row r="57">
      <c r="A57" s="156"/>
      <c r="B57" s="160">
        <f>IFERROR(__xludf.DUMMYFUNCTION("""COMPUTED_VALUE"""),40.0)</f>
        <v>40</v>
      </c>
      <c r="C57" s="160" t="str">
        <f>IFERROR(__xludf.DUMMYFUNCTION("""COMPUTED_VALUE"""),"C1")</f>
        <v>C1</v>
      </c>
      <c r="D57" s="160" t="str">
        <f>IFERROR(__xludf.DUMMYFUNCTION("""COMPUTED_VALUE"""),"-")</f>
        <v>-</v>
      </c>
      <c r="E57" s="161" t="str">
        <f>IFERROR(__xludf.DUMMYFUNCTION("""COMPUTED_VALUE"""),"組長")</f>
        <v>組長</v>
      </c>
      <c r="F57" s="213" t="str">
        <f>IFERROR(__xludf.DUMMYFUNCTION("""COMPUTED_VALUE"""),"参加")</f>
        <v>参加</v>
      </c>
      <c r="G57" s="213" t="str">
        <f>IFERROR(__xludf.DUMMYFUNCTION("""COMPUTED_VALUE"""),"前半：スタート位置担当")</f>
        <v>前半：スタート位置担当</v>
      </c>
      <c r="H57" s="213">
        <f>IFERROR(__xludf.DUMMYFUNCTION("""COMPUTED_VALUE"""),39.0)</f>
        <v>39</v>
      </c>
      <c r="I57" s="195">
        <f>IFERROR(__xludf.DUMMYFUNCTION("""COMPUTED_VALUE"""),45718.66088451388)</f>
        <v>45718.66088</v>
      </c>
      <c r="J57" s="197" t="str">
        <f>IFERROR(__xludf.DUMMYFUNCTION("""COMPUTED_VALUE"""),"はい")</f>
        <v>はい</v>
      </c>
      <c r="K57" s="197" t="str">
        <f>IFERROR(__xludf.DUMMYFUNCTION("""COMPUTED_VALUE"""),"藤原淳司")</f>
        <v>藤原淳司</v>
      </c>
      <c r="L57" s="197" t="str">
        <f>IFERROR(__xludf.DUMMYFUNCTION("""COMPUTED_VALUE"""),"組長")</f>
        <v>組長</v>
      </c>
      <c r="M57" s="197" t="str">
        <f>IFERROR(__xludf.DUMMYFUNCTION("""COMPUTED_VALUE"""),"選手名")</f>
        <v>選手名</v>
      </c>
      <c r="N57" s="197" t="str">
        <f>IFERROR(__xludf.DUMMYFUNCTION("""COMPUTED_VALUE"""),"GSX-R1000")</f>
        <v>GSX-R1000</v>
      </c>
      <c r="O57" s="197" t="str">
        <f>IFERROR(__xludf.DUMMYFUNCTION("""COMPUTED_VALUE"""),"白")</f>
        <v>白</v>
      </c>
      <c r="P57" s="199" t="str">
        <f>IFERROR(__xludf.DUMMYFUNCTION("""COMPUTED_VALUE"""),"C1級")</f>
        <v>C1級</v>
      </c>
      <c r="Q57" s="200"/>
      <c r="R57" s="200"/>
      <c r="S57" s="200"/>
      <c r="T57" s="200"/>
      <c r="U57" s="193" t="str">
        <f>IFERROR(__xludf.DUMMYFUNCTION("""COMPUTED_VALUE"""),"いいえ")</f>
        <v>いいえ</v>
      </c>
      <c r="V57" s="193" t="str">
        <f>IFERROR(__xludf.DUMMYFUNCTION("""COMPUTED_VALUE"""),"いいえ")</f>
        <v>いいえ</v>
      </c>
      <c r="W57" s="200"/>
      <c r="X57" s="197" t="str">
        <f>IFERROR(__xludf.DUMMYFUNCTION("""COMPUTED_VALUE"""),"定年まであと175日です。")</f>
        <v>定年まであと175日です。</v>
      </c>
      <c r="Y57" s="202"/>
    </row>
    <row r="58">
      <c r="A58" s="156"/>
      <c r="B58" s="160">
        <f>IFERROR(__xludf.DUMMYFUNCTION("""COMPUTED_VALUE"""),49.0)</f>
        <v>49</v>
      </c>
      <c r="C58" s="160" t="str">
        <f>IFERROR(__xludf.DUMMYFUNCTION("""COMPUTED_VALUE"""),"B")</f>
        <v>B</v>
      </c>
      <c r="D58" s="160" t="str">
        <f>IFERROR(__xludf.DUMMYFUNCTION("""COMPUTED_VALUE"""),"-")</f>
        <v>-</v>
      </c>
      <c r="E58" s="161" t="str">
        <f>IFERROR(__xludf.DUMMYFUNCTION("""COMPUTED_VALUE"""),"てくきか")</f>
        <v>てくきか</v>
      </c>
      <c r="F58" s="213" t="str">
        <f>IFERROR(__xludf.DUMMYFUNCTION("""COMPUTED_VALUE"""),"参加")</f>
        <v>参加</v>
      </c>
      <c r="G58" s="213" t="str">
        <f>IFERROR(__xludf.DUMMYFUNCTION("""COMPUTED_VALUE"""),"-")</f>
        <v>-</v>
      </c>
      <c r="H58" s="213">
        <f>IFERROR(__xludf.DUMMYFUNCTION("""COMPUTED_VALUE"""),48.0)</f>
        <v>48</v>
      </c>
      <c r="I58" s="195">
        <f>IFERROR(__xludf.DUMMYFUNCTION("""COMPUTED_VALUE"""),45718.98507108796)</f>
        <v>45718.98507</v>
      </c>
      <c r="J58" s="197" t="str">
        <f>IFERROR(__xludf.DUMMYFUNCTION("""COMPUTED_VALUE"""),"はい")</f>
        <v>はい</v>
      </c>
      <c r="K58" s="197" t="str">
        <f>IFERROR(__xludf.DUMMYFUNCTION("""COMPUTED_VALUE"""),"小笠原 雄一")</f>
        <v>小笠原 雄一</v>
      </c>
      <c r="L58" s="197" t="str">
        <f>IFERROR(__xludf.DUMMYFUNCTION("""COMPUTED_VALUE"""),"てくきか")</f>
        <v>てくきか</v>
      </c>
      <c r="M58" s="197" t="str">
        <f>IFERROR(__xludf.DUMMYFUNCTION("""COMPUTED_VALUE"""),"選手名")</f>
        <v>選手名</v>
      </c>
      <c r="N58" s="197" t="str">
        <f>IFERROR(__xludf.DUMMYFUNCTION("""COMPUTED_VALUE"""),"ZX-4R")</f>
        <v>ZX-4R</v>
      </c>
      <c r="O58" s="197" t="str">
        <f>IFERROR(__xludf.DUMMYFUNCTION("""COMPUTED_VALUE"""),"黒")</f>
        <v>黒</v>
      </c>
      <c r="P58" s="197" t="str">
        <f>IFERROR(__xludf.DUMMYFUNCTION("""COMPUTED_VALUE"""),"B級")</f>
        <v>B級</v>
      </c>
      <c r="Q58" s="200"/>
      <c r="R58" s="200"/>
      <c r="S58" s="200"/>
      <c r="T58" s="200"/>
      <c r="U58" s="193" t="str">
        <f>IFERROR(__xludf.DUMMYFUNCTION("""COMPUTED_VALUE"""),"いいえ")</f>
        <v>いいえ</v>
      </c>
      <c r="V58" s="193" t="str">
        <f>IFERROR(__xludf.DUMMYFUNCTION("""COMPUTED_VALUE"""),"いいえ")</f>
        <v>いいえ</v>
      </c>
      <c r="W58" s="200"/>
      <c r="X58" s="197" t="str">
        <f>IFERROR(__xludf.DUMMYFUNCTION("""COMPUTED_VALUE"""),"レインボー初大会に記念参加してみました、よろしくお願いします。")</f>
        <v>レインボー初大会に記念参加してみました、よろしくお願いします。</v>
      </c>
      <c r="Y58" s="202"/>
    </row>
    <row r="59">
      <c r="A59" s="156"/>
      <c r="B59" s="160">
        <f>IFERROR(__xludf.DUMMYFUNCTION("""COMPUTED_VALUE"""),28.0)</f>
        <v>28</v>
      </c>
      <c r="C59" s="160" t="str">
        <f>IFERROR(__xludf.DUMMYFUNCTION("""COMPUTED_VALUE"""),"C2")</f>
        <v>C2</v>
      </c>
      <c r="D59" s="160" t="str">
        <f>IFERROR(__xludf.DUMMYFUNCTION("""COMPUTED_VALUE"""),"-")</f>
        <v>-</v>
      </c>
      <c r="E59" s="161" t="str">
        <f>IFERROR(__xludf.DUMMYFUNCTION("""COMPUTED_VALUE"""),"かおる")</f>
        <v>かおる</v>
      </c>
      <c r="F59" s="213" t="str">
        <f>IFERROR(__xludf.DUMMYFUNCTION("""COMPUTED_VALUE"""),"参加")</f>
        <v>参加</v>
      </c>
      <c r="G59" s="213"/>
      <c r="H59" s="213" t="str">
        <f>IFERROR(__xludf.DUMMYFUNCTION("""COMPUTED_VALUE"""),"#N/A")</f>
        <v>#N/A</v>
      </c>
      <c r="I59" s="195">
        <f>IFERROR(__xludf.DUMMYFUNCTION("""COMPUTED_VALUE"""),45721.55295052083)</f>
        <v>45721.55295</v>
      </c>
      <c r="J59" s="197" t="str">
        <f>IFERROR(__xludf.DUMMYFUNCTION("""COMPUTED_VALUE"""),"はい")</f>
        <v>はい</v>
      </c>
      <c r="K59" s="197" t="str">
        <f>IFERROR(__xludf.DUMMYFUNCTION("""COMPUTED_VALUE"""),"小島　かおる")</f>
        <v>小島　かおる</v>
      </c>
      <c r="L59" s="197" t="str">
        <f>IFERROR(__xludf.DUMMYFUNCTION("""COMPUTED_VALUE"""),"かおる")</f>
        <v>かおる</v>
      </c>
      <c r="M59" s="197" t="str">
        <f>IFERROR(__xludf.DUMMYFUNCTION("""COMPUTED_VALUE"""),"選手名")</f>
        <v>選手名</v>
      </c>
      <c r="N59" s="197" t="str">
        <f>IFERROR(__xludf.DUMMYFUNCTION("""COMPUTED_VALUE"""),"VTR250")</f>
        <v>VTR250</v>
      </c>
      <c r="O59" s="197" t="str">
        <f>IFERROR(__xludf.DUMMYFUNCTION("""COMPUTED_VALUE"""),"青")</f>
        <v>青</v>
      </c>
      <c r="P59" s="199" t="str">
        <f>IFERROR(__xludf.DUMMYFUNCTION("""COMPUTED_VALUE"""),"C2級")</f>
        <v>C2級</v>
      </c>
      <c r="Q59" s="200"/>
      <c r="R59" s="200"/>
      <c r="S59" s="200"/>
      <c r="T59" s="200"/>
      <c r="U59" s="193" t="str">
        <f>IFERROR(__xludf.DUMMYFUNCTION("""COMPUTED_VALUE"""),"いいえ")</f>
        <v>いいえ</v>
      </c>
      <c r="V59" s="193" t="str">
        <f>IFERROR(__xludf.DUMMYFUNCTION("""COMPUTED_VALUE"""),"いいえ")</f>
        <v>いいえ</v>
      </c>
      <c r="W59" s="200"/>
      <c r="X59" s="197" t="str">
        <f>IFERROR(__xludf.DUMMYFUNCTION("""COMPUTED_VALUE"""),"楽しく走れたらいいな")</f>
        <v>楽しく走れたらいいな</v>
      </c>
      <c r="Y59" s="202"/>
    </row>
    <row r="60">
      <c r="A60" s="156"/>
      <c r="B60" s="160" t="str">
        <f>IFERROR(__xludf.DUMMYFUNCTION("""COMPUTED_VALUE"""),"")</f>
        <v/>
      </c>
      <c r="C60" s="160" t="str">
        <f>IFERROR(__xludf.DUMMYFUNCTION("""COMPUTED_VALUE"""),"")</f>
        <v/>
      </c>
      <c r="D60" s="160" t="str">
        <f>IFERROR(__xludf.DUMMYFUNCTION("""COMPUTED_VALUE"""),"-")</f>
        <v>-</v>
      </c>
      <c r="E60" s="160" t="b">
        <f>IFERROR(__xludf.DUMMYFUNCTION("""COMPUTED_VALUE"""),FALSE)</f>
        <v>0</v>
      </c>
      <c r="F60" s="213" t="str">
        <f>IFERROR(__xludf.DUMMYFUNCTION("""COMPUTED_VALUE"""),"-")</f>
        <v>-</v>
      </c>
      <c r="G60" s="213"/>
      <c r="H60" s="213"/>
      <c r="I60" s="195"/>
      <c r="J60" s="200"/>
      <c r="K60" s="200"/>
      <c r="L60" s="200"/>
      <c r="M60" s="200"/>
      <c r="N60" s="200"/>
      <c r="O60" s="200"/>
      <c r="P60" s="200"/>
      <c r="Q60" s="200"/>
      <c r="R60" s="200"/>
      <c r="S60" s="200"/>
      <c r="T60" s="200"/>
      <c r="U60" s="191"/>
      <c r="V60" s="191"/>
      <c r="W60" s="200"/>
      <c r="X60" s="200"/>
      <c r="Y60" s="202"/>
    </row>
    <row r="61">
      <c r="A61" s="156"/>
      <c r="B61" s="160" t="str">
        <f>IFERROR(__xludf.DUMMYFUNCTION("""COMPUTED_VALUE"""),"")</f>
        <v/>
      </c>
      <c r="C61" s="160" t="str">
        <f>IFERROR(__xludf.DUMMYFUNCTION("""COMPUTED_VALUE"""),"")</f>
        <v/>
      </c>
      <c r="D61" s="160" t="str">
        <f>IFERROR(__xludf.DUMMYFUNCTION("""COMPUTED_VALUE"""),"-")</f>
        <v>-</v>
      </c>
      <c r="E61" s="160" t="b">
        <f>IFERROR(__xludf.DUMMYFUNCTION("""COMPUTED_VALUE"""),FALSE)</f>
        <v>0</v>
      </c>
      <c r="F61" s="213" t="str">
        <f>IFERROR(__xludf.DUMMYFUNCTION("""COMPUTED_VALUE"""),"-")</f>
        <v>-</v>
      </c>
      <c r="G61" s="213"/>
      <c r="H61" s="213"/>
      <c r="I61" s="195"/>
      <c r="J61" s="200"/>
      <c r="K61" s="200"/>
      <c r="L61" s="200"/>
      <c r="M61" s="200"/>
      <c r="N61" s="200"/>
      <c r="O61" s="200"/>
      <c r="P61" s="229"/>
      <c r="Q61" s="200"/>
      <c r="R61" s="200"/>
      <c r="S61" s="200"/>
      <c r="T61" s="200"/>
      <c r="U61" s="191"/>
      <c r="V61" s="191"/>
      <c r="W61" s="200"/>
      <c r="X61" s="200"/>
      <c r="Y61" s="202"/>
    </row>
    <row r="62">
      <c r="A62" s="156"/>
      <c r="B62" s="160" t="str">
        <f>IFERROR(__xludf.DUMMYFUNCTION("""COMPUTED_VALUE"""),"")</f>
        <v/>
      </c>
      <c r="C62" s="160" t="str">
        <f>IFERROR(__xludf.DUMMYFUNCTION("""COMPUTED_VALUE"""),"")</f>
        <v/>
      </c>
      <c r="D62" s="160" t="str">
        <f>IFERROR(__xludf.DUMMYFUNCTION("""COMPUTED_VALUE"""),"-")</f>
        <v>-</v>
      </c>
      <c r="E62" s="160" t="b">
        <f>IFERROR(__xludf.DUMMYFUNCTION("""COMPUTED_VALUE"""),FALSE)</f>
        <v>0</v>
      </c>
      <c r="F62" s="213" t="str">
        <f>IFERROR(__xludf.DUMMYFUNCTION("""COMPUTED_VALUE"""),"-")</f>
        <v>-</v>
      </c>
      <c r="G62" s="213"/>
      <c r="H62" s="213"/>
      <c r="I62" s="195"/>
      <c r="J62" s="200"/>
      <c r="K62" s="200"/>
      <c r="L62" s="200"/>
      <c r="M62" s="229"/>
      <c r="N62" s="200"/>
      <c r="O62" s="200"/>
      <c r="P62" s="229"/>
      <c r="Q62" s="200"/>
      <c r="R62" s="200"/>
      <c r="S62" s="200"/>
      <c r="T62" s="200"/>
      <c r="U62" s="191"/>
      <c r="V62" s="191"/>
      <c r="W62" s="200"/>
      <c r="X62" s="200"/>
      <c r="Y62" s="202"/>
    </row>
    <row r="63">
      <c r="A63" s="156"/>
      <c r="B63" s="160" t="str">
        <f>IFERROR(__xludf.DUMMYFUNCTION("""COMPUTED_VALUE"""),"")</f>
        <v/>
      </c>
      <c r="C63" s="160" t="str">
        <f>IFERROR(__xludf.DUMMYFUNCTION("""COMPUTED_VALUE"""),"")</f>
        <v/>
      </c>
      <c r="D63" s="160" t="str">
        <f>IFERROR(__xludf.DUMMYFUNCTION("""COMPUTED_VALUE"""),"-")</f>
        <v>-</v>
      </c>
      <c r="E63" s="160" t="b">
        <f>IFERROR(__xludf.DUMMYFUNCTION("""COMPUTED_VALUE"""),FALSE)</f>
        <v>0</v>
      </c>
      <c r="F63" s="213" t="str">
        <f>IFERROR(__xludf.DUMMYFUNCTION("""COMPUTED_VALUE"""),"-")</f>
        <v>-</v>
      </c>
      <c r="G63" s="213"/>
      <c r="H63" s="213"/>
      <c r="I63" s="195"/>
      <c r="J63" s="200"/>
      <c r="K63" s="200"/>
      <c r="L63" s="200"/>
      <c r="M63" s="200"/>
      <c r="N63" s="200"/>
      <c r="O63" s="200"/>
      <c r="P63" s="229"/>
      <c r="Q63" s="200"/>
      <c r="R63" s="200"/>
      <c r="S63" s="200"/>
      <c r="T63" s="200"/>
      <c r="U63" s="191"/>
      <c r="V63" s="191"/>
      <c r="W63" s="200"/>
      <c r="X63" s="200"/>
      <c r="Y63" s="202"/>
    </row>
    <row r="64">
      <c r="A64" s="156"/>
      <c r="B64" s="160" t="str">
        <f>IFERROR(__xludf.DUMMYFUNCTION("""COMPUTED_VALUE"""),"")</f>
        <v/>
      </c>
      <c r="C64" s="160" t="str">
        <f>IFERROR(__xludf.DUMMYFUNCTION("""COMPUTED_VALUE"""),"")</f>
        <v/>
      </c>
      <c r="D64" s="160" t="str">
        <f>IFERROR(__xludf.DUMMYFUNCTION("""COMPUTED_VALUE"""),"-")</f>
        <v>-</v>
      </c>
      <c r="E64" s="160" t="b">
        <f>IFERROR(__xludf.DUMMYFUNCTION("""COMPUTED_VALUE"""),FALSE)</f>
        <v>0</v>
      </c>
      <c r="F64" s="213" t="str">
        <f>IFERROR(__xludf.DUMMYFUNCTION("""COMPUTED_VALUE"""),"-")</f>
        <v>-</v>
      </c>
      <c r="G64" s="213"/>
      <c r="H64" s="213"/>
      <c r="I64" s="195"/>
      <c r="J64" s="200"/>
      <c r="K64" s="200"/>
      <c r="L64" s="200"/>
      <c r="M64" s="200"/>
      <c r="N64" s="200"/>
      <c r="O64" s="200"/>
      <c r="P64" s="200"/>
      <c r="Q64" s="200"/>
      <c r="R64" s="200"/>
      <c r="S64" s="200"/>
      <c r="T64" s="200"/>
      <c r="U64" s="191"/>
      <c r="V64" s="191"/>
      <c r="W64" s="200"/>
      <c r="X64" s="200"/>
      <c r="Y64" s="202"/>
    </row>
    <row r="65">
      <c r="A65" s="156"/>
      <c r="B65" s="160" t="str">
        <f>IFERROR(__xludf.DUMMYFUNCTION("""COMPUTED_VALUE"""),"")</f>
        <v/>
      </c>
      <c r="C65" s="160" t="str">
        <f>IFERROR(__xludf.DUMMYFUNCTION("""COMPUTED_VALUE"""),"")</f>
        <v/>
      </c>
      <c r="D65" s="160" t="str">
        <f>IFERROR(__xludf.DUMMYFUNCTION("""COMPUTED_VALUE"""),"-")</f>
        <v>-</v>
      </c>
      <c r="E65" s="160" t="b">
        <f>IFERROR(__xludf.DUMMYFUNCTION("""COMPUTED_VALUE"""),FALSE)</f>
        <v>0</v>
      </c>
      <c r="F65" s="213" t="str">
        <f>IFERROR(__xludf.DUMMYFUNCTION("""COMPUTED_VALUE"""),"-")</f>
        <v>-</v>
      </c>
      <c r="G65" s="213"/>
      <c r="H65" s="213"/>
      <c r="I65" s="195"/>
      <c r="J65" s="200"/>
      <c r="K65" s="200"/>
      <c r="L65" s="200"/>
      <c r="M65" s="200"/>
      <c r="N65" s="200"/>
      <c r="O65" s="200"/>
      <c r="P65" s="229"/>
      <c r="Q65" s="200"/>
      <c r="R65" s="200"/>
      <c r="S65" s="200"/>
      <c r="T65" s="200"/>
      <c r="U65" s="191"/>
      <c r="V65" s="191"/>
      <c r="W65" s="200"/>
      <c r="X65" s="200"/>
      <c r="Y65" s="202"/>
    </row>
    <row r="66">
      <c r="A66" s="156"/>
      <c r="B66" s="160" t="str">
        <f>IFERROR(__xludf.DUMMYFUNCTION("""COMPUTED_VALUE"""),"")</f>
        <v/>
      </c>
      <c r="C66" s="160" t="str">
        <f>IFERROR(__xludf.DUMMYFUNCTION("""COMPUTED_VALUE"""),"")</f>
        <v/>
      </c>
      <c r="D66" s="160" t="str">
        <f>IFERROR(__xludf.DUMMYFUNCTION("""COMPUTED_VALUE"""),"-")</f>
        <v>-</v>
      </c>
      <c r="E66" s="160" t="b">
        <f>IFERROR(__xludf.DUMMYFUNCTION("""COMPUTED_VALUE"""),FALSE)</f>
        <v>0</v>
      </c>
      <c r="F66" s="213" t="str">
        <f>IFERROR(__xludf.DUMMYFUNCTION("""COMPUTED_VALUE"""),"-")</f>
        <v>-</v>
      </c>
      <c r="G66" s="213"/>
      <c r="H66" s="213"/>
      <c r="I66" s="195"/>
      <c r="J66" s="200"/>
      <c r="K66" s="200"/>
      <c r="L66" s="200"/>
      <c r="M66" s="200"/>
      <c r="N66" s="200"/>
      <c r="O66" s="200"/>
      <c r="P66" s="200"/>
      <c r="Q66" s="200"/>
      <c r="R66" s="200"/>
      <c r="S66" s="200"/>
      <c r="T66" s="200"/>
      <c r="U66" s="191"/>
      <c r="V66" s="191"/>
      <c r="W66" s="200"/>
      <c r="X66" s="200"/>
      <c r="Y66" s="202"/>
    </row>
    <row r="67">
      <c r="A67" s="156"/>
      <c r="B67" s="160" t="str">
        <f>IFERROR(__xludf.DUMMYFUNCTION("""COMPUTED_VALUE"""),"")</f>
        <v/>
      </c>
      <c r="C67" s="160" t="str">
        <f>IFERROR(__xludf.DUMMYFUNCTION("""COMPUTED_VALUE"""),"")</f>
        <v/>
      </c>
      <c r="D67" s="160" t="str">
        <f>IFERROR(__xludf.DUMMYFUNCTION("""COMPUTED_VALUE"""),"-")</f>
        <v>-</v>
      </c>
      <c r="E67" s="160" t="b">
        <f>IFERROR(__xludf.DUMMYFUNCTION("""COMPUTED_VALUE"""),FALSE)</f>
        <v>0</v>
      </c>
      <c r="F67" s="213" t="str">
        <f>IFERROR(__xludf.DUMMYFUNCTION("""COMPUTED_VALUE"""),"-")</f>
        <v>-</v>
      </c>
      <c r="G67" s="213"/>
      <c r="H67" s="213"/>
      <c r="I67" s="195"/>
      <c r="J67" s="200"/>
      <c r="K67" s="200"/>
      <c r="L67" s="200"/>
      <c r="M67" s="200"/>
      <c r="N67" s="200"/>
      <c r="O67" s="200"/>
      <c r="P67" s="229"/>
      <c r="Q67" s="200"/>
      <c r="R67" s="200"/>
      <c r="S67" s="200"/>
      <c r="T67" s="200"/>
      <c r="U67" s="191"/>
      <c r="V67" s="191"/>
      <c r="W67" s="200"/>
      <c r="X67" s="200"/>
      <c r="Y67" s="202"/>
    </row>
    <row r="68">
      <c r="A68" s="156"/>
      <c r="B68" s="160" t="str">
        <f>IFERROR(__xludf.DUMMYFUNCTION("""COMPUTED_VALUE"""),"")</f>
        <v/>
      </c>
      <c r="C68" s="160" t="str">
        <f>IFERROR(__xludf.DUMMYFUNCTION("""COMPUTED_VALUE"""),"")</f>
        <v/>
      </c>
      <c r="D68" s="160" t="str">
        <f>IFERROR(__xludf.DUMMYFUNCTION("""COMPUTED_VALUE"""),"-")</f>
        <v>-</v>
      </c>
      <c r="E68" s="160" t="b">
        <f>IFERROR(__xludf.DUMMYFUNCTION("""COMPUTED_VALUE"""),FALSE)</f>
        <v>0</v>
      </c>
      <c r="F68" s="213" t="str">
        <f>IFERROR(__xludf.DUMMYFUNCTION("""COMPUTED_VALUE"""),"-")</f>
        <v>-</v>
      </c>
      <c r="G68" s="213"/>
      <c r="H68" s="213"/>
      <c r="I68" s="195"/>
      <c r="J68" s="200"/>
      <c r="K68" s="200"/>
      <c r="L68" s="200"/>
      <c r="M68" s="200"/>
      <c r="N68" s="200"/>
      <c r="O68" s="200"/>
      <c r="P68" s="229"/>
      <c r="Q68" s="200"/>
      <c r="R68" s="200"/>
      <c r="S68" s="200"/>
      <c r="T68" s="200"/>
      <c r="U68" s="191"/>
      <c r="V68" s="191"/>
      <c r="W68" s="200"/>
      <c r="X68" s="200"/>
      <c r="Y68" s="202"/>
    </row>
    <row r="69">
      <c r="A69" s="156"/>
      <c r="B69" s="160" t="str">
        <f>IFERROR(__xludf.DUMMYFUNCTION("""COMPUTED_VALUE"""),"")</f>
        <v/>
      </c>
      <c r="C69" s="160" t="str">
        <f>IFERROR(__xludf.DUMMYFUNCTION("""COMPUTED_VALUE"""),"")</f>
        <v/>
      </c>
      <c r="D69" s="160" t="str">
        <f>IFERROR(__xludf.DUMMYFUNCTION("""COMPUTED_VALUE"""),"-")</f>
        <v>-</v>
      </c>
      <c r="E69" s="160" t="b">
        <f>IFERROR(__xludf.DUMMYFUNCTION("""COMPUTED_VALUE"""),FALSE)</f>
        <v>0</v>
      </c>
      <c r="F69" s="213" t="str">
        <f>IFERROR(__xludf.DUMMYFUNCTION("""COMPUTED_VALUE"""),"-")</f>
        <v>-</v>
      </c>
      <c r="G69" s="213"/>
      <c r="H69" s="213"/>
      <c r="I69" s="195"/>
      <c r="J69" s="200"/>
      <c r="K69" s="200"/>
      <c r="L69" s="200"/>
      <c r="M69" s="200"/>
      <c r="N69" s="200"/>
      <c r="O69" s="200"/>
      <c r="P69" s="200"/>
      <c r="Q69" s="200"/>
      <c r="R69" s="200"/>
      <c r="S69" s="200"/>
      <c r="T69" s="200"/>
      <c r="U69" s="191"/>
      <c r="V69" s="191"/>
      <c r="W69" s="200"/>
      <c r="X69" s="200"/>
      <c r="Y69" s="202"/>
    </row>
    <row r="70">
      <c r="A70" s="156"/>
      <c r="B70" s="160" t="str">
        <f>IFERROR(__xludf.DUMMYFUNCTION("""COMPUTED_VALUE"""),"")</f>
        <v/>
      </c>
      <c r="C70" s="160" t="str">
        <f>IFERROR(__xludf.DUMMYFUNCTION("""COMPUTED_VALUE"""),"")</f>
        <v/>
      </c>
      <c r="D70" s="160" t="str">
        <f>IFERROR(__xludf.DUMMYFUNCTION("""COMPUTED_VALUE"""),"-")</f>
        <v>-</v>
      </c>
      <c r="E70" s="160" t="b">
        <f>IFERROR(__xludf.DUMMYFUNCTION("""COMPUTED_VALUE"""),FALSE)</f>
        <v>0</v>
      </c>
      <c r="F70" s="213" t="str">
        <f>IFERROR(__xludf.DUMMYFUNCTION("""COMPUTED_VALUE"""),"-")</f>
        <v>-</v>
      </c>
      <c r="G70" s="213"/>
      <c r="H70" s="213"/>
      <c r="I70" s="195"/>
      <c r="J70" s="200"/>
      <c r="K70" s="200"/>
      <c r="L70" s="200"/>
      <c r="M70" s="200"/>
      <c r="N70" s="200"/>
      <c r="O70" s="200"/>
      <c r="P70" s="200"/>
      <c r="Q70" s="200"/>
      <c r="R70" s="200"/>
      <c r="S70" s="200"/>
      <c r="T70" s="200"/>
      <c r="U70" s="191"/>
      <c r="V70" s="191"/>
      <c r="W70" s="200"/>
      <c r="X70" s="200"/>
      <c r="Y70" s="202"/>
    </row>
    <row r="71">
      <c r="A71" s="156"/>
      <c r="B71" s="160" t="str">
        <f>IFERROR(__xludf.DUMMYFUNCTION("""COMPUTED_VALUE"""),"")</f>
        <v/>
      </c>
      <c r="C71" s="160" t="str">
        <f>IFERROR(__xludf.DUMMYFUNCTION("""COMPUTED_VALUE"""),"")</f>
        <v/>
      </c>
      <c r="D71" s="160" t="str">
        <f>IFERROR(__xludf.DUMMYFUNCTION("""COMPUTED_VALUE"""),"-")</f>
        <v>-</v>
      </c>
      <c r="E71" s="160" t="b">
        <f>IFERROR(__xludf.DUMMYFUNCTION("""COMPUTED_VALUE"""),FALSE)</f>
        <v>0</v>
      </c>
      <c r="F71" s="213" t="str">
        <f>IFERROR(__xludf.DUMMYFUNCTION("""COMPUTED_VALUE"""),"-")</f>
        <v>-</v>
      </c>
      <c r="G71" s="213"/>
      <c r="H71" s="213"/>
      <c r="I71" s="195"/>
      <c r="J71" s="200"/>
      <c r="K71" s="200"/>
      <c r="L71" s="200"/>
      <c r="M71" s="200"/>
      <c r="N71" s="200"/>
      <c r="O71" s="200"/>
      <c r="P71" s="229"/>
      <c r="Q71" s="200"/>
      <c r="R71" s="200"/>
      <c r="S71" s="200"/>
      <c r="T71" s="200"/>
      <c r="U71" s="191"/>
      <c r="V71" s="191"/>
      <c r="W71" s="200"/>
      <c r="X71" s="200"/>
      <c r="Y71" s="202"/>
    </row>
    <row r="72">
      <c r="A72" s="156"/>
      <c r="B72" s="160" t="str">
        <f>IFERROR(__xludf.DUMMYFUNCTION("""COMPUTED_VALUE"""),"")</f>
        <v/>
      </c>
      <c r="C72" s="160" t="str">
        <f>IFERROR(__xludf.DUMMYFUNCTION("""COMPUTED_VALUE"""),"")</f>
        <v/>
      </c>
      <c r="D72" s="160" t="str">
        <f>IFERROR(__xludf.DUMMYFUNCTION("""COMPUTED_VALUE"""),"-")</f>
        <v>-</v>
      </c>
      <c r="E72" s="160" t="b">
        <f>IFERROR(__xludf.DUMMYFUNCTION("""COMPUTED_VALUE"""),FALSE)</f>
        <v>0</v>
      </c>
      <c r="F72" s="213" t="str">
        <f>IFERROR(__xludf.DUMMYFUNCTION("""COMPUTED_VALUE"""),"-")</f>
        <v>-</v>
      </c>
      <c r="G72" s="213"/>
      <c r="H72" s="213"/>
      <c r="I72" s="195"/>
      <c r="J72" s="200"/>
      <c r="K72" s="200"/>
      <c r="L72" s="200"/>
      <c r="M72" s="229"/>
      <c r="N72" s="200"/>
      <c r="O72" s="200"/>
      <c r="P72" s="229"/>
      <c r="Q72" s="200"/>
      <c r="R72" s="200"/>
      <c r="S72" s="200"/>
      <c r="T72" s="200"/>
      <c r="U72" s="191"/>
      <c r="V72" s="191"/>
      <c r="W72" s="200"/>
      <c r="X72" s="200"/>
      <c r="Y72" s="202"/>
    </row>
    <row r="73">
      <c r="A73" s="156"/>
      <c r="B73" s="160" t="str">
        <f>IFERROR(__xludf.DUMMYFUNCTION("""COMPUTED_VALUE"""),"")</f>
        <v/>
      </c>
      <c r="C73" s="160" t="str">
        <f>IFERROR(__xludf.DUMMYFUNCTION("""COMPUTED_VALUE"""),"")</f>
        <v/>
      </c>
      <c r="D73" s="160" t="str">
        <f>IFERROR(__xludf.DUMMYFUNCTION("""COMPUTED_VALUE"""),"-")</f>
        <v>-</v>
      </c>
      <c r="E73" s="160" t="b">
        <f>IFERROR(__xludf.DUMMYFUNCTION("""COMPUTED_VALUE"""),FALSE)</f>
        <v>0</v>
      </c>
      <c r="F73" s="213" t="str">
        <f>IFERROR(__xludf.DUMMYFUNCTION("""COMPUTED_VALUE"""),"-")</f>
        <v>-</v>
      </c>
      <c r="G73" s="213"/>
      <c r="H73" s="213"/>
      <c r="I73" s="195"/>
      <c r="J73" s="200"/>
      <c r="K73" s="200"/>
      <c r="L73" s="200"/>
      <c r="M73" s="200"/>
      <c r="N73" s="200"/>
      <c r="O73" s="200"/>
      <c r="P73" s="229"/>
      <c r="Q73" s="200"/>
      <c r="R73" s="200"/>
      <c r="S73" s="200"/>
      <c r="T73" s="200"/>
      <c r="U73" s="191"/>
      <c r="V73" s="191"/>
      <c r="W73" s="200"/>
      <c r="X73" s="200"/>
      <c r="Y73" s="202"/>
    </row>
    <row r="74">
      <c r="A74" s="156"/>
      <c r="B74" s="160" t="str">
        <f>IFERROR(__xludf.DUMMYFUNCTION("""COMPUTED_VALUE"""),"")</f>
        <v/>
      </c>
      <c r="C74" s="160" t="str">
        <f>IFERROR(__xludf.DUMMYFUNCTION("""COMPUTED_VALUE"""),"")</f>
        <v/>
      </c>
      <c r="D74" s="160" t="str">
        <f>IFERROR(__xludf.DUMMYFUNCTION("""COMPUTED_VALUE"""),"-")</f>
        <v>-</v>
      </c>
      <c r="E74" s="160" t="b">
        <f>IFERROR(__xludf.DUMMYFUNCTION("""COMPUTED_VALUE"""),FALSE)</f>
        <v>0</v>
      </c>
      <c r="F74" s="213" t="str">
        <f>IFERROR(__xludf.DUMMYFUNCTION("""COMPUTED_VALUE"""),"-")</f>
        <v>-</v>
      </c>
      <c r="G74" s="213"/>
      <c r="H74" s="213"/>
      <c r="I74" s="195"/>
      <c r="J74" s="200"/>
      <c r="K74" s="200"/>
      <c r="L74" s="200"/>
      <c r="M74" s="200"/>
      <c r="N74" s="200"/>
      <c r="O74" s="200"/>
      <c r="P74" s="229"/>
      <c r="Q74" s="200"/>
      <c r="R74" s="200"/>
      <c r="S74" s="200"/>
      <c r="T74" s="200"/>
      <c r="U74" s="191"/>
      <c r="V74" s="191"/>
      <c r="W74" s="200"/>
      <c r="X74" s="200"/>
      <c r="Y74" s="202"/>
    </row>
    <row r="75">
      <c r="A75" s="156"/>
      <c r="B75" s="160" t="str">
        <f>IFERROR(__xludf.DUMMYFUNCTION("""COMPUTED_VALUE"""),"")</f>
        <v/>
      </c>
      <c r="C75" s="160" t="str">
        <f>IFERROR(__xludf.DUMMYFUNCTION("""COMPUTED_VALUE"""),"")</f>
        <v/>
      </c>
      <c r="D75" s="160" t="str">
        <f>IFERROR(__xludf.DUMMYFUNCTION("""COMPUTED_VALUE"""),"-")</f>
        <v>-</v>
      </c>
      <c r="E75" s="160" t="b">
        <f>IFERROR(__xludf.DUMMYFUNCTION("""COMPUTED_VALUE"""),FALSE)</f>
        <v>0</v>
      </c>
      <c r="F75" s="213" t="str">
        <f>IFERROR(__xludf.DUMMYFUNCTION("""COMPUTED_VALUE"""),"-")</f>
        <v>-</v>
      </c>
      <c r="G75" s="213"/>
      <c r="H75" s="213"/>
      <c r="I75" s="195"/>
      <c r="J75" s="200"/>
      <c r="K75" s="200"/>
      <c r="L75" s="200"/>
      <c r="M75" s="200"/>
      <c r="N75" s="200"/>
      <c r="O75" s="200"/>
      <c r="P75" s="200"/>
      <c r="Q75" s="200"/>
      <c r="R75" s="200"/>
      <c r="S75" s="200"/>
      <c r="T75" s="200"/>
      <c r="U75" s="191"/>
      <c r="V75" s="191"/>
      <c r="W75" s="200"/>
      <c r="X75" s="200"/>
      <c r="Y75" s="202"/>
    </row>
    <row r="76">
      <c r="A76" s="156"/>
      <c r="B76" s="160" t="str">
        <f>IFERROR(__xludf.DUMMYFUNCTION("""COMPUTED_VALUE"""),"")</f>
        <v/>
      </c>
      <c r="C76" s="160" t="str">
        <f>IFERROR(__xludf.DUMMYFUNCTION("""COMPUTED_VALUE"""),"")</f>
        <v/>
      </c>
      <c r="D76" s="160" t="str">
        <f>IFERROR(__xludf.DUMMYFUNCTION("""COMPUTED_VALUE"""),"-")</f>
        <v>-</v>
      </c>
      <c r="E76" s="160" t="b">
        <f>IFERROR(__xludf.DUMMYFUNCTION("""COMPUTED_VALUE"""),FALSE)</f>
        <v>0</v>
      </c>
      <c r="F76" s="213" t="str">
        <f>IFERROR(__xludf.DUMMYFUNCTION("""COMPUTED_VALUE"""),"-")</f>
        <v>-</v>
      </c>
      <c r="G76" s="213"/>
      <c r="H76" s="213"/>
      <c r="I76" s="195"/>
      <c r="J76" s="200"/>
      <c r="K76" s="200"/>
      <c r="L76" s="200"/>
      <c r="M76" s="200"/>
      <c r="N76" s="200"/>
      <c r="O76" s="200"/>
      <c r="P76" s="229"/>
      <c r="Q76" s="200"/>
      <c r="R76" s="200"/>
      <c r="S76" s="200"/>
      <c r="T76" s="200"/>
      <c r="U76" s="191"/>
      <c r="V76" s="191"/>
      <c r="W76" s="200"/>
      <c r="X76" s="200"/>
      <c r="Y76" s="202"/>
    </row>
    <row r="77">
      <c r="A77" s="156"/>
      <c r="B77" s="160" t="str">
        <f>IFERROR(__xludf.DUMMYFUNCTION("""COMPUTED_VALUE"""),"")</f>
        <v/>
      </c>
      <c r="C77" s="160" t="str">
        <f>IFERROR(__xludf.DUMMYFUNCTION("""COMPUTED_VALUE"""),"")</f>
        <v/>
      </c>
      <c r="D77" s="160" t="str">
        <f>IFERROR(__xludf.DUMMYFUNCTION("""COMPUTED_VALUE"""),"-")</f>
        <v>-</v>
      </c>
      <c r="E77" s="160" t="b">
        <f>IFERROR(__xludf.DUMMYFUNCTION("""COMPUTED_VALUE"""),FALSE)</f>
        <v>0</v>
      </c>
      <c r="F77" s="213" t="str">
        <f>IFERROR(__xludf.DUMMYFUNCTION("""COMPUTED_VALUE"""),"-")</f>
        <v>-</v>
      </c>
      <c r="G77" s="213"/>
      <c r="H77" s="213"/>
      <c r="I77" s="195"/>
      <c r="J77" s="200"/>
      <c r="K77" s="200"/>
      <c r="L77" s="200"/>
      <c r="M77" s="200"/>
      <c r="N77" s="200"/>
      <c r="O77" s="200"/>
      <c r="P77" s="229"/>
      <c r="Q77" s="200"/>
      <c r="R77" s="200"/>
      <c r="S77" s="200"/>
      <c r="T77" s="200"/>
      <c r="U77" s="191"/>
      <c r="V77" s="191"/>
      <c r="W77" s="200"/>
      <c r="X77" s="200"/>
      <c r="Y77" s="202"/>
    </row>
    <row r="78">
      <c r="A78" s="156"/>
      <c r="B78" s="160" t="str">
        <f>IFERROR(__xludf.DUMMYFUNCTION("""COMPUTED_VALUE"""),"")</f>
        <v/>
      </c>
      <c r="C78" s="160" t="str">
        <f>IFERROR(__xludf.DUMMYFUNCTION("""COMPUTED_VALUE"""),"")</f>
        <v/>
      </c>
      <c r="D78" s="160" t="str">
        <f>IFERROR(__xludf.DUMMYFUNCTION("""COMPUTED_VALUE"""),"-")</f>
        <v>-</v>
      </c>
      <c r="E78" s="160" t="b">
        <f>IFERROR(__xludf.DUMMYFUNCTION("""COMPUTED_VALUE"""),FALSE)</f>
        <v>0</v>
      </c>
      <c r="F78" s="213" t="str">
        <f>IFERROR(__xludf.DUMMYFUNCTION("""COMPUTED_VALUE"""),"-")</f>
        <v>-</v>
      </c>
      <c r="G78" s="213"/>
      <c r="H78" s="213"/>
      <c r="I78" s="195"/>
      <c r="J78" s="200"/>
      <c r="K78" s="200"/>
      <c r="L78" s="200"/>
      <c r="M78" s="200"/>
      <c r="N78" s="200"/>
      <c r="O78" s="200"/>
      <c r="P78" s="229"/>
      <c r="Q78" s="200"/>
      <c r="R78" s="200"/>
      <c r="S78" s="200"/>
      <c r="T78" s="200"/>
      <c r="U78" s="191"/>
      <c r="V78" s="191"/>
      <c r="W78" s="200"/>
      <c r="X78" s="200"/>
      <c r="Y78" s="202"/>
    </row>
    <row r="79">
      <c r="A79" s="156"/>
      <c r="B79" s="160" t="str">
        <f>IFERROR(__xludf.DUMMYFUNCTION("""COMPUTED_VALUE"""),"")</f>
        <v/>
      </c>
      <c r="C79" s="160" t="str">
        <f>IFERROR(__xludf.DUMMYFUNCTION("""COMPUTED_VALUE"""),"")</f>
        <v/>
      </c>
      <c r="D79" s="160" t="str">
        <f>IFERROR(__xludf.DUMMYFUNCTION("""COMPUTED_VALUE"""),"-")</f>
        <v>-</v>
      </c>
      <c r="E79" s="160" t="b">
        <f>IFERROR(__xludf.DUMMYFUNCTION("""COMPUTED_VALUE"""),FALSE)</f>
        <v>0</v>
      </c>
      <c r="F79" s="213" t="str">
        <f>IFERROR(__xludf.DUMMYFUNCTION("""COMPUTED_VALUE"""),"-")</f>
        <v>-</v>
      </c>
      <c r="G79" s="213"/>
      <c r="H79" s="213"/>
      <c r="I79" s="195"/>
      <c r="J79" s="200"/>
      <c r="K79" s="200"/>
      <c r="L79" s="200"/>
      <c r="M79" s="200"/>
      <c r="N79" s="200"/>
      <c r="O79" s="200"/>
      <c r="P79" s="229"/>
      <c r="Q79" s="200"/>
      <c r="R79" s="200"/>
      <c r="S79" s="200"/>
      <c r="T79" s="200"/>
      <c r="U79" s="191"/>
      <c r="V79" s="191"/>
      <c r="W79" s="200"/>
      <c r="X79" s="200"/>
      <c r="Y79" s="202"/>
    </row>
    <row r="80">
      <c r="A80" s="156"/>
      <c r="B80" s="160" t="str">
        <f>IFERROR(__xludf.DUMMYFUNCTION("""COMPUTED_VALUE"""),"")</f>
        <v/>
      </c>
      <c r="C80" s="160" t="str">
        <f>IFERROR(__xludf.DUMMYFUNCTION("""COMPUTED_VALUE"""),"")</f>
        <v/>
      </c>
      <c r="D80" s="160" t="str">
        <f>IFERROR(__xludf.DUMMYFUNCTION("""COMPUTED_VALUE"""),"-")</f>
        <v>-</v>
      </c>
      <c r="E80" s="160" t="b">
        <f>IFERROR(__xludf.DUMMYFUNCTION("""COMPUTED_VALUE"""),FALSE)</f>
        <v>0</v>
      </c>
      <c r="F80" s="213" t="str">
        <f>IFERROR(__xludf.DUMMYFUNCTION("""COMPUTED_VALUE"""),"-")</f>
        <v>-</v>
      </c>
      <c r="G80" s="213"/>
      <c r="H80" s="213"/>
      <c r="I80" s="195"/>
      <c r="J80" s="200"/>
      <c r="K80" s="200"/>
      <c r="L80" s="200"/>
      <c r="M80" s="200"/>
      <c r="N80" s="200"/>
      <c r="O80" s="200"/>
      <c r="P80" s="200"/>
      <c r="Q80" s="200"/>
      <c r="R80" s="200"/>
      <c r="S80" s="200"/>
      <c r="T80" s="200"/>
      <c r="U80" s="191"/>
      <c r="V80" s="191"/>
      <c r="W80" s="200"/>
      <c r="X80" s="200"/>
      <c r="Y80" s="202"/>
    </row>
    <row r="81">
      <c r="A81" s="156"/>
      <c r="B81" s="160" t="str">
        <f>IFERROR(__xludf.DUMMYFUNCTION("""COMPUTED_VALUE"""),"")</f>
        <v/>
      </c>
      <c r="C81" s="160" t="str">
        <f>IFERROR(__xludf.DUMMYFUNCTION("""COMPUTED_VALUE"""),"")</f>
        <v/>
      </c>
      <c r="D81" s="160" t="str">
        <f>IFERROR(__xludf.DUMMYFUNCTION("""COMPUTED_VALUE"""),"-")</f>
        <v>-</v>
      </c>
      <c r="E81" s="160" t="b">
        <f>IFERROR(__xludf.DUMMYFUNCTION("""COMPUTED_VALUE"""),FALSE)</f>
        <v>0</v>
      </c>
      <c r="F81" s="213" t="str">
        <f>IFERROR(__xludf.DUMMYFUNCTION("""COMPUTED_VALUE"""),"-")</f>
        <v>-</v>
      </c>
      <c r="G81" s="213"/>
      <c r="H81" s="213"/>
      <c r="I81" s="195"/>
      <c r="J81" s="200"/>
      <c r="K81" s="200"/>
      <c r="L81" s="200"/>
      <c r="M81" s="200"/>
      <c r="N81" s="200"/>
      <c r="O81" s="200"/>
      <c r="P81" s="200"/>
      <c r="Q81" s="200"/>
      <c r="R81" s="200"/>
      <c r="S81" s="200"/>
      <c r="T81" s="200"/>
      <c r="U81" s="191"/>
      <c r="V81" s="191"/>
      <c r="W81" s="200"/>
      <c r="X81" s="200"/>
      <c r="Y81" s="202"/>
    </row>
    <row r="82">
      <c r="A82" s="156"/>
      <c r="B82" s="160" t="str">
        <f>IFERROR(__xludf.DUMMYFUNCTION("""COMPUTED_VALUE"""),"")</f>
        <v/>
      </c>
      <c r="C82" s="160" t="str">
        <f>IFERROR(__xludf.DUMMYFUNCTION("""COMPUTED_VALUE"""),"")</f>
        <v/>
      </c>
      <c r="D82" s="160" t="str">
        <f>IFERROR(__xludf.DUMMYFUNCTION("""COMPUTED_VALUE"""),"-")</f>
        <v>-</v>
      </c>
      <c r="E82" s="160" t="b">
        <f>IFERROR(__xludf.DUMMYFUNCTION("""COMPUTED_VALUE"""),FALSE)</f>
        <v>0</v>
      </c>
      <c r="F82" s="213" t="str">
        <f>IFERROR(__xludf.DUMMYFUNCTION("""COMPUTED_VALUE"""),"-")</f>
        <v>-</v>
      </c>
      <c r="G82" s="213"/>
      <c r="H82" s="213"/>
      <c r="I82" s="195"/>
      <c r="J82" s="200"/>
      <c r="K82" s="200"/>
      <c r="L82" s="200"/>
      <c r="M82" s="200"/>
      <c r="N82" s="200"/>
      <c r="O82" s="200"/>
      <c r="P82" s="200"/>
      <c r="Q82" s="200"/>
      <c r="R82" s="200"/>
      <c r="S82" s="200"/>
      <c r="T82" s="200"/>
      <c r="U82" s="191"/>
      <c r="V82" s="191"/>
      <c r="W82" s="200"/>
      <c r="X82" s="200"/>
      <c r="Y82" s="202"/>
    </row>
    <row r="83">
      <c r="A83" s="156"/>
      <c r="B83" s="160" t="str">
        <f>IFERROR(__xludf.DUMMYFUNCTION("""COMPUTED_VALUE"""),"")</f>
        <v/>
      </c>
      <c r="C83" s="160" t="str">
        <f>IFERROR(__xludf.DUMMYFUNCTION("""COMPUTED_VALUE"""),"")</f>
        <v/>
      </c>
      <c r="D83" s="160" t="str">
        <f>IFERROR(__xludf.DUMMYFUNCTION("""COMPUTED_VALUE"""),"-")</f>
        <v>-</v>
      </c>
      <c r="E83" s="160" t="b">
        <f>IFERROR(__xludf.DUMMYFUNCTION("""COMPUTED_VALUE"""),FALSE)</f>
        <v>0</v>
      </c>
      <c r="F83" s="213" t="str">
        <f>IFERROR(__xludf.DUMMYFUNCTION("""COMPUTED_VALUE"""),"-")</f>
        <v>-</v>
      </c>
      <c r="G83" s="213"/>
      <c r="H83" s="213"/>
      <c r="I83" s="195"/>
      <c r="J83" s="200"/>
      <c r="K83" s="200"/>
      <c r="L83" s="200"/>
      <c r="M83" s="200"/>
      <c r="N83" s="200"/>
      <c r="O83" s="200"/>
      <c r="P83" s="229"/>
      <c r="Q83" s="200"/>
      <c r="R83" s="200"/>
      <c r="S83" s="200"/>
      <c r="T83" s="200"/>
      <c r="U83" s="191"/>
      <c r="V83" s="191"/>
      <c r="W83" s="200"/>
      <c r="X83" s="200"/>
      <c r="Y83" s="202"/>
    </row>
    <row r="84">
      <c r="A84" s="156"/>
      <c r="B84" s="160" t="str">
        <f>IFERROR(__xludf.DUMMYFUNCTION("""COMPUTED_VALUE"""),"")</f>
        <v/>
      </c>
      <c r="C84" s="160" t="str">
        <f>IFERROR(__xludf.DUMMYFUNCTION("""COMPUTED_VALUE"""),"")</f>
        <v/>
      </c>
      <c r="D84" s="160" t="str">
        <f>IFERROR(__xludf.DUMMYFUNCTION("""COMPUTED_VALUE"""),"-")</f>
        <v>-</v>
      </c>
      <c r="E84" s="160" t="b">
        <f>IFERROR(__xludf.DUMMYFUNCTION("""COMPUTED_VALUE"""),FALSE)</f>
        <v>0</v>
      </c>
      <c r="F84" s="213" t="str">
        <f>IFERROR(__xludf.DUMMYFUNCTION("""COMPUTED_VALUE"""),"-")</f>
        <v>-</v>
      </c>
      <c r="G84" s="213"/>
      <c r="H84" s="213"/>
      <c r="I84" s="195"/>
      <c r="J84" s="200"/>
      <c r="K84" s="200"/>
      <c r="L84" s="200"/>
      <c r="M84" s="200"/>
      <c r="N84" s="200"/>
      <c r="O84" s="200"/>
      <c r="P84" s="200"/>
      <c r="Q84" s="200"/>
      <c r="R84" s="200"/>
      <c r="S84" s="200"/>
      <c r="T84" s="200"/>
      <c r="U84" s="191"/>
      <c r="V84" s="191"/>
      <c r="W84" s="200"/>
      <c r="X84" s="200"/>
      <c r="Y84" s="202"/>
    </row>
    <row r="85">
      <c r="A85" s="156"/>
      <c r="B85" s="160" t="str">
        <f>IFERROR(__xludf.DUMMYFUNCTION("""COMPUTED_VALUE"""),"")</f>
        <v/>
      </c>
      <c r="C85" s="160" t="str">
        <f>IFERROR(__xludf.DUMMYFUNCTION("""COMPUTED_VALUE"""),"")</f>
        <v/>
      </c>
      <c r="D85" s="160" t="str">
        <f>IFERROR(__xludf.DUMMYFUNCTION("""COMPUTED_VALUE"""),"-")</f>
        <v>-</v>
      </c>
      <c r="E85" s="160" t="b">
        <f>IFERROR(__xludf.DUMMYFUNCTION("""COMPUTED_VALUE"""),FALSE)</f>
        <v>0</v>
      </c>
      <c r="F85" s="213" t="str">
        <f>IFERROR(__xludf.DUMMYFUNCTION("""COMPUTED_VALUE"""),"-")</f>
        <v>-</v>
      </c>
      <c r="G85" s="213"/>
      <c r="H85" s="213"/>
      <c r="I85" s="195"/>
      <c r="J85" s="200"/>
      <c r="K85" s="200"/>
      <c r="L85" s="200"/>
      <c r="M85" s="200"/>
      <c r="N85" s="200"/>
      <c r="O85" s="200"/>
      <c r="P85" s="229"/>
      <c r="Q85" s="200"/>
      <c r="R85" s="200"/>
      <c r="S85" s="200"/>
      <c r="T85" s="200"/>
      <c r="U85" s="191"/>
      <c r="V85" s="191"/>
      <c r="W85" s="200"/>
      <c r="X85" s="200"/>
      <c r="Y85" s="202"/>
    </row>
    <row r="86">
      <c r="A86" s="156"/>
      <c r="B86" s="160" t="str">
        <f>IFERROR(__xludf.DUMMYFUNCTION("""COMPUTED_VALUE"""),"")</f>
        <v/>
      </c>
      <c r="C86" s="160" t="str">
        <f>IFERROR(__xludf.DUMMYFUNCTION("""COMPUTED_VALUE"""),"")</f>
        <v/>
      </c>
      <c r="D86" s="160" t="str">
        <f>IFERROR(__xludf.DUMMYFUNCTION("""COMPUTED_VALUE"""),"-")</f>
        <v>-</v>
      </c>
      <c r="E86" s="160" t="b">
        <f>IFERROR(__xludf.DUMMYFUNCTION("""COMPUTED_VALUE"""),FALSE)</f>
        <v>0</v>
      </c>
      <c r="F86" s="213" t="str">
        <f>IFERROR(__xludf.DUMMYFUNCTION("""COMPUTED_VALUE"""),"-")</f>
        <v>-</v>
      </c>
      <c r="G86" s="213"/>
      <c r="H86" s="213"/>
      <c r="I86" s="195"/>
      <c r="J86" s="200"/>
      <c r="K86" s="200"/>
      <c r="L86" s="200"/>
      <c r="M86" s="200"/>
      <c r="N86" s="200"/>
      <c r="O86" s="200"/>
      <c r="P86" s="229"/>
      <c r="Q86" s="200"/>
      <c r="R86" s="200"/>
      <c r="S86" s="200"/>
      <c r="T86" s="200"/>
      <c r="U86" s="191"/>
      <c r="V86" s="191"/>
      <c r="W86" s="200"/>
      <c r="X86" s="200"/>
      <c r="Y86" s="202"/>
    </row>
    <row r="87">
      <c r="A87" s="156"/>
      <c r="B87" s="160" t="str">
        <f>IFERROR(__xludf.DUMMYFUNCTION("""COMPUTED_VALUE"""),"")</f>
        <v/>
      </c>
      <c r="C87" s="160" t="str">
        <f>IFERROR(__xludf.DUMMYFUNCTION("""COMPUTED_VALUE"""),"")</f>
        <v/>
      </c>
      <c r="D87" s="160" t="str">
        <f>IFERROR(__xludf.DUMMYFUNCTION("""COMPUTED_VALUE"""),"-")</f>
        <v>-</v>
      </c>
      <c r="E87" s="160" t="b">
        <f>IFERROR(__xludf.DUMMYFUNCTION("""COMPUTED_VALUE"""),FALSE)</f>
        <v>0</v>
      </c>
      <c r="F87" s="213" t="str">
        <f>IFERROR(__xludf.DUMMYFUNCTION("""COMPUTED_VALUE"""),"-")</f>
        <v>-</v>
      </c>
      <c r="G87" s="213"/>
      <c r="H87" s="213"/>
      <c r="I87" s="195"/>
      <c r="J87" s="200"/>
      <c r="K87" s="200"/>
      <c r="L87" s="200"/>
      <c r="M87" s="200"/>
      <c r="N87" s="200"/>
      <c r="O87" s="200"/>
      <c r="P87" s="229"/>
      <c r="Q87" s="200"/>
      <c r="R87" s="200"/>
      <c r="S87" s="200"/>
      <c r="T87" s="200"/>
      <c r="U87" s="191"/>
      <c r="V87" s="191"/>
      <c r="W87" s="200"/>
      <c r="X87" s="200"/>
      <c r="Y87" s="202"/>
    </row>
    <row r="88">
      <c r="A88" s="156"/>
      <c r="B88" s="160" t="str">
        <f>IFERROR(__xludf.DUMMYFUNCTION("""COMPUTED_VALUE"""),"")</f>
        <v/>
      </c>
      <c r="C88" s="160" t="str">
        <f>IFERROR(__xludf.DUMMYFUNCTION("""COMPUTED_VALUE"""),"")</f>
        <v/>
      </c>
      <c r="D88" s="160" t="str">
        <f>IFERROR(__xludf.DUMMYFUNCTION("""COMPUTED_VALUE"""),"-")</f>
        <v>-</v>
      </c>
      <c r="E88" s="160" t="b">
        <f>IFERROR(__xludf.DUMMYFUNCTION("""COMPUTED_VALUE"""),FALSE)</f>
        <v>0</v>
      </c>
      <c r="F88" s="213" t="str">
        <f>IFERROR(__xludf.DUMMYFUNCTION("""COMPUTED_VALUE"""),"-")</f>
        <v>-</v>
      </c>
      <c r="G88" s="213"/>
      <c r="H88" s="213"/>
      <c r="I88" s="195"/>
      <c r="J88" s="200"/>
      <c r="K88" s="200"/>
      <c r="L88" s="200"/>
      <c r="M88" s="200"/>
      <c r="N88" s="200"/>
      <c r="O88" s="200"/>
      <c r="P88" s="200"/>
      <c r="Q88" s="200"/>
      <c r="R88" s="200"/>
      <c r="S88" s="200"/>
      <c r="T88" s="200"/>
      <c r="U88" s="191"/>
      <c r="V88" s="191"/>
      <c r="W88" s="200"/>
      <c r="X88" s="200"/>
      <c r="Y88" s="202"/>
    </row>
    <row r="89">
      <c r="A89" s="156"/>
      <c r="B89" s="160" t="str">
        <f>IFERROR(__xludf.DUMMYFUNCTION("""COMPUTED_VALUE"""),"")</f>
        <v/>
      </c>
      <c r="C89" s="160" t="str">
        <f>IFERROR(__xludf.DUMMYFUNCTION("""COMPUTED_VALUE"""),"")</f>
        <v/>
      </c>
      <c r="D89" s="160" t="str">
        <f>IFERROR(__xludf.DUMMYFUNCTION("""COMPUTED_VALUE"""),"-")</f>
        <v>-</v>
      </c>
      <c r="E89" s="160" t="b">
        <f>IFERROR(__xludf.DUMMYFUNCTION("""COMPUTED_VALUE"""),FALSE)</f>
        <v>0</v>
      </c>
      <c r="F89" s="213" t="str">
        <f>IFERROR(__xludf.DUMMYFUNCTION("""COMPUTED_VALUE"""),"-")</f>
        <v>-</v>
      </c>
      <c r="G89" s="213"/>
      <c r="H89" s="213"/>
      <c r="I89" s="195"/>
      <c r="J89" s="200"/>
      <c r="K89" s="200"/>
      <c r="L89" s="200"/>
      <c r="M89" s="200"/>
      <c r="N89" s="200"/>
      <c r="O89" s="200"/>
      <c r="P89" s="229"/>
      <c r="Q89" s="200"/>
      <c r="R89" s="200"/>
      <c r="S89" s="200"/>
      <c r="T89" s="200"/>
      <c r="U89" s="191"/>
      <c r="V89" s="191"/>
      <c r="W89" s="200"/>
      <c r="X89" s="200"/>
      <c r="Y89" s="202"/>
    </row>
    <row r="90">
      <c r="A90" s="156"/>
      <c r="B90" s="160" t="str">
        <f>IFERROR(__xludf.DUMMYFUNCTION("""COMPUTED_VALUE"""),"")</f>
        <v/>
      </c>
      <c r="C90" s="160" t="str">
        <f>IFERROR(__xludf.DUMMYFUNCTION("""COMPUTED_VALUE"""),"")</f>
        <v/>
      </c>
      <c r="D90" s="160" t="str">
        <f>IFERROR(__xludf.DUMMYFUNCTION("""COMPUTED_VALUE"""),"-")</f>
        <v>-</v>
      </c>
      <c r="E90" s="160" t="b">
        <f>IFERROR(__xludf.DUMMYFUNCTION("""COMPUTED_VALUE"""),FALSE)</f>
        <v>0</v>
      </c>
      <c r="F90" s="213" t="str">
        <f>IFERROR(__xludf.DUMMYFUNCTION("""COMPUTED_VALUE"""),"-")</f>
        <v>-</v>
      </c>
      <c r="G90" s="213"/>
      <c r="H90" s="213"/>
      <c r="I90" s="195"/>
      <c r="J90" s="200"/>
      <c r="K90" s="200"/>
      <c r="L90" s="200"/>
      <c r="M90" s="200"/>
      <c r="N90" s="200"/>
      <c r="O90" s="200"/>
      <c r="P90" s="200"/>
      <c r="Q90" s="200"/>
      <c r="R90" s="200"/>
      <c r="S90" s="200"/>
      <c r="T90" s="200"/>
      <c r="U90" s="191"/>
      <c r="V90" s="191"/>
      <c r="W90" s="200"/>
      <c r="X90" s="200"/>
      <c r="Y90" s="202"/>
    </row>
    <row r="91">
      <c r="A91" s="156"/>
      <c r="B91" s="160" t="str">
        <f>IFERROR(__xludf.DUMMYFUNCTION("""COMPUTED_VALUE"""),"")</f>
        <v/>
      </c>
      <c r="C91" s="160" t="str">
        <f>IFERROR(__xludf.DUMMYFUNCTION("""COMPUTED_VALUE"""),"")</f>
        <v/>
      </c>
      <c r="D91" s="160" t="str">
        <f>IFERROR(__xludf.DUMMYFUNCTION("""COMPUTED_VALUE"""),"-")</f>
        <v>-</v>
      </c>
      <c r="E91" s="160" t="b">
        <f>IFERROR(__xludf.DUMMYFUNCTION("""COMPUTED_VALUE"""),FALSE)</f>
        <v>0</v>
      </c>
      <c r="F91" s="213" t="str">
        <f>IFERROR(__xludf.DUMMYFUNCTION("""COMPUTED_VALUE"""),"-")</f>
        <v>-</v>
      </c>
      <c r="G91" s="213"/>
      <c r="H91" s="213"/>
      <c r="I91" s="195"/>
      <c r="J91" s="200"/>
      <c r="K91" s="200"/>
      <c r="L91" s="200"/>
      <c r="M91" s="200"/>
      <c r="N91" s="200"/>
      <c r="O91" s="200"/>
      <c r="P91" s="200"/>
      <c r="Q91" s="200"/>
      <c r="R91" s="200"/>
      <c r="S91" s="200"/>
      <c r="T91" s="200"/>
      <c r="U91" s="191"/>
      <c r="V91" s="191"/>
      <c r="W91" s="200"/>
      <c r="X91" s="200"/>
      <c r="Y91" s="202"/>
    </row>
    <row r="92">
      <c r="A92" s="156"/>
      <c r="B92" s="160" t="str">
        <f>IFERROR(__xludf.DUMMYFUNCTION("""COMPUTED_VALUE"""),"")</f>
        <v/>
      </c>
      <c r="C92" s="160" t="str">
        <f>IFERROR(__xludf.DUMMYFUNCTION("""COMPUTED_VALUE"""),"")</f>
        <v/>
      </c>
      <c r="D92" s="160" t="str">
        <f>IFERROR(__xludf.DUMMYFUNCTION("""COMPUTED_VALUE"""),"-")</f>
        <v>-</v>
      </c>
      <c r="E92" s="160" t="b">
        <f>IFERROR(__xludf.DUMMYFUNCTION("""COMPUTED_VALUE"""),FALSE)</f>
        <v>0</v>
      </c>
      <c r="F92" s="213" t="str">
        <f>IFERROR(__xludf.DUMMYFUNCTION("""COMPUTED_VALUE"""),"-")</f>
        <v>-</v>
      </c>
      <c r="G92" s="213"/>
      <c r="H92" s="213"/>
      <c r="I92" s="195"/>
      <c r="J92" s="200"/>
      <c r="K92" s="200"/>
      <c r="L92" s="200"/>
      <c r="M92" s="200"/>
      <c r="N92" s="200"/>
      <c r="O92" s="200"/>
      <c r="P92" s="200"/>
      <c r="Q92" s="200"/>
      <c r="R92" s="200"/>
      <c r="S92" s="200"/>
      <c r="T92" s="200"/>
      <c r="U92" s="191"/>
      <c r="V92" s="191"/>
      <c r="W92" s="200"/>
      <c r="X92" s="200"/>
      <c r="Y92" s="202"/>
    </row>
    <row r="93">
      <c r="A93" s="156"/>
      <c r="B93" s="160" t="str">
        <f>IFERROR(__xludf.DUMMYFUNCTION("""COMPUTED_VALUE"""),"")</f>
        <v/>
      </c>
      <c r="C93" s="160" t="str">
        <f>IFERROR(__xludf.DUMMYFUNCTION("""COMPUTED_VALUE"""),"")</f>
        <v/>
      </c>
      <c r="D93" s="160" t="str">
        <f>IFERROR(__xludf.DUMMYFUNCTION("""COMPUTED_VALUE"""),"-")</f>
        <v>-</v>
      </c>
      <c r="E93" s="160" t="b">
        <f>IFERROR(__xludf.DUMMYFUNCTION("""COMPUTED_VALUE"""),FALSE)</f>
        <v>0</v>
      </c>
      <c r="F93" s="213" t="str">
        <f>IFERROR(__xludf.DUMMYFUNCTION("""COMPUTED_VALUE"""),"-")</f>
        <v>-</v>
      </c>
      <c r="G93" s="213"/>
      <c r="H93" s="213"/>
      <c r="I93" s="195"/>
      <c r="J93" s="200"/>
      <c r="K93" s="200"/>
      <c r="L93" s="200"/>
      <c r="M93" s="200"/>
      <c r="N93" s="200"/>
      <c r="O93" s="200"/>
      <c r="P93" s="229"/>
      <c r="Q93" s="200"/>
      <c r="R93" s="200"/>
      <c r="S93" s="200"/>
      <c r="T93" s="200"/>
      <c r="U93" s="191"/>
      <c r="V93" s="191"/>
      <c r="W93" s="200"/>
      <c r="X93" s="200"/>
      <c r="Y93" s="202"/>
    </row>
    <row r="94">
      <c r="A94" s="156"/>
      <c r="B94" s="160" t="str">
        <f>IFERROR(__xludf.DUMMYFUNCTION("""COMPUTED_VALUE"""),"")</f>
        <v/>
      </c>
      <c r="C94" s="160" t="str">
        <f>IFERROR(__xludf.DUMMYFUNCTION("""COMPUTED_VALUE"""),"")</f>
        <v/>
      </c>
      <c r="D94" s="160" t="str">
        <f>IFERROR(__xludf.DUMMYFUNCTION("""COMPUTED_VALUE"""),"-")</f>
        <v>-</v>
      </c>
      <c r="E94" s="160" t="b">
        <f>IFERROR(__xludf.DUMMYFUNCTION("""COMPUTED_VALUE"""),FALSE)</f>
        <v>0</v>
      </c>
      <c r="F94" s="213" t="str">
        <f>IFERROR(__xludf.DUMMYFUNCTION("""COMPUTED_VALUE"""),"-")</f>
        <v>-</v>
      </c>
      <c r="G94" s="213"/>
      <c r="H94" s="213"/>
      <c r="I94" s="195"/>
      <c r="J94" s="200"/>
      <c r="K94" s="200"/>
      <c r="L94" s="200"/>
      <c r="M94" s="200"/>
      <c r="N94" s="200"/>
      <c r="O94" s="200"/>
      <c r="P94" s="200"/>
      <c r="Q94" s="200"/>
      <c r="R94" s="200"/>
      <c r="S94" s="200"/>
      <c r="T94" s="200"/>
      <c r="U94" s="191"/>
      <c r="V94" s="191"/>
      <c r="W94" s="200"/>
      <c r="X94" s="200"/>
      <c r="Y94" s="202"/>
    </row>
    <row r="95">
      <c r="A95" s="156"/>
      <c r="B95" s="160" t="str">
        <f>IFERROR(__xludf.DUMMYFUNCTION("""COMPUTED_VALUE"""),"")</f>
        <v/>
      </c>
      <c r="C95" s="160" t="str">
        <f>IFERROR(__xludf.DUMMYFUNCTION("""COMPUTED_VALUE"""),"")</f>
        <v/>
      </c>
      <c r="D95" s="160" t="str">
        <f>IFERROR(__xludf.DUMMYFUNCTION("""COMPUTED_VALUE"""),"-")</f>
        <v>-</v>
      </c>
      <c r="E95" s="160" t="b">
        <f>IFERROR(__xludf.DUMMYFUNCTION("""COMPUTED_VALUE"""),FALSE)</f>
        <v>0</v>
      </c>
      <c r="F95" s="213" t="str">
        <f>IFERROR(__xludf.DUMMYFUNCTION("""COMPUTED_VALUE"""),"-")</f>
        <v>-</v>
      </c>
      <c r="G95" s="213"/>
      <c r="H95" s="213"/>
      <c r="I95" s="195"/>
      <c r="J95" s="200"/>
      <c r="K95" s="200"/>
      <c r="L95" s="200"/>
      <c r="M95" s="200"/>
      <c r="N95" s="200"/>
      <c r="O95" s="200"/>
      <c r="P95" s="200"/>
      <c r="Q95" s="200"/>
      <c r="R95" s="200"/>
      <c r="S95" s="200"/>
      <c r="T95" s="200"/>
      <c r="U95" s="191"/>
      <c r="V95" s="191"/>
      <c r="W95" s="200"/>
      <c r="X95" s="200"/>
      <c r="Y95" s="202"/>
    </row>
    <row r="96">
      <c r="A96" s="156"/>
      <c r="B96" s="160" t="str">
        <f>IFERROR(__xludf.DUMMYFUNCTION("""COMPUTED_VALUE"""),"")</f>
        <v/>
      </c>
      <c r="C96" s="160" t="str">
        <f>IFERROR(__xludf.DUMMYFUNCTION("""COMPUTED_VALUE"""),"")</f>
        <v/>
      </c>
      <c r="D96" s="160" t="str">
        <f>IFERROR(__xludf.DUMMYFUNCTION("""COMPUTED_VALUE"""),"-")</f>
        <v>-</v>
      </c>
      <c r="E96" s="160" t="b">
        <f>IFERROR(__xludf.DUMMYFUNCTION("""COMPUTED_VALUE"""),FALSE)</f>
        <v>0</v>
      </c>
      <c r="F96" s="213" t="str">
        <f>IFERROR(__xludf.DUMMYFUNCTION("""COMPUTED_VALUE"""),"-")</f>
        <v>-</v>
      </c>
      <c r="G96" s="213"/>
      <c r="H96" s="213"/>
      <c r="I96" s="195"/>
      <c r="J96" s="200"/>
      <c r="K96" s="200"/>
      <c r="L96" s="200"/>
      <c r="M96" s="200"/>
      <c r="N96" s="200"/>
      <c r="O96" s="200"/>
      <c r="P96" s="200"/>
      <c r="Q96" s="200"/>
      <c r="R96" s="200"/>
      <c r="S96" s="200"/>
      <c r="T96" s="200"/>
      <c r="U96" s="191"/>
      <c r="V96" s="191"/>
      <c r="W96" s="200"/>
      <c r="X96" s="200"/>
      <c r="Y96" s="202"/>
    </row>
    <row r="97">
      <c r="A97" s="156"/>
      <c r="B97" s="160" t="str">
        <f>IFERROR(__xludf.DUMMYFUNCTION("""COMPUTED_VALUE"""),"")</f>
        <v/>
      </c>
      <c r="C97" s="160" t="str">
        <f>IFERROR(__xludf.DUMMYFUNCTION("""COMPUTED_VALUE"""),"")</f>
        <v/>
      </c>
      <c r="D97" s="160" t="str">
        <f>IFERROR(__xludf.DUMMYFUNCTION("""COMPUTED_VALUE"""),"-")</f>
        <v>-</v>
      </c>
      <c r="E97" s="160" t="b">
        <f>IFERROR(__xludf.DUMMYFUNCTION("""COMPUTED_VALUE"""),FALSE)</f>
        <v>0</v>
      </c>
      <c r="F97" s="213" t="str">
        <f>IFERROR(__xludf.DUMMYFUNCTION("""COMPUTED_VALUE"""),"-")</f>
        <v>-</v>
      </c>
      <c r="G97" s="213"/>
      <c r="H97" s="213"/>
      <c r="I97" s="195"/>
      <c r="J97" s="200"/>
      <c r="K97" s="200"/>
      <c r="L97" s="200"/>
      <c r="M97" s="200"/>
      <c r="N97" s="200"/>
      <c r="O97" s="200"/>
      <c r="P97" s="229"/>
      <c r="Q97" s="200"/>
      <c r="R97" s="200"/>
      <c r="S97" s="200"/>
      <c r="T97" s="200"/>
      <c r="U97" s="191"/>
      <c r="V97" s="191"/>
      <c r="W97" s="200"/>
      <c r="X97" s="200"/>
      <c r="Y97" s="202"/>
    </row>
    <row r="98">
      <c r="A98" s="156"/>
      <c r="B98" s="160" t="str">
        <f>IFERROR(__xludf.DUMMYFUNCTION("""COMPUTED_VALUE"""),"")</f>
        <v/>
      </c>
      <c r="C98" s="160" t="str">
        <f>IFERROR(__xludf.DUMMYFUNCTION("""COMPUTED_VALUE"""),"")</f>
        <v/>
      </c>
      <c r="D98" s="160" t="str">
        <f>IFERROR(__xludf.DUMMYFUNCTION("""COMPUTED_VALUE"""),"-")</f>
        <v>-</v>
      </c>
      <c r="E98" s="160" t="b">
        <f>IFERROR(__xludf.DUMMYFUNCTION("""COMPUTED_VALUE"""),FALSE)</f>
        <v>0</v>
      </c>
      <c r="F98" s="213" t="str">
        <f>IFERROR(__xludf.DUMMYFUNCTION("""COMPUTED_VALUE"""),"-")</f>
        <v>-</v>
      </c>
      <c r="G98" s="213"/>
      <c r="H98" s="213"/>
      <c r="I98" s="195"/>
      <c r="J98" s="200"/>
      <c r="K98" s="200"/>
      <c r="L98" s="200"/>
      <c r="M98" s="200"/>
      <c r="N98" s="200"/>
      <c r="O98" s="200"/>
      <c r="P98" s="200"/>
      <c r="Q98" s="200"/>
      <c r="R98" s="200"/>
      <c r="S98" s="200"/>
      <c r="T98" s="200"/>
      <c r="U98" s="191"/>
      <c r="V98" s="191"/>
      <c r="W98" s="200"/>
      <c r="X98" s="200"/>
      <c r="Y98" s="202"/>
    </row>
    <row r="99">
      <c r="A99" s="156"/>
      <c r="B99" s="160" t="str">
        <f>IFERROR(__xludf.DUMMYFUNCTION("""COMPUTED_VALUE"""),"")</f>
        <v/>
      </c>
      <c r="C99" s="160" t="str">
        <f>IFERROR(__xludf.DUMMYFUNCTION("""COMPUTED_VALUE"""),"")</f>
        <v/>
      </c>
      <c r="D99" s="160" t="str">
        <f>IFERROR(__xludf.DUMMYFUNCTION("""COMPUTED_VALUE"""),"-")</f>
        <v>-</v>
      </c>
      <c r="E99" s="160" t="b">
        <f>IFERROR(__xludf.DUMMYFUNCTION("""COMPUTED_VALUE"""),FALSE)</f>
        <v>0</v>
      </c>
      <c r="F99" s="213" t="str">
        <f>IFERROR(__xludf.DUMMYFUNCTION("""COMPUTED_VALUE"""),"-")</f>
        <v>-</v>
      </c>
      <c r="G99" s="213"/>
      <c r="H99" s="213"/>
      <c r="I99" s="195"/>
      <c r="J99" s="200"/>
      <c r="K99" s="200"/>
      <c r="L99" s="200"/>
      <c r="M99" s="200"/>
      <c r="N99" s="200"/>
      <c r="O99" s="200"/>
      <c r="P99" s="229"/>
      <c r="Q99" s="200"/>
      <c r="R99" s="200"/>
      <c r="S99" s="200"/>
      <c r="T99" s="200"/>
      <c r="U99" s="191"/>
      <c r="V99" s="191"/>
      <c r="W99" s="200"/>
      <c r="X99" s="200"/>
      <c r="Y99" s="202"/>
    </row>
    <row r="100">
      <c r="A100" s="156"/>
      <c r="B100" s="160" t="str">
        <f>IFERROR(__xludf.DUMMYFUNCTION("""COMPUTED_VALUE"""),"")</f>
        <v/>
      </c>
      <c r="C100" s="160" t="str">
        <f>IFERROR(__xludf.DUMMYFUNCTION("""COMPUTED_VALUE"""),"")</f>
        <v/>
      </c>
      <c r="D100" s="160" t="str">
        <f>IFERROR(__xludf.DUMMYFUNCTION("""COMPUTED_VALUE"""),"-")</f>
        <v>-</v>
      </c>
      <c r="E100" s="160" t="b">
        <f>IFERROR(__xludf.DUMMYFUNCTION("""COMPUTED_VALUE"""),FALSE)</f>
        <v>0</v>
      </c>
      <c r="F100" s="213" t="str">
        <f>IFERROR(__xludf.DUMMYFUNCTION("""COMPUTED_VALUE"""),"-")</f>
        <v>-</v>
      </c>
      <c r="G100" s="213"/>
      <c r="H100" s="213"/>
      <c r="I100" s="195"/>
      <c r="J100" s="200"/>
      <c r="K100" s="200"/>
      <c r="L100" s="200"/>
      <c r="M100" s="200"/>
      <c r="N100" s="200"/>
      <c r="O100" s="200"/>
      <c r="P100" s="200"/>
      <c r="Q100" s="200"/>
      <c r="R100" s="200"/>
      <c r="S100" s="200"/>
      <c r="T100" s="200"/>
      <c r="U100" s="191"/>
      <c r="V100" s="191"/>
      <c r="W100" s="200"/>
      <c r="X100" s="200"/>
      <c r="Y100" s="202"/>
    </row>
    <row r="101">
      <c r="A101" s="156"/>
      <c r="B101" s="160" t="str">
        <f>IFERROR(__xludf.DUMMYFUNCTION("""COMPUTED_VALUE"""),"")</f>
        <v/>
      </c>
      <c r="C101" s="160" t="str">
        <f>IFERROR(__xludf.DUMMYFUNCTION("""COMPUTED_VALUE"""),"")</f>
        <v/>
      </c>
      <c r="D101" s="160" t="str">
        <f>IFERROR(__xludf.DUMMYFUNCTION("""COMPUTED_VALUE"""),"-")</f>
        <v>-</v>
      </c>
      <c r="E101" s="160" t="b">
        <f>IFERROR(__xludf.DUMMYFUNCTION("""COMPUTED_VALUE"""),FALSE)</f>
        <v>0</v>
      </c>
      <c r="F101" s="213" t="str">
        <f>IFERROR(__xludf.DUMMYFUNCTION("""COMPUTED_VALUE"""),"-")</f>
        <v>-</v>
      </c>
      <c r="G101" s="213"/>
      <c r="H101" s="213"/>
      <c r="I101" s="195"/>
      <c r="J101" s="200"/>
      <c r="K101" s="200"/>
      <c r="L101" s="200"/>
      <c r="M101" s="200"/>
      <c r="N101" s="200"/>
      <c r="O101" s="200"/>
      <c r="P101" s="229"/>
      <c r="Q101" s="200"/>
      <c r="R101" s="200"/>
      <c r="S101" s="200"/>
      <c r="T101" s="200"/>
      <c r="U101" s="191"/>
      <c r="V101" s="191"/>
      <c r="W101" s="200"/>
      <c r="X101" s="200"/>
      <c r="Y101" s="202"/>
    </row>
    <row r="102">
      <c r="A102" s="156"/>
      <c r="B102" s="160" t="str">
        <f>IFERROR(__xludf.DUMMYFUNCTION("""COMPUTED_VALUE"""),"")</f>
        <v/>
      </c>
      <c r="C102" s="160" t="str">
        <f>IFERROR(__xludf.DUMMYFUNCTION("""COMPUTED_VALUE"""),"")</f>
        <v/>
      </c>
      <c r="D102" s="160" t="str">
        <f>IFERROR(__xludf.DUMMYFUNCTION("""COMPUTED_VALUE"""),"-")</f>
        <v>-</v>
      </c>
      <c r="E102" s="160" t="b">
        <f>IFERROR(__xludf.DUMMYFUNCTION("""COMPUTED_VALUE"""),FALSE)</f>
        <v>0</v>
      </c>
      <c r="F102" s="213" t="str">
        <f>IFERROR(__xludf.DUMMYFUNCTION("""COMPUTED_VALUE"""),"-")</f>
        <v>-</v>
      </c>
      <c r="G102" s="213"/>
      <c r="H102" s="213"/>
      <c r="I102" s="195"/>
      <c r="J102" s="200"/>
      <c r="K102" s="200"/>
      <c r="L102" s="200"/>
      <c r="M102" s="200"/>
      <c r="N102" s="200"/>
      <c r="O102" s="200"/>
      <c r="P102" s="229"/>
      <c r="Q102" s="200"/>
      <c r="R102" s="200"/>
      <c r="S102" s="200"/>
      <c r="T102" s="200"/>
      <c r="U102" s="191"/>
      <c r="V102" s="191"/>
      <c r="W102" s="200"/>
      <c r="X102" s="200"/>
      <c r="Y102" s="202"/>
    </row>
  </sheetData>
  <mergeCells count="2">
    <mergeCell ref="A1:E1"/>
    <mergeCell ref="F1:H1"/>
  </mergeCells>
  <drawing r:id="rId1"/>
  <tableParts count="1">
    <tablePart r:id="rId3"/>
  </tableParts>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3" max="3" width="19.0"/>
    <col customWidth="1" min="4" max="4" width="29.63"/>
    <col customWidth="1" min="5" max="6" width="19.63"/>
    <col customWidth="1" min="7" max="7" width="28.63"/>
  </cols>
  <sheetData>
    <row r="2">
      <c r="B2" s="235" t="s">
        <v>3</v>
      </c>
      <c r="C2" s="235" t="s">
        <v>101</v>
      </c>
      <c r="D2" s="235" t="s">
        <v>102</v>
      </c>
      <c r="E2" s="235" t="s">
        <v>103</v>
      </c>
      <c r="F2" s="235" t="s">
        <v>104</v>
      </c>
      <c r="G2" s="235" t="s">
        <v>105</v>
      </c>
    </row>
    <row r="3">
      <c r="B3" s="235" t="s">
        <v>97</v>
      </c>
      <c r="C3" s="236">
        <f>COUNTIF('DB(読み込みシート※編集厳禁)'!$C$3:$C$102,B3)</f>
        <v>11</v>
      </c>
      <c r="D3" s="235">
        <f t="shared" ref="D3:D10" si="1">SUMIFS($C$3:$C$10,$F$3:$F$10,"&lt;"&amp;F3)</f>
        <v>26</v>
      </c>
      <c r="E3" s="235">
        <f t="shared" ref="E3:E10" si="2">SUMIFS($C$3:$C$10,$G$3:$G$10,"&lt;"&amp;G3)</f>
        <v>43</v>
      </c>
      <c r="F3" s="235">
        <v>4.0</v>
      </c>
      <c r="G3" s="237">
        <v>7.0</v>
      </c>
    </row>
    <row r="4">
      <c r="B4" s="235" t="s">
        <v>99</v>
      </c>
      <c r="C4" s="236">
        <f>COUNTIF('DB(読み込みシート※編集厳禁)'!$C$3:$C$102,B4)</f>
        <v>0</v>
      </c>
      <c r="D4" s="235">
        <f t="shared" si="1"/>
        <v>37</v>
      </c>
      <c r="E4" s="235">
        <f t="shared" si="2"/>
        <v>54</v>
      </c>
      <c r="F4" s="235">
        <v>5.0</v>
      </c>
      <c r="G4" s="237">
        <v>8.0</v>
      </c>
    </row>
    <row r="5">
      <c r="B5" s="235" t="s">
        <v>95</v>
      </c>
      <c r="C5" s="236">
        <f>COUNTIF('DB(読み込みシート※編集厳禁)'!$C$3:$C$102,B5)</f>
        <v>3</v>
      </c>
      <c r="D5" s="235">
        <f t="shared" si="1"/>
        <v>23</v>
      </c>
      <c r="E5" s="235">
        <f t="shared" si="2"/>
        <v>40</v>
      </c>
      <c r="F5" s="235">
        <v>3.0</v>
      </c>
      <c r="G5" s="237">
        <v>6.0</v>
      </c>
    </row>
    <row r="6">
      <c r="B6" s="235" t="s">
        <v>93</v>
      </c>
      <c r="C6" s="236">
        <f>COUNTIF('DB(読み込みシート※編集厳禁)'!$C$3:$C$102,B6)</f>
        <v>13</v>
      </c>
      <c r="D6" s="235">
        <f t="shared" si="1"/>
        <v>10</v>
      </c>
      <c r="E6" s="235">
        <f t="shared" si="2"/>
        <v>27</v>
      </c>
      <c r="F6" s="235">
        <v>2.0</v>
      </c>
      <c r="G6" s="237">
        <v>5.0</v>
      </c>
    </row>
    <row r="7">
      <c r="B7" s="235" t="s">
        <v>100</v>
      </c>
      <c r="C7" s="236">
        <f>COUNTIF('DB(読み込みシート※編集厳禁)'!$C$3:$C$102,B7)</f>
        <v>10</v>
      </c>
      <c r="D7" s="235">
        <f t="shared" si="1"/>
        <v>0</v>
      </c>
      <c r="E7" s="235">
        <f t="shared" si="2"/>
        <v>17</v>
      </c>
      <c r="F7" s="235">
        <v>1.0</v>
      </c>
      <c r="G7" s="237">
        <v>4.0</v>
      </c>
    </row>
    <row r="8">
      <c r="B8" s="235" t="s">
        <v>98</v>
      </c>
      <c r="C8" s="236">
        <f>COUNTIF('DB(読み込みシート※編集厳禁)'!$C$3:$C$102,B8)</f>
        <v>10</v>
      </c>
      <c r="D8" s="235">
        <f t="shared" si="1"/>
        <v>37</v>
      </c>
      <c r="E8" s="235">
        <f t="shared" si="2"/>
        <v>7</v>
      </c>
      <c r="F8" s="235">
        <v>6.0</v>
      </c>
      <c r="G8" s="237">
        <v>3.0</v>
      </c>
    </row>
    <row r="9">
      <c r="B9" s="235" t="s">
        <v>106</v>
      </c>
      <c r="C9" s="236">
        <f>COUNTIF('DB(読み込みシート※編集厳禁)'!$C$3:$C$102,B9)</f>
        <v>4</v>
      </c>
      <c r="D9" s="235">
        <f t="shared" si="1"/>
        <v>47</v>
      </c>
      <c r="E9" s="235">
        <f t="shared" si="2"/>
        <v>3</v>
      </c>
      <c r="F9" s="235">
        <v>7.0</v>
      </c>
      <c r="G9" s="237">
        <v>2.0</v>
      </c>
    </row>
    <row r="10">
      <c r="B10" s="235" t="s">
        <v>107</v>
      </c>
      <c r="C10" s="236">
        <f>COUNTIF('DB(読み込みシート※編集厳禁)'!$C$3:$C$102,B10)</f>
        <v>3</v>
      </c>
      <c r="D10" s="235">
        <f t="shared" si="1"/>
        <v>51</v>
      </c>
      <c r="E10" s="235">
        <f t="shared" si="2"/>
        <v>0</v>
      </c>
      <c r="F10" s="235">
        <v>8.0</v>
      </c>
      <c r="G10" s="237">
        <v>1.0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hidden="1" min="1" max="1" width="4.25"/>
    <col customWidth="1" hidden="1" min="2" max="2" width="7.13"/>
    <col customWidth="1" min="3" max="3" width="1.75"/>
    <col customWidth="1" min="4" max="8" width="6.38"/>
    <col customWidth="1" min="9" max="9" width="0.38"/>
  </cols>
  <sheetData>
    <row r="1" ht="25.5" hidden="1" customHeight="1"/>
    <row r="2" ht="6.0" customHeight="1">
      <c r="B2" s="238"/>
      <c r="C2" s="238"/>
    </row>
    <row r="3" ht="48.0" customHeight="1">
      <c r="D3" s="239" t="s">
        <v>109</v>
      </c>
    </row>
    <row r="4" ht="20.25" customHeight="1">
      <c r="D4" s="241">
        <f>NOW()</f>
        <v>46265.50961</v>
      </c>
    </row>
    <row r="5" ht="27.0" customHeight="1">
      <c r="A5" s="36" t="s">
        <v>94</v>
      </c>
      <c r="B5" s="36">
        <v>1.0</v>
      </c>
      <c r="D5" s="242" t="s">
        <v>11</v>
      </c>
      <c r="E5" s="243" t="s">
        <v>12</v>
      </c>
      <c r="F5" s="243" t="s">
        <v>13</v>
      </c>
      <c r="G5" s="244" t="s">
        <v>80</v>
      </c>
      <c r="H5" s="245"/>
    </row>
    <row r="6" ht="27.0" customHeight="1">
      <c r="A6" s="36"/>
      <c r="D6" s="247">
        <f t="array" ref="D6">IFERROR(INDEX('計測入力シート（ここのみ編集可）'!$BN$17:$BN$116,MATCH(A5&amp;B5,'計測入力シート（ここのみ編集可）'!$BO$17:$BO$116,0)),"")</f>
        <v>1</v>
      </c>
      <c r="E6" s="248" t="str">
        <f t="array" ref="E6">IFERROR(INDEX('計測入力シート（ここのみ編集可）'!$BP$17:$BP$116,MATCH(A5&amp;B5,'計測入力シート（ここのみ編集可）'!$BO$17:$BO$116,0)),"")</f>
        <v>-</v>
      </c>
      <c r="F6" s="249" t="str">
        <f t="array" ref="F6">IFERROR(INDEX('計測入力シート（ここのみ編集可）'!$BR$17:$BR$116,MATCH(A5&amp;B5,'計測入力シート（ここのみ編集可）'!$BO$17:$BO$116,0)),"")</f>
        <v>-</v>
      </c>
      <c r="G6" s="250">
        <f t="array" ref="G6">IFERROR(INDEX('計測入力シート（ここのみ編集可）'!$BL$17:$BL$116,MATCH(A5&amp;B5,'計測入力シート（ここのみ編集可）'!$BO$17:$BO$116,0)),"")</f>
        <v>1</v>
      </c>
      <c r="H6" s="251"/>
    </row>
    <row r="7" ht="27.0" customHeight="1">
      <c r="D7" s="252" t="s">
        <v>18</v>
      </c>
      <c r="E7" s="253">
        <f t="array" ref="E7">IFERROR(INDEX('計測入力シート（ここのみ編集可）'!$C$17:$C$116,MATCH(A5&amp;B5,'計測入力シート（ここのみ編集可）'!$BO$17:$BO$116,0)),"")</f>
        <v>54</v>
      </c>
      <c r="F7" s="254" t="s">
        <v>4</v>
      </c>
      <c r="G7" s="255" t="str">
        <f t="array" ref="G7">IFERROR(INDEX('計測入力シート（ここのみ編集可）'!$D$17:$D$116,MATCH(A5&amp;B5,'計測入力シート（ここのみ編集可）'!$BO$17:$BO$116,0)),"")</f>
        <v>OKOK</v>
      </c>
      <c r="H7" s="256"/>
    </row>
    <row r="8" ht="27.0" customHeight="1">
      <c r="D8" s="257" t="s">
        <v>3</v>
      </c>
      <c r="E8" s="258" t="str">
        <f t="array" ref="E8">IFERROR(INDEX('計測入力シート（ここのみ編集可）'!$B$17:$B$116,MATCH(A5&amp;B5,'計測入力シート（ここのみ編集可）'!$BO$17:$BO$116,0)),"")</f>
        <v>A</v>
      </c>
      <c r="F8" s="259" t="s">
        <v>5</v>
      </c>
      <c r="G8" s="260" t="str">
        <f t="array" ref="G8">IFERROR(INDEX('計測入力シート（ここのみ編集可）'!$E$17:$E$116,MATCH(A5&amp;B5,'計測入力シート（ここのみ編集可）'!$BO$17:$BO$116,0)),"")</f>
        <v>NSR250</v>
      </c>
      <c r="H8" s="261"/>
    </row>
    <row r="9" ht="24.75" customHeight="1">
      <c r="D9" s="262" t="s">
        <v>58</v>
      </c>
      <c r="E9" s="263" t="str">
        <f t="array" ref="E9">IFERROR(INDEX(#REF!,MATCH(A5&amp;B5,'計測入力シート（ここのみ編集可）'!$BO$17:$BO$116,0)),"")</f>
        <v/>
      </c>
      <c r="H9" s="35"/>
    </row>
    <row r="10" ht="52.5" customHeight="1">
      <c r="D10" s="264" t="s">
        <v>68</v>
      </c>
      <c r="E10" s="265" t="str">
        <f t="array" ref="E10">IFERROR(INDEX(#REF!,MATCH(A5&amp;B5,'計測入力シート（ここのみ編集可）'!$BO$17:$BO$116,0)),"")</f>
        <v/>
      </c>
      <c r="F10" s="2"/>
      <c r="G10" s="2"/>
      <c r="H10" s="3"/>
    </row>
    <row r="11" ht="20.25" customHeight="1">
      <c r="D11" s="266" t="s">
        <v>70</v>
      </c>
      <c r="E11" s="267" t="str">
        <f t="array" ref="E11">IFERROR(INDEX('計測入力シート（ここのみ編集可）'!$AW$17:$AW$116,MATCH(A5&amp;B5,'計測入力シート（ここのみ編集可）'!$BO$17:$BO$116,0)),"")</f>
        <v>1:37:606</v>
      </c>
      <c r="F11" s="268"/>
      <c r="G11" s="269" t="s">
        <v>110</v>
      </c>
      <c r="H11" s="270" t="str">
        <f t="array" ref="H11">IFERROR(INDEX('計測入力シート（ここのみ編集可）'!$AY$17:$AY$116,MATCH(A5&amp;B5,'計測入力シート（ここのみ編集可）'!$BO$17:$BO$116,0)),"")</f>
        <v>-</v>
      </c>
    </row>
    <row r="12" ht="20.25" customHeight="1">
      <c r="D12" s="271" t="s">
        <v>73</v>
      </c>
      <c r="E12" s="272" t="str">
        <f t="array" ref="E12">IFERROR(INDEX('計測入力シート（ここのみ編集可）'!$AZ$17:$AZ$116,MATCH(A5&amp;B5,'計測入力シート（ここのみ編集可）'!$BO$17:$BO$116,0)),"")</f>
        <v>1:37:784</v>
      </c>
      <c r="F12" s="179"/>
      <c r="G12" s="273" t="s">
        <v>111</v>
      </c>
      <c r="H12" s="274" t="str">
        <f t="array" ref="H12">IFERROR(INDEX('計測入力シート（ここのみ編集可）'!$BB$17:$BB$116,MATCH(A5&amp;B5,'計測入力シート（ここのみ編集可）'!$BO$17:$BO$116,0)),"")</f>
        <v>-</v>
      </c>
    </row>
    <row r="13" ht="20.25" customHeight="1">
      <c r="D13" s="275" t="s">
        <v>112</v>
      </c>
      <c r="E13" s="276" t="str">
        <f t="array" ref="E13">IFERROR(INDEX('計測入力シート（ここのみ編集可）'!$BC$17:$BC$116,MATCH(A5&amp;B5,'計測入力シート（ここのみ編集可）'!$BO$17:$BO$116,0)),"")</f>
        <v>1:37:606</v>
      </c>
      <c r="F13" s="277"/>
      <c r="G13" s="278" t="s">
        <v>9</v>
      </c>
      <c r="H13" s="279">
        <f t="array" ref="H13">IFERROR(INDEX('計測入力シート（ここのみ編集可）'!$BD$17:$BD$116,MATCH(A5&amp;B5,'計測入力シート（ここのみ編集可）'!$BO$17:$BO$116,0)),"")</f>
        <v>1</v>
      </c>
    </row>
    <row r="14" ht="20.25" customHeight="1">
      <c r="D14" s="280"/>
    </row>
    <row r="15" ht="27.0" customHeight="1">
      <c r="A15" s="105" t="str">
        <f>A5</f>
        <v>A</v>
      </c>
      <c r="B15" s="105">
        <f>B5+1</f>
        <v>2</v>
      </c>
      <c r="D15" s="242" t="s">
        <v>11</v>
      </c>
      <c r="E15" s="243" t="s">
        <v>12</v>
      </c>
      <c r="F15" s="243" t="s">
        <v>13</v>
      </c>
      <c r="G15" s="244" t="s">
        <v>80</v>
      </c>
      <c r="H15" s="245"/>
    </row>
    <row r="16" ht="27.0" customHeight="1">
      <c r="A16" s="36"/>
      <c r="B16" s="36"/>
      <c r="D16" s="247">
        <f t="array" ref="D16">IFERROR(INDEX('計測入力シート（ここのみ編集可）'!$BN$17:$BN$116,MATCH(A15&amp;B15,'計測入力シート（ここのみ編集可）'!$BO$17:$BO$116,0)),"")</f>
        <v>2</v>
      </c>
      <c r="E16" s="248" t="str">
        <f t="array" ref="E16">IFERROR(INDEX('計測入力シート（ここのみ編集可）'!$BP$17:$BP$116,MATCH(A15&amp;B15,'計測入力シート（ここのみ編集可）'!$BO$17:$BO$116,0)),"")</f>
        <v>-</v>
      </c>
      <c r="F16" s="249" t="str">
        <f t="array" ref="F16">IFERROR(INDEX('計測入力シート（ここのみ編集可）'!$BR$17:$BR$116,MATCH(A15&amp;B15,'計測入力シート（ここのみ編集可）'!$BO$17:$BO$116,0)),"")</f>
        <v>-</v>
      </c>
      <c r="G16" s="250">
        <f t="array" ref="G16">IFERROR(INDEX('計測入力シート（ここのみ編集可）'!$BL$17:$BL$116,MATCH(A15&amp;B15,'計測入力シート（ここのみ編集可）'!$BO$17:$BO$116,0)),"")</f>
        <v>3</v>
      </c>
      <c r="H16" s="251"/>
    </row>
    <row r="17" ht="27.0" customHeight="1">
      <c r="D17" s="252" t="s">
        <v>18</v>
      </c>
      <c r="E17" s="253">
        <f t="array" ref="E17">IFERROR(INDEX('計測入力シート（ここのみ編集可）'!$C$17:$C$116,MATCH(A15&amp;B15,'計測入力シート（ここのみ編集可）'!$BO$17:$BO$116,0)),"")</f>
        <v>53</v>
      </c>
      <c r="F17" s="254" t="s">
        <v>4</v>
      </c>
      <c r="G17" s="255" t="str">
        <f t="array" ref="G17">IFERROR(INDEX('計測入力シート（ここのみ編集可）'!$D$17:$D$116,MATCH(A15&amp;B15,'計測入力シート（ここのみ編集可）'!$BO$17:$BO$116,0)),"")</f>
        <v>ray</v>
      </c>
      <c r="H17" s="256"/>
    </row>
    <row r="18" ht="27.0" customHeight="1">
      <c r="D18" s="257" t="s">
        <v>3</v>
      </c>
      <c r="E18" s="258" t="str">
        <f t="array" ref="E18">IFERROR(INDEX('計測入力シート（ここのみ編集可）'!$B$17:$B$116,MATCH(A15&amp;B15,'計測入力シート（ここのみ編集可）'!$BO$17:$BO$116,0)),"")</f>
        <v>A</v>
      </c>
      <c r="F18" s="259" t="s">
        <v>5</v>
      </c>
      <c r="G18" s="260" t="str">
        <f t="array" ref="G18">IFERROR(INDEX('計測入力シート（ここのみ編集可）'!$E$17:$E$116,MATCH(A15&amp;B15,'計測入力シート（ここのみ編集可）'!$BO$17:$BO$116,0)),"")</f>
        <v>YZ250X</v>
      </c>
      <c r="H18" s="261"/>
    </row>
    <row r="19" ht="24.75" customHeight="1">
      <c r="D19" s="262" t="s">
        <v>58</v>
      </c>
      <c r="E19" s="263" t="str">
        <f t="array" ref="E19">IFERROR(INDEX(#REF!,MATCH(A15&amp;B15,'計測入力シート（ここのみ編集可）'!$BO$17:$BO$116,0)),"")</f>
        <v/>
      </c>
      <c r="H19" s="35"/>
    </row>
    <row r="20" ht="52.5" customHeight="1">
      <c r="D20" s="264" t="s">
        <v>68</v>
      </c>
      <c r="E20" s="265" t="str">
        <f t="array" ref="E20">IFERROR(INDEX(#REF!,MATCH(A15&amp;B15,'計測入力シート（ここのみ編集可）'!$BO$17:$BO$116,0)),"")</f>
        <v/>
      </c>
      <c r="F20" s="2"/>
      <c r="G20" s="2"/>
      <c r="H20" s="3"/>
    </row>
    <row r="21" ht="20.25" customHeight="1">
      <c r="D21" s="266" t="s">
        <v>70</v>
      </c>
      <c r="E21" s="267" t="str">
        <f t="array" ref="E21">IFERROR(INDEX('計測入力シート（ここのみ編集可）'!$AW$17:$AW$116,MATCH(A15&amp;B15,'計測入力シート（ここのみ編集可）'!$BO$17:$BO$116,0)),"")</f>
        <v>1:39:220</v>
      </c>
      <c r="F21" s="268"/>
      <c r="G21" s="269" t="s">
        <v>110</v>
      </c>
      <c r="H21" s="270">
        <f t="array" ref="H21">IFERROR(INDEX('計測入力シート（ここのみ編集可）'!$AY$17:$AY$116,MATCH(A15&amp;B15,'計測入力シート（ここのみ編集可）'!$BO$17:$BO$116,0)),"")</f>
        <v>1</v>
      </c>
    </row>
    <row r="22" ht="20.25" customHeight="1">
      <c r="D22" s="271" t="s">
        <v>73</v>
      </c>
      <c r="E22" s="272" t="str">
        <f t="array" ref="E22">IFERROR(INDEX('計測入力シート（ここのみ編集可）'!$AZ$17:$AZ$116,MATCH(A15&amp;B15,'計測入力シート（ここのみ編集可）'!$BO$17:$BO$116,0)),"")</f>
        <v>9:99:999</v>
      </c>
      <c r="F22" s="179"/>
      <c r="G22" s="273" t="s">
        <v>111</v>
      </c>
      <c r="H22" s="274" t="str">
        <f t="array" ref="H22">IFERROR(INDEX('計測入力シート（ここのみ編集可）'!$BB$17:$BB$116,MATCH(A15&amp;B15,'計測入力シート（ここのみ編集可）'!$BO$17:$BO$116,0)),"")</f>
        <v>MC</v>
      </c>
    </row>
    <row r="23" ht="20.25" customHeight="1">
      <c r="D23" s="275" t="s">
        <v>112</v>
      </c>
      <c r="E23" s="276" t="str">
        <f t="array" ref="E23">IFERROR(INDEX('計測入力シート（ここのみ編集可）'!$BC$17:$BC$116,MATCH(A15&amp;B15,'計測入力シート（ここのみ編集可）'!$BO$17:$BO$116,0)),"")</f>
        <v>1:40:220</v>
      </c>
      <c r="F23" s="277"/>
      <c r="G23" s="278" t="s">
        <v>9</v>
      </c>
      <c r="H23" s="279">
        <f t="array" ref="H23">IFERROR(INDEX('計測入力シート（ここのみ編集可）'!$BD$17:$BD$116,MATCH(A15&amp;B15,'計測入力シート（ここのみ編集可）'!$BO$17:$BO$116,0)),"")</f>
        <v>1.026781141</v>
      </c>
    </row>
    <row r="24" ht="20.25" customHeight="1">
      <c r="D24" s="280"/>
    </row>
    <row r="25" ht="27.0" customHeight="1">
      <c r="A25" s="105" t="str">
        <f>A15</f>
        <v>A</v>
      </c>
      <c r="B25" s="105">
        <f>B15+1</f>
        <v>3</v>
      </c>
      <c r="D25" s="242" t="s">
        <v>11</v>
      </c>
      <c r="E25" s="243" t="s">
        <v>12</v>
      </c>
      <c r="F25" s="243" t="s">
        <v>13</v>
      </c>
      <c r="G25" s="244" t="s">
        <v>80</v>
      </c>
      <c r="H25" s="245"/>
    </row>
    <row r="26" ht="27.0" customHeight="1">
      <c r="A26" s="36"/>
      <c r="B26" s="36"/>
      <c r="D26" s="247">
        <f t="array" ref="D26">IFERROR(INDEX('計測入力シート（ここのみ編集可）'!$BN$17:$BN$116,MATCH(A25&amp;B25,'計測入力シート（ここのみ編集可）'!$BO$17:$BO$116,0)),"")</f>
        <v>3</v>
      </c>
      <c r="E26" s="248" t="str">
        <f t="array" ref="E26">IFERROR(INDEX('計測入力シート（ここのみ編集可）'!$BP$17:$BP$116,MATCH(A25&amp;B25,'計測入力シート（ここのみ編集可）'!$BO$17:$BO$116,0)),"")</f>
        <v>-</v>
      </c>
      <c r="F26" s="249" t="str">
        <f t="array" ref="F26">IFERROR(INDEX('計測入力シート（ここのみ編集可）'!$BR$17:$BR$116,MATCH(A25&amp;B25,'計測入力シート（ここのみ編集可）'!$BO$17:$BO$116,0)),"")</f>
        <v>-</v>
      </c>
      <c r="G26" s="250">
        <f t="array" ref="G26">IFERROR(INDEX('計測入力シート（ここのみ編集可）'!$BL$17:$BL$116,MATCH(A25&amp;B25,'計測入力シート（ここのみ編集可）'!$BO$17:$BO$116,0)),"")</f>
        <v>51</v>
      </c>
      <c r="H26" s="251"/>
    </row>
    <row r="27" ht="27.0" customHeight="1">
      <c r="D27" s="252" t="s">
        <v>18</v>
      </c>
      <c r="E27" s="253">
        <f t="array" ref="E27">IFERROR(INDEX('計測入力シート（ここのみ編集可）'!$C$17:$C$116,MATCH(A25&amp;B25,'計測入力シート（ここのみ編集可）'!$BO$17:$BO$116,0)),"")</f>
        <v>52</v>
      </c>
      <c r="F27" s="254" t="s">
        <v>4</v>
      </c>
      <c r="G27" s="255" t="str">
        <f t="array" ref="G27">IFERROR(INDEX('計測入力シート（ここのみ編集可）'!$D$17:$D$116,MATCH(A25&amp;B25,'計測入力シート（ここのみ編集可）'!$BO$17:$BO$116,0)),"")</f>
        <v>しゃんばり</v>
      </c>
      <c r="H27" s="256"/>
    </row>
    <row r="28" ht="27.0" customHeight="1">
      <c r="D28" s="257" t="s">
        <v>3</v>
      </c>
      <c r="E28" s="258" t="str">
        <f t="array" ref="E28">IFERROR(INDEX('計測入力シート（ここのみ編集可）'!$B$17:$B$116,MATCH(A25&amp;B25,'計測入力シート（ここのみ編集可）'!$BO$17:$BO$116,0)),"")</f>
        <v>A</v>
      </c>
      <c r="F28" s="259" t="s">
        <v>5</v>
      </c>
      <c r="G28" s="260" t="str">
        <f t="array" ref="G28">IFERROR(INDEX('計測入力シート（ここのみ編集可）'!$E$17:$E$116,MATCH(A25&amp;B25,'計測入力シート（ここのみ編集可）'!$BO$17:$BO$116,0)),"")</f>
        <v>VTR</v>
      </c>
      <c r="H28" s="261"/>
    </row>
    <row r="29" ht="24.75" customHeight="1">
      <c r="D29" s="262" t="s">
        <v>58</v>
      </c>
      <c r="E29" s="263" t="str">
        <f t="array" ref="E29">IFERROR(INDEX(#REF!,MATCH(A25&amp;B25,'計測入力シート（ここのみ編集可）'!$BO$17:$BO$116,0)),"")</f>
        <v/>
      </c>
      <c r="H29" s="35"/>
    </row>
    <row r="30" ht="52.5" customHeight="1">
      <c r="D30" s="264" t="s">
        <v>68</v>
      </c>
      <c r="E30" s="265" t="str">
        <f t="array" ref="E30">IFERROR(INDEX(#REF!,MATCH(A25&amp;B25,'計測入力シート（ここのみ編集可）'!$BO$17:$BO$116,0)),"")</f>
        <v/>
      </c>
      <c r="F30" s="2"/>
      <c r="G30" s="2"/>
      <c r="H30" s="3"/>
    </row>
    <row r="31" ht="20.25" customHeight="1">
      <c r="D31" s="266" t="s">
        <v>70</v>
      </c>
      <c r="E31" s="267" t="str">
        <f t="array" ref="E31">IFERROR(INDEX('計測入力シート（ここのみ編集可）'!$AW$17:$AW$116,MATCH(A25&amp;B25,'計測入力シート（ここのみ編集可）'!$BO$17:$BO$116,0)),"")</f>
        <v>9:99:999</v>
      </c>
      <c r="F31" s="268"/>
      <c r="G31" s="269" t="s">
        <v>110</v>
      </c>
      <c r="H31" s="270" t="str">
        <f t="array" ref="H31">IFERROR(INDEX('計測入力シート（ここのみ編集可）'!$AY$17:$AY$116,MATCH(A25&amp;B25,'計測入力シート（ここのみ編集可）'!$BO$17:$BO$116,0)),"")</f>
        <v>MC</v>
      </c>
    </row>
    <row r="32" ht="20.25" customHeight="1">
      <c r="D32" s="271" t="s">
        <v>73</v>
      </c>
      <c r="E32" s="272" t="str">
        <f t="array" ref="E32">IFERROR(INDEX('計測入力シート（ここのみ編集可）'!$AZ$17:$AZ$116,MATCH(A25&amp;B25,'計測入力シート（ここのみ編集可）'!$BO$17:$BO$116,0)),"")</f>
        <v>9:99:999</v>
      </c>
      <c r="F32" s="179"/>
      <c r="G32" s="273" t="s">
        <v>111</v>
      </c>
      <c r="H32" s="274" t="str">
        <f t="array" ref="H32">IFERROR(INDEX('計測入力シート（ここのみ編集可）'!$BB$17:$BB$116,MATCH(A25&amp;B25,'計測入力シート（ここのみ編集可）'!$BO$17:$BO$116,0)),"")</f>
        <v>MC</v>
      </c>
    </row>
    <row r="33" ht="20.25" customHeight="1">
      <c r="D33" s="275" t="s">
        <v>112</v>
      </c>
      <c r="E33" s="276" t="str">
        <f t="array" ref="E33">IFERROR(INDEX('計測入力シート（ここのみ編集可）'!$BC$17:$BC$116,MATCH(A25&amp;B25,'計測入力シート（ここのみ編集可）'!$BO$17:$BO$116,0)),"")</f>
        <v>9:99:999</v>
      </c>
      <c r="F33" s="277"/>
      <c r="G33" s="278" t="s">
        <v>9</v>
      </c>
      <c r="H33" s="279" t="str">
        <f t="array" ref="H33">IFERROR(INDEX('計測入力シート（ここのみ編集可）'!$BD$17:$BD$116,MATCH(A25&amp;B25,'計測入力シート（ここのみ編集可）'!$BO$17:$BO$116,0)),"")</f>
        <v>-</v>
      </c>
    </row>
    <row r="34" ht="20.25" customHeight="1">
      <c r="D34" s="280"/>
    </row>
    <row r="35" ht="27.0" customHeight="1">
      <c r="A35" s="105" t="str">
        <f>A25</f>
        <v>A</v>
      </c>
      <c r="B35" s="105">
        <f>B25+1</f>
        <v>4</v>
      </c>
      <c r="D35" s="242" t="s">
        <v>11</v>
      </c>
      <c r="E35" s="243" t="s">
        <v>12</v>
      </c>
      <c r="F35" s="243" t="s">
        <v>13</v>
      </c>
      <c r="G35" s="244" t="s">
        <v>80</v>
      </c>
      <c r="H35" s="245"/>
    </row>
    <row r="36" ht="27.0" customHeight="1">
      <c r="A36" s="36"/>
      <c r="B36" s="36"/>
      <c r="D36" s="247" t="str">
        <f t="array" ref="D36">IFERROR(INDEX('計測入力シート（ここのみ編集可）'!$BN$17:$BN$116,MATCH(A35&amp;B35,'計測入力シート（ここのみ編集可）'!$BO$17:$BO$116,0)),"")</f>
        <v/>
      </c>
      <c r="E36" s="248" t="str">
        <f t="array" ref="E36">IFERROR(INDEX('計測入力シート（ここのみ編集可）'!$BP$17:$BP$116,MATCH(A35&amp;B35,'計測入力シート（ここのみ編集可）'!$BO$17:$BO$116,0)),"")</f>
        <v/>
      </c>
      <c r="F36" s="249" t="str">
        <f t="array" ref="F36">IFERROR(INDEX('計測入力シート（ここのみ編集可）'!$BR$17:$BR$116,MATCH(A35&amp;B35,'計測入力シート（ここのみ編集可）'!$BO$17:$BO$116,0)),"")</f>
        <v/>
      </c>
      <c r="G36" s="250" t="str">
        <f t="array" ref="G36">IFERROR(INDEX('計測入力シート（ここのみ編集可）'!$BL$17:$BL$116,MATCH(A35&amp;B35,'計測入力シート（ここのみ編集可）'!$BO$17:$BO$116,0)),"")</f>
        <v/>
      </c>
      <c r="H36" s="251"/>
    </row>
    <row r="37" ht="27.0" customHeight="1">
      <c r="D37" s="252" t="s">
        <v>18</v>
      </c>
      <c r="E37" s="253" t="str">
        <f t="array" ref="E37">IFERROR(INDEX('計測入力シート（ここのみ編集可）'!$C$17:$C$116,MATCH(A35&amp;B35,'計測入力シート（ここのみ編集可）'!$BO$17:$BO$116,0)),"")</f>
        <v/>
      </c>
      <c r="F37" s="254" t="s">
        <v>4</v>
      </c>
      <c r="G37" s="255" t="str">
        <f t="array" ref="G37">IFERROR(INDEX('計測入力シート（ここのみ編集可）'!$D$17:$D$116,MATCH(A35&amp;B35,'計測入力シート（ここのみ編集可）'!$BO$17:$BO$116,0)),"")</f>
        <v/>
      </c>
      <c r="H37" s="256"/>
    </row>
    <row r="38" ht="27.0" customHeight="1">
      <c r="D38" s="257" t="s">
        <v>3</v>
      </c>
      <c r="E38" s="258" t="str">
        <f t="array" ref="E38">IFERROR(INDEX('計測入力シート（ここのみ編集可）'!$B$17:$B$116,MATCH(A35&amp;B35,'計測入力シート（ここのみ編集可）'!$BO$17:$BO$116,0)),"")</f>
        <v/>
      </c>
      <c r="F38" s="259" t="s">
        <v>5</v>
      </c>
      <c r="G38" s="260" t="str">
        <f t="array" ref="G38">IFERROR(INDEX('計測入力シート（ここのみ編集可）'!$E$17:$E$116,MATCH(A35&amp;B35,'計測入力シート（ここのみ編集可）'!$BO$17:$BO$116,0)),"")</f>
        <v/>
      </c>
      <c r="H38" s="261"/>
    </row>
    <row r="39" ht="24.75" customHeight="1">
      <c r="D39" s="262" t="s">
        <v>58</v>
      </c>
      <c r="E39" s="263" t="str">
        <f t="array" ref="E39">IFERROR(INDEX(#REF!,MATCH(A35&amp;B35,'計測入力シート（ここのみ編集可）'!$BO$17:$BO$116,0)),"")</f>
        <v/>
      </c>
      <c r="H39" s="35"/>
    </row>
    <row r="40" ht="52.5" customHeight="1">
      <c r="D40" s="264" t="s">
        <v>68</v>
      </c>
      <c r="E40" s="265" t="str">
        <f t="array" ref="E40">IFERROR(INDEX(#REF!,MATCH(A35&amp;B35,'計測入力シート（ここのみ編集可）'!$BO$17:$BO$116,0)),"")</f>
        <v/>
      </c>
      <c r="F40" s="2"/>
      <c r="G40" s="2"/>
      <c r="H40" s="3"/>
    </row>
    <row r="41" ht="20.25" customHeight="1">
      <c r="D41" s="266" t="s">
        <v>70</v>
      </c>
      <c r="E41" s="267" t="str">
        <f t="array" ref="E41">IFERROR(INDEX('計測入力シート（ここのみ編集可）'!$AW$17:$AW$116,MATCH(A35&amp;B35,'計測入力シート（ここのみ編集可）'!$BO$17:$BO$116,0)),"")</f>
        <v/>
      </c>
      <c r="F41" s="268"/>
      <c r="G41" s="269" t="s">
        <v>110</v>
      </c>
      <c r="H41" s="270" t="str">
        <f t="array" ref="H41">IFERROR(INDEX('計測入力シート（ここのみ編集可）'!$AY$17:$AY$116,MATCH(A35&amp;B35,'計測入力シート（ここのみ編集可）'!$BO$17:$BO$116,0)),"")</f>
        <v/>
      </c>
    </row>
    <row r="42" ht="20.25" customHeight="1">
      <c r="D42" s="271" t="s">
        <v>73</v>
      </c>
      <c r="E42" s="272" t="str">
        <f t="array" ref="E42">IFERROR(INDEX('計測入力シート（ここのみ編集可）'!$AZ$17:$AZ$116,MATCH(A35&amp;B35,'計測入力シート（ここのみ編集可）'!$BO$17:$BO$116,0)),"")</f>
        <v/>
      </c>
      <c r="F42" s="179"/>
      <c r="G42" s="273" t="s">
        <v>111</v>
      </c>
      <c r="H42" s="274" t="str">
        <f t="array" ref="H42">IFERROR(INDEX('計測入力シート（ここのみ編集可）'!$BB$17:$BB$116,MATCH(A35&amp;B35,'計測入力シート（ここのみ編集可）'!$BO$17:$BO$116,0)),"")</f>
        <v/>
      </c>
    </row>
    <row r="43" ht="20.25" customHeight="1">
      <c r="D43" s="275" t="s">
        <v>112</v>
      </c>
      <c r="E43" s="276" t="str">
        <f t="array" ref="E43">IFERROR(INDEX('計測入力シート（ここのみ編集可）'!$BC$17:$BC$116,MATCH(A35&amp;B35,'計測入力シート（ここのみ編集可）'!$BO$17:$BO$116,0)),"")</f>
        <v/>
      </c>
      <c r="F43" s="277"/>
      <c r="G43" s="278" t="s">
        <v>9</v>
      </c>
      <c r="H43" s="279" t="str">
        <f t="array" ref="H43">IFERROR(INDEX('計測入力シート（ここのみ編集可）'!$BD$17:$BD$116,MATCH(A35&amp;B35,'計測入力シート（ここのみ編集可）'!$BO$17:$BO$116,0)),"")</f>
        <v/>
      </c>
    </row>
    <row r="44" ht="20.25" customHeight="1">
      <c r="D44" s="280"/>
    </row>
    <row r="45" ht="27.0" customHeight="1">
      <c r="A45" s="105" t="str">
        <f>A35</f>
        <v>A</v>
      </c>
      <c r="B45" s="105">
        <f>B35+1</f>
        <v>5</v>
      </c>
      <c r="D45" s="242" t="s">
        <v>11</v>
      </c>
      <c r="E45" s="243" t="s">
        <v>12</v>
      </c>
      <c r="F45" s="243" t="s">
        <v>13</v>
      </c>
      <c r="G45" s="244" t="s">
        <v>80</v>
      </c>
      <c r="H45" s="245"/>
    </row>
    <row r="46" ht="27.0" customHeight="1">
      <c r="A46" s="36"/>
      <c r="B46" s="36"/>
      <c r="D46" s="247" t="str">
        <f t="array" ref="D46">IFERROR(INDEX('計測入力シート（ここのみ編集可）'!$BN$17:$BN$116,MATCH(A45&amp;B45,'計測入力シート（ここのみ編集可）'!$BO$17:$BO$116,0)),"")</f>
        <v/>
      </c>
      <c r="E46" s="248" t="str">
        <f t="array" ref="E46">IFERROR(INDEX('計測入力シート（ここのみ編集可）'!$BP$17:$BP$116,MATCH(A45&amp;B45,'計測入力シート（ここのみ編集可）'!$BO$17:$BO$116,0)),"")</f>
        <v/>
      </c>
      <c r="F46" s="249" t="str">
        <f t="array" ref="F46">IFERROR(INDEX('計測入力シート（ここのみ編集可）'!$BR$17:$BR$116,MATCH(A45&amp;B45,'計測入力シート（ここのみ編集可）'!$BO$17:$BO$116,0)),"")</f>
        <v/>
      </c>
      <c r="G46" s="250" t="str">
        <f t="array" ref="G46">IFERROR(INDEX('計測入力シート（ここのみ編集可）'!$BL$17:$BL$116,MATCH(A45&amp;B45,'計測入力シート（ここのみ編集可）'!$BO$17:$BO$116,0)),"")</f>
        <v/>
      </c>
      <c r="H46" s="251"/>
    </row>
    <row r="47" ht="27.0" customHeight="1">
      <c r="D47" s="252" t="s">
        <v>18</v>
      </c>
      <c r="E47" s="253" t="str">
        <f t="array" ref="E47">IFERROR(INDEX('計測入力シート（ここのみ編集可）'!$C$17:$C$116,MATCH(A45&amp;B45,'計測入力シート（ここのみ編集可）'!$BO$17:$BO$116,0)),"")</f>
        <v/>
      </c>
      <c r="F47" s="254" t="s">
        <v>4</v>
      </c>
      <c r="G47" s="255" t="str">
        <f t="array" ref="G47">IFERROR(INDEX('計測入力シート（ここのみ編集可）'!$D$17:$D$116,MATCH(A45&amp;B45,'計測入力シート（ここのみ編集可）'!$BO$17:$BO$116,0)),"")</f>
        <v/>
      </c>
      <c r="H47" s="256"/>
    </row>
    <row r="48" ht="27.0" customHeight="1">
      <c r="D48" s="257" t="s">
        <v>3</v>
      </c>
      <c r="E48" s="258" t="str">
        <f t="array" ref="E48">IFERROR(INDEX('計測入力シート（ここのみ編集可）'!$B$17:$B$116,MATCH(A45&amp;B45,'計測入力シート（ここのみ編集可）'!$BO$17:$BO$116,0)),"")</f>
        <v/>
      </c>
      <c r="F48" s="259" t="s">
        <v>5</v>
      </c>
      <c r="G48" s="260" t="str">
        <f t="array" ref="G48">IFERROR(INDEX('計測入力シート（ここのみ編集可）'!$E$17:$E$116,MATCH(A45&amp;B45,'計測入力シート（ここのみ編集可）'!$BO$17:$BO$116,0)),"")</f>
        <v/>
      </c>
      <c r="H48" s="261"/>
    </row>
    <row r="49" ht="24.75" customHeight="1">
      <c r="D49" s="262" t="s">
        <v>58</v>
      </c>
      <c r="E49" s="263" t="str">
        <f t="array" ref="E49">IFERROR(INDEX(#REF!,MATCH(A45&amp;B45,'計測入力シート（ここのみ編集可）'!$BO$17:$BO$116,0)),"")</f>
        <v/>
      </c>
      <c r="H49" s="35"/>
    </row>
    <row r="50" ht="52.5" customHeight="1">
      <c r="D50" s="264" t="s">
        <v>68</v>
      </c>
      <c r="E50" s="265" t="str">
        <f t="array" ref="E50">IFERROR(INDEX(#REF!,MATCH(A45&amp;B45,'計測入力シート（ここのみ編集可）'!$BO$17:$BO$116,0)),"")</f>
        <v/>
      </c>
      <c r="F50" s="2"/>
      <c r="G50" s="2"/>
      <c r="H50" s="3"/>
    </row>
    <row r="51" ht="20.25" customHeight="1">
      <c r="D51" s="266" t="s">
        <v>70</v>
      </c>
      <c r="E51" s="267" t="str">
        <f t="array" ref="E51">IFERROR(INDEX('計測入力シート（ここのみ編集可）'!$AW$17:$AW$116,MATCH(A45&amp;B45,'計測入力シート（ここのみ編集可）'!$BO$17:$BO$116,0)),"")</f>
        <v/>
      </c>
      <c r="F51" s="268"/>
      <c r="G51" s="269" t="s">
        <v>110</v>
      </c>
      <c r="H51" s="270" t="str">
        <f t="array" ref="H51">IFERROR(INDEX('計測入力シート（ここのみ編集可）'!$AY$17:$AY$116,MATCH(A45&amp;B45,'計測入力シート（ここのみ編集可）'!$BO$17:$BO$116,0)),"")</f>
        <v/>
      </c>
    </row>
    <row r="52" ht="20.25" customHeight="1">
      <c r="D52" s="271" t="s">
        <v>73</v>
      </c>
      <c r="E52" s="272" t="str">
        <f t="array" ref="E52">IFERROR(INDEX('計測入力シート（ここのみ編集可）'!$AZ$17:$AZ$116,MATCH(A45&amp;B45,'計測入力シート（ここのみ編集可）'!$BO$17:$BO$116,0)),"")</f>
        <v/>
      </c>
      <c r="F52" s="179"/>
      <c r="G52" s="273" t="s">
        <v>111</v>
      </c>
      <c r="H52" s="274" t="str">
        <f t="array" ref="H52">IFERROR(INDEX('計測入力シート（ここのみ編集可）'!$BB$17:$BB$116,MATCH(A45&amp;B45,'計測入力シート（ここのみ編集可）'!$BO$17:$BO$116,0)),"")</f>
        <v/>
      </c>
    </row>
    <row r="53" ht="20.25" customHeight="1">
      <c r="D53" s="275" t="s">
        <v>112</v>
      </c>
      <c r="E53" s="276" t="str">
        <f t="array" ref="E53">IFERROR(INDEX('計測入力シート（ここのみ編集可）'!$BC$17:$BC$116,MATCH(A45&amp;B45,'計測入力シート（ここのみ編集可）'!$BO$17:$BO$116,0)),"")</f>
        <v/>
      </c>
      <c r="F53" s="277"/>
      <c r="G53" s="278" t="s">
        <v>9</v>
      </c>
      <c r="H53" s="279" t="str">
        <f t="array" ref="H53">IFERROR(INDEX('計測入力シート（ここのみ編集可）'!$BD$17:$BD$116,MATCH(A45&amp;B45,'計測入力シート（ここのみ編集可）'!$BO$17:$BO$116,0)),"")</f>
        <v/>
      </c>
    </row>
    <row r="54" ht="20.25" customHeight="1">
      <c r="D54" s="280"/>
    </row>
    <row r="55" ht="27.0" customHeight="1">
      <c r="A55" s="105" t="str">
        <f>A45</f>
        <v>A</v>
      </c>
      <c r="B55" s="105">
        <f>B45+1</f>
        <v>6</v>
      </c>
      <c r="D55" s="242" t="s">
        <v>11</v>
      </c>
      <c r="E55" s="243" t="s">
        <v>12</v>
      </c>
      <c r="F55" s="243" t="s">
        <v>13</v>
      </c>
      <c r="G55" s="244" t="s">
        <v>80</v>
      </c>
      <c r="H55" s="245"/>
    </row>
    <row r="56" ht="27.0" customHeight="1">
      <c r="A56" s="36"/>
      <c r="B56" s="36"/>
      <c r="D56" s="247" t="str">
        <f t="array" ref="D56">IFERROR(INDEX('計測入力シート（ここのみ編集可）'!$BN$17:$BN$116,MATCH(A55&amp;B55,'計測入力シート（ここのみ編集可）'!$BO$17:$BO$116,0)),"")</f>
        <v/>
      </c>
      <c r="E56" s="248" t="str">
        <f t="array" ref="E56">IFERROR(INDEX('計測入力シート（ここのみ編集可）'!$BP$17:$BP$116,MATCH(A55&amp;B55,'計測入力シート（ここのみ編集可）'!$BO$17:$BO$116,0)),"")</f>
        <v/>
      </c>
      <c r="F56" s="249" t="str">
        <f t="array" ref="F56">IFERROR(INDEX('計測入力シート（ここのみ編集可）'!$BR$17:$BR$116,MATCH(A55&amp;B55,'計測入力シート（ここのみ編集可）'!$BO$17:$BO$116,0)),"")</f>
        <v/>
      </c>
      <c r="G56" s="250" t="str">
        <f t="array" ref="G56">IFERROR(INDEX('計測入力シート（ここのみ編集可）'!$BL$17:$BL$116,MATCH(A55&amp;B55,'計測入力シート（ここのみ編集可）'!$BO$17:$BO$116,0)),"")</f>
        <v/>
      </c>
      <c r="H56" s="251"/>
    </row>
    <row r="57" ht="27.0" customHeight="1">
      <c r="D57" s="252" t="s">
        <v>18</v>
      </c>
      <c r="E57" s="253" t="str">
        <f t="array" ref="E57">IFERROR(INDEX('計測入力シート（ここのみ編集可）'!$C$17:$C$116,MATCH(A55&amp;B55,'計測入力シート（ここのみ編集可）'!$BO$17:$BO$116,0)),"")</f>
        <v/>
      </c>
      <c r="F57" s="254" t="s">
        <v>4</v>
      </c>
      <c r="G57" s="255" t="str">
        <f t="array" ref="G57">IFERROR(INDEX('計測入力シート（ここのみ編集可）'!$D$17:$D$116,MATCH(A55&amp;B55,'計測入力シート（ここのみ編集可）'!$BO$17:$BO$116,0)),"")</f>
        <v/>
      </c>
      <c r="H57" s="256"/>
    </row>
    <row r="58" ht="27.0" customHeight="1">
      <c r="D58" s="257" t="s">
        <v>3</v>
      </c>
      <c r="E58" s="258" t="str">
        <f t="array" ref="E58">IFERROR(INDEX('計測入力シート（ここのみ編集可）'!$B$17:$B$116,MATCH(A55&amp;B55,'計測入力シート（ここのみ編集可）'!$BO$17:$BO$116,0)),"")</f>
        <v/>
      </c>
      <c r="F58" s="259" t="s">
        <v>5</v>
      </c>
      <c r="G58" s="260" t="str">
        <f t="array" ref="G58">IFERROR(INDEX('計測入力シート（ここのみ編集可）'!$E$17:$E$116,MATCH(A55&amp;B55,'計測入力シート（ここのみ編集可）'!$BO$17:$BO$116,0)),"")</f>
        <v/>
      </c>
      <c r="H58" s="261"/>
    </row>
    <row r="59" ht="24.75" customHeight="1">
      <c r="D59" s="262" t="s">
        <v>58</v>
      </c>
      <c r="E59" s="263" t="str">
        <f t="array" ref="E59">IFERROR(INDEX(#REF!,MATCH(A55&amp;B55,'計測入力シート（ここのみ編集可）'!$BO$17:$BO$116,0)),"")</f>
        <v/>
      </c>
      <c r="H59" s="35"/>
    </row>
    <row r="60" ht="52.5" customHeight="1">
      <c r="D60" s="264" t="s">
        <v>68</v>
      </c>
      <c r="E60" s="265" t="str">
        <f t="array" ref="E60">IFERROR(INDEX(#REF!,MATCH(A55&amp;B55,'計測入力シート（ここのみ編集可）'!$BO$17:$BO$116,0)),"")</f>
        <v/>
      </c>
      <c r="F60" s="2"/>
      <c r="G60" s="2"/>
      <c r="H60" s="3"/>
    </row>
    <row r="61" ht="20.25" customHeight="1">
      <c r="D61" s="266" t="s">
        <v>70</v>
      </c>
      <c r="E61" s="267" t="str">
        <f t="array" ref="E61">IFERROR(INDEX('計測入力シート（ここのみ編集可）'!$AW$17:$AW$116,MATCH(A55&amp;B55,'計測入力シート（ここのみ編集可）'!$BO$17:$BO$116,0)),"")</f>
        <v/>
      </c>
      <c r="F61" s="268"/>
      <c r="G61" s="269" t="s">
        <v>110</v>
      </c>
      <c r="H61" s="270" t="str">
        <f t="array" ref="H61">IFERROR(INDEX('計測入力シート（ここのみ編集可）'!$AY$17:$AY$116,MATCH(A55&amp;B55,'計測入力シート（ここのみ編集可）'!$BO$17:$BO$116,0)),"")</f>
        <v/>
      </c>
    </row>
    <row r="62" ht="20.25" customHeight="1">
      <c r="D62" s="271" t="s">
        <v>73</v>
      </c>
      <c r="E62" s="272" t="str">
        <f t="array" ref="E62">IFERROR(INDEX('計測入力シート（ここのみ編集可）'!$AZ$17:$AZ$116,MATCH(A55&amp;B55,'計測入力シート（ここのみ編集可）'!$BO$17:$BO$116,0)),"")</f>
        <v/>
      </c>
      <c r="F62" s="179"/>
      <c r="G62" s="273" t="s">
        <v>111</v>
      </c>
      <c r="H62" s="274" t="str">
        <f t="array" ref="H62">IFERROR(INDEX('計測入力シート（ここのみ編集可）'!$BB$17:$BB$116,MATCH(A55&amp;B55,'計測入力シート（ここのみ編集可）'!$BO$17:$BO$116,0)),"")</f>
        <v/>
      </c>
    </row>
    <row r="63" ht="20.25" customHeight="1">
      <c r="D63" s="275" t="s">
        <v>112</v>
      </c>
      <c r="E63" s="276" t="str">
        <f t="array" ref="E63">IFERROR(INDEX('計測入力シート（ここのみ編集可）'!$BC$17:$BC$116,MATCH(A55&amp;B55,'計測入力シート（ここのみ編集可）'!$BO$17:$BO$116,0)),"")</f>
        <v/>
      </c>
      <c r="F63" s="277"/>
      <c r="G63" s="278" t="s">
        <v>9</v>
      </c>
      <c r="H63" s="279" t="str">
        <f t="array" ref="H63">IFERROR(INDEX('計測入力シート（ここのみ編集可）'!$BD$17:$BD$116,MATCH(A55&amp;B55,'計測入力シート（ここのみ編集可）'!$BO$17:$BO$116,0)),"")</f>
        <v/>
      </c>
    </row>
    <row r="64" ht="20.25" customHeight="1">
      <c r="D64" s="280"/>
    </row>
    <row r="65" ht="27.0" customHeight="1">
      <c r="A65" s="105" t="str">
        <f>A55</f>
        <v>A</v>
      </c>
      <c r="B65" s="105">
        <f>B55+1</f>
        <v>7</v>
      </c>
      <c r="D65" s="242" t="s">
        <v>11</v>
      </c>
      <c r="E65" s="243" t="s">
        <v>12</v>
      </c>
      <c r="F65" s="243" t="s">
        <v>13</v>
      </c>
      <c r="G65" s="244" t="s">
        <v>80</v>
      </c>
      <c r="H65" s="245"/>
    </row>
    <row r="66" ht="27.0" customHeight="1">
      <c r="A66" s="36"/>
      <c r="B66" s="36"/>
      <c r="D66" s="247" t="str">
        <f t="array" ref="D66">IFERROR(INDEX('計測入力シート（ここのみ編集可）'!$BN$17:$BN$116,MATCH(A65&amp;B65,'計測入力シート（ここのみ編集可）'!$BO$17:$BO$116,0)),"")</f>
        <v/>
      </c>
      <c r="E66" s="248" t="str">
        <f t="array" ref="E66">IFERROR(INDEX('計測入力シート（ここのみ編集可）'!$BP$17:$BP$116,MATCH(A65&amp;B65,'計測入力シート（ここのみ編集可）'!$BO$17:$BO$116,0)),"")</f>
        <v/>
      </c>
      <c r="F66" s="249" t="str">
        <f t="array" ref="F66">IFERROR(INDEX('計測入力シート（ここのみ編集可）'!$BR$17:$BR$116,MATCH(A65&amp;B65,'計測入力シート（ここのみ編集可）'!$BO$17:$BO$116,0)),"")</f>
        <v/>
      </c>
      <c r="G66" s="250" t="str">
        <f t="array" ref="G66">IFERROR(INDEX('計測入力シート（ここのみ編集可）'!$BL$17:$BL$116,MATCH(A65&amp;B65,'計測入力シート（ここのみ編集可）'!$BO$17:$BO$116,0)),"")</f>
        <v/>
      </c>
      <c r="H66" s="251"/>
    </row>
    <row r="67" ht="27.0" customHeight="1">
      <c r="D67" s="252" t="s">
        <v>18</v>
      </c>
      <c r="E67" s="253" t="str">
        <f t="array" ref="E67">IFERROR(INDEX('計測入力シート（ここのみ編集可）'!$C$17:$C$116,MATCH(A65&amp;B65,'計測入力シート（ここのみ編集可）'!$BO$17:$BO$116,0)),"")</f>
        <v/>
      </c>
      <c r="F67" s="254" t="s">
        <v>4</v>
      </c>
      <c r="G67" s="255" t="str">
        <f t="array" ref="G67">IFERROR(INDEX('計測入力シート（ここのみ編集可）'!$D$17:$D$116,MATCH(A65&amp;B65,'計測入力シート（ここのみ編集可）'!$BO$17:$BO$116,0)),"")</f>
        <v/>
      </c>
      <c r="H67" s="256"/>
    </row>
    <row r="68" ht="27.0" customHeight="1">
      <c r="D68" s="257" t="s">
        <v>3</v>
      </c>
      <c r="E68" s="258" t="str">
        <f t="array" ref="E68">IFERROR(INDEX('計測入力シート（ここのみ編集可）'!$B$17:$B$116,MATCH(A65&amp;B65,'計測入力シート（ここのみ編集可）'!$BO$17:$BO$116,0)),"")</f>
        <v/>
      </c>
      <c r="F68" s="259" t="s">
        <v>5</v>
      </c>
      <c r="G68" s="260" t="str">
        <f t="array" ref="G68">IFERROR(INDEX('計測入力シート（ここのみ編集可）'!$E$17:$E$116,MATCH(A65&amp;B65,'計測入力シート（ここのみ編集可）'!$BO$17:$BO$116,0)),"")</f>
        <v/>
      </c>
      <c r="H68" s="261"/>
    </row>
    <row r="69" ht="24.75" customHeight="1">
      <c r="D69" s="262" t="s">
        <v>58</v>
      </c>
      <c r="E69" s="263" t="str">
        <f t="array" ref="E69">IFERROR(INDEX(#REF!,MATCH(A65&amp;B65,'計測入力シート（ここのみ編集可）'!$BO$17:$BO$116,0)),"")</f>
        <v/>
      </c>
      <c r="H69" s="35"/>
    </row>
    <row r="70" ht="52.5" customHeight="1">
      <c r="D70" s="264" t="s">
        <v>68</v>
      </c>
      <c r="E70" s="265" t="str">
        <f t="array" ref="E70">IFERROR(INDEX(#REF!,MATCH(A65&amp;B65,'計測入力シート（ここのみ編集可）'!$BO$17:$BO$116,0)),"")</f>
        <v/>
      </c>
      <c r="F70" s="2"/>
      <c r="G70" s="2"/>
      <c r="H70" s="3"/>
    </row>
    <row r="71" ht="20.25" customHeight="1">
      <c r="D71" s="266" t="s">
        <v>70</v>
      </c>
      <c r="E71" s="267" t="str">
        <f t="array" ref="E71">IFERROR(INDEX('計測入力シート（ここのみ編集可）'!$AW$17:$AW$116,MATCH(A65&amp;B65,'計測入力シート（ここのみ編集可）'!$BO$17:$BO$116,0)),"")</f>
        <v/>
      </c>
      <c r="F71" s="268"/>
      <c r="G71" s="269" t="s">
        <v>110</v>
      </c>
      <c r="H71" s="270" t="str">
        <f t="array" ref="H71">IFERROR(INDEX('計測入力シート（ここのみ編集可）'!$AY$17:$AY$116,MATCH(A65&amp;B65,'計測入力シート（ここのみ編集可）'!$BO$17:$BO$116,0)),"")</f>
        <v/>
      </c>
    </row>
    <row r="72" ht="20.25" customHeight="1">
      <c r="D72" s="271" t="s">
        <v>73</v>
      </c>
      <c r="E72" s="272" t="str">
        <f t="array" ref="E72">IFERROR(INDEX('計測入力シート（ここのみ編集可）'!$AZ$17:$AZ$116,MATCH(A65&amp;B65,'計測入力シート（ここのみ編集可）'!$BO$17:$BO$116,0)),"")</f>
        <v/>
      </c>
      <c r="F72" s="179"/>
      <c r="G72" s="273" t="s">
        <v>111</v>
      </c>
      <c r="H72" s="274" t="str">
        <f t="array" ref="H72">IFERROR(INDEX('計測入力シート（ここのみ編集可）'!$BB$17:$BB$116,MATCH(A65&amp;B65,'計測入力シート（ここのみ編集可）'!$BO$17:$BO$116,0)),"")</f>
        <v/>
      </c>
    </row>
    <row r="73" ht="20.25" customHeight="1">
      <c r="D73" s="275" t="s">
        <v>112</v>
      </c>
      <c r="E73" s="276" t="str">
        <f t="array" ref="E73">IFERROR(INDEX('計測入力シート（ここのみ編集可）'!$BC$17:$BC$116,MATCH(A65&amp;B65,'計測入力シート（ここのみ編集可）'!$BO$17:$BO$116,0)),"")</f>
        <v/>
      </c>
      <c r="F73" s="277"/>
      <c r="G73" s="278" t="s">
        <v>9</v>
      </c>
      <c r="H73" s="279" t="str">
        <f t="array" ref="H73">IFERROR(INDEX('計測入力シート（ここのみ編集可）'!$BD$17:$BD$116,MATCH(A65&amp;B65,'計測入力シート（ここのみ編集可）'!$BO$17:$BO$116,0)),"")</f>
        <v/>
      </c>
    </row>
    <row r="74" ht="20.25" customHeight="1">
      <c r="D74" s="280"/>
    </row>
    <row r="75" ht="27.0" customHeight="1">
      <c r="A75" s="105" t="str">
        <f>A65</f>
        <v>A</v>
      </c>
      <c r="B75" s="105">
        <f>B65+1</f>
        <v>8</v>
      </c>
      <c r="D75" s="242" t="s">
        <v>11</v>
      </c>
      <c r="E75" s="243" t="s">
        <v>12</v>
      </c>
      <c r="F75" s="243" t="s">
        <v>13</v>
      </c>
      <c r="G75" s="244" t="s">
        <v>80</v>
      </c>
      <c r="H75" s="245"/>
    </row>
    <row r="76" ht="27.0" customHeight="1">
      <c r="A76" s="36"/>
      <c r="B76" s="36"/>
      <c r="D76" s="247" t="str">
        <f t="array" ref="D76">IFERROR(INDEX('計測入力シート（ここのみ編集可）'!$BN$17:$BN$116,MATCH(A75&amp;B75,'計測入力シート（ここのみ編集可）'!$BO$17:$BO$116,0)),"")</f>
        <v/>
      </c>
      <c r="E76" s="248" t="str">
        <f t="array" ref="E76">IFERROR(INDEX('計測入力シート（ここのみ編集可）'!$BP$17:$BP$116,MATCH(A75&amp;B75,'計測入力シート（ここのみ編集可）'!$BO$17:$BO$116,0)),"")</f>
        <v/>
      </c>
      <c r="F76" s="249" t="str">
        <f t="array" ref="F76">IFERROR(INDEX('計測入力シート（ここのみ編集可）'!$BR$17:$BR$116,MATCH(A75&amp;B75,'計測入力シート（ここのみ編集可）'!$BO$17:$BO$116,0)),"")</f>
        <v/>
      </c>
      <c r="G76" s="250" t="str">
        <f t="array" ref="G76">IFERROR(INDEX('計測入力シート（ここのみ編集可）'!$BL$17:$BL$116,MATCH(A75&amp;B75,'計測入力シート（ここのみ編集可）'!$BO$17:$BO$116,0)),"")</f>
        <v/>
      </c>
      <c r="H76" s="251"/>
    </row>
    <row r="77" ht="27.0" customHeight="1">
      <c r="D77" s="252" t="s">
        <v>18</v>
      </c>
      <c r="E77" s="253" t="str">
        <f t="array" ref="E77">IFERROR(INDEX('計測入力シート（ここのみ編集可）'!$C$17:$C$116,MATCH(A75&amp;B75,'計測入力シート（ここのみ編集可）'!$BO$17:$BO$116,0)),"")</f>
        <v/>
      </c>
      <c r="F77" s="254" t="s">
        <v>4</v>
      </c>
      <c r="G77" s="255" t="str">
        <f t="array" ref="G77">IFERROR(INDEX('計測入力シート（ここのみ編集可）'!$D$17:$D$116,MATCH(A75&amp;B75,'計測入力シート（ここのみ編集可）'!$BO$17:$BO$116,0)),"")</f>
        <v/>
      </c>
      <c r="H77" s="256"/>
    </row>
    <row r="78" ht="27.0" customHeight="1">
      <c r="D78" s="257" t="s">
        <v>3</v>
      </c>
      <c r="E78" s="258" t="str">
        <f t="array" ref="E78">IFERROR(INDEX('計測入力シート（ここのみ編集可）'!$B$17:$B$116,MATCH(A75&amp;B75,'計測入力シート（ここのみ編集可）'!$BO$17:$BO$116,0)),"")</f>
        <v/>
      </c>
      <c r="F78" s="259" t="s">
        <v>5</v>
      </c>
      <c r="G78" s="260" t="str">
        <f t="array" ref="G78">IFERROR(INDEX('計測入力シート（ここのみ編集可）'!$E$17:$E$116,MATCH(A75&amp;B75,'計測入力シート（ここのみ編集可）'!$BO$17:$BO$116,0)),"")</f>
        <v/>
      </c>
      <c r="H78" s="261"/>
    </row>
    <row r="79" ht="24.75" customHeight="1">
      <c r="D79" s="262" t="s">
        <v>58</v>
      </c>
      <c r="E79" s="263" t="str">
        <f t="array" ref="E79">IFERROR(INDEX(#REF!,MATCH(A75&amp;B75,'計測入力シート（ここのみ編集可）'!$BO$17:$BO$116,0)),"")</f>
        <v/>
      </c>
      <c r="H79" s="35"/>
    </row>
    <row r="80" ht="52.5" customHeight="1">
      <c r="D80" s="264" t="s">
        <v>68</v>
      </c>
      <c r="E80" s="265" t="str">
        <f t="array" ref="E80">IFERROR(INDEX(#REF!,MATCH(A75&amp;B75,'計測入力シート（ここのみ編集可）'!$BO$17:$BO$116,0)),"")</f>
        <v/>
      </c>
      <c r="F80" s="2"/>
      <c r="G80" s="2"/>
      <c r="H80" s="3"/>
    </row>
    <row r="81" ht="20.25" customHeight="1">
      <c r="D81" s="266" t="s">
        <v>70</v>
      </c>
      <c r="E81" s="267" t="str">
        <f t="array" ref="E81">IFERROR(INDEX('計測入力シート（ここのみ編集可）'!$AW$17:$AW$116,MATCH(A75&amp;B75,'計測入力シート（ここのみ編集可）'!$BO$17:$BO$116,0)),"")</f>
        <v/>
      </c>
      <c r="F81" s="268"/>
      <c r="G81" s="269" t="s">
        <v>110</v>
      </c>
      <c r="H81" s="270" t="str">
        <f t="array" ref="H81">IFERROR(INDEX('計測入力シート（ここのみ編集可）'!$AY$17:$AY$116,MATCH(A75&amp;B75,'計測入力シート（ここのみ編集可）'!$BO$17:$BO$116,0)),"")</f>
        <v/>
      </c>
    </row>
    <row r="82" ht="20.25" customHeight="1">
      <c r="D82" s="271" t="s">
        <v>73</v>
      </c>
      <c r="E82" s="272" t="str">
        <f t="array" ref="E82">IFERROR(INDEX('計測入力シート（ここのみ編集可）'!$AZ$17:$AZ$116,MATCH(A75&amp;B75,'計測入力シート（ここのみ編集可）'!$BO$17:$BO$116,0)),"")</f>
        <v/>
      </c>
      <c r="F82" s="179"/>
      <c r="G82" s="273" t="s">
        <v>111</v>
      </c>
      <c r="H82" s="274" t="str">
        <f t="array" ref="H82">IFERROR(INDEX('計測入力シート（ここのみ編集可）'!$BB$17:$BB$116,MATCH(A75&amp;B75,'計測入力シート（ここのみ編集可）'!$BO$17:$BO$116,0)),"")</f>
        <v/>
      </c>
    </row>
    <row r="83" ht="20.25" customHeight="1">
      <c r="D83" s="275" t="s">
        <v>112</v>
      </c>
      <c r="E83" s="276" t="str">
        <f t="array" ref="E83">IFERROR(INDEX('計測入力シート（ここのみ編集可）'!$BC$17:$BC$116,MATCH(A75&amp;B75,'計測入力シート（ここのみ編集可）'!$BO$17:$BO$116,0)),"")</f>
        <v/>
      </c>
      <c r="F83" s="277"/>
      <c r="G83" s="278" t="s">
        <v>9</v>
      </c>
      <c r="H83" s="279" t="str">
        <f t="array" ref="H83">IFERROR(INDEX('計測入力シート（ここのみ編集可）'!$BD$17:$BD$116,MATCH(A75&amp;B75,'計測入力シート（ここのみ編集可）'!$BO$17:$BO$116,0)),"")</f>
        <v/>
      </c>
    </row>
    <row r="84" ht="20.25" customHeight="1">
      <c r="D84" s="280"/>
    </row>
    <row r="85" ht="27.0" customHeight="1">
      <c r="A85" s="105" t="str">
        <f>A75</f>
        <v>A</v>
      </c>
      <c r="B85" s="105">
        <f>B75+1</f>
        <v>9</v>
      </c>
      <c r="D85" s="242" t="s">
        <v>11</v>
      </c>
      <c r="E85" s="243" t="s">
        <v>12</v>
      </c>
      <c r="F85" s="243" t="s">
        <v>13</v>
      </c>
      <c r="G85" s="244" t="s">
        <v>80</v>
      </c>
      <c r="H85" s="245"/>
    </row>
    <row r="86" ht="27.0" customHeight="1">
      <c r="A86" s="36"/>
      <c r="B86" s="36"/>
      <c r="D86" s="247" t="str">
        <f t="array" ref="D86">IFERROR(INDEX('計測入力シート（ここのみ編集可）'!$BN$17:$BN$116,MATCH(A85&amp;B85,'計測入力シート（ここのみ編集可）'!$BO$17:$BO$116,0)),"")</f>
        <v/>
      </c>
      <c r="E86" s="248" t="str">
        <f t="array" ref="E86">IFERROR(INDEX('計測入力シート（ここのみ編集可）'!$BP$17:$BP$116,MATCH(A85&amp;B85,'計測入力シート（ここのみ編集可）'!$BO$17:$BO$116,0)),"")</f>
        <v/>
      </c>
      <c r="F86" s="249" t="str">
        <f t="array" ref="F86">IFERROR(INDEX('計測入力シート（ここのみ編集可）'!$BR$17:$BR$116,MATCH(A85&amp;B85,'計測入力シート（ここのみ編集可）'!$BO$17:$BO$116,0)),"")</f>
        <v/>
      </c>
      <c r="G86" s="250" t="str">
        <f t="array" ref="G86">IFERROR(INDEX('計測入力シート（ここのみ編集可）'!$BL$17:$BL$116,MATCH(A85&amp;B85,'計測入力シート（ここのみ編集可）'!$BO$17:$BO$116,0)),"")</f>
        <v/>
      </c>
      <c r="H86" s="251"/>
    </row>
    <row r="87" ht="27.0" customHeight="1">
      <c r="D87" s="252" t="s">
        <v>18</v>
      </c>
      <c r="E87" s="253" t="str">
        <f t="array" ref="E87">IFERROR(INDEX('計測入力シート（ここのみ編集可）'!$C$17:$C$116,MATCH(A85&amp;B85,'計測入力シート（ここのみ編集可）'!$BO$17:$BO$116,0)),"")</f>
        <v/>
      </c>
      <c r="F87" s="254" t="s">
        <v>4</v>
      </c>
      <c r="G87" s="255" t="str">
        <f t="array" ref="G87">IFERROR(INDEX('計測入力シート（ここのみ編集可）'!$D$17:$D$116,MATCH(A85&amp;B85,'計測入力シート（ここのみ編集可）'!$BO$17:$BO$116,0)),"")</f>
        <v/>
      </c>
      <c r="H87" s="256"/>
    </row>
    <row r="88" ht="27.0" customHeight="1">
      <c r="D88" s="257" t="s">
        <v>3</v>
      </c>
      <c r="E88" s="258" t="str">
        <f t="array" ref="E88">IFERROR(INDEX('計測入力シート（ここのみ編集可）'!$B$17:$B$116,MATCH(A85&amp;B85,'計測入力シート（ここのみ編集可）'!$BO$17:$BO$116,0)),"")</f>
        <v/>
      </c>
      <c r="F88" s="259" t="s">
        <v>5</v>
      </c>
      <c r="G88" s="260" t="str">
        <f t="array" ref="G88">IFERROR(INDEX('計測入力シート（ここのみ編集可）'!$E$17:$E$116,MATCH(A85&amp;B85,'計測入力シート（ここのみ編集可）'!$BO$17:$BO$116,0)),"")</f>
        <v/>
      </c>
      <c r="H88" s="261"/>
    </row>
    <row r="89" ht="24.75" customHeight="1">
      <c r="D89" s="262" t="s">
        <v>58</v>
      </c>
      <c r="E89" s="263" t="str">
        <f t="array" ref="E89">IFERROR(INDEX(#REF!,MATCH(A85&amp;B85,'計測入力シート（ここのみ編集可）'!$BO$17:$BO$116,0)),"")</f>
        <v/>
      </c>
      <c r="H89" s="35"/>
    </row>
    <row r="90" ht="52.5" customHeight="1">
      <c r="D90" s="264" t="s">
        <v>68</v>
      </c>
      <c r="E90" s="265" t="str">
        <f t="array" ref="E90">IFERROR(INDEX(#REF!,MATCH(A85&amp;B85,'計測入力シート（ここのみ編集可）'!$BO$17:$BO$116,0)),"")</f>
        <v/>
      </c>
      <c r="F90" s="2"/>
      <c r="G90" s="2"/>
      <c r="H90" s="3"/>
    </row>
    <row r="91" ht="20.25" customHeight="1">
      <c r="D91" s="266" t="s">
        <v>70</v>
      </c>
      <c r="E91" s="267" t="str">
        <f t="array" ref="E91">IFERROR(INDEX('計測入力シート（ここのみ編集可）'!$AW$17:$AW$116,MATCH(A85&amp;B85,'計測入力シート（ここのみ編集可）'!$BO$17:$BO$116,0)),"")</f>
        <v/>
      </c>
      <c r="F91" s="268"/>
      <c r="G91" s="269" t="s">
        <v>110</v>
      </c>
      <c r="H91" s="270" t="str">
        <f t="array" ref="H91">IFERROR(INDEX('計測入力シート（ここのみ編集可）'!$AY$17:$AY$116,MATCH(A85&amp;B85,'計測入力シート（ここのみ編集可）'!$BO$17:$BO$116,0)),"")</f>
        <v/>
      </c>
    </row>
    <row r="92" ht="20.25" customHeight="1">
      <c r="D92" s="271" t="s">
        <v>73</v>
      </c>
      <c r="E92" s="272" t="str">
        <f t="array" ref="E92">IFERROR(INDEX('計測入力シート（ここのみ編集可）'!$AZ$17:$AZ$116,MATCH(A85&amp;B85,'計測入力シート（ここのみ編集可）'!$BO$17:$BO$116,0)),"")</f>
        <v/>
      </c>
      <c r="F92" s="179"/>
      <c r="G92" s="273" t="s">
        <v>111</v>
      </c>
      <c r="H92" s="274" t="str">
        <f t="array" ref="H92">IFERROR(INDEX('計測入力シート（ここのみ編集可）'!$BB$17:$BB$116,MATCH(A85&amp;B85,'計測入力シート（ここのみ編集可）'!$BO$17:$BO$116,0)),"")</f>
        <v/>
      </c>
    </row>
    <row r="93" ht="20.25" customHeight="1">
      <c r="D93" s="275" t="s">
        <v>112</v>
      </c>
      <c r="E93" s="276" t="str">
        <f t="array" ref="E93">IFERROR(INDEX('計測入力シート（ここのみ編集可）'!$BC$17:$BC$116,MATCH(A85&amp;B85,'計測入力シート（ここのみ編集可）'!$BO$17:$BO$116,0)),"")</f>
        <v/>
      </c>
      <c r="F93" s="277"/>
      <c r="G93" s="278" t="s">
        <v>9</v>
      </c>
      <c r="H93" s="279" t="str">
        <f t="array" ref="H93">IFERROR(INDEX('計測入力シート（ここのみ編集可）'!$BD$17:$BD$116,MATCH(A85&amp;B85,'計測入力シート（ここのみ編集可）'!$BO$17:$BO$116,0)),"")</f>
        <v/>
      </c>
    </row>
    <row r="94" ht="20.25" customHeight="1">
      <c r="D94" s="280"/>
    </row>
    <row r="95" ht="27.0" customHeight="1">
      <c r="A95" s="105" t="str">
        <f>A85</f>
        <v>A</v>
      </c>
      <c r="B95" s="105">
        <f>B85+1</f>
        <v>10</v>
      </c>
      <c r="D95" s="242" t="s">
        <v>11</v>
      </c>
      <c r="E95" s="243" t="s">
        <v>12</v>
      </c>
      <c r="F95" s="243" t="s">
        <v>13</v>
      </c>
      <c r="G95" s="244" t="s">
        <v>80</v>
      </c>
      <c r="H95" s="245"/>
    </row>
    <row r="96" ht="27.0" customHeight="1">
      <c r="A96" s="36"/>
      <c r="B96" s="36"/>
      <c r="D96" s="247" t="str">
        <f t="array" ref="D96">IFERROR(INDEX('計測入力シート（ここのみ編集可）'!$BN$17:$BN$116,MATCH(A95&amp;B95,'計測入力シート（ここのみ編集可）'!$BO$17:$BO$116,0)),"")</f>
        <v/>
      </c>
      <c r="E96" s="248" t="str">
        <f t="array" ref="E96">IFERROR(INDEX('計測入力シート（ここのみ編集可）'!$BP$17:$BP$116,MATCH(A95&amp;B95,'計測入力シート（ここのみ編集可）'!$BO$17:$BO$116,0)),"")</f>
        <v/>
      </c>
      <c r="F96" s="249" t="str">
        <f t="array" ref="F96">IFERROR(INDEX('計測入力シート（ここのみ編集可）'!$BR$17:$BR$116,MATCH(A95&amp;B95,'計測入力シート（ここのみ編集可）'!$BO$17:$BO$116,0)),"")</f>
        <v/>
      </c>
      <c r="G96" s="250" t="str">
        <f t="array" ref="G96">IFERROR(INDEX('計測入力シート（ここのみ編集可）'!$BL$17:$BL$116,MATCH(A95&amp;B95,'計測入力シート（ここのみ編集可）'!$BO$17:$BO$116,0)),"")</f>
        <v/>
      </c>
      <c r="H96" s="251"/>
    </row>
    <row r="97" ht="27.0" customHeight="1">
      <c r="D97" s="252" t="s">
        <v>18</v>
      </c>
      <c r="E97" s="253" t="str">
        <f t="array" ref="E97">IFERROR(INDEX('計測入力シート（ここのみ編集可）'!$C$17:$C$116,MATCH(A95&amp;B95,'計測入力シート（ここのみ編集可）'!$BO$17:$BO$116,0)),"")</f>
        <v/>
      </c>
      <c r="F97" s="254" t="s">
        <v>4</v>
      </c>
      <c r="G97" s="255" t="str">
        <f t="array" ref="G97">IFERROR(INDEX('計測入力シート（ここのみ編集可）'!$D$17:$D$116,MATCH(A95&amp;B95,'計測入力シート（ここのみ編集可）'!$BO$17:$BO$116,0)),"")</f>
        <v/>
      </c>
      <c r="H97" s="256"/>
    </row>
    <row r="98" ht="27.0" customHeight="1">
      <c r="D98" s="257" t="s">
        <v>3</v>
      </c>
      <c r="E98" s="258" t="str">
        <f t="array" ref="E98">IFERROR(INDEX('計測入力シート（ここのみ編集可）'!$B$17:$B$116,MATCH(A95&amp;B95,'計測入力シート（ここのみ編集可）'!$BO$17:$BO$116,0)),"")</f>
        <v/>
      </c>
      <c r="F98" s="259" t="s">
        <v>5</v>
      </c>
      <c r="G98" s="260" t="str">
        <f t="array" ref="G98">IFERROR(INDEX('計測入力シート（ここのみ編集可）'!$E$17:$E$116,MATCH(A95&amp;B95,'計測入力シート（ここのみ編集可）'!$BO$17:$BO$116,0)),"")</f>
        <v/>
      </c>
      <c r="H98" s="261"/>
    </row>
    <row r="99" ht="24.75" customHeight="1">
      <c r="D99" s="262" t="s">
        <v>58</v>
      </c>
      <c r="E99" s="263" t="str">
        <f t="array" ref="E99">IFERROR(INDEX(#REF!,MATCH(A95&amp;B95,'計測入力シート（ここのみ編集可）'!$BO$17:$BO$116,0)),"")</f>
        <v/>
      </c>
      <c r="H99" s="35"/>
    </row>
    <row r="100" ht="52.5" customHeight="1">
      <c r="D100" s="264" t="s">
        <v>68</v>
      </c>
      <c r="E100" s="265" t="str">
        <f t="array" ref="E100">IFERROR(INDEX(#REF!,MATCH(A95&amp;B95,'計測入力シート（ここのみ編集可）'!$BO$17:$BO$116,0)),"")</f>
        <v/>
      </c>
      <c r="F100" s="2"/>
      <c r="G100" s="2"/>
      <c r="H100" s="3"/>
    </row>
    <row r="101" ht="20.25" customHeight="1">
      <c r="D101" s="266" t="s">
        <v>70</v>
      </c>
      <c r="E101" s="267" t="str">
        <f t="array" ref="E101">IFERROR(INDEX('計測入力シート（ここのみ編集可）'!$AW$17:$AW$116,MATCH(A95&amp;B95,'計測入力シート（ここのみ編集可）'!$BO$17:$BO$116,0)),"")</f>
        <v/>
      </c>
      <c r="F101" s="268"/>
      <c r="G101" s="269" t="s">
        <v>110</v>
      </c>
      <c r="H101" s="270" t="str">
        <f t="array" ref="H101">IFERROR(INDEX('計測入力シート（ここのみ編集可）'!$AY$17:$AY$116,MATCH(A95&amp;B95,'計測入力シート（ここのみ編集可）'!$BO$17:$BO$116,0)),"")</f>
        <v/>
      </c>
    </row>
    <row r="102" ht="20.25" customHeight="1">
      <c r="D102" s="271" t="s">
        <v>73</v>
      </c>
      <c r="E102" s="272" t="str">
        <f t="array" ref="E102">IFERROR(INDEX('計測入力シート（ここのみ編集可）'!$AZ$17:$AZ$116,MATCH(A95&amp;B95,'計測入力シート（ここのみ編集可）'!$BO$17:$BO$116,0)),"")</f>
        <v/>
      </c>
      <c r="F102" s="179"/>
      <c r="G102" s="273" t="s">
        <v>111</v>
      </c>
      <c r="H102" s="274" t="str">
        <f t="array" ref="H102">IFERROR(INDEX('計測入力シート（ここのみ編集可）'!$BB$17:$BB$116,MATCH(A95&amp;B95,'計測入力シート（ここのみ編集可）'!$BO$17:$BO$116,0)),"")</f>
        <v/>
      </c>
    </row>
    <row r="103" ht="20.25" customHeight="1">
      <c r="D103" s="275" t="s">
        <v>112</v>
      </c>
      <c r="E103" s="276" t="str">
        <f t="array" ref="E103">IFERROR(INDEX('計測入力シート（ここのみ編集可）'!$BC$17:$BC$116,MATCH(A95&amp;B95,'計測入力シート（ここのみ編集可）'!$BO$17:$BO$116,0)),"")</f>
        <v/>
      </c>
      <c r="F103" s="277"/>
      <c r="G103" s="278" t="s">
        <v>9</v>
      </c>
      <c r="H103" s="279" t="str">
        <f t="array" ref="H103">IFERROR(INDEX('計測入力シート（ここのみ編集可）'!$BD$17:$BD$116,MATCH(A95&amp;B95,'計測入力シート（ここのみ編集可）'!$BO$17:$BO$116,0)),"")</f>
        <v/>
      </c>
    </row>
    <row r="104" ht="20.25" customHeight="1">
      <c r="D104" s="280"/>
    </row>
    <row r="105" ht="27.0" customHeight="1">
      <c r="A105" s="105" t="str">
        <f>A95</f>
        <v>A</v>
      </c>
      <c r="B105" s="105">
        <f>B95+1</f>
        <v>11</v>
      </c>
      <c r="D105" s="242" t="s">
        <v>11</v>
      </c>
      <c r="E105" s="243" t="s">
        <v>12</v>
      </c>
      <c r="F105" s="243" t="s">
        <v>13</v>
      </c>
      <c r="G105" s="244" t="s">
        <v>80</v>
      </c>
      <c r="H105" s="245"/>
    </row>
    <row r="106" ht="27.0" customHeight="1">
      <c r="A106" s="36"/>
      <c r="B106" s="36"/>
      <c r="D106" s="247" t="str">
        <f t="array" ref="D106">IFERROR(INDEX('計測入力シート（ここのみ編集可）'!$BN$17:$BN$116,MATCH(A105&amp;B105,'計測入力シート（ここのみ編集可）'!$BO$17:$BO$116,0)),"")</f>
        <v/>
      </c>
      <c r="E106" s="248" t="str">
        <f t="array" ref="E106">IFERROR(INDEX('計測入力シート（ここのみ編集可）'!$BP$17:$BP$116,MATCH(A105&amp;B105,'計測入力シート（ここのみ編集可）'!$BO$17:$BO$116,0)),"")</f>
        <v/>
      </c>
      <c r="F106" s="249" t="str">
        <f t="array" ref="F106">IFERROR(INDEX('計測入力シート（ここのみ編集可）'!$BR$17:$BR$116,MATCH(A105&amp;B105,'計測入力シート（ここのみ編集可）'!$BO$17:$BO$116,0)),"")</f>
        <v/>
      </c>
      <c r="G106" s="250" t="str">
        <f t="array" ref="G106">IFERROR(INDEX('計測入力シート（ここのみ編集可）'!$BL$17:$BL$116,MATCH(A105&amp;B105,'計測入力シート（ここのみ編集可）'!$BO$17:$BO$116,0)),"")</f>
        <v/>
      </c>
      <c r="H106" s="251"/>
    </row>
    <row r="107" ht="27.0" customHeight="1">
      <c r="D107" s="252" t="s">
        <v>18</v>
      </c>
      <c r="E107" s="253" t="str">
        <f t="array" ref="E107">IFERROR(INDEX('計測入力シート（ここのみ編集可）'!$C$17:$C$116,MATCH(A105&amp;B105,'計測入力シート（ここのみ編集可）'!$BO$17:$BO$116,0)),"")</f>
        <v/>
      </c>
      <c r="F107" s="254" t="s">
        <v>4</v>
      </c>
      <c r="G107" s="255" t="str">
        <f t="array" ref="G107">IFERROR(INDEX('計測入力シート（ここのみ編集可）'!$D$17:$D$116,MATCH(A105&amp;B105,'計測入力シート（ここのみ編集可）'!$BO$17:$BO$116,0)),"")</f>
        <v/>
      </c>
      <c r="H107" s="256"/>
    </row>
    <row r="108" ht="27.0" customHeight="1">
      <c r="D108" s="257" t="s">
        <v>3</v>
      </c>
      <c r="E108" s="258" t="str">
        <f t="array" ref="E108">IFERROR(INDEX('計測入力シート（ここのみ編集可）'!$B$17:$B$116,MATCH(A105&amp;B105,'計測入力シート（ここのみ編集可）'!$BO$17:$BO$116,0)),"")</f>
        <v/>
      </c>
      <c r="F108" s="259" t="s">
        <v>5</v>
      </c>
      <c r="G108" s="260" t="str">
        <f t="array" ref="G108">IFERROR(INDEX('計測入力シート（ここのみ編集可）'!$E$17:$E$116,MATCH(A105&amp;B105,'計測入力シート（ここのみ編集可）'!$BO$17:$BO$116,0)),"")</f>
        <v/>
      </c>
      <c r="H108" s="261"/>
    </row>
    <row r="109" ht="24.75" customHeight="1">
      <c r="D109" s="262" t="s">
        <v>58</v>
      </c>
      <c r="E109" s="263" t="str">
        <f t="array" ref="E109">IFERROR(INDEX(#REF!,MATCH(A105&amp;B105,'計測入力シート（ここのみ編集可）'!$BO$17:$BO$116,0)),"")</f>
        <v/>
      </c>
      <c r="H109" s="35"/>
    </row>
    <row r="110" ht="52.5" customHeight="1">
      <c r="D110" s="264" t="s">
        <v>68</v>
      </c>
      <c r="E110" s="265" t="str">
        <f t="array" ref="E110">IFERROR(INDEX(#REF!,MATCH(A105&amp;B105,'計測入力シート（ここのみ編集可）'!$BO$17:$BO$116,0)),"")</f>
        <v/>
      </c>
      <c r="F110" s="2"/>
      <c r="G110" s="2"/>
      <c r="H110" s="3"/>
    </row>
    <row r="111" ht="20.25" customHeight="1">
      <c r="D111" s="266" t="s">
        <v>70</v>
      </c>
      <c r="E111" s="267" t="str">
        <f t="array" ref="E111">IFERROR(INDEX('計測入力シート（ここのみ編集可）'!$AW$17:$AW$116,MATCH(A105&amp;B105,'計測入力シート（ここのみ編集可）'!$BO$17:$BO$116,0)),"")</f>
        <v/>
      </c>
      <c r="F111" s="268"/>
      <c r="G111" s="269" t="s">
        <v>110</v>
      </c>
      <c r="H111" s="270" t="str">
        <f t="array" ref="H111">IFERROR(INDEX('計測入力シート（ここのみ編集可）'!$AY$17:$AY$116,MATCH(A105&amp;B105,'計測入力シート（ここのみ編集可）'!$BO$17:$BO$116,0)),"")</f>
        <v/>
      </c>
    </row>
    <row r="112" ht="20.25" customHeight="1">
      <c r="D112" s="271" t="s">
        <v>73</v>
      </c>
      <c r="E112" s="272" t="str">
        <f t="array" ref="E112">IFERROR(INDEX('計測入力シート（ここのみ編集可）'!$AZ$17:$AZ$116,MATCH(A105&amp;B105,'計測入力シート（ここのみ編集可）'!$BO$17:$BO$116,0)),"")</f>
        <v/>
      </c>
      <c r="F112" s="179"/>
      <c r="G112" s="273" t="s">
        <v>111</v>
      </c>
      <c r="H112" s="274" t="str">
        <f t="array" ref="H112">IFERROR(INDEX('計測入力シート（ここのみ編集可）'!$BB$17:$BB$116,MATCH(A105&amp;B105,'計測入力シート（ここのみ編集可）'!$BO$17:$BO$116,0)),"")</f>
        <v/>
      </c>
    </row>
    <row r="113" ht="20.25" customHeight="1">
      <c r="D113" s="275" t="s">
        <v>112</v>
      </c>
      <c r="E113" s="276" t="str">
        <f t="array" ref="E113">IFERROR(INDEX('計測入力シート（ここのみ編集可）'!$BC$17:$BC$116,MATCH(A105&amp;B105,'計測入力シート（ここのみ編集可）'!$BO$17:$BO$116,0)),"")</f>
        <v/>
      </c>
      <c r="F113" s="277"/>
      <c r="G113" s="278" t="s">
        <v>9</v>
      </c>
      <c r="H113" s="279" t="str">
        <f t="array" ref="H113">IFERROR(INDEX('計測入力シート（ここのみ編集可）'!$BD$17:$BD$116,MATCH(A105&amp;B105,'計測入力シート（ここのみ編集可）'!$BO$17:$BO$116,0)),"")</f>
        <v/>
      </c>
    </row>
    <row r="114" ht="20.25" customHeight="1">
      <c r="D114" s="280"/>
    </row>
    <row r="115" ht="27.0" customHeight="1">
      <c r="A115" s="105" t="str">
        <f>A105</f>
        <v>A</v>
      </c>
      <c r="B115" s="105">
        <f>B105+1</f>
        <v>12</v>
      </c>
      <c r="D115" s="242" t="s">
        <v>11</v>
      </c>
      <c r="E115" s="243" t="s">
        <v>12</v>
      </c>
      <c r="F115" s="243" t="s">
        <v>13</v>
      </c>
      <c r="G115" s="244" t="s">
        <v>80</v>
      </c>
      <c r="H115" s="245"/>
    </row>
    <row r="116" ht="27.0" customHeight="1">
      <c r="A116" s="36"/>
      <c r="B116" s="36"/>
      <c r="D116" s="247" t="str">
        <f t="array" ref="D116">IFERROR(INDEX('計測入力シート（ここのみ編集可）'!$BN$17:$BN$116,MATCH(A115&amp;B115,'計測入力シート（ここのみ編集可）'!$BO$17:$BO$116,0)),"")</f>
        <v/>
      </c>
      <c r="E116" s="248" t="str">
        <f t="array" ref="E116">IFERROR(INDEX('計測入力シート（ここのみ編集可）'!$BP$17:$BP$116,MATCH(A115&amp;B115,'計測入力シート（ここのみ編集可）'!$BO$17:$BO$116,0)),"")</f>
        <v/>
      </c>
      <c r="F116" s="249" t="str">
        <f t="array" ref="F116">IFERROR(INDEX('計測入力シート（ここのみ編集可）'!$BR$17:$BR$116,MATCH(A115&amp;B115,'計測入力シート（ここのみ編集可）'!$BO$17:$BO$116,0)),"")</f>
        <v/>
      </c>
      <c r="G116" s="250" t="str">
        <f t="array" ref="G116">IFERROR(INDEX('計測入力シート（ここのみ編集可）'!$BL$17:$BL$116,MATCH(A115&amp;B115,'計測入力シート（ここのみ編集可）'!$BO$17:$BO$116,0)),"")</f>
        <v/>
      </c>
      <c r="H116" s="251"/>
    </row>
    <row r="117" ht="27.0" customHeight="1">
      <c r="D117" s="252" t="s">
        <v>18</v>
      </c>
      <c r="E117" s="253" t="str">
        <f t="array" ref="E117">IFERROR(INDEX('計測入力シート（ここのみ編集可）'!$C$17:$C$116,MATCH(A115&amp;B115,'計測入力シート（ここのみ編集可）'!$BO$17:$BO$116,0)),"")</f>
        <v/>
      </c>
      <c r="F117" s="254" t="s">
        <v>4</v>
      </c>
      <c r="G117" s="255" t="str">
        <f t="array" ref="G117">IFERROR(INDEX('計測入力シート（ここのみ編集可）'!$D$17:$D$116,MATCH(A115&amp;B115,'計測入力シート（ここのみ編集可）'!$BO$17:$BO$116,0)),"")</f>
        <v/>
      </c>
      <c r="H117" s="256"/>
    </row>
    <row r="118" ht="27.0" customHeight="1">
      <c r="D118" s="257" t="s">
        <v>3</v>
      </c>
      <c r="E118" s="258" t="str">
        <f t="array" ref="E118">IFERROR(INDEX('計測入力シート（ここのみ編集可）'!$B$17:$B$116,MATCH(A115&amp;B115,'計測入力シート（ここのみ編集可）'!$BO$17:$BO$116,0)),"")</f>
        <v/>
      </c>
      <c r="F118" s="259" t="s">
        <v>5</v>
      </c>
      <c r="G118" s="260" t="str">
        <f t="array" ref="G118">IFERROR(INDEX('計測入力シート（ここのみ編集可）'!$E$17:$E$116,MATCH(A115&amp;B115,'計測入力シート（ここのみ編集可）'!$BO$17:$BO$116,0)),"")</f>
        <v/>
      </c>
      <c r="H118" s="261"/>
    </row>
    <row r="119" ht="24.75" customHeight="1">
      <c r="D119" s="262" t="s">
        <v>58</v>
      </c>
      <c r="E119" s="263" t="str">
        <f t="array" ref="E119">IFERROR(INDEX(#REF!,MATCH(A115&amp;B115,'計測入力シート（ここのみ編集可）'!$BO$17:$BO$116,0)),"")</f>
        <v/>
      </c>
      <c r="H119" s="35"/>
    </row>
    <row r="120" ht="52.5" customHeight="1">
      <c r="D120" s="264" t="s">
        <v>68</v>
      </c>
      <c r="E120" s="265" t="str">
        <f t="array" ref="E120">IFERROR(INDEX(#REF!,MATCH(A115&amp;B115,'計測入力シート（ここのみ編集可）'!$BO$17:$BO$116,0)),"")</f>
        <v/>
      </c>
      <c r="F120" s="2"/>
      <c r="G120" s="2"/>
      <c r="H120" s="3"/>
    </row>
    <row r="121" ht="20.25" customHeight="1">
      <c r="D121" s="266" t="s">
        <v>70</v>
      </c>
      <c r="E121" s="267" t="str">
        <f t="array" ref="E121">IFERROR(INDEX('計測入力シート（ここのみ編集可）'!$AW$17:$AW$116,MATCH(A115&amp;B115,'計測入力シート（ここのみ編集可）'!$BO$17:$BO$116,0)),"")</f>
        <v/>
      </c>
      <c r="F121" s="268"/>
      <c r="G121" s="269" t="s">
        <v>110</v>
      </c>
      <c r="H121" s="270" t="str">
        <f t="array" ref="H121">IFERROR(INDEX('計測入力シート（ここのみ編集可）'!$AY$17:$AY$116,MATCH(A115&amp;B115,'計測入力シート（ここのみ編集可）'!$BO$17:$BO$116,0)),"")</f>
        <v/>
      </c>
    </row>
    <row r="122" ht="20.25" customHeight="1">
      <c r="D122" s="271" t="s">
        <v>73</v>
      </c>
      <c r="E122" s="272" t="str">
        <f t="array" ref="E122">IFERROR(INDEX('計測入力シート（ここのみ編集可）'!$AZ$17:$AZ$116,MATCH(A115&amp;B115,'計測入力シート（ここのみ編集可）'!$BO$17:$BO$116,0)),"")</f>
        <v/>
      </c>
      <c r="F122" s="179"/>
      <c r="G122" s="273" t="s">
        <v>111</v>
      </c>
      <c r="H122" s="274" t="str">
        <f t="array" ref="H122">IFERROR(INDEX('計測入力シート（ここのみ編集可）'!$BB$17:$BB$116,MATCH(A115&amp;B115,'計測入力シート（ここのみ編集可）'!$BO$17:$BO$116,0)),"")</f>
        <v/>
      </c>
    </row>
    <row r="123" ht="20.25" customHeight="1">
      <c r="D123" s="275" t="s">
        <v>112</v>
      </c>
      <c r="E123" s="276" t="str">
        <f t="array" ref="E123">IFERROR(INDEX('計測入力シート（ここのみ編集可）'!$BC$17:$BC$116,MATCH(A115&amp;B115,'計測入力シート（ここのみ編集可）'!$BO$17:$BO$116,0)),"")</f>
        <v/>
      </c>
      <c r="F123" s="277"/>
      <c r="G123" s="278" t="s">
        <v>9</v>
      </c>
      <c r="H123" s="279" t="str">
        <f t="array" ref="H123">IFERROR(INDEX('計測入力シート（ここのみ編集可）'!$BD$17:$BD$116,MATCH(A115&amp;B115,'計測入力シート（ここのみ編集可）'!$BO$17:$BO$116,0)),"")</f>
        <v/>
      </c>
    </row>
    <row r="124" ht="20.25" customHeight="1">
      <c r="D124" s="280"/>
    </row>
    <row r="125" ht="27.0" customHeight="1">
      <c r="A125" s="105" t="str">
        <f>A115</f>
        <v>A</v>
      </c>
      <c r="B125" s="105">
        <f>B115+1</f>
        <v>13</v>
      </c>
      <c r="D125" s="242" t="s">
        <v>11</v>
      </c>
      <c r="E125" s="243" t="s">
        <v>12</v>
      </c>
      <c r="F125" s="243" t="s">
        <v>13</v>
      </c>
      <c r="G125" s="244" t="s">
        <v>80</v>
      </c>
      <c r="H125" s="245"/>
    </row>
    <row r="126" ht="27.0" customHeight="1">
      <c r="A126" s="36"/>
      <c r="B126" s="36"/>
      <c r="D126" s="247" t="str">
        <f t="array" ref="D126">IFERROR(INDEX('計測入力シート（ここのみ編集可）'!$BN$17:$BN$116,MATCH(A125&amp;B125,'計測入力シート（ここのみ編集可）'!$BO$17:$BO$116,0)),"")</f>
        <v/>
      </c>
      <c r="E126" s="248" t="str">
        <f t="array" ref="E126">IFERROR(INDEX('計測入力シート（ここのみ編集可）'!$BP$17:$BP$116,MATCH(A125&amp;B125,'計測入力シート（ここのみ編集可）'!$BO$17:$BO$116,0)),"")</f>
        <v/>
      </c>
      <c r="F126" s="249" t="str">
        <f t="array" ref="F126">IFERROR(INDEX('計測入力シート（ここのみ編集可）'!$BR$17:$BR$116,MATCH(A125&amp;B125,'計測入力シート（ここのみ編集可）'!$BO$17:$BO$116,0)),"")</f>
        <v/>
      </c>
      <c r="G126" s="250" t="str">
        <f t="array" ref="G126">IFERROR(INDEX('計測入力シート（ここのみ編集可）'!$BL$17:$BL$116,MATCH(A125&amp;B125,'計測入力シート（ここのみ編集可）'!$BO$17:$BO$116,0)),"")</f>
        <v/>
      </c>
      <c r="H126" s="251"/>
    </row>
    <row r="127" ht="27.0" customHeight="1">
      <c r="D127" s="252" t="s">
        <v>18</v>
      </c>
      <c r="E127" s="253" t="str">
        <f t="array" ref="E127">IFERROR(INDEX('計測入力シート（ここのみ編集可）'!$C$17:$C$116,MATCH(A125&amp;B125,'計測入力シート（ここのみ編集可）'!$BO$17:$BO$116,0)),"")</f>
        <v/>
      </c>
      <c r="F127" s="254" t="s">
        <v>4</v>
      </c>
      <c r="G127" s="255" t="str">
        <f t="array" ref="G127">IFERROR(INDEX('計測入力シート（ここのみ編集可）'!$D$17:$D$116,MATCH(A125&amp;B125,'計測入力シート（ここのみ編集可）'!$BO$17:$BO$116,0)),"")</f>
        <v/>
      </c>
      <c r="H127" s="256"/>
    </row>
    <row r="128" ht="27.0" customHeight="1">
      <c r="D128" s="257" t="s">
        <v>3</v>
      </c>
      <c r="E128" s="258" t="str">
        <f t="array" ref="E128">IFERROR(INDEX('計測入力シート（ここのみ編集可）'!$B$17:$B$116,MATCH(A125&amp;B125,'計測入力シート（ここのみ編集可）'!$BO$17:$BO$116,0)),"")</f>
        <v/>
      </c>
      <c r="F128" s="259" t="s">
        <v>5</v>
      </c>
      <c r="G128" s="260" t="str">
        <f t="array" ref="G128">IFERROR(INDEX('計測入力シート（ここのみ編集可）'!$E$17:$E$116,MATCH(A125&amp;B125,'計測入力シート（ここのみ編集可）'!$BO$17:$BO$116,0)),"")</f>
        <v/>
      </c>
      <c r="H128" s="261"/>
    </row>
    <row r="129" ht="24.75" customHeight="1">
      <c r="D129" s="262" t="s">
        <v>58</v>
      </c>
      <c r="E129" s="263" t="str">
        <f t="array" ref="E129">IFERROR(INDEX(#REF!,MATCH(A125&amp;B125,'計測入力シート（ここのみ編集可）'!$BO$17:$BO$116,0)),"")</f>
        <v/>
      </c>
      <c r="H129" s="35"/>
    </row>
    <row r="130" ht="52.5" customHeight="1">
      <c r="D130" s="264" t="s">
        <v>68</v>
      </c>
      <c r="E130" s="265" t="str">
        <f t="array" ref="E130">IFERROR(INDEX(#REF!,MATCH(A125&amp;B125,'計測入力シート（ここのみ編集可）'!$BO$17:$BO$116,0)),"")</f>
        <v/>
      </c>
      <c r="F130" s="2"/>
      <c r="G130" s="2"/>
      <c r="H130" s="3"/>
    </row>
    <row r="131" ht="20.25" customHeight="1">
      <c r="D131" s="266" t="s">
        <v>70</v>
      </c>
      <c r="E131" s="267" t="str">
        <f t="array" ref="E131">IFERROR(INDEX('計測入力シート（ここのみ編集可）'!$AW$17:$AW$116,MATCH(A125&amp;B125,'計測入力シート（ここのみ編集可）'!$BO$17:$BO$116,0)),"")</f>
        <v/>
      </c>
      <c r="F131" s="268"/>
      <c r="G131" s="269" t="s">
        <v>110</v>
      </c>
      <c r="H131" s="270" t="str">
        <f t="array" ref="H131">IFERROR(INDEX('計測入力シート（ここのみ編集可）'!$AY$17:$AY$116,MATCH(A125&amp;B125,'計測入力シート（ここのみ編集可）'!$BO$17:$BO$116,0)),"")</f>
        <v/>
      </c>
    </row>
    <row r="132" ht="20.25" customHeight="1">
      <c r="D132" s="271" t="s">
        <v>73</v>
      </c>
      <c r="E132" s="272" t="str">
        <f t="array" ref="E132">IFERROR(INDEX('計測入力シート（ここのみ編集可）'!$AZ$17:$AZ$116,MATCH(A125&amp;B125,'計測入力シート（ここのみ編集可）'!$BO$17:$BO$116,0)),"")</f>
        <v/>
      </c>
      <c r="F132" s="179"/>
      <c r="G132" s="273" t="s">
        <v>111</v>
      </c>
      <c r="H132" s="274" t="str">
        <f t="array" ref="H132">IFERROR(INDEX('計測入力シート（ここのみ編集可）'!$BB$17:$BB$116,MATCH(A125&amp;B125,'計測入力シート（ここのみ編集可）'!$BO$17:$BO$116,0)),"")</f>
        <v/>
      </c>
    </row>
    <row r="133" ht="20.25" customHeight="1">
      <c r="D133" s="275" t="s">
        <v>112</v>
      </c>
      <c r="E133" s="276" t="str">
        <f t="array" ref="E133">IFERROR(INDEX('計測入力シート（ここのみ編集可）'!$BC$17:$BC$116,MATCH(A125&amp;B125,'計測入力シート（ここのみ編集可）'!$BO$17:$BO$116,0)),"")</f>
        <v/>
      </c>
      <c r="F133" s="277"/>
      <c r="G133" s="278" t="s">
        <v>9</v>
      </c>
      <c r="H133" s="279" t="str">
        <f t="array" ref="H133">IFERROR(INDEX('計測入力シート（ここのみ編集可）'!$BD$17:$BD$116,MATCH(A125&amp;B125,'計測入力シート（ここのみ編集可）'!$BO$17:$BO$116,0)),"")</f>
        <v/>
      </c>
    </row>
    <row r="134" ht="20.25" customHeight="1">
      <c r="D134" s="280"/>
    </row>
    <row r="135" ht="27.0" customHeight="1">
      <c r="A135" s="105" t="str">
        <f>A125</f>
        <v>A</v>
      </c>
      <c r="B135" s="105">
        <f>B125+1</f>
        <v>14</v>
      </c>
      <c r="D135" s="242" t="s">
        <v>11</v>
      </c>
      <c r="E135" s="243" t="s">
        <v>12</v>
      </c>
      <c r="F135" s="243" t="s">
        <v>13</v>
      </c>
      <c r="G135" s="244" t="s">
        <v>80</v>
      </c>
      <c r="H135" s="245"/>
    </row>
    <row r="136" ht="27.0" customHeight="1">
      <c r="A136" s="36"/>
      <c r="B136" s="36"/>
      <c r="D136" s="247" t="str">
        <f t="array" ref="D136">IFERROR(INDEX('計測入力シート（ここのみ編集可）'!$BN$17:$BN$116,MATCH(A135&amp;B135,'計測入力シート（ここのみ編集可）'!$BO$17:$BO$116,0)),"")</f>
        <v/>
      </c>
      <c r="E136" s="248" t="str">
        <f t="array" ref="E136">IFERROR(INDEX('計測入力シート（ここのみ編集可）'!$BP$17:$BP$116,MATCH(A135&amp;B135,'計測入力シート（ここのみ編集可）'!$BO$17:$BO$116,0)),"")</f>
        <v/>
      </c>
      <c r="F136" s="249" t="str">
        <f t="array" ref="F136">IFERROR(INDEX('計測入力シート（ここのみ編集可）'!$BR$17:$BR$116,MATCH(A135&amp;B135,'計測入力シート（ここのみ編集可）'!$BO$17:$BO$116,0)),"")</f>
        <v/>
      </c>
      <c r="G136" s="250" t="str">
        <f t="array" ref="G136">IFERROR(INDEX('計測入力シート（ここのみ編集可）'!$BL$17:$BL$116,MATCH(A135&amp;B135,'計測入力シート（ここのみ編集可）'!$BO$17:$BO$116,0)),"")</f>
        <v/>
      </c>
      <c r="H136" s="251"/>
    </row>
    <row r="137" ht="27.0" customHeight="1">
      <c r="D137" s="252" t="s">
        <v>18</v>
      </c>
      <c r="E137" s="253" t="str">
        <f t="array" ref="E137">IFERROR(INDEX('計測入力シート（ここのみ編集可）'!$C$17:$C$116,MATCH(A135&amp;B135,'計測入力シート（ここのみ編集可）'!$BO$17:$BO$116,0)),"")</f>
        <v/>
      </c>
      <c r="F137" s="254" t="s">
        <v>4</v>
      </c>
      <c r="G137" s="255" t="str">
        <f t="array" ref="G137">IFERROR(INDEX('計測入力シート（ここのみ編集可）'!$D$17:$D$116,MATCH(A135&amp;B135,'計測入力シート（ここのみ編集可）'!$BO$17:$BO$116,0)),"")</f>
        <v/>
      </c>
      <c r="H137" s="256"/>
    </row>
    <row r="138" ht="27.0" customHeight="1">
      <c r="D138" s="257" t="s">
        <v>3</v>
      </c>
      <c r="E138" s="258" t="str">
        <f t="array" ref="E138">IFERROR(INDEX('計測入力シート（ここのみ編集可）'!$B$17:$B$116,MATCH(A135&amp;B135,'計測入力シート（ここのみ編集可）'!$BO$17:$BO$116,0)),"")</f>
        <v/>
      </c>
      <c r="F138" s="259" t="s">
        <v>5</v>
      </c>
      <c r="G138" s="260" t="str">
        <f t="array" ref="G138">IFERROR(INDEX('計測入力シート（ここのみ編集可）'!$E$17:$E$116,MATCH(A135&amp;B135,'計測入力シート（ここのみ編集可）'!$BO$17:$BO$116,0)),"")</f>
        <v/>
      </c>
      <c r="H138" s="261"/>
    </row>
    <row r="139" ht="24.75" customHeight="1">
      <c r="D139" s="262" t="s">
        <v>58</v>
      </c>
      <c r="E139" s="263" t="str">
        <f t="array" ref="E139">IFERROR(INDEX(#REF!,MATCH(A135&amp;B135,'計測入力シート（ここのみ編集可）'!$BO$17:$BO$116,0)),"")</f>
        <v/>
      </c>
      <c r="H139" s="35"/>
    </row>
    <row r="140" ht="52.5" customHeight="1">
      <c r="D140" s="264" t="s">
        <v>68</v>
      </c>
      <c r="E140" s="265" t="str">
        <f t="array" ref="E140">IFERROR(INDEX(#REF!,MATCH(A135&amp;B135,'計測入力シート（ここのみ編集可）'!$BO$17:$BO$116,0)),"")</f>
        <v/>
      </c>
      <c r="F140" s="2"/>
      <c r="G140" s="2"/>
      <c r="H140" s="3"/>
    </row>
    <row r="141" ht="20.25" customHeight="1">
      <c r="D141" s="266" t="s">
        <v>70</v>
      </c>
      <c r="E141" s="267" t="str">
        <f t="array" ref="E141">IFERROR(INDEX('計測入力シート（ここのみ編集可）'!$AW$17:$AW$116,MATCH(A135&amp;B135,'計測入力シート（ここのみ編集可）'!$BO$17:$BO$116,0)),"")</f>
        <v/>
      </c>
      <c r="F141" s="268"/>
      <c r="G141" s="269" t="s">
        <v>110</v>
      </c>
      <c r="H141" s="270" t="str">
        <f t="array" ref="H141">IFERROR(INDEX('計測入力シート（ここのみ編集可）'!$AY$17:$AY$116,MATCH(A135&amp;B135,'計測入力シート（ここのみ編集可）'!$BO$17:$BO$116,0)),"")</f>
        <v/>
      </c>
    </row>
    <row r="142" ht="20.25" customHeight="1">
      <c r="D142" s="271" t="s">
        <v>73</v>
      </c>
      <c r="E142" s="272" t="str">
        <f t="array" ref="E142">IFERROR(INDEX('計測入力シート（ここのみ編集可）'!$AZ$17:$AZ$116,MATCH(A135&amp;B135,'計測入力シート（ここのみ編集可）'!$BO$17:$BO$116,0)),"")</f>
        <v/>
      </c>
      <c r="F142" s="179"/>
      <c r="G142" s="273" t="s">
        <v>111</v>
      </c>
      <c r="H142" s="274" t="str">
        <f t="array" ref="H142">IFERROR(INDEX('計測入力シート（ここのみ編集可）'!$BB$17:$BB$116,MATCH(A135&amp;B135,'計測入力シート（ここのみ編集可）'!$BO$17:$BO$116,0)),"")</f>
        <v/>
      </c>
    </row>
    <row r="143" ht="20.25" customHeight="1">
      <c r="D143" s="275" t="s">
        <v>112</v>
      </c>
      <c r="E143" s="276" t="str">
        <f t="array" ref="E143">IFERROR(INDEX('計測入力シート（ここのみ編集可）'!$BC$17:$BC$116,MATCH(A135&amp;B135,'計測入力シート（ここのみ編集可）'!$BO$17:$BO$116,0)),"")</f>
        <v/>
      </c>
      <c r="F143" s="277"/>
      <c r="G143" s="278" t="s">
        <v>9</v>
      </c>
      <c r="H143" s="279" t="str">
        <f t="array" ref="H143">IFERROR(INDEX('計測入力シート（ここのみ編集可）'!$BD$17:$BD$116,MATCH(A135&amp;B135,'計測入力シート（ここのみ編集可）'!$BO$17:$BO$116,0)),"")</f>
        <v/>
      </c>
    </row>
    <row r="144" ht="20.25" customHeight="1">
      <c r="D144" s="280"/>
    </row>
    <row r="145" ht="27.0" customHeight="1">
      <c r="A145" s="105" t="str">
        <f>A135</f>
        <v>A</v>
      </c>
      <c r="B145" s="105">
        <f>B135+1</f>
        <v>15</v>
      </c>
      <c r="D145" s="242" t="s">
        <v>11</v>
      </c>
      <c r="E145" s="243" t="s">
        <v>12</v>
      </c>
      <c r="F145" s="243" t="s">
        <v>13</v>
      </c>
      <c r="G145" s="244" t="s">
        <v>80</v>
      </c>
      <c r="H145" s="245"/>
    </row>
    <row r="146" ht="27.0" customHeight="1">
      <c r="A146" s="36"/>
      <c r="B146" s="36"/>
      <c r="D146" s="247" t="str">
        <f t="array" ref="D146">IFERROR(INDEX('計測入力シート（ここのみ編集可）'!$BN$17:$BN$116,MATCH(A145&amp;B145,'計測入力シート（ここのみ編集可）'!$BO$17:$BO$116,0)),"")</f>
        <v/>
      </c>
      <c r="E146" s="248" t="str">
        <f t="array" ref="E146">IFERROR(INDEX('計測入力シート（ここのみ編集可）'!$BP$17:$BP$116,MATCH(A145&amp;B145,'計測入力シート（ここのみ編集可）'!$BO$17:$BO$116,0)),"")</f>
        <v/>
      </c>
      <c r="F146" s="249" t="str">
        <f t="array" ref="F146">IFERROR(INDEX('計測入力シート（ここのみ編集可）'!$BR$17:$BR$116,MATCH(A145&amp;B145,'計測入力シート（ここのみ編集可）'!$BO$17:$BO$116,0)),"")</f>
        <v/>
      </c>
      <c r="G146" s="250" t="str">
        <f t="array" ref="G146">IFERROR(INDEX('計測入力シート（ここのみ編集可）'!$BL$17:$BL$116,MATCH(A145&amp;B145,'計測入力シート（ここのみ編集可）'!$BO$17:$BO$116,0)),"")</f>
        <v/>
      </c>
      <c r="H146" s="251"/>
    </row>
    <row r="147" ht="27.0" customHeight="1">
      <c r="D147" s="252" t="s">
        <v>18</v>
      </c>
      <c r="E147" s="253" t="str">
        <f t="array" ref="E147">IFERROR(INDEX('計測入力シート（ここのみ編集可）'!$C$17:$C$116,MATCH(A145&amp;B145,'計測入力シート（ここのみ編集可）'!$BO$17:$BO$116,0)),"")</f>
        <v/>
      </c>
      <c r="F147" s="254" t="s">
        <v>4</v>
      </c>
      <c r="G147" s="255" t="str">
        <f t="array" ref="G147">IFERROR(INDEX('計測入力シート（ここのみ編集可）'!$D$17:$D$116,MATCH(A145&amp;B145,'計測入力シート（ここのみ編集可）'!$BO$17:$BO$116,0)),"")</f>
        <v/>
      </c>
      <c r="H147" s="256"/>
    </row>
    <row r="148" ht="27.0" customHeight="1">
      <c r="D148" s="257" t="s">
        <v>3</v>
      </c>
      <c r="E148" s="258" t="str">
        <f t="array" ref="E148">IFERROR(INDEX('計測入力シート（ここのみ編集可）'!$B$17:$B$116,MATCH(A145&amp;B145,'計測入力シート（ここのみ編集可）'!$BO$17:$BO$116,0)),"")</f>
        <v/>
      </c>
      <c r="F148" s="259" t="s">
        <v>5</v>
      </c>
      <c r="G148" s="260" t="str">
        <f t="array" ref="G148">IFERROR(INDEX('計測入力シート（ここのみ編集可）'!$E$17:$E$116,MATCH(A145&amp;B145,'計測入力シート（ここのみ編集可）'!$BO$17:$BO$116,0)),"")</f>
        <v/>
      </c>
      <c r="H148" s="261"/>
    </row>
    <row r="149" ht="24.75" customHeight="1">
      <c r="D149" s="262" t="s">
        <v>58</v>
      </c>
      <c r="E149" s="263" t="str">
        <f t="array" ref="E149">IFERROR(INDEX(#REF!,MATCH(A145&amp;B145,'計測入力シート（ここのみ編集可）'!$BO$17:$BO$116,0)),"")</f>
        <v/>
      </c>
      <c r="H149" s="35"/>
    </row>
    <row r="150" ht="52.5" customHeight="1">
      <c r="D150" s="264" t="s">
        <v>68</v>
      </c>
      <c r="E150" s="265" t="str">
        <f t="array" ref="E150">IFERROR(INDEX(#REF!,MATCH(A145&amp;B145,'計測入力シート（ここのみ編集可）'!$BO$17:$BO$116,0)),"")</f>
        <v/>
      </c>
      <c r="F150" s="2"/>
      <c r="G150" s="2"/>
      <c r="H150" s="3"/>
    </row>
    <row r="151" ht="20.25" customHeight="1">
      <c r="D151" s="266" t="s">
        <v>70</v>
      </c>
      <c r="E151" s="267" t="str">
        <f t="array" ref="E151">IFERROR(INDEX('計測入力シート（ここのみ編集可）'!$AW$17:$AW$116,MATCH(A145&amp;B145,'計測入力シート（ここのみ編集可）'!$BO$17:$BO$116,0)),"")</f>
        <v/>
      </c>
      <c r="F151" s="268"/>
      <c r="G151" s="269" t="s">
        <v>110</v>
      </c>
      <c r="H151" s="270" t="str">
        <f t="array" ref="H151">IFERROR(INDEX('計測入力シート（ここのみ編集可）'!$AY$17:$AY$116,MATCH(A145&amp;B145,'計測入力シート（ここのみ編集可）'!$BO$17:$BO$116,0)),"")</f>
        <v/>
      </c>
    </row>
    <row r="152" ht="20.25" customHeight="1">
      <c r="D152" s="271" t="s">
        <v>73</v>
      </c>
      <c r="E152" s="272" t="str">
        <f t="array" ref="E152">IFERROR(INDEX('計測入力シート（ここのみ編集可）'!$AZ$17:$AZ$116,MATCH(A145&amp;B145,'計測入力シート（ここのみ編集可）'!$BO$17:$BO$116,0)),"")</f>
        <v/>
      </c>
      <c r="F152" s="179"/>
      <c r="G152" s="273" t="s">
        <v>111</v>
      </c>
      <c r="H152" s="274" t="str">
        <f t="array" ref="H152">IFERROR(INDEX('計測入力シート（ここのみ編集可）'!$BB$17:$BB$116,MATCH(A145&amp;B145,'計測入力シート（ここのみ編集可）'!$BO$17:$BO$116,0)),"")</f>
        <v/>
      </c>
    </row>
    <row r="153" ht="20.25" customHeight="1">
      <c r="D153" s="275" t="s">
        <v>112</v>
      </c>
      <c r="E153" s="276" t="str">
        <f t="array" ref="E153">IFERROR(INDEX('計測入力シート（ここのみ編集可）'!$BC$17:$BC$116,MATCH(A145&amp;B145,'計測入力シート（ここのみ編集可）'!$BO$17:$BO$116,0)),"")</f>
        <v/>
      </c>
      <c r="F153" s="277"/>
      <c r="G153" s="278" t="s">
        <v>9</v>
      </c>
      <c r="H153" s="279" t="str">
        <f t="array" ref="H153">IFERROR(INDEX('計測入力シート（ここのみ編集可）'!$BD$17:$BD$116,MATCH(A145&amp;B145,'計測入力シート（ここのみ編集可）'!$BO$17:$BO$116,0)),"")</f>
        <v/>
      </c>
    </row>
    <row r="154" ht="20.25" customHeight="1">
      <c r="D154" s="280"/>
    </row>
    <row r="155" ht="27.0" customHeight="1">
      <c r="A155" s="105" t="str">
        <f>A145</f>
        <v>A</v>
      </c>
      <c r="B155" s="105">
        <f>B145+1</f>
        <v>16</v>
      </c>
      <c r="D155" s="242" t="s">
        <v>11</v>
      </c>
      <c r="E155" s="243" t="s">
        <v>12</v>
      </c>
      <c r="F155" s="243" t="s">
        <v>13</v>
      </c>
      <c r="G155" s="244" t="s">
        <v>80</v>
      </c>
      <c r="H155" s="245"/>
    </row>
    <row r="156" ht="27.0" customHeight="1">
      <c r="A156" s="36"/>
      <c r="B156" s="36"/>
      <c r="D156" s="247" t="str">
        <f t="array" ref="D156">IFERROR(INDEX('計測入力シート（ここのみ編集可）'!$BN$17:$BN$116,MATCH(A155&amp;B155,'計測入力シート（ここのみ編集可）'!$BO$17:$BO$116,0)),"")</f>
        <v/>
      </c>
      <c r="E156" s="248" t="str">
        <f t="array" ref="E156">IFERROR(INDEX('計測入力シート（ここのみ編集可）'!$BP$17:$BP$116,MATCH(A155&amp;B155,'計測入力シート（ここのみ編集可）'!$BO$17:$BO$116,0)),"")</f>
        <v/>
      </c>
      <c r="F156" s="249" t="str">
        <f t="array" ref="F156">IFERROR(INDEX('計測入力シート（ここのみ編集可）'!$BR$17:$BR$116,MATCH(A155&amp;B155,'計測入力シート（ここのみ編集可）'!$BO$17:$BO$116,0)),"")</f>
        <v/>
      </c>
      <c r="G156" s="250" t="str">
        <f t="array" ref="G156">IFERROR(INDEX('計測入力シート（ここのみ編集可）'!$BL$17:$BL$116,MATCH(A155&amp;B155,'計測入力シート（ここのみ編集可）'!$BO$17:$BO$116,0)),"")</f>
        <v/>
      </c>
      <c r="H156" s="251"/>
    </row>
    <row r="157" ht="27.0" customHeight="1">
      <c r="D157" s="252" t="s">
        <v>18</v>
      </c>
      <c r="E157" s="253" t="str">
        <f t="array" ref="E157">IFERROR(INDEX('計測入力シート（ここのみ編集可）'!$C$17:$C$116,MATCH(A155&amp;B155,'計測入力シート（ここのみ編集可）'!$BO$17:$BO$116,0)),"")</f>
        <v/>
      </c>
      <c r="F157" s="254" t="s">
        <v>4</v>
      </c>
      <c r="G157" s="255" t="str">
        <f t="array" ref="G157">IFERROR(INDEX('計測入力シート（ここのみ編集可）'!$D$17:$D$116,MATCH(A155&amp;B155,'計測入力シート（ここのみ編集可）'!$BO$17:$BO$116,0)),"")</f>
        <v/>
      </c>
      <c r="H157" s="256"/>
    </row>
    <row r="158" ht="27.0" customHeight="1">
      <c r="D158" s="257" t="s">
        <v>3</v>
      </c>
      <c r="E158" s="258" t="str">
        <f t="array" ref="E158">IFERROR(INDEX('計測入力シート（ここのみ編集可）'!$B$17:$B$116,MATCH(A155&amp;B155,'計測入力シート（ここのみ編集可）'!$BO$17:$BO$116,0)),"")</f>
        <v/>
      </c>
      <c r="F158" s="259" t="s">
        <v>5</v>
      </c>
      <c r="G158" s="260" t="str">
        <f t="array" ref="G158">IFERROR(INDEX('計測入力シート（ここのみ編集可）'!$E$17:$E$116,MATCH(A155&amp;B155,'計測入力シート（ここのみ編集可）'!$BO$17:$BO$116,0)),"")</f>
        <v/>
      </c>
      <c r="H158" s="261"/>
    </row>
    <row r="159" ht="24.75" customHeight="1">
      <c r="D159" s="262" t="s">
        <v>58</v>
      </c>
      <c r="E159" s="263" t="str">
        <f t="array" ref="E159">IFERROR(INDEX(#REF!,MATCH(A155&amp;B155,'計測入力シート（ここのみ編集可）'!$BO$17:$BO$116,0)),"")</f>
        <v/>
      </c>
      <c r="H159" s="35"/>
    </row>
    <row r="160" ht="52.5" customHeight="1">
      <c r="D160" s="264" t="s">
        <v>68</v>
      </c>
      <c r="E160" s="265" t="str">
        <f t="array" ref="E160">IFERROR(INDEX(#REF!,MATCH(A155&amp;B155,'計測入力シート（ここのみ編集可）'!$BO$17:$BO$116,0)),"")</f>
        <v/>
      </c>
      <c r="F160" s="2"/>
      <c r="G160" s="2"/>
      <c r="H160" s="3"/>
    </row>
    <row r="161" ht="20.25" customHeight="1">
      <c r="D161" s="266" t="s">
        <v>70</v>
      </c>
      <c r="E161" s="267" t="str">
        <f t="array" ref="E161">IFERROR(INDEX('計測入力シート（ここのみ編集可）'!$AW$17:$AW$116,MATCH(A155&amp;B155,'計測入力シート（ここのみ編集可）'!$BO$17:$BO$116,0)),"")</f>
        <v/>
      </c>
      <c r="F161" s="268"/>
      <c r="G161" s="269" t="s">
        <v>110</v>
      </c>
      <c r="H161" s="270" t="str">
        <f t="array" ref="H161">IFERROR(INDEX('計測入力シート（ここのみ編集可）'!$AY$17:$AY$116,MATCH(A155&amp;B155,'計測入力シート（ここのみ編集可）'!$BO$17:$BO$116,0)),"")</f>
        <v/>
      </c>
    </row>
    <row r="162" ht="20.25" customHeight="1">
      <c r="D162" s="271" t="s">
        <v>73</v>
      </c>
      <c r="E162" s="272" t="str">
        <f t="array" ref="E162">IFERROR(INDEX('計測入力シート（ここのみ編集可）'!$AZ$17:$AZ$116,MATCH(A155&amp;B155,'計測入力シート（ここのみ編集可）'!$BO$17:$BO$116,0)),"")</f>
        <v/>
      </c>
      <c r="F162" s="179"/>
      <c r="G162" s="273" t="s">
        <v>111</v>
      </c>
      <c r="H162" s="274" t="str">
        <f t="array" ref="H162">IFERROR(INDEX('計測入力シート（ここのみ編集可）'!$BB$17:$BB$116,MATCH(A155&amp;B155,'計測入力シート（ここのみ編集可）'!$BO$17:$BO$116,0)),"")</f>
        <v/>
      </c>
    </row>
    <row r="163" ht="20.25" customHeight="1">
      <c r="D163" s="275" t="s">
        <v>112</v>
      </c>
      <c r="E163" s="276" t="str">
        <f t="array" ref="E163">IFERROR(INDEX('計測入力シート（ここのみ編集可）'!$BC$17:$BC$116,MATCH(A155&amp;B155,'計測入力シート（ここのみ編集可）'!$BO$17:$BO$116,0)),"")</f>
        <v/>
      </c>
      <c r="F163" s="277"/>
      <c r="G163" s="278" t="s">
        <v>9</v>
      </c>
      <c r="H163" s="279" t="str">
        <f t="array" ref="H163">IFERROR(INDEX('計測入力シート（ここのみ編集可）'!$BD$17:$BD$116,MATCH(A155&amp;B155,'計測入力シート（ここのみ編集可）'!$BO$17:$BO$116,0)),"")</f>
        <v/>
      </c>
    </row>
    <row r="164" ht="20.25" customHeight="1">
      <c r="D164" s="280"/>
    </row>
    <row r="165" ht="27.0" customHeight="1">
      <c r="A165" s="105" t="str">
        <f>A155</f>
        <v>A</v>
      </c>
      <c r="B165" s="105">
        <f>B155+1</f>
        <v>17</v>
      </c>
      <c r="D165" s="242" t="s">
        <v>11</v>
      </c>
      <c r="E165" s="243" t="s">
        <v>12</v>
      </c>
      <c r="F165" s="243" t="s">
        <v>13</v>
      </c>
      <c r="G165" s="244" t="s">
        <v>80</v>
      </c>
      <c r="H165" s="245"/>
    </row>
    <row r="166" ht="27.0" customHeight="1">
      <c r="A166" s="36"/>
      <c r="B166" s="36"/>
      <c r="D166" s="247" t="str">
        <f t="array" ref="D166">IFERROR(INDEX('計測入力シート（ここのみ編集可）'!$BN$17:$BN$116,MATCH(A165&amp;B165,'計測入力シート（ここのみ編集可）'!$BO$17:$BO$116,0)),"")</f>
        <v/>
      </c>
      <c r="E166" s="248" t="str">
        <f t="array" ref="E166">IFERROR(INDEX('計測入力シート（ここのみ編集可）'!$BP$17:$BP$116,MATCH(A165&amp;B165,'計測入力シート（ここのみ編集可）'!$BO$17:$BO$116,0)),"")</f>
        <v/>
      </c>
      <c r="F166" s="249" t="str">
        <f t="array" ref="F166">IFERROR(INDEX('計測入力シート（ここのみ編集可）'!$BR$17:$BR$116,MATCH(A165&amp;B165,'計測入力シート（ここのみ編集可）'!$BO$17:$BO$116,0)),"")</f>
        <v/>
      </c>
      <c r="G166" s="250" t="str">
        <f t="array" ref="G166">IFERROR(INDEX('計測入力シート（ここのみ編集可）'!$BL$17:$BL$116,MATCH(A165&amp;B165,'計測入力シート（ここのみ編集可）'!$BO$17:$BO$116,0)),"")</f>
        <v/>
      </c>
      <c r="H166" s="251"/>
    </row>
    <row r="167" ht="27.0" customHeight="1">
      <c r="D167" s="252" t="s">
        <v>18</v>
      </c>
      <c r="E167" s="253" t="str">
        <f t="array" ref="E167">IFERROR(INDEX('計測入力シート（ここのみ編集可）'!$C$17:$C$116,MATCH(A165&amp;B165,'計測入力シート（ここのみ編集可）'!$BO$17:$BO$116,0)),"")</f>
        <v/>
      </c>
      <c r="F167" s="254" t="s">
        <v>4</v>
      </c>
      <c r="G167" s="255" t="str">
        <f t="array" ref="G167">IFERROR(INDEX('計測入力シート（ここのみ編集可）'!$D$17:$D$116,MATCH(A165&amp;B165,'計測入力シート（ここのみ編集可）'!$BO$17:$BO$116,0)),"")</f>
        <v/>
      </c>
      <c r="H167" s="256"/>
    </row>
    <row r="168" ht="27.0" customHeight="1">
      <c r="D168" s="257" t="s">
        <v>3</v>
      </c>
      <c r="E168" s="258" t="str">
        <f t="array" ref="E168">IFERROR(INDEX('計測入力シート（ここのみ編集可）'!$B$17:$B$116,MATCH(A165&amp;B165,'計測入力シート（ここのみ編集可）'!$BO$17:$BO$116,0)),"")</f>
        <v/>
      </c>
      <c r="F168" s="259" t="s">
        <v>5</v>
      </c>
      <c r="G168" s="260" t="str">
        <f t="array" ref="G168">IFERROR(INDEX('計測入力シート（ここのみ編集可）'!$E$17:$E$116,MATCH(A165&amp;B165,'計測入力シート（ここのみ編集可）'!$BO$17:$BO$116,0)),"")</f>
        <v/>
      </c>
      <c r="H168" s="261"/>
    </row>
    <row r="169" ht="24.75" customHeight="1">
      <c r="D169" s="262" t="s">
        <v>58</v>
      </c>
      <c r="E169" s="263" t="str">
        <f t="array" ref="E169">IFERROR(INDEX(#REF!,MATCH(A165&amp;B165,'計測入力シート（ここのみ編集可）'!$BO$17:$BO$116,0)),"")</f>
        <v/>
      </c>
      <c r="H169" s="35"/>
    </row>
    <row r="170" ht="52.5" customHeight="1">
      <c r="D170" s="264" t="s">
        <v>68</v>
      </c>
      <c r="E170" s="265" t="str">
        <f t="array" ref="E170">IFERROR(INDEX(#REF!,MATCH(A165&amp;B165,'計測入力シート（ここのみ編集可）'!$BO$17:$BO$116,0)),"")</f>
        <v/>
      </c>
      <c r="F170" s="2"/>
      <c r="G170" s="2"/>
      <c r="H170" s="3"/>
    </row>
    <row r="171" ht="20.25" customHeight="1">
      <c r="D171" s="266" t="s">
        <v>70</v>
      </c>
      <c r="E171" s="267" t="str">
        <f t="array" ref="E171">IFERROR(INDEX('計測入力シート（ここのみ編集可）'!$AW$17:$AW$116,MATCH(A165&amp;B165,'計測入力シート（ここのみ編集可）'!$BO$17:$BO$116,0)),"")</f>
        <v/>
      </c>
      <c r="F171" s="268"/>
      <c r="G171" s="269" t="s">
        <v>110</v>
      </c>
      <c r="H171" s="270" t="str">
        <f t="array" ref="H171">IFERROR(INDEX('計測入力シート（ここのみ編集可）'!$AY$17:$AY$116,MATCH(A165&amp;B165,'計測入力シート（ここのみ編集可）'!$BO$17:$BO$116,0)),"")</f>
        <v/>
      </c>
    </row>
    <row r="172" ht="20.25" customHeight="1">
      <c r="D172" s="271" t="s">
        <v>73</v>
      </c>
      <c r="E172" s="272" t="str">
        <f t="array" ref="E172">IFERROR(INDEX('計測入力シート（ここのみ編集可）'!$AZ$17:$AZ$116,MATCH(A165&amp;B165,'計測入力シート（ここのみ編集可）'!$BO$17:$BO$116,0)),"")</f>
        <v/>
      </c>
      <c r="F172" s="179"/>
      <c r="G172" s="273" t="s">
        <v>111</v>
      </c>
      <c r="H172" s="274" t="str">
        <f t="array" ref="H172">IFERROR(INDEX('計測入力シート（ここのみ編集可）'!$BB$17:$BB$116,MATCH(A165&amp;B165,'計測入力シート（ここのみ編集可）'!$BO$17:$BO$116,0)),"")</f>
        <v/>
      </c>
    </row>
    <row r="173" ht="20.25" customHeight="1">
      <c r="D173" s="275" t="s">
        <v>112</v>
      </c>
      <c r="E173" s="276" t="str">
        <f t="array" ref="E173">IFERROR(INDEX('計測入力シート（ここのみ編集可）'!$BC$17:$BC$116,MATCH(A165&amp;B165,'計測入力シート（ここのみ編集可）'!$BO$17:$BO$116,0)),"")</f>
        <v/>
      </c>
      <c r="F173" s="277"/>
      <c r="G173" s="278" t="s">
        <v>9</v>
      </c>
      <c r="H173" s="279" t="str">
        <f t="array" ref="H173">IFERROR(INDEX('計測入力シート（ここのみ編集可）'!$BD$17:$BD$116,MATCH(A165&amp;B165,'計測入力シート（ここのみ編集可）'!$BO$17:$BO$116,0)),"")</f>
        <v/>
      </c>
    </row>
    <row r="174" ht="20.25" customHeight="1">
      <c r="D174" s="280"/>
    </row>
    <row r="175" ht="27.0" customHeight="1">
      <c r="A175" s="105" t="str">
        <f>A165</f>
        <v>A</v>
      </c>
      <c r="B175" s="105">
        <f>B165+1</f>
        <v>18</v>
      </c>
      <c r="D175" s="242" t="s">
        <v>11</v>
      </c>
      <c r="E175" s="243" t="s">
        <v>12</v>
      </c>
      <c r="F175" s="243" t="s">
        <v>13</v>
      </c>
      <c r="G175" s="244" t="s">
        <v>80</v>
      </c>
      <c r="H175" s="245"/>
    </row>
    <row r="176" ht="27.0" customHeight="1">
      <c r="A176" s="36"/>
      <c r="B176" s="36"/>
      <c r="D176" s="247" t="str">
        <f t="array" ref="D176">IFERROR(INDEX('計測入力シート（ここのみ編集可）'!$BN$17:$BN$116,MATCH(A175&amp;B175,'計測入力シート（ここのみ編集可）'!$BO$17:$BO$116,0)),"")</f>
        <v/>
      </c>
      <c r="E176" s="248" t="str">
        <f t="array" ref="E176">IFERROR(INDEX('計測入力シート（ここのみ編集可）'!$BP$17:$BP$116,MATCH(A175&amp;B175,'計測入力シート（ここのみ編集可）'!$BO$17:$BO$116,0)),"")</f>
        <v/>
      </c>
      <c r="F176" s="249" t="str">
        <f t="array" ref="F176">IFERROR(INDEX('計測入力シート（ここのみ編集可）'!$BR$17:$BR$116,MATCH(A175&amp;B175,'計測入力シート（ここのみ編集可）'!$BO$17:$BO$116,0)),"")</f>
        <v/>
      </c>
      <c r="G176" s="250" t="str">
        <f t="array" ref="G176">IFERROR(INDEX('計測入力シート（ここのみ編集可）'!$BL$17:$BL$116,MATCH(A175&amp;B175,'計測入力シート（ここのみ編集可）'!$BO$17:$BO$116,0)),"")</f>
        <v/>
      </c>
      <c r="H176" s="251"/>
    </row>
    <row r="177" ht="27.0" customHeight="1">
      <c r="D177" s="252" t="s">
        <v>18</v>
      </c>
      <c r="E177" s="253" t="str">
        <f t="array" ref="E177">IFERROR(INDEX('計測入力シート（ここのみ編集可）'!$C$17:$C$116,MATCH(A175&amp;B175,'計測入力シート（ここのみ編集可）'!$BO$17:$BO$116,0)),"")</f>
        <v/>
      </c>
      <c r="F177" s="254" t="s">
        <v>4</v>
      </c>
      <c r="G177" s="255" t="str">
        <f t="array" ref="G177">IFERROR(INDEX('計測入力シート（ここのみ編集可）'!$D$17:$D$116,MATCH(A175&amp;B175,'計測入力シート（ここのみ編集可）'!$BO$17:$BO$116,0)),"")</f>
        <v/>
      </c>
      <c r="H177" s="256"/>
    </row>
    <row r="178" ht="27.0" customHeight="1">
      <c r="D178" s="257" t="s">
        <v>3</v>
      </c>
      <c r="E178" s="258" t="str">
        <f t="array" ref="E178">IFERROR(INDEX('計測入力シート（ここのみ編集可）'!$B$17:$B$116,MATCH(A175&amp;B175,'計測入力シート（ここのみ編集可）'!$BO$17:$BO$116,0)),"")</f>
        <v/>
      </c>
      <c r="F178" s="259" t="s">
        <v>5</v>
      </c>
      <c r="G178" s="260" t="str">
        <f t="array" ref="G178">IFERROR(INDEX('計測入力シート（ここのみ編集可）'!$E$17:$E$116,MATCH(A175&amp;B175,'計測入力シート（ここのみ編集可）'!$BO$17:$BO$116,0)),"")</f>
        <v/>
      </c>
      <c r="H178" s="261"/>
    </row>
    <row r="179" ht="24.75" customHeight="1">
      <c r="D179" s="262" t="s">
        <v>58</v>
      </c>
      <c r="E179" s="263" t="str">
        <f t="array" ref="E179">IFERROR(INDEX(#REF!,MATCH(A175&amp;B175,'計測入力シート（ここのみ編集可）'!$BO$17:$BO$116,0)),"")</f>
        <v/>
      </c>
      <c r="H179" s="35"/>
    </row>
    <row r="180" ht="52.5" customHeight="1">
      <c r="D180" s="264" t="s">
        <v>68</v>
      </c>
      <c r="E180" s="265" t="str">
        <f t="array" ref="E180">IFERROR(INDEX(#REF!,MATCH(A175&amp;B175,'計測入力シート（ここのみ編集可）'!$BO$17:$BO$116,0)),"")</f>
        <v/>
      </c>
      <c r="F180" s="2"/>
      <c r="G180" s="2"/>
      <c r="H180" s="3"/>
    </row>
    <row r="181" ht="20.25" customHeight="1">
      <c r="D181" s="266" t="s">
        <v>70</v>
      </c>
      <c r="E181" s="267" t="str">
        <f t="array" ref="E181">IFERROR(INDEX('計測入力シート（ここのみ編集可）'!$AW$17:$AW$116,MATCH(A175&amp;B175,'計測入力シート（ここのみ編集可）'!$BO$17:$BO$116,0)),"")</f>
        <v/>
      </c>
      <c r="F181" s="268"/>
      <c r="G181" s="269" t="s">
        <v>110</v>
      </c>
      <c r="H181" s="270" t="str">
        <f t="array" ref="H181">IFERROR(INDEX('計測入力シート（ここのみ編集可）'!$AY$17:$AY$116,MATCH(A175&amp;B175,'計測入力シート（ここのみ編集可）'!$BO$17:$BO$116,0)),"")</f>
        <v/>
      </c>
    </row>
    <row r="182" ht="20.25" customHeight="1">
      <c r="D182" s="271" t="s">
        <v>73</v>
      </c>
      <c r="E182" s="272" t="str">
        <f t="array" ref="E182">IFERROR(INDEX('計測入力シート（ここのみ編集可）'!$AZ$17:$AZ$116,MATCH(A175&amp;B175,'計測入力シート（ここのみ編集可）'!$BO$17:$BO$116,0)),"")</f>
        <v/>
      </c>
      <c r="F182" s="179"/>
      <c r="G182" s="273" t="s">
        <v>111</v>
      </c>
      <c r="H182" s="274" t="str">
        <f t="array" ref="H182">IFERROR(INDEX('計測入力シート（ここのみ編集可）'!$BB$17:$BB$116,MATCH(A175&amp;B175,'計測入力シート（ここのみ編集可）'!$BO$17:$BO$116,0)),"")</f>
        <v/>
      </c>
    </row>
    <row r="183" ht="20.25" customHeight="1">
      <c r="D183" s="275" t="s">
        <v>112</v>
      </c>
      <c r="E183" s="276" t="str">
        <f t="array" ref="E183">IFERROR(INDEX('計測入力シート（ここのみ編集可）'!$BC$17:$BC$116,MATCH(A175&amp;B175,'計測入力シート（ここのみ編集可）'!$BO$17:$BO$116,0)),"")</f>
        <v/>
      </c>
      <c r="F183" s="277"/>
      <c r="G183" s="278" t="s">
        <v>9</v>
      </c>
      <c r="H183" s="279" t="str">
        <f t="array" ref="H183">IFERROR(INDEX('計測入力シート（ここのみ編集可）'!$BD$17:$BD$116,MATCH(A175&amp;B175,'計測入力シート（ここのみ編集可）'!$BO$17:$BO$116,0)),"")</f>
        <v/>
      </c>
    </row>
    <row r="184" ht="20.25" customHeight="1">
      <c r="D184" s="280"/>
    </row>
    <row r="185" ht="27.0" customHeight="1">
      <c r="A185" s="105" t="str">
        <f>A175</f>
        <v>A</v>
      </c>
      <c r="B185" s="105">
        <f>B175+1</f>
        <v>19</v>
      </c>
      <c r="D185" s="242" t="s">
        <v>11</v>
      </c>
      <c r="E185" s="243" t="s">
        <v>12</v>
      </c>
      <c r="F185" s="243" t="s">
        <v>13</v>
      </c>
      <c r="G185" s="244" t="s">
        <v>80</v>
      </c>
      <c r="H185" s="245"/>
    </row>
    <row r="186" ht="27.0" customHeight="1">
      <c r="A186" s="36"/>
      <c r="B186" s="36"/>
      <c r="D186" s="247" t="str">
        <f t="array" ref="D186">IFERROR(INDEX('計測入力シート（ここのみ編集可）'!$BN$17:$BN$116,MATCH(A185&amp;B185,'計測入力シート（ここのみ編集可）'!$BO$17:$BO$116,0)),"")</f>
        <v/>
      </c>
      <c r="E186" s="248" t="str">
        <f t="array" ref="E186">IFERROR(INDEX('計測入力シート（ここのみ編集可）'!$BP$17:$BP$116,MATCH(A185&amp;B185,'計測入力シート（ここのみ編集可）'!$BO$17:$BO$116,0)),"")</f>
        <v/>
      </c>
      <c r="F186" s="249" t="str">
        <f t="array" ref="F186">IFERROR(INDEX('計測入力シート（ここのみ編集可）'!$BR$17:$BR$116,MATCH(A185&amp;B185,'計測入力シート（ここのみ編集可）'!$BO$17:$BO$116,0)),"")</f>
        <v/>
      </c>
      <c r="G186" s="250" t="str">
        <f t="array" ref="G186">IFERROR(INDEX('計測入力シート（ここのみ編集可）'!$BL$17:$BL$116,MATCH(A185&amp;B185,'計測入力シート（ここのみ編集可）'!$BO$17:$BO$116,0)),"")</f>
        <v/>
      </c>
      <c r="H186" s="251"/>
    </row>
    <row r="187" ht="27.0" customHeight="1">
      <c r="D187" s="252" t="s">
        <v>18</v>
      </c>
      <c r="E187" s="253" t="str">
        <f t="array" ref="E187">IFERROR(INDEX('計測入力シート（ここのみ編集可）'!$C$17:$C$116,MATCH(A185&amp;B185,'計測入力シート（ここのみ編集可）'!$BO$17:$BO$116,0)),"")</f>
        <v/>
      </c>
      <c r="F187" s="254" t="s">
        <v>4</v>
      </c>
      <c r="G187" s="255" t="str">
        <f t="array" ref="G187">IFERROR(INDEX('計測入力シート（ここのみ編集可）'!$D$17:$D$116,MATCH(A185&amp;B185,'計測入力シート（ここのみ編集可）'!$BO$17:$BO$116,0)),"")</f>
        <v/>
      </c>
      <c r="H187" s="256"/>
    </row>
    <row r="188" ht="27.0" customHeight="1">
      <c r="D188" s="257" t="s">
        <v>3</v>
      </c>
      <c r="E188" s="258" t="str">
        <f t="array" ref="E188">IFERROR(INDEX('計測入力シート（ここのみ編集可）'!$B$17:$B$116,MATCH(A185&amp;B185,'計測入力シート（ここのみ編集可）'!$BO$17:$BO$116,0)),"")</f>
        <v/>
      </c>
      <c r="F188" s="259" t="s">
        <v>5</v>
      </c>
      <c r="G188" s="260" t="str">
        <f t="array" ref="G188">IFERROR(INDEX('計測入力シート（ここのみ編集可）'!$E$17:$E$116,MATCH(A185&amp;B185,'計測入力シート（ここのみ編集可）'!$BO$17:$BO$116,0)),"")</f>
        <v/>
      </c>
      <c r="H188" s="261"/>
    </row>
    <row r="189" ht="24.75" customHeight="1">
      <c r="D189" s="262" t="s">
        <v>58</v>
      </c>
      <c r="E189" s="263" t="str">
        <f t="array" ref="E189">IFERROR(INDEX(#REF!,MATCH(A185&amp;B185,'計測入力シート（ここのみ編集可）'!$BO$17:$BO$116,0)),"")</f>
        <v/>
      </c>
      <c r="H189" s="35"/>
    </row>
    <row r="190" ht="52.5" customHeight="1">
      <c r="D190" s="264" t="s">
        <v>68</v>
      </c>
      <c r="E190" s="265" t="str">
        <f t="array" ref="E190">IFERROR(INDEX(#REF!,MATCH(A185&amp;B185,'計測入力シート（ここのみ編集可）'!$BO$17:$BO$116,0)),"")</f>
        <v/>
      </c>
      <c r="F190" s="2"/>
      <c r="G190" s="2"/>
      <c r="H190" s="3"/>
    </row>
    <row r="191" ht="20.25" customHeight="1">
      <c r="D191" s="266" t="s">
        <v>70</v>
      </c>
      <c r="E191" s="267" t="str">
        <f t="array" ref="E191">IFERROR(INDEX('計測入力シート（ここのみ編集可）'!$AW$17:$AW$116,MATCH(A185&amp;B185,'計測入力シート（ここのみ編集可）'!$BO$17:$BO$116,0)),"")</f>
        <v/>
      </c>
      <c r="F191" s="268"/>
      <c r="G191" s="269" t="s">
        <v>110</v>
      </c>
      <c r="H191" s="270" t="str">
        <f t="array" ref="H191">IFERROR(INDEX('計測入力シート（ここのみ編集可）'!$AY$17:$AY$116,MATCH(A185&amp;B185,'計測入力シート（ここのみ編集可）'!$BO$17:$BO$116,0)),"")</f>
        <v/>
      </c>
    </row>
    <row r="192" ht="20.25" customHeight="1">
      <c r="D192" s="271" t="s">
        <v>73</v>
      </c>
      <c r="E192" s="272" t="str">
        <f t="array" ref="E192">IFERROR(INDEX('計測入力シート（ここのみ編集可）'!$AZ$17:$AZ$116,MATCH(A185&amp;B185,'計測入力シート（ここのみ編集可）'!$BO$17:$BO$116,0)),"")</f>
        <v/>
      </c>
      <c r="F192" s="179"/>
      <c r="G192" s="273" t="s">
        <v>111</v>
      </c>
      <c r="H192" s="274" t="str">
        <f t="array" ref="H192">IFERROR(INDEX('計測入力シート（ここのみ編集可）'!$BB$17:$BB$116,MATCH(A185&amp;B185,'計測入力シート（ここのみ編集可）'!$BO$17:$BO$116,0)),"")</f>
        <v/>
      </c>
    </row>
    <row r="193" ht="20.25" customHeight="1">
      <c r="D193" s="275" t="s">
        <v>112</v>
      </c>
      <c r="E193" s="276" t="str">
        <f t="array" ref="E193">IFERROR(INDEX('計測入力シート（ここのみ編集可）'!$BC$17:$BC$116,MATCH(A185&amp;B185,'計測入力シート（ここのみ編集可）'!$BO$17:$BO$116,0)),"")</f>
        <v/>
      </c>
      <c r="F193" s="277"/>
      <c r="G193" s="278" t="s">
        <v>9</v>
      </c>
      <c r="H193" s="279" t="str">
        <f t="array" ref="H193">IFERROR(INDEX('計測入力シート（ここのみ編集可）'!$BD$17:$BD$116,MATCH(A185&amp;B185,'計測入力シート（ここのみ編集可）'!$BO$17:$BO$116,0)),"")</f>
        <v/>
      </c>
    </row>
    <row r="194" ht="20.25" customHeight="1">
      <c r="D194" s="280"/>
    </row>
    <row r="195" ht="27.0" customHeight="1">
      <c r="A195" s="105" t="str">
        <f>A185</f>
        <v>A</v>
      </c>
      <c r="B195" s="105">
        <f>B185+1</f>
        <v>20</v>
      </c>
      <c r="D195" s="242" t="s">
        <v>11</v>
      </c>
      <c r="E195" s="243" t="s">
        <v>12</v>
      </c>
      <c r="F195" s="243" t="s">
        <v>13</v>
      </c>
      <c r="G195" s="244" t="s">
        <v>80</v>
      </c>
      <c r="H195" s="245"/>
    </row>
    <row r="196" ht="27.0" customHeight="1">
      <c r="A196" s="36"/>
      <c r="B196" s="36"/>
      <c r="D196" s="247" t="str">
        <f t="array" ref="D196">IFERROR(INDEX('計測入力シート（ここのみ編集可）'!$BN$17:$BN$116,MATCH(A195&amp;B195,'計測入力シート（ここのみ編集可）'!$BO$17:$BO$116,0)),"")</f>
        <v/>
      </c>
      <c r="E196" s="248" t="str">
        <f t="array" ref="E196">IFERROR(INDEX('計測入力シート（ここのみ編集可）'!$BP$17:$BP$116,MATCH(A195&amp;B195,'計測入力シート（ここのみ編集可）'!$BO$17:$BO$116,0)),"")</f>
        <v/>
      </c>
      <c r="F196" s="249" t="str">
        <f t="array" ref="F196">IFERROR(INDEX('計測入力シート（ここのみ編集可）'!$BR$17:$BR$116,MATCH(A195&amp;B195,'計測入力シート（ここのみ編集可）'!$BO$17:$BO$116,0)),"")</f>
        <v/>
      </c>
      <c r="G196" s="250" t="str">
        <f t="array" ref="G196">IFERROR(INDEX('計測入力シート（ここのみ編集可）'!$BL$17:$BL$116,MATCH(A195&amp;B195,'計測入力シート（ここのみ編集可）'!$BO$17:$BO$116,0)),"")</f>
        <v/>
      </c>
      <c r="H196" s="251"/>
    </row>
    <row r="197" ht="27.0" customHeight="1">
      <c r="D197" s="252" t="s">
        <v>18</v>
      </c>
      <c r="E197" s="253" t="str">
        <f t="array" ref="E197">IFERROR(INDEX('計測入力シート（ここのみ編集可）'!$C$17:$C$116,MATCH(A195&amp;B195,'計測入力シート（ここのみ編集可）'!$BO$17:$BO$116,0)),"")</f>
        <v/>
      </c>
      <c r="F197" s="254" t="s">
        <v>4</v>
      </c>
      <c r="G197" s="255" t="str">
        <f t="array" ref="G197">IFERROR(INDEX('計測入力シート（ここのみ編集可）'!$D$17:$D$116,MATCH(A195&amp;B195,'計測入力シート（ここのみ編集可）'!$BO$17:$BO$116,0)),"")</f>
        <v/>
      </c>
      <c r="H197" s="256"/>
    </row>
    <row r="198" ht="27.0" customHeight="1">
      <c r="D198" s="257" t="s">
        <v>3</v>
      </c>
      <c r="E198" s="258" t="str">
        <f t="array" ref="E198">IFERROR(INDEX('計測入力シート（ここのみ編集可）'!$B$17:$B$116,MATCH(A195&amp;B195,'計測入力シート（ここのみ編集可）'!$BO$17:$BO$116,0)),"")</f>
        <v/>
      </c>
      <c r="F198" s="259" t="s">
        <v>5</v>
      </c>
      <c r="G198" s="260" t="str">
        <f t="array" ref="G198">IFERROR(INDEX('計測入力シート（ここのみ編集可）'!$E$17:$E$116,MATCH(A195&amp;B195,'計測入力シート（ここのみ編集可）'!$BO$17:$BO$116,0)),"")</f>
        <v/>
      </c>
      <c r="H198" s="261"/>
    </row>
    <row r="199" ht="24.75" customHeight="1">
      <c r="D199" s="262" t="s">
        <v>58</v>
      </c>
      <c r="E199" s="263" t="str">
        <f t="array" ref="E199">IFERROR(INDEX(#REF!,MATCH(A195&amp;B195,'計測入力シート（ここのみ編集可）'!$BO$17:$BO$116,0)),"")</f>
        <v/>
      </c>
      <c r="H199" s="35"/>
    </row>
    <row r="200" ht="52.5" customHeight="1">
      <c r="D200" s="264" t="s">
        <v>68</v>
      </c>
      <c r="E200" s="265" t="str">
        <f t="array" ref="E200">IFERROR(INDEX(#REF!,MATCH(A195&amp;B195,'計測入力シート（ここのみ編集可）'!$BO$17:$BO$116,0)),"")</f>
        <v/>
      </c>
      <c r="F200" s="2"/>
      <c r="G200" s="2"/>
      <c r="H200" s="3"/>
    </row>
    <row r="201" ht="20.25" customHeight="1">
      <c r="D201" s="266" t="s">
        <v>70</v>
      </c>
      <c r="E201" s="267" t="str">
        <f t="array" ref="E201">IFERROR(INDEX('計測入力シート（ここのみ編集可）'!$AW$17:$AW$116,MATCH(A195&amp;B195,'計測入力シート（ここのみ編集可）'!$BO$17:$BO$116,0)),"")</f>
        <v/>
      </c>
      <c r="F201" s="268"/>
      <c r="G201" s="269" t="s">
        <v>110</v>
      </c>
      <c r="H201" s="270" t="str">
        <f t="array" ref="H201">IFERROR(INDEX('計測入力シート（ここのみ編集可）'!$AY$17:$AY$116,MATCH(A195&amp;B195,'計測入力シート（ここのみ編集可）'!$BO$17:$BO$116,0)),"")</f>
        <v/>
      </c>
    </row>
    <row r="202" ht="20.25" customHeight="1">
      <c r="D202" s="271" t="s">
        <v>73</v>
      </c>
      <c r="E202" s="272" t="str">
        <f t="array" ref="E202">IFERROR(INDEX('計測入力シート（ここのみ編集可）'!$AZ$17:$AZ$116,MATCH(A195&amp;B195,'計測入力シート（ここのみ編集可）'!$BO$17:$BO$116,0)),"")</f>
        <v/>
      </c>
      <c r="F202" s="179"/>
      <c r="G202" s="273" t="s">
        <v>111</v>
      </c>
      <c r="H202" s="274" t="str">
        <f t="array" ref="H202">IFERROR(INDEX('計測入力シート（ここのみ編集可）'!$BB$17:$BB$116,MATCH(A195&amp;B195,'計測入力シート（ここのみ編集可）'!$BO$17:$BO$116,0)),"")</f>
        <v/>
      </c>
    </row>
    <row r="203" ht="20.25" customHeight="1">
      <c r="D203" s="275" t="s">
        <v>112</v>
      </c>
      <c r="E203" s="276" t="str">
        <f t="array" ref="E203">IFERROR(INDEX('計測入力シート（ここのみ編集可）'!$BC$17:$BC$116,MATCH(A195&amp;B195,'計測入力シート（ここのみ編集可）'!$BO$17:$BO$116,0)),"")</f>
        <v/>
      </c>
      <c r="F203" s="277"/>
      <c r="G203" s="278" t="s">
        <v>9</v>
      </c>
      <c r="H203" s="279" t="str">
        <f t="array" ref="H203">IFERROR(INDEX('計測入力シート（ここのみ編集可）'!$BD$17:$BD$116,MATCH(A195&amp;B195,'計測入力シート（ここのみ編集可）'!$BO$17:$BO$116,0)),"")</f>
        <v/>
      </c>
    </row>
    <row r="204" ht="20.25" customHeight="1">
      <c r="D204" s="280"/>
    </row>
    <row r="205" ht="27.0" customHeight="1">
      <c r="A205" s="105" t="str">
        <f>A195</f>
        <v>A</v>
      </c>
      <c r="B205" s="105">
        <f>B195+1</f>
        <v>21</v>
      </c>
      <c r="D205" s="242" t="s">
        <v>11</v>
      </c>
      <c r="E205" s="243" t="s">
        <v>12</v>
      </c>
      <c r="F205" s="243" t="s">
        <v>13</v>
      </c>
      <c r="G205" s="244" t="s">
        <v>80</v>
      </c>
      <c r="H205" s="245"/>
    </row>
    <row r="206" ht="27.0" customHeight="1">
      <c r="A206" s="36"/>
      <c r="B206" s="36"/>
      <c r="D206" s="247" t="str">
        <f t="array" ref="D206">IFERROR(INDEX('計測入力シート（ここのみ編集可）'!$BN$17:$BN$116,MATCH(A205&amp;B205,'計測入力シート（ここのみ編集可）'!$BO$17:$BO$116,0)),"")</f>
        <v/>
      </c>
      <c r="E206" s="248" t="str">
        <f t="array" ref="E206">IFERROR(INDEX('計測入力シート（ここのみ編集可）'!$BP$17:$BP$116,MATCH(A205&amp;B205,'計測入力シート（ここのみ編集可）'!$BO$17:$BO$116,0)),"")</f>
        <v/>
      </c>
      <c r="F206" s="249" t="str">
        <f t="array" ref="F206">IFERROR(INDEX('計測入力シート（ここのみ編集可）'!$BR$17:$BR$116,MATCH(A205&amp;B205,'計測入力シート（ここのみ編集可）'!$BO$17:$BO$116,0)),"")</f>
        <v/>
      </c>
      <c r="G206" s="250" t="str">
        <f t="array" ref="G206">IFERROR(INDEX('計測入力シート（ここのみ編集可）'!$BL$17:$BL$116,MATCH(A205&amp;B205,'計測入力シート（ここのみ編集可）'!$BO$17:$BO$116,0)),"")</f>
        <v/>
      </c>
      <c r="H206" s="251"/>
    </row>
    <row r="207" ht="27.0" customHeight="1">
      <c r="D207" s="252" t="s">
        <v>18</v>
      </c>
      <c r="E207" s="253" t="str">
        <f t="array" ref="E207">IFERROR(INDEX('計測入力シート（ここのみ編集可）'!$C$17:$C$116,MATCH(A205&amp;B205,'計測入力シート（ここのみ編集可）'!$BO$17:$BO$116,0)),"")</f>
        <v/>
      </c>
      <c r="F207" s="254" t="s">
        <v>4</v>
      </c>
      <c r="G207" s="255" t="str">
        <f t="array" ref="G207">IFERROR(INDEX('計測入力シート（ここのみ編集可）'!$D$17:$D$116,MATCH(A205&amp;B205,'計測入力シート（ここのみ編集可）'!$BO$17:$BO$116,0)),"")</f>
        <v/>
      </c>
      <c r="H207" s="256"/>
    </row>
    <row r="208" ht="27.0" customHeight="1">
      <c r="D208" s="257" t="s">
        <v>3</v>
      </c>
      <c r="E208" s="258" t="str">
        <f t="array" ref="E208">IFERROR(INDEX('計測入力シート（ここのみ編集可）'!$B$17:$B$116,MATCH(A205&amp;B205,'計測入力シート（ここのみ編集可）'!$BO$17:$BO$116,0)),"")</f>
        <v/>
      </c>
      <c r="F208" s="259" t="s">
        <v>5</v>
      </c>
      <c r="G208" s="260" t="str">
        <f t="array" ref="G208">IFERROR(INDEX('計測入力シート（ここのみ編集可）'!$E$17:$E$116,MATCH(A205&amp;B205,'計測入力シート（ここのみ編集可）'!$BO$17:$BO$116,0)),"")</f>
        <v/>
      </c>
      <c r="H208" s="261"/>
    </row>
    <row r="209" ht="24.75" customHeight="1">
      <c r="D209" s="262" t="s">
        <v>58</v>
      </c>
      <c r="E209" s="263" t="str">
        <f t="array" ref="E209">IFERROR(INDEX(#REF!,MATCH(A205&amp;B205,'計測入力シート（ここのみ編集可）'!$BO$17:$BO$116,0)),"")</f>
        <v/>
      </c>
      <c r="H209" s="35"/>
    </row>
    <row r="210" ht="52.5" customHeight="1">
      <c r="D210" s="264" t="s">
        <v>68</v>
      </c>
      <c r="E210" s="265" t="str">
        <f t="array" ref="E210">IFERROR(INDEX(#REF!,MATCH(A205&amp;B205,'計測入力シート（ここのみ編集可）'!$BO$17:$BO$116,0)),"")</f>
        <v/>
      </c>
      <c r="F210" s="2"/>
      <c r="G210" s="2"/>
      <c r="H210" s="3"/>
    </row>
    <row r="211" ht="20.25" customHeight="1">
      <c r="D211" s="266" t="s">
        <v>70</v>
      </c>
      <c r="E211" s="267" t="str">
        <f t="array" ref="E211">IFERROR(INDEX('計測入力シート（ここのみ編集可）'!$AW$17:$AW$116,MATCH(A205&amp;B205,'計測入力シート（ここのみ編集可）'!$BO$17:$BO$116,0)),"")</f>
        <v/>
      </c>
      <c r="F211" s="268"/>
      <c r="G211" s="269" t="s">
        <v>110</v>
      </c>
      <c r="H211" s="270" t="str">
        <f t="array" ref="H211">IFERROR(INDEX('計測入力シート（ここのみ編集可）'!$AY$17:$AY$116,MATCH(A205&amp;B205,'計測入力シート（ここのみ編集可）'!$BO$17:$BO$116,0)),"")</f>
        <v/>
      </c>
    </row>
    <row r="212" ht="20.25" customHeight="1">
      <c r="D212" s="271" t="s">
        <v>73</v>
      </c>
      <c r="E212" s="272" t="str">
        <f t="array" ref="E212">IFERROR(INDEX('計測入力シート（ここのみ編集可）'!$AZ$17:$AZ$116,MATCH(A205&amp;B205,'計測入力シート（ここのみ編集可）'!$BO$17:$BO$116,0)),"")</f>
        <v/>
      </c>
      <c r="F212" s="179"/>
      <c r="G212" s="273" t="s">
        <v>111</v>
      </c>
      <c r="H212" s="274" t="str">
        <f t="array" ref="H212">IFERROR(INDEX('計測入力シート（ここのみ編集可）'!$BB$17:$BB$116,MATCH(A205&amp;B205,'計測入力シート（ここのみ編集可）'!$BO$17:$BO$116,0)),"")</f>
        <v/>
      </c>
    </row>
    <row r="213" ht="20.25" customHeight="1">
      <c r="D213" s="275" t="s">
        <v>112</v>
      </c>
      <c r="E213" s="276" t="str">
        <f t="array" ref="E213">IFERROR(INDEX('計測入力シート（ここのみ編集可）'!$BC$17:$BC$116,MATCH(A205&amp;B205,'計測入力シート（ここのみ編集可）'!$BO$17:$BO$116,0)),"")</f>
        <v/>
      </c>
      <c r="F213" s="277"/>
      <c r="G213" s="278" t="s">
        <v>9</v>
      </c>
      <c r="H213" s="279" t="str">
        <f t="array" ref="H213">IFERROR(INDEX('計測入力シート（ここのみ編集可）'!$BD$17:$BD$116,MATCH(A205&amp;B205,'計測入力シート（ここのみ編集可）'!$BO$17:$BO$116,0)),"")</f>
        <v/>
      </c>
    </row>
    <row r="214" ht="20.25" customHeight="1">
      <c r="D214" s="280"/>
    </row>
    <row r="215" ht="27.0" customHeight="1">
      <c r="A215" s="105" t="str">
        <f>A205</f>
        <v>A</v>
      </c>
      <c r="B215" s="105">
        <f>B205+1</f>
        <v>22</v>
      </c>
      <c r="D215" s="242" t="s">
        <v>11</v>
      </c>
      <c r="E215" s="243" t="s">
        <v>12</v>
      </c>
      <c r="F215" s="243" t="s">
        <v>13</v>
      </c>
      <c r="G215" s="244" t="s">
        <v>80</v>
      </c>
      <c r="H215" s="245"/>
    </row>
    <row r="216" ht="27.0" customHeight="1">
      <c r="A216" s="36"/>
      <c r="B216" s="36"/>
      <c r="D216" s="247" t="str">
        <f t="array" ref="D216">IFERROR(INDEX('計測入力シート（ここのみ編集可）'!$BN$17:$BN$116,MATCH(A215&amp;B215,'計測入力シート（ここのみ編集可）'!$BO$17:$BO$116,0)),"")</f>
        <v/>
      </c>
      <c r="E216" s="248" t="str">
        <f t="array" ref="E216">IFERROR(INDEX('計測入力シート（ここのみ編集可）'!$BP$17:$BP$116,MATCH(A215&amp;B215,'計測入力シート（ここのみ編集可）'!$BO$17:$BO$116,0)),"")</f>
        <v/>
      </c>
      <c r="F216" s="249" t="str">
        <f t="array" ref="F216">IFERROR(INDEX('計測入力シート（ここのみ編集可）'!$BR$17:$BR$116,MATCH(A215&amp;B215,'計測入力シート（ここのみ編集可）'!$BO$17:$BO$116,0)),"")</f>
        <v/>
      </c>
      <c r="G216" s="250" t="str">
        <f t="array" ref="G216">IFERROR(INDEX('計測入力シート（ここのみ編集可）'!$BL$17:$BL$116,MATCH(A215&amp;B215,'計測入力シート（ここのみ編集可）'!$BO$17:$BO$116,0)),"")</f>
        <v/>
      </c>
      <c r="H216" s="251"/>
    </row>
    <row r="217" ht="27.0" customHeight="1">
      <c r="D217" s="252" t="s">
        <v>18</v>
      </c>
      <c r="E217" s="253" t="str">
        <f t="array" ref="E217">IFERROR(INDEX('計測入力シート（ここのみ編集可）'!$C$17:$C$116,MATCH(A215&amp;B215,'計測入力シート（ここのみ編集可）'!$BO$17:$BO$116,0)),"")</f>
        <v/>
      </c>
      <c r="F217" s="254" t="s">
        <v>4</v>
      </c>
      <c r="G217" s="255" t="str">
        <f t="array" ref="G217">IFERROR(INDEX('計測入力シート（ここのみ編集可）'!$D$17:$D$116,MATCH(A215&amp;B215,'計測入力シート（ここのみ編集可）'!$BO$17:$BO$116,0)),"")</f>
        <v/>
      </c>
      <c r="H217" s="256"/>
    </row>
    <row r="218" ht="27.0" customHeight="1">
      <c r="D218" s="257" t="s">
        <v>3</v>
      </c>
      <c r="E218" s="258" t="str">
        <f t="array" ref="E218">IFERROR(INDEX('計測入力シート（ここのみ編集可）'!$B$17:$B$116,MATCH(A215&amp;B215,'計測入力シート（ここのみ編集可）'!$BO$17:$BO$116,0)),"")</f>
        <v/>
      </c>
      <c r="F218" s="259" t="s">
        <v>5</v>
      </c>
      <c r="G218" s="260" t="str">
        <f t="array" ref="G218">IFERROR(INDEX('計測入力シート（ここのみ編集可）'!$E$17:$E$116,MATCH(A215&amp;B215,'計測入力シート（ここのみ編集可）'!$BO$17:$BO$116,0)),"")</f>
        <v/>
      </c>
      <c r="H218" s="261"/>
    </row>
    <row r="219" ht="24.75" customHeight="1">
      <c r="D219" s="262" t="s">
        <v>58</v>
      </c>
      <c r="E219" s="263" t="str">
        <f t="array" ref="E219">IFERROR(INDEX(#REF!,MATCH(A215&amp;B215,'計測入力シート（ここのみ編集可）'!$BO$17:$BO$116,0)),"")</f>
        <v/>
      </c>
      <c r="H219" s="35"/>
    </row>
    <row r="220" ht="52.5" customHeight="1">
      <c r="D220" s="264" t="s">
        <v>68</v>
      </c>
      <c r="E220" s="265" t="str">
        <f t="array" ref="E220">IFERROR(INDEX(#REF!,MATCH(A215&amp;B215,'計測入力シート（ここのみ編集可）'!$BO$17:$BO$116,0)),"")</f>
        <v/>
      </c>
      <c r="F220" s="2"/>
      <c r="G220" s="2"/>
      <c r="H220" s="3"/>
    </row>
    <row r="221" ht="20.25" customHeight="1">
      <c r="D221" s="266" t="s">
        <v>70</v>
      </c>
      <c r="E221" s="267" t="str">
        <f t="array" ref="E221">IFERROR(INDEX('計測入力シート（ここのみ編集可）'!$AW$17:$AW$116,MATCH(A215&amp;B215,'計測入力シート（ここのみ編集可）'!$BO$17:$BO$116,0)),"")</f>
        <v/>
      </c>
      <c r="F221" s="268"/>
      <c r="G221" s="269" t="s">
        <v>110</v>
      </c>
      <c r="H221" s="270" t="str">
        <f t="array" ref="H221">IFERROR(INDEX('計測入力シート（ここのみ編集可）'!$AY$17:$AY$116,MATCH(A215&amp;B215,'計測入力シート（ここのみ編集可）'!$BO$17:$BO$116,0)),"")</f>
        <v/>
      </c>
    </row>
    <row r="222" ht="20.25" customHeight="1">
      <c r="D222" s="271" t="s">
        <v>73</v>
      </c>
      <c r="E222" s="272" t="str">
        <f t="array" ref="E222">IFERROR(INDEX('計測入力シート（ここのみ編集可）'!$AZ$17:$AZ$116,MATCH(A215&amp;B215,'計測入力シート（ここのみ編集可）'!$BO$17:$BO$116,0)),"")</f>
        <v/>
      </c>
      <c r="F222" s="179"/>
      <c r="G222" s="273" t="s">
        <v>111</v>
      </c>
      <c r="H222" s="274" t="str">
        <f t="array" ref="H222">IFERROR(INDEX('計測入力シート（ここのみ編集可）'!$BB$17:$BB$116,MATCH(A215&amp;B215,'計測入力シート（ここのみ編集可）'!$BO$17:$BO$116,0)),"")</f>
        <v/>
      </c>
    </row>
    <row r="223" ht="20.25" customHeight="1">
      <c r="D223" s="275" t="s">
        <v>112</v>
      </c>
      <c r="E223" s="276" t="str">
        <f t="array" ref="E223">IFERROR(INDEX('計測入力シート（ここのみ編集可）'!$BC$17:$BC$116,MATCH(A215&amp;B215,'計測入力シート（ここのみ編集可）'!$BO$17:$BO$116,0)),"")</f>
        <v/>
      </c>
      <c r="F223" s="277"/>
      <c r="G223" s="278" t="s">
        <v>9</v>
      </c>
      <c r="H223" s="279" t="str">
        <f t="array" ref="H223">IFERROR(INDEX('計測入力シート（ここのみ編集可）'!$BD$17:$BD$116,MATCH(A215&amp;B215,'計測入力シート（ここのみ編集可）'!$BO$17:$BO$116,0)),"")</f>
        <v/>
      </c>
    </row>
    <row r="224" ht="20.25" customHeight="1">
      <c r="D224" s="280"/>
    </row>
    <row r="225" ht="27.0" customHeight="1">
      <c r="A225" s="105" t="str">
        <f>A215</f>
        <v>A</v>
      </c>
      <c r="B225" s="105">
        <f>B215+1</f>
        <v>23</v>
      </c>
      <c r="D225" s="242" t="s">
        <v>11</v>
      </c>
      <c r="E225" s="243" t="s">
        <v>12</v>
      </c>
      <c r="F225" s="243" t="s">
        <v>13</v>
      </c>
      <c r="G225" s="244" t="s">
        <v>80</v>
      </c>
      <c r="H225" s="245"/>
    </row>
    <row r="226" ht="27.0" customHeight="1">
      <c r="A226" s="36"/>
      <c r="B226" s="36"/>
      <c r="D226" s="247" t="str">
        <f t="array" ref="D226">IFERROR(INDEX('計測入力シート（ここのみ編集可）'!$BN$17:$BN$116,MATCH(A225&amp;B225,'計測入力シート（ここのみ編集可）'!$BO$17:$BO$116,0)),"")</f>
        <v/>
      </c>
      <c r="E226" s="248" t="str">
        <f t="array" ref="E226">IFERROR(INDEX('計測入力シート（ここのみ編集可）'!$BP$17:$BP$116,MATCH(A225&amp;B225,'計測入力シート（ここのみ編集可）'!$BO$17:$BO$116,0)),"")</f>
        <v/>
      </c>
      <c r="F226" s="249" t="str">
        <f t="array" ref="F226">IFERROR(INDEX('計測入力シート（ここのみ編集可）'!$BR$17:$BR$116,MATCH(A225&amp;B225,'計測入力シート（ここのみ編集可）'!$BO$17:$BO$116,0)),"")</f>
        <v/>
      </c>
      <c r="G226" s="250" t="str">
        <f t="array" ref="G226">IFERROR(INDEX('計測入力シート（ここのみ編集可）'!$BL$17:$BL$116,MATCH(A225&amp;B225,'計測入力シート（ここのみ編集可）'!$BO$17:$BO$116,0)),"")</f>
        <v/>
      </c>
      <c r="H226" s="251"/>
    </row>
    <row r="227" ht="27.0" customHeight="1">
      <c r="D227" s="252" t="s">
        <v>18</v>
      </c>
      <c r="E227" s="253" t="str">
        <f t="array" ref="E227">IFERROR(INDEX('計測入力シート（ここのみ編集可）'!$C$17:$C$116,MATCH(A225&amp;B225,'計測入力シート（ここのみ編集可）'!$BO$17:$BO$116,0)),"")</f>
        <v/>
      </c>
      <c r="F227" s="254" t="s">
        <v>4</v>
      </c>
      <c r="G227" s="255" t="str">
        <f t="array" ref="G227">IFERROR(INDEX('計測入力シート（ここのみ編集可）'!$D$17:$D$116,MATCH(A225&amp;B225,'計測入力シート（ここのみ編集可）'!$BO$17:$BO$116,0)),"")</f>
        <v/>
      </c>
      <c r="H227" s="256"/>
    </row>
    <row r="228" ht="27.0" customHeight="1">
      <c r="D228" s="257" t="s">
        <v>3</v>
      </c>
      <c r="E228" s="258" t="str">
        <f t="array" ref="E228">IFERROR(INDEX('計測入力シート（ここのみ編集可）'!$B$17:$B$116,MATCH(A225&amp;B225,'計測入力シート（ここのみ編集可）'!$BO$17:$BO$116,0)),"")</f>
        <v/>
      </c>
      <c r="F228" s="259" t="s">
        <v>5</v>
      </c>
      <c r="G228" s="260" t="str">
        <f t="array" ref="G228">IFERROR(INDEX('計測入力シート（ここのみ編集可）'!$E$17:$E$116,MATCH(A225&amp;B225,'計測入力シート（ここのみ編集可）'!$BO$17:$BO$116,0)),"")</f>
        <v/>
      </c>
      <c r="H228" s="261"/>
    </row>
    <row r="229" ht="24.75" customHeight="1">
      <c r="D229" s="262" t="s">
        <v>58</v>
      </c>
      <c r="E229" s="263" t="str">
        <f t="array" ref="E229">IFERROR(INDEX(#REF!,MATCH(A225&amp;B225,'計測入力シート（ここのみ編集可）'!$BO$17:$BO$116,0)),"")</f>
        <v/>
      </c>
      <c r="H229" s="35"/>
    </row>
    <row r="230" ht="52.5" customHeight="1">
      <c r="D230" s="264" t="s">
        <v>68</v>
      </c>
      <c r="E230" s="265" t="str">
        <f t="array" ref="E230">IFERROR(INDEX(#REF!,MATCH(A225&amp;B225,'計測入力シート（ここのみ編集可）'!$BO$17:$BO$116,0)),"")</f>
        <v/>
      </c>
      <c r="F230" s="2"/>
      <c r="G230" s="2"/>
      <c r="H230" s="3"/>
    </row>
    <row r="231" ht="20.25" customHeight="1">
      <c r="D231" s="266" t="s">
        <v>70</v>
      </c>
      <c r="E231" s="267" t="str">
        <f t="array" ref="E231">IFERROR(INDEX('計測入力シート（ここのみ編集可）'!$AW$17:$AW$116,MATCH(A225&amp;B225,'計測入力シート（ここのみ編集可）'!$BO$17:$BO$116,0)),"")</f>
        <v/>
      </c>
      <c r="F231" s="268"/>
      <c r="G231" s="269" t="s">
        <v>110</v>
      </c>
      <c r="H231" s="270" t="str">
        <f t="array" ref="H231">IFERROR(INDEX('計測入力シート（ここのみ編集可）'!$AY$17:$AY$116,MATCH(A225&amp;B225,'計測入力シート（ここのみ編集可）'!$BO$17:$BO$116,0)),"")</f>
        <v/>
      </c>
    </row>
    <row r="232" ht="20.25" customHeight="1">
      <c r="D232" s="271" t="s">
        <v>73</v>
      </c>
      <c r="E232" s="272" t="str">
        <f t="array" ref="E232">IFERROR(INDEX('計測入力シート（ここのみ編集可）'!$AZ$17:$AZ$116,MATCH(A225&amp;B225,'計測入力シート（ここのみ編集可）'!$BO$17:$BO$116,0)),"")</f>
        <v/>
      </c>
      <c r="F232" s="179"/>
      <c r="G232" s="273" t="s">
        <v>111</v>
      </c>
      <c r="H232" s="274" t="str">
        <f t="array" ref="H232">IFERROR(INDEX('計測入力シート（ここのみ編集可）'!$BB$17:$BB$116,MATCH(A225&amp;B225,'計測入力シート（ここのみ編集可）'!$BO$17:$BO$116,0)),"")</f>
        <v/>
      </c>
    </row>
    <row r="233" ht="20.25" customHeight="1">
      <c r="D233" s="275" t="s">
        <v>112</v>
      </c>
      <c r="E233" s="276" t="str">
        <f t="array" ref="E233">IFERROR(INDEX('計測入力シート（ここのみ編集可）'!$BC$17:$BC$116,MATCH(A225&amp;B225,'計測入力シート（ここのみ編集可）'!$BO$17:$BO$116,0)),"")</f>
        <v/>
      </c>
      <c r="F233" s="277"/>
      <c r="G233" s="278" t="s">
        <v>9</v>
      </c>
      <c r="H233" s="279" t="str">
        <f t="array" ref="H233">IFERROR(INDEX('計測入力シート（ここのみ編集可）'!$BD$17:$BD$116,MATCH(A225&amp;B225,'計測入力シート（ここのみ編集可）'!$BO$17:$BO$116,0)),"")</f>
        <v/>
      </c>
    </row>
    <row r="234" ht="20.25" customHeight="1">
      <c r="D234" s="280"/>
    </row>
    <row r="235" ht="27.0" customHeight="1">
      <c r="A235" s="105" t="str">
        <f>A225</f>
        <v>A</v>
      </c>
      <c r="B235" s="105">
        <f>B225+1</f>
        <v>24</v>
      </c>
      <c r="D235" s="242" t="s">
        <v>11</v>
      </c>
      <c r="E235" s="243" t="s">
        <v>12</v>
      </c>
      <c r="F235" s="243" t="s">
        <v>13</v>
      </c>
      <c r="G235" s="244" t="s">
        <v>80</v>
      </c>
      <c r="H235" s="245"/>
    </row>
    <row r="236" ht="27.0" customHeight="1">
      <c r="A236" s="36"/>
      <c r="B236" s="36"/>
      <c r="D236" s="247" t="str">
        <f t="array" ref="D236">IFERROR(INDEX('計測入力シート（ここのみ編集可）'!$BN$17:$BN$116,MATCH(A235&amp;B235,'計測入力シート（ここのみ編集可）'!$BO$17:$BO$116,0)),"")</f>
        <v/>
      </c>
      <c r="E236" s="248" t="str">
        <f t="array" ref="E236">IFERROR(INDEX('計測入力シート（ここのみ編集可）'!$BP$17:$BP$116,MATCH(A235&amp;B235,'計測入力シート（ここのみ編集可）'!$BO$17:$BO$116,0)),"")</f>
        <v/>
      </c>
      <c r="F236" s="249" t="str">
        <f t="array" ref="F236">IFERROR(INDEX('計測入力シート（ここのみ編集可）'!$BR$17:$BR$116,MATCH(A235&amp;B235,'計測入力シート（ここのみ編集可）'!$BO$17:$BO$116,0)),"")</f>
        <v/>
      </c>
      <c r="G236" s="250" t="str">
        <f t="array" ref="G236">IFERROR(INDEX('計測入力シート（ここのみ編集可）'!$BL$17:$BL$116,MATCH(A235&amp;B235,'計測入力シート（ここのみ編集可）'!$BO$17:$BO$116,0)),"")</f>
        <v/>
      </c>
      <c r="H236" s="251"/>
    </row>
    <row r="237" ht="27.0" customHeight="1">
      <c r="D237" s="252" t="s">
        <v>18</v>
      </c>
      <c r="E237" s="253" t="str">
        <f t="array" ref="E237">IFERROR(INDEX('計測入力シート（ここのみ編集可）'!$C$17:$C$116,MATCH(A235&amp;B235,'計測入力シート（ここのみ編集可）'!$BO$17:$BO$116,0)),"")</f>
        <v/>
      </c>
      <c r="F237" s="254" t="s">
        <v>4</v>
      </c>
      <c r="G237" s="255" t="str">
        <f t="array" ref="G237">IFERROR(INDEX('計測入力シート（ここのみ編集可）'!$D$17:$D$116,MATCH(A235&amp;B235,'計測入力シート（ここのみ編集可）'!$BO$17:$BO$116,0)),"")</f>
        <v/>
      </c>
      <c r="H237" s="256"/>
    </row>
    <row r="238" ht="27.0" customHeight="1">
      <c r="D238" s="257" t="s">
        <v>3</v>
      </c>
      <c r="E238" s="258" t="str">
        <f t="array" ref="E238">IFERROR(INDEX('計測入力シート（ここのみ編集可）'!$B$17:$B$116,MATCH(A235&amp;B235,'計測入力シート（ここのみ編集可）'!$BO$17:$BO$116,0)),"")</f>
        <v/>
      </c>
      <c r="F238" s="259" t="s">
        <v>5</v>
      </c>
      <c r="G238" s="260" t="str">
        <f t="array" ref="G238">IFERROR(INDEX('計測入力シート（ここのみ編集可）'!$E$17:$E$116,MATCH(A235&amp;B235,'計測入力シート（ここのみ編集可）'!$BO$17:$BO$116,0)),"")</f>
        <v/>
      </c>
      <c r="H238" s="261"/>
    </row>
    <row r="239" ht="24.75" customHeight="1">
      <c r="D239" s="262" t="s">
        <v>58</v>
      </c>
      <c r="E239" s="263" t="str">
        <f t="array" ref="E239">IFERROR(INDEX(#REF!,MATCH(A235&amp;B235,'計測入力シート（ここのみ編集可）'!$BO$17:$BO$116,0)),"")</f>
        <v/>
      </c>
      <c r="H239" s="35"/>
    </row>
    <row r="240" ht="52.5" customHeight="1">
      <c r="D240" s="264" t="s">
        <v>68</v>
      </c>
      <c r="E240" s="265" t="str">
        <f t="array" ref="E240">IFERROR(INDEX(#REF!,MATCH(A235&amp;B235,'計測入力シート（ここのみ編集可）'!$BO$17:$BO$116,0)),"")</f>
        <v/>
      </c>
      <c r="F240" s="2"/>
      <c r="G240" s="2"/>
      <c r="H240" s="3"/>
    </row>
    <row r="241" ht="20.25" customHeight="1">
      <c r="D241" s="266" t="s">
        <v>70</v>
      </c>
      <c r="E241" s="267" t="str">
        <f t="array" ref="E241">IFERROR(INDEX('計測入力シート（ここのみ編集可）'!$AW$17:$AW$116,MATCH(A235&amp;B235,'計測入力シート（ここのみ編集可）'!$BO$17:$BO$116,0)),"")</f>
        <v/>
      </c>
      <c r="F241" s="268"/>
      <c r="G241" s="269" t="s">
        <v>110</v>
      </c>
      <c r="H241" s="270" t="str">
        <f t="array" ref="H241">IFERROR(INDEX('計測入力シート（ここのみ編集可）'!$AY$17:$AY$116,MATCH(A235&amp;B235,'計測入力シート（ここのみ編集可）'!$BO$17:$BO$116,0)),"")</f>
        <v/>
      </c>
    </row>
    <row r="242" ht="20.25" customHeight="1">
      <c r="D242" s="271" t="s">
        <v>73</v>
      </c>
      <c r="E242" s="272" t="str">
        <f t="array" ref="E242">IFERROR(INDEX('計測入力シート（ここのみ編集可）'!$AZ$17:$AZ$116,MATCH(A235&amp;B235,'計測入力シート（ここのみ編集可）'!$BO$17:$BO$116,0)),"")</f>
        <v/>
      </c>
      <c r="F242" s="179"/>
      <c r="G242" s="273" t="s">
        <v>111</v>
      </c>
      <c r="H242" s="274" t="str">
        <f t="array" ref="H242">IFERROR(INDEX('計測入力シート（ここのみ編集可）'!$BB$17:$BB$116,MATCH(A235&amp;B235,'計測入力シート（ここのみ編集可）'!$BO$17:$BO$116,0)),"")</f>
        <v/>
      </c>
    </row>
    <row r="243" ht="20.25" customHeight="1">
      <c r="D243" s="275" t="s">
        <v>112</v>
      </c>
      <c r="E243" s="276" t="str">
        <f t="array" ref="E243">IFERROR(INDEX('計測入力シート（ここのみ編集可）'!$BC$17:$BC$116,MATCH(A235&amp;B235,'計測入力シート（ここのみ編集可）'!$BO$17:$BO$116,0)),"")</f>
        <v/>
      </c>
      <c r="F243" s="277"/>
      <c r="G243" s="278" t="s">
        <v>9</v>
      </c>
      <c r="H243" s="279" t="str">
        <f t="array" ref="H243">IFERROR(INDEX('計測入力シート（ここのみ編集可）'!$BD$17:$BD$116,MATCH(A235&amp;B235,'計測入力シート（ここのみ編集可）'!$BO$17:$BO$116,0)),"")</f>
        <v/>
      </c>
    </row>
    <row r="244" ht="20.25" customHeight="1">
      <c r="D244" s="280"/>
    </row>
    <row r="245" ht="27.0" customHeight="1">
      <c r="A245" s="105" t="str">
        <f>A235</f>
        <v>A</v>
      </c>
      <c r="B245" s="105">
        <f>B235+1</f>
        <v>25</v>
      </c>
      <c r="D245" s="242" t="s">
        <v>11</v>
      </c>
      <c r="E245" s="243" t="s">
        <v>12</v>
      </c>
      <c r="F245" s="243" t="s">
        <v>13</v>
      </c>
      <c r="G245" s="244" t="s">
        <v>80</v>
      </c>
      <c r="H245" s="245"/>
    </row>
    <row r="246" ht="27.0" customHeight="1">
      <c r="A246" s="36"/>
      <c r="B246" s="36"/>
      <c r="D246" s="247" t="str">
        <f t="array" ref="D246">IFERROR(INDEX('計測入力シート（ここのみ編集可）'!$BN$17:$BN$116,MATCH(A245&amp;B245,'計測入力シート（ここのみ編集可）'!$BO$17:$BO$116,0)),"")</f>
        <v/>
      </c>
      <c r="E246" s="248" t="str">
        <f t="array" ref="E246">IFERROR(INDEX('計測入力シート（ここのみ編集可）'!$BP$17:$BP$116,MATCH(A245&amp;B245,'計測入力シート（ここのみ編集可）'!$BO$17:$BO$116,0)),"")</f>
        <v/>
      </c>
      <c r="F246" s="249" t="str">
        <f t="array" ref="F246">IFERROR(INDEX('計測入力シート（ここのみ編集可）'!$BR$17:$BR$116,MATCH(A245&amp;B245,'計測入力シート（ここのみ編集可）'!$BO$17:$BO$116,0)),"")</f>
        <v/>
      </c>
      <c r="G246" s="250" t="str">
        <f t="array" ref="G246">IFERROR(INDEX('計測入力シート（ここのみ編集可）'!$BL$17:$BL$116,MATCH(A245&amp;B245,'計測入力シート（ここのみ編集可）'!$BO$17:$BO$116,0)),"")</f>
        <v/>
      </c>
      <c r="H246" s="251"/>
    </row>
    <row r="247" ht="27.0" customHeight="1">
      <c r="D247" s="252" t="s">
        <v>18</v>
      </c>
      <c r="E247" s="253" t="str">
        <f t="array" ref="E247">IFERROR(INDEX('計測入力シート（ここのみ編集可）'!$C$17:$C$116,MATCH(A245&amp;B245,'計測入力シート（ここのみ編集可）'!$BO$17:$BO$116,0)),"")</f>
        <v/>
      </c>
      <c r="F247" s="254" t="s">
        <v>4</v>
      </c>
      <c r="G247" s="255" t="str">
        <f t="array" ref="G247">IFERROR(INDEX('計測入力シート（ここのみ編集可）'!$D$17:$D$116,MATCH(A245&amp;B245,'計測入力シート（ここのみ編集可）'!$BO$17:$BO$116,0)),"")</f>
        <v/>
      </c>
      <c r="H247" s="256"/>
    </row>
    <row r="248" ht="27.0" customHeight="1">
      <c r="D248" s="257" t="s">
        <v>3</v>
      </c>
      <c r="E248" s="258" t="str">
        <f t="array" ref="E248">IFERROR(INDEX('計測入力シート（ここのみ編集可）'!$B$17:$B$116,MATCH(A245&amp;B245,'計測入力シート（ここのみ編集可）'!$BO$17:$BO$116,0)),"")</f>
        <v/>
      </c>
      <c r="F248" s="259" t="s">
        <v>5</v>
      </c>
      <c r="G248" s="260" t="str">
        <f t="array" ref="G248">IFERROR(INDEX('計測入力シート（ここのみ編集可）'!$E$17:$E$116,MATCH(A245&amp;B245,'計測入力シート（ここのみ編集可）'!$BO$17:$BO$116,0)),"")</f>
        <v/>
      </c>
      <c r="H248" s="261"/>
    </row>
    <row r="249" ht="24.75" customHeight="1">
      <c r="D249" s="262" t="s">
        <v>58</v>
      </c>
      <c r="E249" s="263" t="str">
        <f t="array" ref="E249">IFERROR(INDEX(#REF!,MATCH(A245&amp;B245,'計測入力シート（ここのみ編集可）'!$BO$17:$BO$116,0)),"")</f>
        <v/>
      </c>
      <c r="H249" s="35"/>
    </row>
    <row r="250" ht="52.5" customHeight="1">
      <c r="D250" s="264" t="s">
        <v>68</v>
      </c>
      <c r="E250" s="265" t="str">
        <f t="array" ref="E250">IFERROR(INDEX(#REF!,MATCH(A245&amp;B245,'計測入力シート（ここのみ編集可）'!$BO$17:$BO$116,0)),"")</f>
        <v/>
      </c>
      <c r="F250" s="2"/>
      <c r="G250" s="2"/>
      <c r="H250" s="3"/>
    </row>
    <row r="251" ht="20.25" customHeight="1">
      <c r="D251" s="266" t="s">
        <v>70</v>
      </c>
      <c r="E251" s="267" t="str">
        <f t="array" ref="E251">IFERROR(INDEX('計測入力シート（ここのみ編集可）'!$AW$17:$AW$116,MATCH(A245&amp;B245,'計測入力シート（ここのみ編集可）'!$BO$17:$BO$116,0)),"")</f>
        <v/>
      </c>
      <c r="F251" s="268"/>
      <c r="G251" s="269" t="s">
        <v>110</v>
      </c>
      <c r="H251" s="270" t="str">
        <f t="array" ref="H251">IFERROR(INDEX('計測入力シート（ここのみ編集可）'!$AY$17:$AY$116,MATCH(A245&amp;B245,'計測入力シート（ここのみ編集可）'!$BO$17:$BO$116,0)),"")</f>
        <v/>
      </c>
    </row>
    <row r="252" ht="20.25" customHeight="1">
      <c r="D252" s="271" t="s">
        <v>73</v>
      </c>
      <c r="E252" s="272" t="str">
        <f t="array" ref="E252">IFERROR(INDEX('計測入力シート（ここのみ編集可）'!$AZ$17:$AZ$116,MATCH(A245&amp;B245,'計測入力シート（ここのみ編集可）'!$BO$17:$BO$116,0)),"")</f>
        <v/>
      </c>
      <c r="F252" s="179"/>
      <c r="G252" s="273" t="s">
        <v>111</v>
      </c>
      <c r="H252" s="274" t="str">
        <f t="array" ref="H252">IFERROR(INDEX('計測入力シート（ここのみ編集可）'!$BB$17:$BB$116,MATCH(A245&amp;B245,'計測入力シート（ここのみ編集可）'!$BO$17:$BO$116,0)),"")</f>
        <v/>
      </c>
    </row>
    <row r="253" ht="20.25" customHeight="1">
      <c r="D253" s="275" t="s">
        <v>112</v>
      </c>
      <c r="E253" s="276" t="str">
        <f t="array" ref="E253">IFERROR(INDEX('計測入力シート（ここのみ編集可）'!$BC$17:$BC$116,MATCH(A245&amp;B245,'計測入力シート（ここのみ編集可）'!$BO$17:$BO$116,0)),"")</f>
        <v/>
      </c>
      <c r="F253" s="277"/>
      <c r="G253" s="278" t="s">
        <v>9</v>
      </c>
      <c r="H253" s="279" t="str">
        <f t="array" ref="H253">IFERROR(INDEX('計測入力シート（ここのみ編集可）'!$BD$17:$BD$116,MATCH(A245&amp;B245,'計測入力シート（ここのみ編集可）'!$BO$17:$BO$116,0)),"")</f>
        <v/>
      </c>
    </row>
    <row r="254" ht="20.25" customHeight="1">
      <c r="D254" s="280"/>
    </row>
    <row r="255" ht="27.0" customHeight="1">
      <c r="A255" s="105" t="str">
        <f>A245</f>
        <v>A</v>
      </c>
      <c r="B255" s="105">
        <f>B245+1</f>
        <v>26</v>
      </c>
      <c r="D255" s="242" t="s">
        <v>11</v>
      </c>
      <c r="E255" s="243" t="s">
        <v>12</v>
      </c>
      <c r="F255" s="243" t="s">
        <v>13</v>
      </c>
      <c r="G255" s="244" t="s">
        <v>80</v>
      </c>
      <c r="H255" s="245"/>
    </row>
    <row r="256" ht="27.0" customHeight="1">
      <c r="A256" s="36"/>
      <c r="B256" s="36"/>
      <c r="D256" s="247" t="str">
        <f t="array" ref="D256">IFERROR(INDEX('計測入力シート（ここのみ編集可）'!$BN$17:$BN$116,MATCH(A255&amp;B255,'計測入力シート（ここのみ編集可）'!$BO$17:$BO$116,0)),"")</f>
        <v/>
      </c>
      <c r="E256" s="248" t="str">
        <f t="array" ref="E256">IFERROR(INDEX('計測入力シート（ここのみ編集可）'!$BP$17:$BP$116,MATCH(A255&amp;B255,'計測入力シート（ここのみ編集可）'!$BO$17:$BO$116,0)),"")</f>
        <v/>
      </c>
      <c r="F256" s="249" t="str">
        <f t="array" ref="F256">IFERROR(INDEX('計測入力シート（ここのみ編集可）'!$BR$17:$BR$116,MATCH(A255&amp;B255,'計測入力シート（ここのみ編集可）'!$BO$17:$BO$116,0)),"")</f>
        <v/>
      </c>
      <c r="G256" s="250" t="str">
        <f t="array" ref="G256">IFERROR(INDEX('計測入力シート（ここのみ編集可）'!$BL$17:$BL$116,MATCH(A255&amp;B255,'計測入力シート（ここのみ編集可）'!$BO$17:$BO$116,0)),"")</f>
        <v/>
      </c>
      <c r="H256" s="251"/>
    </row>
    <row r="257" ht="27.0" customHeight="1">
      <c r="D257" s="252" t="s">
        <v>18</v>
      </c>
      <c r="E257" s="253" t="str">
        <f t="array" ref="E257">IFERROR(INDEX('計測入力シート（ここのみ編集可）'!$C$17:$C$116,MATCH(A255&amp;B255,'計測入力シート（ここのみ編集可）'!$BO$17:$BO$116,0)),"")</f>
        <v/>
      </c>
      <c r="F257" s="254" t="s">
        <v>4</v>
      </c>
      <c r="G257" s="255" t="str">
        <f t="array" ref="G257">IFERROR(INDEX('計測入力シート（ここのみ編集可）'!$D$17:$D$116,MATCH(A255&amp;B255,'計測入力シート（ここのみ編集可）'!$BO$17:$BO$116,0)),"")</f>
        <v/>
      </c>
      <c r="H257" s="256"/>
    </row>
    <row r="258" ht="27.0" customHeight="1">
      <c r="D258" s="257" t="s">
        <v>3</v>
      </c>
      <c r="E258" s="258" t="str">
        <f t="array" ref="E258">IFERROR(INDEX('計測入力シート（ここのみ編集可）'!$B$17:$B$116,MATCH(A255&amp;B255,'計測入力シート（ここのみ編集可）'!$BO$17:$BO$116,0)),"")</f>
        <v/>
      </c>
      <c r="F258" s="259" t="s">
        <v>5</v>
      </c>
      <c r="G258" s="260" t="str">
        <f t="array" ref="G258">IFERROR(INDEX('計測入力シート（ここのみ編集可）'!$E$17:$E$116,MATCH(A255&amp;B255,'計測入力シート（ここのみ編集可）'!$BO$17:$BO$116,0)),"")</f>
        <v/>
      </c>
      <c r="H258" s="261"/>
    </row>
    <row r="259" ht="24.75" customHeight="1">
      <c r="D259" s="262" t="s">
        <v>58</v>
      </c>
      <c r="E259" s="263" t="str">
        <f t="array" ref="E259">IFERROR(INDEX(#REF!,MATCH(A255&amp;B255,'計測入力シート（ここのみ編集可）'!$BO$17:$BO$116,0)),"")</f>
        <v/>
      </c>
      <c r="H259" s="35"/>
    </row>
    <row r="260" ht="52.5" customHeight="1">
      <c r="D260" s="264" t="s">
        <v>68</v>
      </c>
      <c r="E260" s="265" t="str">
        <f t="array" ref="E260">IFERROR(INDEX(#REF!,MATCH(A255&amp;B255,'計測入力シート（ここのみ編集可）'!$BO$17:$BO$116,0)),"")</f>
        <v/>
      </c>
      <c r="F260" s="2"/>
      <c r="G260" s="2"/>
      <c r="H260" s="3"/>
    </row>
    <row r="261" ht="20.25" customHeight="1">
      <c r="D261" s="266" t="s">
        <v>70</v>
      </c>
      <c r="E261" s="267" t="str">
        <f t="array" ref="E261">IFERROR(INDEX('計測入力シート（ここのみ編集可）'!$AW$17:$AW$116,MATCH(A255&amp;B255,'計測入力シート（ここのみ編集可）'!$BO$17:$BO$116,0)),"")</f>
        <v/>
      </c>
      <c r="F261" s="268"/>
      <c r="G261" s="269" t="s">
        <v>110</v>
      </c>
      <c r="H261" s="270" t="str">
        <f t="array" ref="H261">IFERROR(INDEX('計測入力シート（ここのみ編集可）'!$AY$17:$AY$116,MATCH(A255&amp;B255,'計測入力シート（ここのみ編集可）'!$BO$17:$BO$116,0)),"")</f>
        <v/>
      </c>
    </row>
    <row r="262" ht="20.25" customHeight="1">
      <c r="D262" s="271" t="s">
        <v>73</v>
      </c>
      <c r="E262" s="272" t="str">
        <f t="array" ref="E262">IFERROR(INDEX('計測入力シート（ここのみ編集可）'!$AZ$17:$AZ$116,MATCH(A255&amp;B255,'計測入力シート（ここのみ編集可）'!$BO$17:$BO$116,0)),"")</f>
        <v/>
      </c>
      <c r="F262" s="179"/>
      <c r="G262" s="273" t="s">
        <v>111</v>
      </c>
      <c r="H262" s="274" t="str">
        <f t="array" ref="H262">IFERROR(INDEX('計測入力シート（ここのみ編集可）'!$BB$17:$BB$116,MATCH(A255&amp;B255,'計測入力シート（ここのみ編集可）'!$BO$17:$BO$116,0)),"")</f>
        <v/>
      </c>
    </row>
    <row r="263" ht="20.25" customHeight="1">
      <c r="D263" s="275" t="s">
        <v>112</v>
      </c>
      <c r="E263" s="276" t="str">
        <f t="array" ref="E263">IFERROR(INDEX('計測入力シート（ここのみ編集可）'!$BC$17:$BC$116,MATCH(A255&amp;B255,'計測入力シート（ここのみ編集可）'!$BO$17:$BO$116,0)),"")</f>
        <v/>
      </c>
      <c r="F263" s="277"/>
      <c r="G263" s="278" t="s">
        <v>9</v>
      </c>
      <c r="H263" s="279" t="str">
        <f t="array" ref="H263">IFERROR(INDEX('計測入力シート（ここのみ編集可）'!$BD$17:$BD$116,MATCH(A255&amp;B255,'計測入力シート（ここのみ編集可）'!$BO$17:$BO$116,0)),"")</f>
        <v/>
      </c>
    </row>
    <row r="264" ht="20.25" customHeight="1">
      <c r="D264" s="280"/>
    </row>
    <row r="265" ht="27.0" customHeight="1">
      <c r="A265" s="105" t="str">
        <f>A255</f>
        <v>A</v>
      </c>
      <c r="B265" s="105">
        <f>B255+1</f>
        <v>27</v>
      </c>
      <c r="D265" s="242" t="s">
        <v>11</v>
      </c>
      <c r="E265" s="243" t="s">
        <v>12</v>
      </c>
      <c r="F265" s="243" t="s">
        <v>13</v>
      </c>
      <c r="G265" s="244" t="s">
        <v>80</v>
      </c>
      <c r="H265" s="245"/>
    </row>
    <row r="266" ht="27.0" customHeight="1">
      <c r="A266" s="36"/>
      <c r="B266" s="36"/>
      <c r="D266" s="247" t="str">
        <f t="array" ref="D266">IFERROR(INDEX('計測入力シート（ここのみ編集可）'!$BN$17:$BN$116,MATCH(A265&amp;B265,'計測入力シート（ここのみ編集可）'!$BO$17:$BO$116,0)),"")</f>
        <v/>
      </c>
      <c r="E266" s="248" t="str">
        <f t="array" ref="E266">IFERROR(INDEX('計測入力シート（ここのみ編集可）'!$BP$17:$BP$116,MATCH(A265&amp;B265,'計測入力シート（ここのみ編集可）'!$BO$17:$BO$116,0)),"")</f>
        <v/>
      </c>
      <c r="F266" s="249" t="str">
        <f t="array" ref="F266">IFERROR(INDEX('計測入力シート（ここのみ編集可）'!$BR$17:$BR$116,MATCH(A265&amp;B265,'計測入力シート（ここのみ編集可）'!$BO$17:$BO$116,0)),"")</f>
        <v/>
      </c>
      <c r="G266" s="250" t="str">
        <f t="array" ref="G266">IFERROR(INDEX('計測入力シート（ここのみ編集可）'!$BL$17:$BL$116,MATCH(A265&amp;B265,'計測入力シート（ここのみ編集可）'!$BO$17:$BO$116,0)),"")</f>
        <v/>
      </c>
      <c r="H266" s="251"/>
    </row>
    <row r="267" ht="27.0" customHeight="1">
      <c r="D267" s="252" t="s">
        <v>18</v>
      </c>
      <c r="E267" s="253" t="str">
        <f t="array" ref="E267">IFERROR(INDEX('計測入力シート（ここのみ編集可）'!$C$17:$C$116,MATCH(A265&amp;B265,'計測入力シート（ここのみ編集可）'!$BO$17:$BO$116,0)),"")</f>
        <v/>
      </c>
      <c r="F267" s="254" t="s">
        <v>4</v>
      </c>
      <c r="G267" s="255" t="str">
        <f t="array" ref="G267">IFERROR(INDEX('計測入力シート（ここのみ編集可）'!$D$17:$D$116,MATCH(A265&amp;B265,'計測入力シート（ここのみ編集可）'!$BO$17:$BO$116,0)),"")</f>
        <v/>
      </c>
      <c r="H267" s="256"/>
    </row>
    <row r="268" ht="27.0" customHeight="1">
      <c r="D268" s="257" t="s">
        <v>3</v>
      </c>
      <c r="E268" s="258" t="str">
        <f t="array" ref="E268">IFERROR(INDEX('計測入力シート（ここのみ編集可）'!$B$17:$B$116,MATCH(A265&amp;B265,'計測入力シート（ここのみ編集可）'!$BO$17:$BO$116,0)),"")</f>
        <v/>
      </c>
      <c r="F268" s="259" t="s">
        <v>5</v>
      </c>
      <c r="G268" s="260" t="str">
        <f t="array" ref="G268">IFERROR(INDEX('計測入力シート（ここのみ編集可）'!$E$17:$E$116,MATCH(A265&amp;B265,'計測入力シート（ここのみ編集可）'!$BO$17:$BO$116,0)),"")</f>
        <v/>
      </c>
      <c r="H268" s="261"/>
    </row>
    <row r="269" ht="24.75" customHeight="1">
      <c r="D269" s="262" t="s">
        <v>58</v>
      </c>
      <c r="E269" s="263" t="str">
        <f t="array" ref="E269">IFERROR(INDEX(#REF!,MATCH(A265&amp;B265,'計測入力シート（ここのみ編集可）'!$BO$17:$BO$116,0)),"")</f>
        <v/>
      </c>
      <c r="H269" s="35"/>
    </row>
    <row r="270" ht="52.5" customHeight="1">
      <c r="D270" s="264" t="s">
        <v>68</v>
      </c>
      <c r="E270" s="265" t="str">
        <f t="array" ref="E270">IFERROR(INDEX(#REF!,MATCH(A265&amp;B265,'計測入力シート（ここのみ編集可）'!$BO$17:$BO$116,0)),"")</f>
        <v/>
      </c>
      <c r="F270" s="2"/>
      <c r="G270" s="2"/>
      <c r="H270" s="3"/>
    </row>
    <row r="271" ht="20.25" customHeight="1">
      <c r="D271" s="266" t="s">
        <v>70</v>
      </c>
      <c r="E271" s="267" t="str">
        <f t="array" ref="E271">IFERROR(INDEX('計測入力シート（ここのみ編集可）'!$AW$17:$AW$116,MATCH(A265&amp;B265,'計測入力シート（ここのみ編集可）'!$BO$17:$BO$116,0)),"")</f>
        <v/>
      </c>
      <c r="F271" s="268"/>
      <c r="G271" s="269" t="s">
        <v>110</v>
      </c>
      <c r="H271" s="270" t="str">
        <f t="array" ref="H271">IFERROR(INDEX('計測入力シート（ここのみ編集可）'!$AY$17:$AY$116,MATCH(A265&amp;B265,'計測入力シート（ここのみ編集可）'!$BO$17:$BO$116,0)),"")</f>
        <v/>
      </c>
    </row>
    <row r="272" ht="20.25" customHeight="1">
      <c r="D272" s="271" t="s">
        <v>73</v>
      </c>
      <c r="E272" s="272" t="str">
        <f t="array" ref="E272">IFERROR(INDEX('計測入力シート（ここのみ編集可）'!$AZ$17:$AZ$116,MATCH(A265&amp;B265,'計測入力シート（ここのみ編集可）'!$BO$17:$BO$116,0)),"")</f>
        <v/>
      </c>
      <c r="F272" s="179"/>
      <c r="G272" s="273" t="s">
        <v>111</v>
      </c>
      <c r="H272" s="274" t="str">
        <f t="array" ref="H272">IFERROR(INDEX('計測入力シート（ここのみ編集可）'!$BB$17:$BB$116,MATCH(A265&amp;B265,'計測入力シート（ここのみ編集可）'!$BO$17:$BO$116,0)),"")</f>
        <v/>
      </c>
    </row>
    <row r="273" ht="20.25" customHeight="1">
      <c r="D273" s="275" t="s">
        <v>112</v>
      </c>
      <c r="E273" s="276" t="str">
        <f t="array" ref="E273">IFERROR(INDEX('計測入力シート（ここのみ編集可）'!$BC$17:$BC$116,MATCH(A265&amp;B265,'計測入力シート（ここのみ編集可）'!$BO$17:$BO$116,0)),"")</f>
        <v/>
      </c>
      <c r="F273" s="277"/>
      <c r="G273" s="278" t="s">
        <v>9</v>
      </c>
      <c r="H273" s="279" t="str">
        <f t="array" ref="H273">IFERROR(INDEX('計測入力シート（ここのみ編集可）'!$BD$17:$BD$116,MATCH(A265&amp;B265,'計測入力シート（ここのみ編集可）'!$BO$17:$BO$116,0)),"")</f>
        <v/>
      </c>
    </row>
    <row r="274" ht="20.25" customHeight="1">
      <c r="D274" s="280"/>
    </row>
    <row r="275" ht="27.0" customHeight="1">
      <c r="A275" s="105" t="str">
        <f>A265</f>
        <v>A</v>
      </c>
      <c r="B275" s="105">
        <f>B265+1</f>
        <v>28</v>
      </c>
      <c r="D275" s="242" t="s">
        <v>11</v>
      </c>
      <c r="E275" s="243" t="s">
        <v>12</v>
      </c>
      <c r="F275" s="243" t="s">
        <v>13</v>
      </c>
      <c r="G275" s="244" t="s">
        <v>80</v>
      </c>
      <c r="H275" s="245"/>
    </row>
    <row r="276" ht="27.0" customHeight="1">
      <c r="A276" s="36"/>
      <c r="B276" s="36"/>
      <c r="D276" s="247" t="str">
        <f t="array" ref="D276">IFERROR(INDEX('計測入力シート（ここのみ編集可）'!$BN$17:$BN$116,MATCH(A275&amp;B275,'計測入力シート（ここのみ編集可）'!$BO$17:$BO$116,0)),"")</f>
        <v/>
      </c>
      <c r="E276" s="248" t="str">
        <f t="array" ref="E276">IFERROR(INDEX('計測入力シート（ここのみ編集可）'!$BP$17:$BP$116,MATCH(A275&amp;B275,'計測入力シート（ここのみ編集可）'!$BO$17:$BO$116,0)),"")</f>
        <v/>
      </c>
      <c r="F276" s="249" t="str">
        <f t="array" ref="F276">IFERROR(INDEX('計測入力シート（ここのみ編集可）'!$BR$17:$BR$116,MATCH(A275&amp;B275,'計測入力シート（ここのみ編集可）'!$BO$17:$BO$116,0)),"")</f>
        <v/>
      </c>
      <c r="G276" s="250" t="str">
        <f t="array" ref="G276">IFERROR(INDEX('計測入力シート（ここのみ編集可）'!$BL$17:$BL$116,MATCH(A275&amp;B275,'計測入力シート（ここのみ編集可）'!$BO$17:$BO$116,0)),"")</f>
        <v/>
      </c>
      <c r="H276" s="251"/>
    </row>
    <row r="277" ht="27.0" customHeight="1">
      <c r="D277" s="252" t="s">
        <v>18</v>
      </c>
      <c r="E277" s="253" t="str">
        <f t="array" ref="E277">IFERROR(INDEX('計測入力シート（ここのみ編集可）'!$C$17:$C$116,MATCH(A275&amp;B275,'計測入力シート（ここのみ編集可）'!$BO$17:$BO$116,0)),"")</f>
        <v/>
      </c>
      <c r="F277" s="254" t="s">
        <v>4</v>
      </c>
      <c r="G277" s="255" t="str">
        <f t="array" ref="G277">IFERROR(INDEX('計測入力シート（ここのみ編集可）'!$D$17:$D$116,MATCH(A275&amp;B275,'計測入力シート（ここのみ編集可）'!$BO$17:$BO$116,0)),"")</f>
        <v/>
      </c>
      <c r="H277" s="256"/>
    </row>
    <row r="278" ht="27.0" customHeight="1">
      <c r="D278" s="257" t="s">
        <v>3</v>
      </c>
      <c r="E278" s="258" t="str">
        <f t="array" ref="E278">IFERROR(INDEX('計測入力シート（ここのみ編集可）'!$B$17:$B$116,MATCH(A275&amp;B275,'計測入力シート（ここのみ編集可）'!$BO$17:$BO$116,0)),"")</f>
        <v/>
      </c>
      <c r="F278" s="259" t="s">
        <v>5</v>
      </c>
      <c r="G278" s="260" t="str">
        <f t="array" ref="G278">IFERROR(INDEX('計測入力シート（ここのみ編集可）'!$E$17:$E$116,MATCH(A275&amp;B275,'計測入力シート（ここのみ編集可）'!$BO$17:$BO$116,0)),"")</f>
        <v/>
      </c>
      <c r="H278" s="261"/>
    </row>
    <row r="279" ht="24.75" customHeight="1">
      <c r="D279" s="262" t="s">
        <v>58</v>
      </c>
      <c r="E279" s="263" t="str">
        <f t="array" ref="E279">IFERROR(INDEX(#REF!,MATCH(A275&amp;B275,'計測入力シート（ここのみ編集可）'!$BO$17:$BO$116,0)),"")</f>
        <v/>
      </c>
      <c r="H279" s="35"/>
    </row>
    <row r="280" ht="52.5" customHeight="1">
      <c r="D280" s="264" t="s">
        <v>68</v>
      </c>
      <c r="E280" s="265" t="str">
        <f t="array" ref="E280">IFERROR(INDEX(#REF!,MATCH(A275&amp;B275,'計測入力シート（ここのみ編集可）'!$BO$17:$BO$116,0)),"")</f>
        <v/>
      </c>
      <c r="F280" s="2"/>
      <c r="G280" s="2"/>
      <c r="H280" s="3"/>
    </row>
    <row r="281" ht="20.25" customHeight="1">
      <c r="D281" s="266" t="s">
        <v>70</v>
      </c>
      <c r="E281" s="267" t="str">
        <f t="array" ref="E281">IFERROR(INDEX('計測入力シート（ここのみ編集可）'!$AW$17:$AW$116,MATCH(A275&amp;B275,'計測入力シート（ここのみ編集可）'!$BO$17:$BO$116,0)),"")</f>
        <v/>
      </c>
      <c r="F281" s="268"/>
      <c r="G281" s="269" t="s">
        <v>110</v>
      </c>
      <c r="H281" s="270" t="str">
        <f t="array" ref="H281">IFERROR(INDEX('計測入力シート（ここのみ編集可）'!$AY$17:$AY$116,MATCH(A275&amp;B275,'計測入力シート（ここのみ編集可）'!$BO$17:$BO$116,0)),"")</f>
        <v/>
      </c>
    </row>
    <row r="282" ht="20.25" customHeight="1">
      <c r="D282" s="271" t="s">
        <v>73</v>
      </c>
      <c r="E282" s="272" t="str">
        <f t="array" ref="E282">IFERROR(INDEX('計測入力シート（ここのみ編集可）'!$AZ$17:$AZ$116,MATCH(A275&amp;B275,'計測入力シート（ここのみ編集可）'!$BO$17:$BO$116,0)),"")</f>
        <v/>
      </c>
      <c r="F282" s="179"/>
      <c r="G282" s="273" t="s">
        <v>111</v>
      </c>
      <c r="H282" s="274" t="str">
        <f t="array" ref="H282">IFERROR(INDEX('計測入力シート（ここのみ編集可）'!$BB$17:$BB$116,MATCH(A275&amp;B275,'計測入力シート（ここのみ編集可）'!$BO$17:$BO$116,0)),"")</f>
        <v/>
      </c>
    </row>
    <row r="283" ht="20.25" customHeight="1">
      <c r="D283" s="275" t="s">
        <v>112</v>
      </c>
      <c r="E283" s="276" t="str">
        <f t="array" ref="E283">IFERROR(INDEX('計測入力シート（ここのみ編集可）'!$BC$17:$BC$116,MATCH(A275&amp;B275,'計測入力シート（ここのみ編集可）'!$BO$17:$BO$116,0)),"")</f>
        <v/>
      </c>
      <c r="F283" s="277"/>
      <c r="G283" s="278" t="s">
        <v>9</v>
      </c>
      <c r="H283" s="279" t="str">
        <f t="array" ref="H283">IFERROR(INDEX('計測入力シート（ここのみ編集可）'!$BD$17:$BD$116,MATCH(A275&amp;B275,'計測入力シート（ここのみ編集可）'!$BO$17:$BO$116,0)),"")</f>
        <v/>
      </c>
    </row>
    <row r="284" ht="20.25" customHeight="1">
      <c r="D284" s="280"/>
    </row>
    <row r="285" ht="27.0" customHeight="1">
      <c r="A285" s="105" t="str">
        <f>A275</f>
        <v>A</v>
      </c>
      <c r="B285" s="105">
        <f>B275+1</f>
        <v>29</v>
      </c>
      <c r="D285" s="242" t="s">
        <v>11</v>
      </c>
      <c r="E285" s="243" t="s">
        <v>12</v>
      </c>
      <c r="F285" s="243" t="s">
        <v>13</v>
      </c>
      <c r="G285" s="244" t="s">
        <v>80</v>
      </c>
      <c r="H285" s="245"/>
    </row>
    <row r="286" ht="27.0" customHeight="1">
      <c r="A286" s="36"/>
      <c r="B286" s="36"/>
      <c r="D286" s="247" t="str">
        <f t="array" ref="D286">IFERROR(INDEX('計測入力シート（ここのみ編集可）'!$BN$17:$BN$116,MATCH(A285&amp;B285,'計測入力シート（ここのみ編集可）'!$BO$17:$BO$116,0)),"")</f>
        <v/>
      </c>
      <c r="E286" s="248" t="str">
        <f t="array" ref="E286">IFERROR(INDEX('計測入力シート（ここのみ編集可）'!$BP$17:$BP$116,MATCH(A285&amp;B285,'計測入力シート（ここのみ編集可）'!$BO$17:$BO$116,0)),"")</f>
        <v/>
      </c>
      <c r="F286" s="249" t="str">
        <f t="array" ref="F286">IFERROR(INDEX('計測入力シート（ここのみ編集可）'!$BR$17:$BR$116,MATCH(A285&amp;B285,'計測入力シート（ここのみ編集可）'!$BO$17:$BO$116,0)),"")</f>
        <v/>
      </c>
      <c r="G286" s="250" t="str">
        <f t="array" ref="G286">IFERROR(INDEX('計測入力シート（ここのみ編集可）'!$BL$17:$BL$116,MATCH(A285&amp;B285,'計測入力シート（ここのみ編集可）'!$BO$17:$BO$116,0)),"")</f>
        <v/>
      </c>
      <c r="H286" s="251"/>
    </row>
    <row r="287" ht="27.0" customHeight="1">
      <c r="D287" s="252" t="s">
        <v>18</v>
      </c>
      <c r="E287" s="253" t="str">
        <f t="array" ref="E287">IFERROR(INDEX('計測入力シート（ここのみ編集可）'!$C$17:$C$116,MATCH(A285&amp;B285,'計測入力シート（ここのみ編集可）'!$BO$17:$BO$116,0)),"")</f>
        <v/>
      </c>
      <c r="F287" s="254" t="s">
        <v>4</v>
      </c>
      <c r="G287" s="255" t="str">
        <f t="array" ref="G287">IFERROR(INDEX('計測入力シート（ここのみ編集可）'!$D$17:$D$116,MATCH(A285&amp;B285,'計測入力シート（ここのみ編集可）'!$BO$17:$BO$116,0)),"")</f>
        <v/>
      </c>
      <c r="H287" s="256"/>
    </row>
    <row r="288" ht="27.0" customHeight="1">
      <c r="D288" s="257" t="s">
        <v>3</v>
      </c>
      <c r="E288" s="258" t="str">
        <f t="array" ref="E288">IFERROR(INDEX('計測入力シート（ここのみ編集可）'!$B$17:$B$116,MATCH(A285&amp;B285,'計測入力シート（ここのみ編集可）'!$BO$17:$BO$116,0)),"")</f>
        <v/>
      </c>
      <c r="F288" s="259" t="s">
        <v>5</v>
      </c>
      <c r="G288" s="260" t="str">
        <f t="array" ref="G288">IFERROR(INDEX('計測入力シート（ここのみ編集可）'!$E$17:$E$116,MATCH(A285&amp;B285,'計測入力シート（ここのみ編集可）'!$BO$17:$BO$116,0)),"")</f>
        <v/>
      </c>
      <c r="H288" s="261"/>
    </row>
    <row r="289" ht="24.75" customHeight="1">
      <c r="D289" s="262" t="s">
        <v>58</v>
      </c>
      <c r="E289" s="263" t="str">
        <f t="array" ref="E289">IFERROR(INDEX(#REF!,MATCH(A285&amp;B285,'計測入力シート（ここのみ編集可）'!$BO$17:$BO$116,0)),"")</f>
        <v/>
      </c>
      <c r="H289" s="35"/>
    </row>
    <row r="290" ht="52.5" customHeight="1">
      <c r="D290" s="264" t="s">
        <v>68</v>
      </c>
      <c r="E290" s="265" t="str">
        <f t="array" ref="E290">IFERROR(INDEX(#REF!,MATCH(A285&amp;B285,'計測入力シート（ここのみ編集可）'!$BO$17:$BO$116,0)),"")</f>
        <v/>
      </c>
      <c r="F290" s="2"/>
      <c r="G290" s="2"/>
      <c r="H290" s="3"/>
    </row>
    <row r="291" ht="20.25" customHeight="1">
      <c r="D291" s="266" t="s">
        <v>70</v>
      </c>
      <c r="E291" s="267" t="str">
        <f t="array" ref="E291">IFERROR(INDEX('計測入力シート（ここのみ編集可）'!$AW$17:$AW$116,MATCH(A285&amp;B285,'計測入力シート（ここのみ編集可）'!$BO$17:$BO$116,0)),"")</f>
        <v/>
      </c>
      <c r="F291" s="268"/>
      <c r="G291" s="269" t="s">
        <v>110</v>
      </c>
      <c r="H291" s="270" t="str">
        <f t="array" ref="H291">IFERROR(INDEX('計測入力シート（ここのみ編集可）'!$AY$17:$AY$116,MATCH(A285&amp;B285,'計測入力シート（ここのみ編集可）'!$BO$17:$BO$116,0)),"")</f>
        <v/>
      </c>
    </row>
    <row r="292" ht="20.25" customHeight="1">
      <c r="D292" s="271" t="s">
        <v>73</v>
      </c>
      <c r="E292" s="272" t="str">
        <f t="array" ref="E292">IFERROR(INDEX('計測入力シート（ここのみ編集可）'!$AZ$17:$AZ$116,MATCH(A285&amp;B285,'計測入力シート（ここのみ編集可）'!$BO$17:$BO$116,0)),"")</f>
        <v/>
      </c>
      <c r="F292" s="179"/>
      <c r="G292" s="273" t="s">
        <v>111</v>
      </c>
      <c r="H292" s="274" t="str">
        <f t="array" ref="H292">IFERROR(INDEX('計測入力シート（ここのみ編集可）'!$BB$17:$BB$116,MATCH(A285&amp;B285,'計測入力シート（ここのみ編集可）'!$BO$17:$BO$116,0)),"")</f>
        <v/>
      </c>
    </row>
    <row r="293" ht="20.25" customHeight="1">
      <c r="D293" s="275" t="s">
        <v>112</v>
      </c>
      <c r="E293" s="276" t="str">
        <f t="array" ref="E293">IFERROR(INDEX('計測入力シート（ここのみ編集可）'!$BC$17:$BC$116,MATCH(A285&amp;B285,'計測入力シート（ここのみ編集可）'!$BO$17:$BO$116,0)),"")</f>
        <v/>
      </c>
      <c r="F293" s="277"/>
      <c r="G293" s="278" t="s">
        <v>9</v>
      </c>
      <c r="H293" s="279" t="str">
        <f t="array" ref="H293">IFERROR(INDEX('計測入力シート（ここのみ編集可）'!$BD$17:$BD$116,MATCH(A285&amp;B285,'計測入力シート（ここのみ編集可）'!$BO$17:$BO$116,0)),"")</f>
        <v/>
      </c>
    </row>
    <row r="294" ht="20.25" customHeight="1">
      <c r="D294" s="280"/>
    </row>
    <row r="295" ht="27.0" customHeight="1">
      <c r="A295" s="105" t="str">
        <f>A285</f>
        <v>A</v>
      </c>
      <c r="B295" s="105">
        <f>B285+1</f>
        <v>30</v>
      </c>
      <c r="D295" s="242" t="s">
        <v>11</v>
      </c>
      <c r="E295" s="243" t="s">
        <v>12</v>
      </c>
      <c r="F295" s="243" t="s">
        <v>13</v>
      </c>
      <c r="G295" s="244" t="s">
        <v>80</v>
      </c>
      <c r="H295" s="245"/>
    </row>
    <row r="296" ht="27.0" customHeight="1">
      <c r="A296" s="36"/>
      <c r="B296" s="36"/>
      <c r="D296" s="247" t="str">
        <f t="array" ref="D296">IFERROR(INDEX('計測入力シート（ここのみ編集可）'!$BN$17:$BN$116,MATCH(A295&amp;B295,'計測入力シート（ここのみ編集可）'!$BO$17:$BO$116,0)),"")</f>
        <v/>
      </c>
      <c r="E296" s="248" t="str">
        <f t="array" ref="E296">IFERROR(INDEX('計測入力シート（ここのみ編集可）'!$BP$17:$BP$116,MATCH(A295&amp;B295,'計測入力シート（ここのみ編集可）'!$BO$17:$BO$116,0)),"")</f>
        <v/>
      </c>
      <c r="F296" s="249" t="str">
        <f t="array" ref="F296">IFERROR(INDEX('計測入力シート（ここのみ編集可）'!$BR$17:$BR$116,MATCH(A295&amp;B295,'計測入力シート（ここのみ編集可）'!$BO$17:$BO$116,0)),"")</f>
        <v/>
      </c>
      <c r="G296" s="250" t="str">
        <f t="array" ref="G296">IFERROR(INDEX('計測入力シート（ここのみ編集可）'!$BL$17:$BL$116,MATCH(A295&amp;B295,'計測入力シート（ここのみ編集可）'!$BO$17:$BO$116,0)),"")</f>
        <v/>
      </c>
      <c r="H296" s="251"/>
    </row>
    <row r="297" ht="27.0" customHeight="1">
      <c r="D297" s="252" t="s">
        <v>18</v>
      </c>
      <c r="E297" s="253" t="str">
        <f t="array" ref="E297">IFERROR(INDEX('計測入力シート（ここのみ編集可）'!$C$17:$C$116,MATCH(A295&amp;B295,'計測入力シート（ここのみ編集可）'!$BO$17:$BO$116,0)),"")</f>
        <v/>
      </c>
      <c r="F297" s="254" t="s">
        <v>4</v>
      </c>
      <c r="G297" s="255" t="str">
        <f t="array" ref="G297">IFERROR(INDEX('計測入力シート（ここのみ編集可）'!$D$17:$D$116,MATCH(A295&amp;B295,'計測入力シート（ここのみ編集可）'!$BO$17:$BO$116,0)),"")</f>
        <v/>
      </c>
      <c r="H297" s="256"/>
    </row>
    <row r="298" ht="27.0" customHeight="1">
      <c r="D298" s="257" t="s">
        <v>3</v>
      </c>
      <c r="E298" s="258" t="str">
        <f t="array" ref="E298">IFERROR(INDEX('計測入力シート（ここのみ編集可）'!$B$17:$B$116,MATCH(A295&amp;B295,'計測入力シート（ここのみ編集可）'!$BO$17:$BO$116,0)),"")</f>
        <v/>
      </c>
      <c r="F298" s="259" t="s">
        <v>5</v>
      </c>
      <c r="G298" s="260" t="str">
        <f t="array" ref="G298">IFERROR(INDEX('計測入力シート（ここのみ編集可）'!$E$17:$E$116,MATCH(A295&amp;B295,'計測入力シート（ここのみ編集可）'!$BO$17:$BO$116,0)),"")</f>
        <v/>
      </c>
      <c r="H298" s="261"/>
    </row>
    <row r="299" ht="24.75" customHeight="1">
      <c r="D299" s="262" t="s">
        <v>58</v>
      </c>
      <c r="E299" s="263" t="str">
        <f t="array" ref="E299">IFERROR(INDEX(#REF!,MATCH(A295&amp;B295,'計測入力シート（ここのみ編集可）'!$BO$17:$BO$116,0)),"")</f>
        <v/>
      </c>
      <c r="H299" s="35"/>
    </row>
    <row r="300" ht="52.5" customHeight="1">
      <c r="D300" s="264" t="s">
        <v>68</v>
      </c>
      <c r="E300" s="265" t="str">
        <f t="array" ref="E300">IFERROR(INDEX(#REF!,MATCH(A295&amp;B295,'計測入力シート（ここのみ編集可）'!$BO$17:$BO$116,0)),"")</f>
        <v/>
      </c>
      <c r="F300" s="2"/>
      <c r="G300" s="2"/>
      <c r="H300" s="3"/>
    </row>
    <row r="301" ht="20.25" customHeight="1">
      <c r="D301" s="266" t="s">
        <v>70</v>
      </c>
      <c r="E301" s="267" t="str">
        <f t="array" ref="E301">IFERROR(INDEX('計測入力シート（ここのみ編集可）'!$AW$17:$AW$116,MATCH(A295&amp;B295,'計測入力シート（ここのみ編集可）'!$BO$17:$BO$116,0)),"")</f>
        <v/>
      </c>
      <c r="F301" s="268"/>
      <c r="G301" s="269" t="s">
        <v>110</v>
      </c>
      <c r="H301" s="270" t="str">
        <f t="array" ref="H301">IFERROR(INDEX('計測入力シート（ここのみ編集可）'!$AY$17:$AY$116,MATCH(A295&amp;B295,'計測入力シート（ここのみ編集可）'!$BO$17:$BO$116,0)),"")</f>
        <v/>
      </c>
    </row>
    <row r="302" ht="20.25" customHeight="1">
      <c r="D302" s="271" t="s">
        <v>73</v>
      </c>
      <c r="E302" s="272" t="str">
        <f t="array" ref="E302">IFERROR(INDEX('計測入力シート（ここのみ編集可）'!$AZ$17:$AZ$116,MATCH(A295&amp;B295,'計測入力シート（ここのみ編集可）'!$BO$17:$BO$116,0)),"")</f>
        <v/>
      </c>
      <c r="F302" s="179"/>
      <c r="G302" s="273" t="s">
        <v>111</v>
      </c>
      <c r="H302" s="274" t="str">
        <f t="array" ref="H302">IFERROR(INDEX('計測入力シート（ここのみ編集可）'!$BB$17:$BB$116,MATCH(A295&amp;B295,'計測入力シート（ここのみ編集可）'!$BO$17:$BO$116,0)),"")</f>
        <v/>
      </c>
    </row>
    <row r="303" ht="20.25" customHeight="1">
      <c r="D303" s="275" t="s">
        <v>112</v>
      </c>
      <c r="E303" s="276" t="str">
        <f t="array" ref="E303">IFERROR(INDEX('計測入力シート（ここのみ編集可）'!$BC$17:$BC$116,MATCH(A295&amp;B295,'計測入力シート（ここのみ編集可）'!$BO$17:$BO$116,0)),"")</f>
        <v/>
      </c>
      <c r="F303" s="277"/>
      <c r="G303" s="278" t="s">
        <v>9</v>
      </c>
      <c r="H303" s="279" t="str">
        <f t="array" ref="H303">IFERROR(INDEX('計測入力シート（ここのみ編集可）'!$BD$17:$BD$116,MATCH(A295&amp;B295,'計測入力シート（ここのみ編集可）'!$BO$17:$BO$116,0)),"")</f>
        <v/>
      </c>
    </row>
    <row r="304">
      <c r="D304" s="298"/>
      <c r="E304" s="298"/>
      <c r="F304" s="298"/>
      <c r="G304" s="298"/>
      <c r="H304" s="298"/>
    </row>
    <row r="305">
      <c r="D305" s="298"/>
      <c r="E305" s="298"/>
      <c r="F305" s="298"/>
      <c r="G305" s="298"/>
      <c r="H305" s="298"/>
    </row>
    <row r="306">
      <c r="D306" s="298"/>
      <c r="E306" s="298"/>
      <c r="F306" s="298"/>
      <c r="G306" s="298"/>
      <c r="H306" s="298"/>
    </row>
    <row r="307">
      <c r="D307" s="298"/>
      <c r="E307" s="298"/>
      <c r="F307" s="298"/>
      <c r="G307" s="298"/>
      <c r="H307" s="298"/>
    </row>
    <row r="308">
      <c r="D308" s="298"/>
      <c r="E308" s="298"/>
      <c r="F308" s="298"/>
      <c r="G308" s="298"/>
      <c r="H308" s="298"/>
    </row>
    <row r="309">
      <c r="D309" s="298"/>
      <c r="E309" s="298"/>
      <c r="F309" s="298"/>
      <c r="G309" s="298"/>
      <c r="H309" s="298"/>
    </row>
    <row r="310">
      <c r="D310" s="298"/>
      <c r="E310" s="298"/>
      <c r="F310" s="298"/>
      <c r="G310" s="298"/>
      <c r="H310" s="298"/>
    </row>
    <row r="311">
      <c r="D311" s="298"/>
      <c r="E311" s="298"/>
      <c r="F311" s="298"/>
      <c r="G311" s="298"/>
      <c r="H311" s="298"/>
    </row>
    <row r="312">
      <c r="D312" s="298"/>
      <c r="E312" s="298"/>
      <c r="F312" s="298"/>
      <c r="G312" s="298"/>
      <c r="H312" s="298"/>
    </row>
    <row r="313">
      <c r="D313" s="298"/>
      <c r="E313" s="298"/>
      <c r="F313" s="298"/>
      <c r="G313" s="298"/>
      <c r="H313" s="298"/>
    </row>
    <row r="314">
      <c r="D314" s="298"/>
      <c r="E314" s="298"/>
      <c r="F314" s="298"/>
      <c r="G314" s="298"/>
      <c r="H314" s="298"/>
    </row>
    <row r="315">
      <c r="D315" s="298"/>
      <c r="E315" s="298"/>
      <c r="F315" s="298"/>
      <c r="G315" s="298"/>
      <c r="H315" s="298"/>
    </row>
    <row r="316">
      <c r="D316" s="298"/>
      <c r="E316" s="298"/>
      <c r="F316" s="298"/>
      <c r="G316" s="298"/>
      <c r="H316" s="298"/>
    </row>
    <row r="317">
      <c r="D317" s="298"/>
      <c r="E317" s="298"/>
      <c r="F317" s="298"/>
      <c r="G317" s="298"/>
      <c r="H317" s="298"/>
    </row>
    <row r="318">
      <c r="D318" s="298"/>
      <c r="E318" s="298"/>
      <c r="F318" s="298"/>
      <c r="G318" s="298"/>
      <c r="H318" s="298"/>
    </row>
    <row r="319">
      <c r="D319" s="298"/>
      <c r="E319" s="298"/>
      <c r="F319" s="298"/>
      <c r="G319" s="298"/>
      <c r="H319" s="298"/>
    </row>
    <row r="320">
      <c r="D320" s="298"/>
      <c r="E320" s="298"/>
      <c r="F320" s="298"/>
      <c r="G320" s="298"/>
      <c r="H320" s="298"/>
    </row>
    <row r="321">
      <c r="D321" s="298"/>
      <c r="E321" s="298"/>
      <c r="F321" s="298"/>
      <c r="G321" s="298"/>
      <c r="H321" s="298"/>
      <c r="I321" s="298"/>
    </row>
    <row r="322">
      <c r="D322" s="298"/>
      <c r="E322" s="298"/>
      <c r="F322" s="298"/>
      <c r="G322" s="298"/>
      <c r="H322" s="298"/>
      <c r="I322" s="298"/>
    </row>
    <row r="323">
      <c r="D323" s="298"/>
      <c r="E323" s="298"/>
      <c r="F323" s="298"/>
      <c r="G323" s="298"/>
      <c r="H323" s="298"/>
      <c r="I323" s="298"/>
    </row>
    <row r="324">
      <c r="D324" s="298"/>
      <c r="E324" s="298"/>
      <c r="F324" s="298"/>
      <c r="G324" s="298"/>
      <c r="H324" s="298"/>
      <c r="I324" s="298"/>
    </row>
    <row r="325">
      <c r="D325" s="298"/>
      <c r="E325" s="298"/>
      <c r="F325" s="298"/>
      <c r="G325" s="298"/>
      <c r="H325" s="298"/>
      <c r="I325" s="298"/>
    </row>
    <row r="326">
      <c r="D326" s="298"/>
      <c r="E326" s="298"/>
      <c r="F326" s="298"/>
      <c r="G326" s="298"/>
      <c r="H326" s="298"/>
      <c r="I326" s="298"/>
    </row>
    <row r="327">
      <c r="D327" s="298"/>
      <c r="E327" s="298"/>
      <c r="F327" s="298"/>
      <c r="G327" s="298"/>
      <c r="H327" s="298"/>
      <c r="I327" s="298"/>
    </row>
    <row r="328">
      <c r="D328" s="298"/>
      <c r="E328" s="298"/>
      <c r="F328" s="298"/>
      <c r="G328" s="298"/>
      <c r="H328" s="298"/>
      <c r="I328" s="298"/>
    </row>
    <row r="329">
      <c r="D329" s="298"/>
      <c r="E329" s="298"/>
      <c r="F329" s="298"/>
      <c r="G329" s="298"/>
      <c r="H329" s="298"/>
      <c r="I329" s="298"/>
    </row>
    <row r="330">
      <c r="D330" s="298"/>
      <c r="E330" s="298"/>
      <c r="F330" s="298"/>
      <c r="G330" s="298"/>
      <c r="H330" s="298"/>
      <c r="I330" s="298"/>
    </row>
    <row r="331">
      <c r="D331" s="298"/>
      <c r="E331" s="298"/>
      <c r="F331" s="298"/>
      <c r="G331" s="298"/>
      <c r="H331" s="298"/>
      <c r="I331" s="298"/>
    </row>
    <row r="332">
      <c r="D332" s="298"/>
      <c r="E332" s="298"/>
      <c r="F332" s="298"/>
      <c r="G332" s="298"/>
      <c r="H332" s="298"/>
      <c r="I332" s="298"/>
    </row>
    <row r="333">
      <c r="D333" s="298"/>
      <c r="E333" s="298"/>
      <c r="F333" s="298"/>
      <c r="G333" s="298"/>
      <c r="H333" s="298"/>
      <c r="I333" s="298"/>
    </row>
    <row r="334">
      <c r="D334" s="298"/>
      <c r="E334" s="298"/>
      <c r="F334" s="298"/>
      <c r="G334" s="298"/>
      <c r="H334" s="298"/>
      <c r="I334" s="298"/>
    </row>
    <row r="335">
      <c r="D335" s="298"/>
      <c r="E335" s="298"/>
      <c r="F335" s="298"/>
      <c r="G335" s="298"/>
      <c r="H335" s="298"/>
      <c r="I335" s="298"/>
    </row>
    <row r="336">
      <c r="D336" s="298"/>
      <c r="E336" s="298"/>
      <c r="F336" s="298"/>
      <c r="G336" s="298"/>
      <c r="H336" s="298"/>
      <c r="I336" s="298"/>
    </row>
    <row r="337">
      <c r="D337" s="298"/>
      <c r="E337" s="298"/>
      <c r="F337" s="298"/>
      <c r="G337" s="298"/>
      <c r="H337" s="298"/>
      <c r="I337" s="298"/>
    </row>
    <row r="338">
      <c r="D338" s="298"/>
      <c r="E338" s="298"/>
      <c r="F338" s="298"/>
      <c r="G338" s="298"/>
      <c r="H338" s="298"/>
      <c r="I338" s="298"/>
    </row>
    <row r="339">
      <c r="D339" s="298"/>
      <c r="E339" s="298"/>
      <c r="F339" s="298"/>
      <c r="G339" s="298"/>
      <c r="H339" s="298"/>
      <c r="I339" s="298"/>
    </row>
    <row r="340">
      <c r="D340" s="298"/>
      <c r="E340" s="298"/>
      <c r="F340" s="298"/>
      <c r="G340" s="298"/>
      <c r="H340" s="298"/>
      <c r="I340" s="298"/>
    </row>
    <row r="341">
      <c r="D341" s="298"/>
      <c r="E341" s="298"/>
      <c r="F341" s="298"/>
      <c r="G341" s="298"/>
      <c r="H341" s="298"/>
      <c r="I341" s="298"/>
    </row>
    <row r="342">
      <c r="D342" s="298"/>
      <c r="E342" s="298"/>
      <c r="F342" s="298"/>
      <c r="G342" s="298"/>
      <c r="H342" s="298"/>
      <c r="I342" s="298"/>
    </row>
    <row r="343">
      <c r="D343" s="298"/>
      <c r="E343" s="298"/>
      <c r="F343" s="298"/>
      <c r="G343" s="298"/>
      <c r="H343" s="298"/>
      <c r="I343" s="298"/>
    </row>
    <row r="344">
      <c r="D344" s="298"/>
      <c r="E344" s="298"/>
      <c r="F344" s="298"/>
      <c r="G344" s="298"/>
      <c r="H344" s="298"/>
      <c r="I344" s="298"/>
    </row>
    <row r="345">
      <c r="D345" s="298"/>
      <c r="E345" s="298"/>
      <c r="F345" s="298"/>
      <c r="G345" s="298"/>
      <c r="H345" s="298"/>
      <c r="I345" s="298"/>
    </row>
    <row r="346">
      <c r="D346" s="298"/>
      <c r="E346" s="298"/>
      <c r="F346" s="298"/>
      <c r="G346" s="298"/>
      <c r="H346" s="298"/>
      <c r="I346" s="298"/>
    </row>
    <row r="347">
      <c r="D347" s="298"/>
      <c r="E347" s="298"/>
      <c r="F347" s="298"/>
      <c r="G347" s="298"/>
      <c r="H347" s="298"/>
      <c r="I347" s="298"/>
    </row>
    <row r="348">
      <c r="D348" s="298"/>
      <c r="E348" s="298"/>
      <c r="F348" s="298"/>
      <c r="G348" s="298"/>
      <c r="H348" s="298"/>
      <c r="I348" s="298"/>
    </row>
    <row r="349">
      <c r="D349" s="298"/>
      <c r="E349" s="298"/>
      <c r="F349" s="298"/>
      <c r="G349" s="298"/>
      <c r="H349" s="298"/>
      <c r="I349" s="298"/>
    </row>
    <row r="350">
      <c r="D350" s="298"/>
      <c r="E350" s="298"/>
      <c r="F350" s="298"/>
      <c r="G350" s="298"/>
      <c r="H350" s="298"/>
      <c r="I350" s="298"/>
    </row>
    <row r="351">
      <c r="D351" s="298"/>
      <c r="E351" s="298"/>
      <c r="F351" s="298"/>
      <c r="G351" s="298"/>
      <c r="H351" s="298"/>
      <c r="I351" s="298"/>
    </row>
    <row r="352">
      <c r="D352" s="298"/>
      <c r="E352" s="298"/>
      <c r="F352" s="298"/>
      <c r="G352" s="298"/>
      <c r="H352" s="298"/>
      <c r="I352" s="298"/>
    </row>
    <row r="353">
      <c r="D353" s="298"/>
      <c r="E353" s="298"/>
      <c r="F353" s="298"/>
      <c r="G353" s="298"/>
      <c r="H353" s="298"/>
      <c r="I353" s="298"/>
    </row>
    <row r="354">
      <c r="D354" s="298"/>
      <c r="E354" s="298"/>
      <c r="F354" s="298"/>
      <c r="G354" s="298"/>
      <c r="H354" s="298"/>
      <c r="I354" s="298"/>
    </row>
    <row r="355">
      <c r="D355" s="298"/>
      <c r="E355" s="298"/>
      <c r="F355" s="298"/>
      <c r="G355" s="298"/>
      <c r="H355" s="298"/>
      <c r="I355" s="298"/>
    </row>
    <row r="356">
      <c r="D356" s="298"/>
      <c r="E356" s="298"/>
      <c r="F356" s="298"/>
      <c r="G356" s="298"/>
      <c r="H356" s="298"/>
      <c r="I356" s="298"/>
    </row>
    <row r="357">
      <c r="D357" s="298"/>
      <c r="E357" s="298"/>
      <c r="F357" s="298"/>
      <c r="G357" s="298"/>
      <c r="H357" s="298"/>
      <c r="I357" s="298"/>
    </row>
    <row r="358">
      <c r="D358" s="298"/>
      <c r="E358" s="298"/>
      <c r="F358" s="298"/>
      <c r="G358" s="298"/>
      <c r="H358" s="298"/>
      <c r="I358" s="298"/>
    </row>
    <row r="359">
      <c r="D359" s="298"/>
      <c r="E359" s="298"/>
      <c r="F359" s="298"/>
      <c r="G359" s="298"/>
      <c r="H359" s="298"/>
      <c r="I359" s="298"/>
    </row>
    <row r="360">
      <c r="D360" s="298"/>
      <c r="E360" s="298"/>
      <c r="F360" s="298"/>
      <c r="G360" s="298"/>
      <c r="H360" s="298"/>
      <c r="I360" s="298"/>
    </row>
    <row r="361">
      <c r="D361" s="298"/>
      <c r="E361" s="298"/>
      <c r="F361" s="298"/>
      <c r="G361" s="298"/>
      <c r="H361" s="298"/>
      <c r="I361" s="298"/>
    </row>
    <row r="362">
      <c r="D362" s="298"/>
      <c r="E362" s="298"/>
      <c r="F362" s="298"/>
      <c r="G362" s="298"/>
      <c r="H362" s="298"/>
      <c r="I362" s="298"/>
    </row>
    <row r="363">
      <c r="D363" s="298"/>
      <c r="E363" s="298"/>
      <c r="F363" s="298"/>
      <c r="G363" s="298"/>
      <c r="H363" s="298"/>
      <c r="I363" s="298"/>
    </row>
    <row r="364">
      <c r="D364" s="298"/>
      <c r="E364" s="298"/>
      <c r="F364" s="298"/>
      <c r="G364" s="298"/>
      <c r="H364" s="298"/>
      <c r="I364" s="298"/>
    </row>
    <row r="365">
      <c r="D365" s="298"/>
      <c r="E365" s="298"/>
      <c r="F365" s="298"/>
      <c r="G365" s="298"/>
      <c r="H365" s="298"/>
      <c r="I365" s="298"/>
    </row>
    <row r="366">
      <c r="D366" s="298"/>
      <c r="E366" s="298"/>
      <c r="F366" s="298"/>
      <c r="G366" s="298"/>
      <c r="H366" s="298"/>
      <c r="I366" s="298"/>
    </row>
    <row r="367">
      <c r="D367" s="298"/>
      <c r="E367" s="298"/>
      <c r="F367" s="298"/>
      <c r="G367" s="298"/>
      <c r="H367" s="298"/>
      <c r="I367" s="298"/>
    </row>
    <row r="368">
      <c r="D368" s="298"/>
      <c r="E368" s="298"/>
      <c r="F368" s="298"/>
      <c r="G368" s="298"/>
      <c r="H368" s="298"/>
      <c r="I368" s="298"/>
    </row>
    <row r="369">
      <c r="D369" s="298"/>
      <c r="E369" s="298"/>
      <c r="F369" s="298"/>
      <c r="G369" s="298"/>
      <c r="H369" s="298"/>
      <c r="I369" s="298"/>
    </row>
    <row r="370">
      <c r="D370" s="298"/>
      <c r="E370" s="298"/>
      <c r="F370" s="298"/>
      <c r="G370" s="298"/>
      <c r="H370" s="298"/>
      <c r="I370" s="298"/>
    </row>
    <row r="371">
      <c r="D371" s="298"/>
      <c r="E371" s="298"/>
      <c r="F371" s="298"/>
      <c r="G371" s="298"/>
      <c r="H371" s="298"/>
      <c r="I371" s="298"/>
    </row>
    <row r="372">
      <c r="D372" s="298"/>
      <c r="E372" s="298"/>
      <c r="F372" s="298"/>
      <c r="G372" s="298"/>
      <c r="H372" s="298"/>
      <c r="I372" s="298"/>
    </row>
    <row r="373">
      <c r="D373" s="298"/>
      <c r="E373" s="298"/>
      <c r="F373" s="298"/>
      <c r="G373" s="298"/>
      <c r="H373" s="298"/>
      <c r="I373" s="298"/>
    </row>
    <row r="374">
      <c r="D374" s="298"/>
      <c r="E374" s="298"/>
      <c r="F374" s="298"/>
      <c r="G374" s="298"/>
      <c r="H374" s="298"/>
      <c r="I374" s="298"/>
    </row>
    <row r="375">
      <c r="D375" s="298"/>
      <c r="E375" s="298"/>
      <c r="F375" s="298"/>
      <c r="G375" s="298"/>
      <c r="H375" s="298"/>
      <c r="I375" s="298"/>
    </row>
    <row r="376">
      <c r="D376" s="298"/>
      <c r="E376" s="298"/>
      <c r="F376" s="298"/>
      <c r="G376" s="298"/>
      <c r="H376" s="298"/>
      <c r="I376" s="298"/>
    </row>
    <row r="377">
      <c r="D377" s="298"/>
      <c r="E377" s="298"/>
      <c r="F377" s="298"/>
      <c r="G377" s="298"/>
      <c r="H377" s="298"/>
      <c r="I377" s="298"/>
    </row>
    <row r="378">
      <c r="D378" s="298"/>
      <c r="E378" s="298"/>
      <c r="F378" s="298"/>
      <c r="G378" s="298"/>
      <c r="H378" s="298"/>
      <c r="I378" s="298"/>
    </row>
    <row r="379">
      <c r="D379" s="298"/>
      <c r="E379" s="298"/>
      <c r="F379" s="298"/>
      <c r="G379" s="298"/>
      <c r="H379" s="298"/>
      <c r="I379" s="298"/>
    </row>
    <row r="380">
      <c r="D380" s="298"/>
      <c r="E380" s="298"/>
      <c r="F380" s="298"/>
      <c r="G380" s="298"/>
      <c r="H380" s="298"/>
      <c r="I380" s="298"/>
    </row>
    <row r="381">
      <c r="D381" s="298"/>
      <c r="E381" s="298"/>
      <c r="F381" s="298"/>
      <c r="G381" s="298"/>
      <c r="H381" s="298"/>
      <c r="I381" s="298"/>
    </row>
    <row r="382">
      <c r="D382" s="298"/>
      <c r="E382" s="298"/>
      <c r="F382" s="298"/>
      <c r="G382" s="298"/>
      <c r="H382" s="298"/>
      <c r="I382" s="298"/>
    </row>
    <row r="383">
      <c r="D383" s="298"/>
      <c r="E383" s="298"/>
      <c r="F383" s="298"/>
      <c r="G383" s="298"/>
      <c r="H383" s="298"/>
      <c r="I383" s="298"/>
    </row>
    <row r="384">
      <c r="D384" s="298"/>
      <c r="E384" s="298"/>
      <c r="F384" s="298"/>
      <c r="G384" s="298"/>
      <c r="H384" s="298"/>
      <c r="I384" s="298"/>
    </row>
    <row r="385">
      <c r="D385" s="298"/>
      <c r="E385" s="298"/>
      <c r="F385" s="298"/>
      <c r="G385" s="298"/>
      <c r="H385" s="298"/>
      <c r="I385" s="298"/>
    </row>
    <row r="386">
      <c r="D386" s="298"/>
      <c r="E386" s="298"/>
      <c r="F386" s="298"/>
      <c r="G386" s="298"/>
      <c r="H386" s="298"/>
      <c r="I386" s="298"/>
    </row>
    <row r="387">
      <c r="D387" s="298"/>
      <c r="E387" s="298"/>
      <c r="F387" s="298"/>
      <c r="G387" s="298"/>
      <c r="H387" s="298"/>
      <c r="I387" s="298"/>
    </row>
    <row r="388">
      <c r="D388" s="298"/>
      <c r="E388" s="298"/>
      <c r="F388" s="298"/>
      <c r="G388" s="298"/>
      <c r="H388" s="298"/>
      <c r="I388" s="298"/>
    </row>
    <row r="389">
      <c r="D389" s="298"/>
      <c r="E389" s="298"/>
      <c r="F389" s="298"/>
      <c r="G389" s="298"/>
      <c r="H389" s="298"/>
      <c r="I389" s="298"/>
    </row>
    <row r="390">
      <c r="D390" s="298"/>
      <c r="E390" s="298"/>
      <c r="F390" s="298"/>
      <c r="G390" s="298"/>
      <c r="H390" s="298"/>
      <c r="I390" s="298"/>
    </row>
    <row r="391">
      <c r="D391" s="298"/>
      <c r="E391" s="298"/>
      <c r="F391" s="298"/>
      <c r="G391" s="298"/>
      <c r="H391" s="298"/>
      <c r="I391" s="298"/>
    </row>
    <row r="392">
      <c r="D392" s="298"/>
      <c r="E392" s="298"/>
      <c r="F392" s="298"/>
      <c r="G392" s="298"/>
      <c r="H392" s="298"/>
      <c r="I392" s="298"/>
    </row>
    <row r="393">
      <c r="D393" s="298"/>
      <c r="E393" s="298"/>
      <c r="F393" s="298"/>
      <c r="G393" s="298"/>
      <c r="H393" s="298"/>
      <c r="I393" s="298"/>
    </row>
    <row r="394">
      <c r="D394" s="298"/>
      <c r="E394" s="298"/>
      <c r="F394" s="298"/>
      <c r="G394" s="298"/>
      <c r="H394" s="298"/>
      <c r="I394" s="298"/>
    </row>
    <row r="395">
      <c r="D395" s="298"/>
      <c r="E395" s="298"/>
      <c r="F395" s="298"/>
      <c r="G395" s="298"/>
      <c r="H395" s="298"/>
      <c r="I395" s="298"/>
    </row>
    <row r="396">
      <c r="D396" s="298"/>
      <c r="E396" s="298"/>
      <c r="F396" s="298"/>
      <c r="G396" s="298"/>
      <c r="H396" s="298"/>
      <c r="I396" s="298"/>
    </row>
    <row r="397">
      <c r="D397" s="298"/>
      <c r="E397" s="298"/>
      <c r="F397" s="298"/>
      <c r="G397" s="298"/>
      <c r="H397" s="298"/>
      <c r="I397" s="298"/>
    </row>
    <row r="398">
      <c r="D398" s="298"/>
      <c r="E398" s="298"/>
      <c r="F398" s="298"/>
      <c r="G398" s="298"/>
      <c r="H398" s="298"/>
      <c r="I398" s="298"/>
    </row>
    <row r="399">
      <c r="D399" s="298"/>
      <c r="E399" s="298"/>
      <c r="F399" s="298"/>
      <c r="G399" s="298"/>
      <c r="H399" s="298"/>
      <c r="I399" s="298"/>
    </row>
    <row r="400">
      <c r="D400" s="298"/>
      <c r="E400" s="298"/>
      <c r="F400" s="298"/>
      <c r="G400" s="298"/>
      <c r="H400" s="298"/>
      <c r="I400" s="298"/>
    </row>
    <row r="401">
      <c r="D401" s="298"/>
      <c r="E401" s="298"/>
      <c r="F401" s="298"/>
      <c r="G401" s="298"/>
      <c r="H401" s="298"/>
      <c r="I401" s="298"/>
    </row>
    <row r="402">
      <c r="D402" s="298"/>
      <c r="E402" s="298"/>
      <c r="F402" s="298"/>
      <c r="G402" s="298"/>
      <c r="H402" s="298"/>
      <c r="I402" s="298"/>
    </row>
    <row r="403">
      <c r="D403" s="298"/>
      <c r="E403" s="298"/>
      <c r="F403" s="298"/>
      <c r="G403" s="298"/>
      <c r="H403" s="298"/>
      <c r="I403" s="298"/>
    </row>
    <row r="404">
      <c r="D404" s="298"/>
      <c r="E404" s="298"/>
      <c r="F404" s="298"/>
      <c r="G404" s="298"/>
      <c r="H404" s="298"/>
      <c r="I404" s="298"/>
    </row>
    <row r="405">
      <c r="D405" s="298"/>
      <c r="E405" s="298"/>
      <c r="F405" s="298"/>
      <c r="G405" s="298"/>
      <c r="H405" s="298"/>
      <c r="I405" s="298"/>
    </row>
    <row r="406">
      <c r="D406" s="298"/>
      <c r="E406" s="298"/>
      <c r="F406" s="298"/>
      <c r="G406" s="298"/>
      <c r="H406" s="298"/>
      <c r="I406" s="298"/>
    </row>
    <row r="407">
      <c r="D407" s="298"/>
      <c r="E407" s="298"/>
      <c r="F407" s="298"/>
      <c r="G407" s="298"/>
      <c r="H407" s="298"/>
      <c r="I407" s="298"/>
    </row>
    <row r="408">
      <c r="D408" s="298"/>
      <c r="E408" s="298"/>
      <c r="F408" s="298"/>
      <c r="G408" s="298"/>
      <c r="H408" s="298"/>
      <c r="I408" s="298"/>
    </row>
    <row r="409">
      <c r="D409" s="298"/>
      <c r="E409" s="298"/>
      <c r="F409" s="298"/>
      <c r="G409" s="298"/>
      <c r="H409" s="298"/>
      <c r="I409" s="298"/>
    </row>
    <row r="410">
      <c r="D410" s="298"/>
      <c r="E410" s="298"/>
      <c r="F410" s="298"/>
      <c r="G410" s="298"/>
      <c r="H410" s="298"/>
      <c r="I410" s="298"/>
    </row>
    <row r="411">
      <c r="D411" s="298"/>
      <c r="E411" s="298"/>
      <c r="F411" s="298"/>
      <c r="G411" s="298"/>
      <c r="H411" s="298"/>
      <c r="I411" s="298"/>
    </row>
    <row r="412">
      <c r="D412" s="298"/>
      <c r="E412" s="298"/>
      <c r="F412" s="298"/>
      <c r="G412" s="298"/>
      <c r="H412" s="298"/>
      <c r="I412" s="298"/>
    </row>
    <row r="413">
      <c r="D413" s="298"/>
      <c r="E413" s="298"/>
      <c r="F413" s="298"/>
      <c r="G413" s="298"/>
      <c r="H413" s="298"/>
      <c r="I413" s="298"/>
    </row>
    <row r="414">
      <c r="D414" s="298"/>
      <c r="E414" s="298"/>
      <c r="F414" s="298"/>
      <c r="G414" s="298"/>
      <c r="H414" s="298"/>
      <c r="I414" s="298"/>
    </row>
    <row r="415">
      <c r="D415" s="298"/>
      <c r="E415" s="298"/>
      <c r="F415" s="298"/>
      <c r="G415" s="298"/>
      <c r="H415" s="298"/>
      <c r="I415" s="298"/>
    </row>
    <row r="416">
      <c r="D416" s="298"/>
      <c r="E416" s="298"/>
      <c r="F416" s="298"/>
      <c r="G416" s="298"/>
      <c r="H416" s="298"/>
      <c r="I416" s="298"/>
    </row>
    <row r="417">
      <c r="D417" s="298"/>
      <c r="E417" s="298"/>
      <c r="F417" s="298"/>
      <c r="G417" s="298"/>
      <c r="H417" s="298"/>
      <c r="I417" s="298"/>
    </row>
    <row r="418">
      <c r="D418" s="298"/>
      <c r="E418" s="298"/>
      <c r="F418" s="298"/>
      <c r="G418" s="298"/>
      <c r="H418" s="298"/>
      <c r="I418" s="298"/>
    </row>
    <row r="419">
      <c r="D419" s="298"/>
      <c r="E419" s="298"/>
      <c r="F419" s="298"/>
      <c r="G419" s="298"/>
      <c r="H419" s="298"/>
      <c r="I419" s="298"/>
    </row>
    <row r="420">
      <c r="D420" s="298"/>
      <c r="E420" s="298"/>
      <c r="F420" s="298"/>
      <c r="G420" s="298"/>
      <c r="H420" s="298"/>
      <c r="I420" s="298"/>
    </row>
    <row r="421">
      <c r="D421" s="298"/>
      <c r="E421" s="298"/>
      <c r="F421" s="298"/>
      <c r="G421" s="298"/>
      <c r="H421" s="298"/>
      <c r="I421" s="298"/>
    </row>
    <row r="422">
      <c r="D422" s="298"/>
      <c r="E422" s="298"/>
      <c r="F422" s="298"/>
      <c r="G422" s="298"/>
      <c r="H422" s="298"/>
      <c r="I422" s="298"/>
    </row>
    <row r="423">
      <c r="D423" s="298"/>
      <c r="E423" s="298"/>
      <c r="F423" s="298"/>
      <c r="G423" s="298"/>
      <c r="H423" s="298"/>
      <c r="I423" s="298"/>
    </row>
    <row r="424">
      <c r="D424" s="298"/>
      <c r="E424" s="298"/>
      <c r="F424" s="298"/>
      <c r="G424" s="298"/>
      <c r="H424" s="298"/>
      <c r="I424" s="298"/>
    </row>
    <row r="425">
      <c r="D425" s="298"/>
      <c r="E425" s="298"/>
      <c r="F425" s="298"/>
      <c r="G425" s="298"/>
      <c r="H425" s="298"/>
      <c r="I425" s="298"/>
    </row>
    <row r="426">
      <c r="D426" s="298"/>
      <c r="E426" s="298"/>
      <c r="F426" s="298"/>
      <c r="G426" s="298"/>
      <c r="H426" s="298"/>
      <c r="I426" s="298"/>
    </row>
    <row r="427">
      <c r="D427" s="298"/>
      <c r="E427" s="298"/>
      <c r="F427" s="298"/>
      <c r="G427" s="298"/>
      <c r="H427" s="298"/>
      <c r="I427" s="298"/>
    </row>
    <row r="428">
      <c r="D428" s="298"/>
      <c r="E428" s="298"/>
      <c r="F428" s="298"/>
      <c r="G428" s="298"/>
      <c r="H428" s="298"/>
      <c r="I428" s="298"/>
    </row>
    <row r="429">
      <c r="D429" s="298"/>
      <c r="E429" s="298"/>
      <c r="F429" s="298"/>
      <c r="G429" s="298"/>
      <c r="H429" s="298"/>
      <c r="I429" s="298"/>
    </row>
    <row r="430">
      <c r="D430" s="298"/>
      <c r="E430" s="298"/>
      <c r="F430" s="298"/>
      <c r="G430" s="298"/>
      <c r="H430" s="298"/>
      <c r="I430" s="298"/>
    </row>
    <row r="431">
      <c r="D431" s="298"/>
      <c r="E431" s="298"/>
      <c r="F431" s="298"/>
      <c r="G431" s="298"/>
      <c r="H431" s="298"/>
      <c r="I431" s="298"/>
    </row>
    <row r="432">
      <c r="D432" s="298"/>
      <c r="E432" s="298"/>
      <c r="F432" s="298"/>
      <c r="G432" s="298"/>
      <c r="H432" s="298"/>
      <c r="I432" s="298"/>
    </row>
    <row r="433">
      <c r="D433" s="298"/>
      <c r="E433" s="298"/>
      <c r="F433" s="298"/>
      <c r="G433" s="298"/>
      <c r="H433" s="298"/>
      <c r="I433" s="298"/>
    </row>
    <row r="434">
      <c r="D434" s="298"/>
      <c r="E434" s="298"/>
      <c r="F434" s="298"/>
      <c r="G434" s="298"/>
      <c r="H434" s="298"/>
      <c r="I434" s="298"/>
    </row>
    <row r="435">
      <c r="D435" s="298"/>
      <c r="E435" s="298"/>
      <c r="F435" s="298"/>
      <c r="G435" s="298"/>
      <c r="H435" s="298"/>
      <c r="I435" s="298"/>
    </row>
    <row r="436">
      <c r="D436" s="298"/>
      <c r="E436" s="298"/>
      <c r="F436" s="298"/>
      <c r="G436" s="298"/>
      <c r="H436" s="298"/>
      <c r="I436" s="298"/>
    </row>
    <row r="437">
      <c r="D437" s="298"/>
      <c r="E437" s="298"/>
      <c r="F437" s="298"/>
      <c r="G437" s="298"/>
      <c r="H437" s="298"/>
      <c r="I437" s="298"/>
    </row>
    <row r="438">
      <c r="D438" s="298"/>
      <c r="E438" s="298"/>
      <c r="F438" s="298"/>
      <c r="G438" s="298"/>
      <c r="H438" s="298"/>
      <c r="I438" s="298"/>
    </row>
    <row r="439">
      <c r="D439" s="298"/>
      <c r="E439" s="298"/>
      <c r="F439" s="298"/>
      <c r="G439" s="298"/>
      <c r="H439" s="298"/>
      <c r="I439" s="298"/>
    </row>
    <row r="440">
      <c r="D440" s="298"/>
      <c r="E440" s="298"/>
      <c r="F440" s="298"/>
      <c r="G440" s="298"/>
      <c r="H440" s="298"/>
      <c r="I440" s="298"/>
    </row>
    <row r="441">
      <c r="D441" s="298"/>
      <c r="E441" s="298"/>
      <c r="F441" s="298"/>
      <c r="G441" s="298"/>
      <c r="H441" s="298"/>
      <c r="I441" s="298"/>
    </row>
    <row r="442">
      <c r="D442" s="298"/>
      <c r="E442" s="298"/>
      <c r="F442" s="298"/>
      <c r="G442" s="298"/>
      <c r="H442" s="298"/>
      <c r="I442" s="298"/>
    </row>
    <row r="443">
      <c r="D443" s="298"/>
      <c r="E443" s="298"/>
      <c r="F443" s="298"/>
      <c r="G443" s="298"/>
      <c r="H443" s="298"/>
      <c r="I443" s="298"/>
    </row>
    <row r="444">
      <c r="D444" s="298"/>
      <c r="E444" s="298"/>
      <c r="F444" s="298"/>
      <c r="G444" s="298"/>
      <c r="H444" s="298"/>
      <c r="I444" s="298"/>
    </row>
    <row r="445">
      <c r="D445" s="298"/>
      <c r="E445" s="298"/>
      <c r="F445" s="298"/>
      <c r="G445" s="298"/>
      <c r="H445" s="298"/>
      <c r="I445" s="298"/>
    </row>
    <row r="446">
      <c r="D446" s="298"/>
      <c r="E446" s="298"/>
      <c r="F446" s="298"/>
      <c r="G446" s="298"/>
      <c r="H446" s="298"/>
      <c r="I446" s="298"/>
    </row>
    <row r="447">
      <c r="D447" s="298"/>
      <c r="E447" s="298"/>
      <c r="F447" s="298"/>
      <c r="G447" s="298"/>
      <c r="H447" s="298"/>
      <c r="I447" s="298"/>
    </row>
    <row r="448">
      <c r="D448" s="298"/>
      <c r="E448" s="298"/>
      <c r="F448" s="298"/>
      <c r="G448" s="298"/>
      <c r="H448" s="298"/>
      <c r="I448" s="298"/>
    </row>
    <row r="449">
      <c r="D449" s="298"/>
      <c r="E449" s="298"/>
      <c r="F449" s="298"/>
      <c r="G449" s="298"/>
      <c r="H449" s="298"/>
      <c r="I449" s="298"/>
    </row>
    <row r="450">
      <c r="D450" s="298"/>
      <c r="E450" s="298"/>
      <c r="F450" s="298"/>
      <c r="G450" s="298"/>
      <c r="H450" s="298"/>
      <c r="I450" s="298"/>
    </row>
    <row r="451">
      <c r="D451" s="298"/>
      <c r="E451" s="298"/>
      <c r="F451" s="298"/>
      <c r="G451" s="298"/>
      <c r="H451" s="298"/>
      <c r="I451" s="298"/>
    </row>
    <row r="452">
      <c r="D452" s="298"/>
      <c r="E452" s="298"/>
      <c r="F452" s="298"/>
      <c r="G452" s="298"/>
      <c r="H452" s="298"/>
      <c r="I452" s="298"/>
    </row>
    <row r="453">
      <c r="D453" s="298"/>
      <c r="E453" s="298"/>
      <c r="F453" s="298"/>
      <c r="G453" s="298"/>
      <c r="H453" s="298"/>
      <c r="I453" s="298"/>
    </row>
    <row r="454">
      <c r="D454" s="298"/>
      <c r="E454" s="298"/>
      <c r="F454" s="298"/>
      <c r="G454" s="298"/>
      <c r="H454" s="298"/>
      <c r="I454" s="298"/>
    </row>
    <row r="455">
      <c r="D455" s="298"/>
      <c r="E455" s="298"/>
      <c r="F455" s="298"/>
      <c r="G455" s="298"/>
      <c r="H455" s="298"/>
      <c r="I455" s="298"/>
    </row>
    <row r="456">
      <c r="D456" s="298"/>
      <c r="E456" s="298"/>
      <c r="F456" s="298"/>
      <c r="G456" s="298"/>
      <c r="H456" s="298"/>
      <c r="I456" s="298"/>
    </row>
    <row r="457">
      <c r="D457" s="298"/>
      <c r="E457" s="298"/>
      <c r="F457" s="298"/>
      <c r="G457" s="298"/>
      <c r="H457" s="298"/>
      <c r="I457" s="298"/>
    </row>
    <row r="458">
      <c r="D458" s="298"/>
      <c r="E458" s="298"/>
      <c r="F458" s="298"/>
      <c r="G458" s="298"/>
      <c r="H458" s="298"/>
      <c r="I458" s="298"/>
    </row>
    <row r="459">
      <c r="D459" s="298"/>
      <c r="E459" s="298"/>
      <c r="F459" s="298"/>
      <c r="G459" s="298"/>
      <c r="H459" s="298"/>
      <c r="I459" s="298"/>
    </row>
    <row r="460">
      <c r="D460" s="298"/>
      <c r="E460" s="298"/>
      <c r="F460" s="298"/>
      <c r="G460" s="298"/>
      <c r="H460" s="298"/>
      <c r="I460" s="298"/>
    </row>
    <row r="461">
      <c r="D461" s="298"/>
      <c r="E461" s="298"/>
      <c r="F461" s="298"/>
      <c r="G461" s="298"/>
      <c r="H461" s="298"/>
      <c r="I461" s="298"/>
    </row>
    <row r="462">
      <c r="D462" s="298"/>
      <c r="E462" s="298"/>
      <c r="F462" s="298"/>
      <c r="G462" s="298"/>
      <c r="H462" s="298"/>
      <c r="I462" s="298"/>
    </row>
    <row r="463">
      <c r="D463" s="298"/>
      <c r="E463" s="298"/>
      <c r="F463" s="298"/>
      <c r="G463" s="298"/>
      <c r="H463" s="298"/>
      <c r="I463" s="298"/>
    </row>
    <row r="464">
      <c r="D464" s="298"/>
      <c r="E464" s="298"/>
      <c r="F464" s="298"/>
      <c r="G464" s="298"/>
      <c r="H464" s="298"/>
      <c r="I464" s="298"/>
    </row>
    <row r="465">
      <c r="D465" s="298"/>
      <c r="E465" s="298"/>
      <c r="F465" s="298"/>
      <c r="G465" s="298"/>
      <c r="H465" s="298"/>
      <c r="I465" s="298"/>
    </row>
    <row r="466">
      <c r="D466" s="298"/>
      <c r="E466" s="298"/>
      <c r="F466" s="298"/>
      <c r="G466" s="298"/>
      <c r="H466" s="298"/>
      <c r="I466" s="298"/>
    </row>
    <row r="467">
      <c r="D467" s="298"/>
      <c r="E467" s="298"/>
      <c r="F467" s="298"/>
      <c r="G467" s="298"/>
      <c r="H467" s="298"/>
      <c r="I467" s="298"/>
    </row>
    <row r="468">
      <c r="D468" s="298"/>
      <c r="E468" s="298"/>
      <c r="F468" s="298"/>
      <c r="G468" s="298"/>
      <c r="H468" s="298"/>
      <c r="I468" s="298"/>
    </row>
    <row r="469">
      <c r="D469" s="298"/>
      <c r="E469" s="298"/>
      <c r="F469" s="298"/>
      <c r="G469" s="298"/>
      <c r="H469" s="298"/>
      <c r="I469" s="298"/>
    </row>
    <row r="470">
      <c r="D470" s="298"/>
      <c r="E470" s="298"/>
      <c r="F470" s="298"/>
      <c r="G470" s="298"/>
      <c r="H470" s="298"/>
      <c r="I470" s="298"/>
    </row>
    <row r="471">
      <c r="D471" s="298"/>
      <c r="E471" s="298"/>
      <c r="F471" s="298"/>
      <c r="G471" s="298"/>
      <c r="H471" s="298"/>
      <c r="I471" s="298"/>
    </row>
    <row r="472">
      <c r="D472" s="298"/>
      <c r="E472" s="298"/>
      <c r="F472" s="298"/>
      <c r="G472" s="298"/>
      <c r="H472" s="298"/>
      <c r="I472" s="298"/>
    </row>
    <row r="473">
      <c r="D473" s="298"/>
      <c r="E473" s="298"/>
      <c r="F473" s="298"/>
      <c r="G473" s="298"/>
      <c r="H473" s="298"/>
      <c r="I473" s="298"/>
    </row>
    <row r="474">
      <c r="D474" s="298"/>
      <c r="E474" s="298"/>
      <c r="F474" s="298"/>
      <c r="G474" s="298"/>
      <c r="H474" s="298"/>
      <c r="I474" s="298"/>
    </row>
    <row r="475">
      <c r="D475" s="298"/>
      <c r="E475" s="298"/>
      <c r="F475" s="298"/>
      <c r="G475" s="298"/>
      <c r="H475" s="298"/>
      <c r="I475" s="298"/>
    </row>
    <row r="476">
      <c r="D476" s="298"/>
      <c r="E476" s="298"/>
      <c r="F476" s="298"/>
      <c r="G476" s="298"/>
      <c r="H476" s="298"/>
      <c r="I476" s="298"/>
    </row>
    <row r="477">
      <c r="D477" s="298"/>
      <c r="E477" s="298"/>
      <c r="F477" s="298"/>
      <c r="G477" s="298"/>
      <c r="H477" s="298"/>
      <c r="I477" s="298"/>
    </row>
    <row r="478">
      <c r="D478" s="298"/>
      <c r="E478" s="298"/>
      <c r="F478" s="298"/>
      <c r="G478" s="298"/>
      <c r="H478" s="298"/>
      <c r="I478" s="298"/>
    </row>
    <row r="479">
      <c r="D479" s="298"/>
      <c r="E479" s="298"/>
      <c r="F479" s="298"/>
      <c r="G479" s="298"/>
      <c r="H479" s="298"/>
      <c r="I479" s="298"/>
    </row>
    <row r="480">
      <c r="D480" s="298"/>
      <c r="E480" s="298"/>
      <c r="F480" s="298"/>
      <c r="G480" s="298"/>
      <c r="H480" s="298"/>
      <c r="I480" s="298"/>
    </row>
    <row r="481">
      <c r="D481" s="298"/>
      <c r="E481" s="298"/>
      <c r="F481" s="298"/>
      <c r="G481" s="298"/>
      <c r="H481" s="298"/>
      <c r="I481" s="298"/>
    </row>
    <row r="482">
      <c r="D482" s="298"/>
      <c r="E482" s="298"/>
      <c r="F482" s="298"/>
      <c r="G482" s="298"/>
      <c r="H482" s="298"/>
      <c r="I482" s="298"/>
    </row>
    <row r="483">
      <c r="D483" s="298"/>
      <c r="E483" s="298"/>
      <c r="F483" s="298"/>
      <c r="G483" s="298"/>
      <c r="H483" s="298"/>
      <c r="I483" s="298"/>
    </row>
    <row r="484">
      <c r="D484" s="298"/>
      <c r="E484" s="298"/>
      <c r="F484" s="298"/>
      <c r="G484" s="298"/>
      <c r="H484" s="298"/>
      <c r="I484" s="298"/>
    </row>
    <row r="485">
      <c r="D485" s="298"/>
      <c r="E485" s="298"/>
      <c r="F485" s="298"/>
      <c r="G485" s="298"/>
      <c r="H485" s="298"/>
      <c r="I485" s="298"/>
    </row>
    <row r="486">
      <c r="D486" s="298"/>
      <c r="E486" s="298"/>
      <c r="F486" s="298"/>
      <c r="G486" s="298"/>
      <c r="H486" s="298"/>
      <c r="I486" s="298"/>
    </row>
    <row r="487">
      <c r="D487" s="298"/>
      <c r="E487" s="298"/>
      <c r="F487" s="298"/>
      <c r="G487" s="298"/>
      <c r="H487" s="298"/>
      <c r="I487" s="298"/>
    </row>
    <row r="488">
      <c r="D488" s="298"/>
      <c r="E488" s="298"/>
      <c r="F488" s="298"/>
      <c r="G488" s="298"/>
      <c r="H488" s="298"/>
      <c r="I488" s="298"/>
    </row>
    <row r="489">
      <c r="D489" s="298"/>
      <c r="E489" s="298"/>
      <c r="F489" s="298"/>
      <c r="G489" s="298"/>
      <c r="H489" s="298"/>
      <c r="I489" s="298"/>
    </row>
    <row r="490">
      <c r="D490" s="298"/>
      <c r="E490" s="298"/>
      <c r="F490" s="298"/>
      <c r="G490" s="298"/>
      <c r="H490" s="298"/>
      <c r="I490" s="298"/>
    </row>
    <row r="491">
      <c r="D491" s="298"/>
      <c r="E491" s="298"/>
      <c r="F491" s="298"/>
      <c r="G491" s="298"/>
      <c r="H491" s="298"/>
      <c r="I491" s="298"/>
    </row>
    <row r="492">
      <c r="D492" s="298"/>
      <c r="E492" s="298"/>
      <c r="F492" s="298"/>
      <c r="G492" s="298"/>
      <c r="H492" s="298"/>
      <c r="I492" s="298"/>
    </row>
    <row r="493">
      <c r="D493" s="298"/>
      <c r="E493" s="298"/>
      <c r="F493" s="298"/>
      <c r="G493" s="298"/>
      <c r="H493" s="298"/>
      <c r="I493" s="298"/>
    </row>
    <row r="494">
      <c r="D494" s="298"/>
      <c r="E494" s="298"/>
      <c r="F494" s="298"/>
      <c r="G494" s="298"/>
      <c r="H494" s="298"/>
      <c r="I494" s="298"/>
    </row>
    <row r="495">
      <c r="D495" s="298"/>
      <c r="E495" s="298"/>
      <c r="F495" s="298"/>
      <c r="G495" s="298"/>
      <c r="H495" s="298"/>
      <c r="I495" s="298"/>
    </row>
    <row r="496">
      <c r="D496" s="298"/>
      <c r="E496" s="298"/>
      <c r="F496" s="298"/>
      <c r="G496" s="298"/>
      <c r="H496" s="298"/>
      <c r="I496" s="298"/>
    </row>
    <row r="497">
      <c r="D497" s="298"/>
      <c r="E497" s="298"/>
      <c r="F497" s="298"/>
      <c r="G497" s="298"/>
      <c r="H497" s="298"/>
      <c r="I497" s="298"/>
    </row>
    <row r="498">
      <c r="D498" s="298"/>
      <c r="E498" s="298"/>
      <c r="F498" s="298"/>
      <c r="G498" s="298"/>
      <c r="H498" s="298"/>
      <c r="I498" s="298"/>
    </row>
    <row r="499">
      <c r="D499" s="298"/>
      <c r="E499" s="298"/>
      <c r="F499" s="298"/>
      <c r="G499" s="298"/>
      <c r="H499" s="298"/>
      <c r="I499" s="298"/>
    </row>
    <row r="500">
      <c r="D500" s="298"/>
      <c r="E500" s="298"/>
      <c r="F500" s="298"/>
      <c r="G500" s="298"/>
      <c r="H500" s="298"/>
      <c r="I500" s="298"/>
    </row>
    <row r="501">
      <c r="D501" s="298"/>
      <c r="E501" s="298"/>
      <c r="F501" s="298"/>
      <c r="G501" s="298"/>
      <c r="H501" s="298"/>
      <c r="I501" s="298"/>
    </row>
    <row r="502">
      <c r="D502" s="298"/>
      <c r="E502" s="298"/>
      <c r="F502" s="298"/>
      <c r="G502" s="298"/>
      <c r="H502" s="298"/>
      <c r="I502" s="298"/>
    </row>
    <row r="503">
      <c r="D503" s="298"/>
      <c r="E503" s="298"/>
      <c r="F503" s="298"/>
      <c r="G503" s="298"/>
      <c r="H503" s="298"/>
      <c r="I503" s="298"/>
    </row>
    <row r="504">
      <c r="D504" s="298"/>
      <c r="E504" s="298"/>
      <c r="F504" s="298"/>
      <c r="G504" s="298"/>
      <c r="H504" s="298"/>
      <c r="I504" s="298"/>
    </row>
    <row r="505">
      <c r="D505" s="298"/>
      <c r="E505" s="298"/>
      <c r="F505" s="298"/>
      <c r="G505" s="298"/>
      <c r="H505" s="298"/>
      <c r="I505" s="298"/>
    </row>
    <row r="506">
      <c r="D506" s="298"/>
      <c r="E506" s="298"/>
      <c r="F506" s="298"/>
      <c r="G506" s="298"/>
      <c r="H506" s="298"/>
      <c r="I506" s="298"/>
    </row>
    <row r="507">
      <c r="D507" s="298"/>
      <c r="E507" s="298"/>
      <c r="F507" s="298"/>
      <c r="G507" s="298"/>
      <c r="H507" s="298"/>
      <c r="I507" s="298"/>
    </row>
    <row r="508">
      <c r="D508" s="298"/>
      <c r="E508" s="298"/>
      <c r="F508" s="298"/>
      <c r="G508" s="298"/>
      <c r="H508" s="298"/>
      <c r="I508" s="298"/>
    </row>
    <row r="509">
      <c r="D509" s="298"/>
      <c r="E509" s="298"/>
      <c r="F509" s="298"/>
      <c r="G509" s="298"/>
      <c r="H509" s="298"/>
      <c r="I509" s="298"/>
    </row>
    <row r="510">
      <c r="D510" s="298"/>
      <c r="E510" s="298"/>
      <c r="F510" s="298"/>
      <c r="G510" s="298"/>
      <c r="H510" s="298"/>
      <c r="I510" s="298"/>
    </row>
    <row r="511">
      <c r="D511" s="298"/>
      <c r="E511" s="298"/>
      <c r="F511" s="298"/>
      <c r="G511" s="298"/>
      <c r="H511" s="298"/>
      <c r="I511" s="298"/>
    </row>
    <row r="512">
      <c r="D512" s="298"/>
      <c r="E512" s="298"/>
      <c r="F512" s="298"/>
      <c r="G512" s="298"/>
      <c r="H512" s="298"/>
      <c r="I512" s="298"/>
    </row>
    <row r="513">
      <c r="D513" s="298"/>
      <c r="E513" s="298"/>
      <c r="F513" s="298"/>
      <c r="G513" s="298"/>
      <c r="H513" s="298"/>
      <c r="I513" s="298"/>
    </row>
    <row r="514">
      <c r="D514" s="298"/>
      <c r="E514" s="298"/>
      <c r="F514" s="298"/>
      <c r="G514" s="298"/>
      <c r="H514" s="298"/>
      <c r="I514" s="298"/>
    </row>
    <row r="515">
      <c r="D515" s="298"/>
      <c r="E515" s="298"/>
      <c r="F515" s="298"/>
      <c r="G515" s="298"/>
      <c r="H515" s="298"/>
      <c r="I515" s="298"/>
    </row>
    <row r="516">
      <c r="D516" s="298"/>
      <c r="E516" s="298"/>
      <c r="F516" s="298"/>
      <c r="G516" s="298"/>
      <c r="H516" s="298"/>
      <c r="I516" s="298"/>
    </row>
    <row r="517">
      <c r="D517" s="298"/>
      <c r="E517" s="298"/>
      <c r="F517" s="298"/>
      <c r="G517" s="298"/>
      <c r="H517" s="298"/>
      <c r="I517" s="298"/>
    </row>
    <row r="518">
      <c r="D518" s="298"/>
      <c r="E518" s="298"/>
      <c r="F518" s="298"/>
      <c r="G518" s="298"/>
      <c r="H518" s="298"/>
      <c r="I518" s="298"/>
    </row>
    <row r="519">
      <c r="D519" s="298"/>
      <c r="E519" s="298"/>
      <c r="F519" s="298"/>
      <c r="G519" s="298"/>
      <c r="H519" s="298"/>
      <c r="I519" s="298"/>
    </row>
    <row r="520">
      <c r="D520" s="298"/>
      <c r="E520" s="298"/>
      <c r="F520" s="298"/>
      <c r="G520" s="298"/>
      <c r="H520" s="298"/>
      <c r="I520" s="298"/>
    </row>
    <row r="521">
      <c r="D521" s="298"/>
      <c r="E521" s="298"/>
      <c r="F521" s="298"/>
      <c r="G521" s="298"/>
      <c r="H521" s="298"/>
      <c r="I521" s="298"/>
    </row>
    <row r="522">
      <c r="D522" s="298"/>
      <c r="E522" s="298"/>
      <c r="F522" s="298"/>
      <c r="G522" s="298"/>
      <c r="H522" s="298"/>
      <c r="I522" s="298"/>
    </row>
    <row r="523">
      <c r="D523" s="298"/>
      <c r="E523" s="298"/>
      <c r="F523" s="298"/>
      <c r="G523" s="298"/>
      <c r="H523" s="298"/>
      <c r="I523" s="298"/>
    </row>
    <row r="524">
      <c r="D524" s="298"/>
      <c r="E524" s="298"/>
      <c r="F524" s="298"/>
      <c r="G524" s="298"/>
      <c r="H524" s="298"/>
      <c r="I524" s="298"/>
    </row>
    <row r="525">
      <c r="D525" s="298"/>
      <c r="E525" s="298"/>
      <c r="F525" s="298"/>
      <c r="G525" s="298"/>
      <c r="H525" s="298"/>
      <c r="I525" s="298"/>
    </row>
    <row r="526">
      <c r="D526" s="298"/>
      <c r="E526" s="298"/>
      <c r="F526" s="298"/>
      <c r="G526" s="298"/>
      <c r="H526" s="298"/>
      <c r="I526" s="298"/>
    </row>
    <row r="527">
      <c r="D527" s="298"/>
      <c r="E527" s="298"/>
      <c r="F527" s="298"/>
      <c r="G527" s="298"/>
      <c r="H527" s="298"/>
      <c r="I527" s="298"/>
    </row>
    <row r="528">
      <c r="D528" s="298"/>
      <c r="E528" s="298"/>
      <c r="F528" s="298"/>
      <c r="G528" s="298"/>
      <c r="H528" s="298"/>
      <c r="I528" s="298"/>
    </row>
    <row r="529">
      <c r="D529" s="298"/>
      <c r="E529" s="298"/>
      <c r="F529" s="298"/>
      <c r="G529" s="298"/>
      <c r="H529" s="298"/>
      <c r="I529" s="298"/>
    </row>
    <row r="530">
      <c r="D530" s="298"/>
      <c r="E530" s="298"/>
      <c r="F530" s="298"/>
      <c r="G530" s="298"/>
      <c r="H530" s="298"/>
      <c r="I530" s="298"/>
    </row>
    <row r="531">
      <c r="D531" s="298"/>
      <c r="E531" s="298"/>
      <c r="F531" s="298"/>
      <c r="G531" s="298"/>
      <c r="H531" s="298"/>
      <c r="I531" s="298"/>
    </row>
    <row r="532">
      <c r="D532" s="298"/>
      <c r="E532" s="298"/>
      <c r="F532" s="298"/>
      <c r="G532" s="298"/>
      <c r="H532" s="298"/>
      <c r="I532" s="298"/>
    </row>
    <row r="533">
      <c r="D533" s="298"/>
      <c r="E533" s="298"/>
      <c r="F533" s="298"/>
      <c r="G533" s="298"/>
      <c r="H533" s="298"/>
      <c r="I533" s="298"/>
    </row>
    <row r="534">
      <c r="D534" s="298"/>
      <c r="E534" s="298"/>
      <c r="F534" s="298"/>
      <c r="G534" s="298"/>
      <c r="H534" s="298"/>
      <c r="I534" s="298"/>
    </row>
    <row r="535">
      <c r="D535" s="298"/>
      <c r="E535" s="298"/>
      <c r="F535" s="298"/>
      <c r="G535" s="298"/>
      <c r="H535" s="298"/>
      <c r="I535" s="298"/>
    </row>
    <row r="536">
      <c r="D536" s="298"/>
      <c r="E536" s="298"/>
      <c r="F536" s="298"/>
      <c r="G536" s="298"/>
      <c r="H536" s="298"/>
      <c r="I536" s="298"/>
    </row>
    <row r="537">
      <c r="D537" s="298"/>
      <c r="E537" s="298"/>
      <c r="F537" s="298"/>
      <c r="G537" s="298"/>
      <c r="H537" s="298"/>
      <c r="I537" s="298"/>
    </row>
    <row r="538">
      <c r="D538" s="298"/>
      <c r="E538" s="298"/>
      <c r="F538" s="298"/>
      <c r="G538" s="298"/>
      <c r="H538" s="298"/>
      <c r="I538" s="298"/>
    </row>
    <row r="539">
      <c r="D539" s="298"/>
      <c r="E539" s="298"/>
      <c r="F539" s="298"/>
      <c r="G539" s="298"/>
      <c r="H539" s="298"/>
      <c r="I539" s="298"/>
    </row>
    <row r="540">
      <c r="D540" s="298"/>
      <c r="E540" s="298"/>
      <c r="F540" s="298"/>
      <c r="G540" s="298"/>
      <c r="H540" s="298"/>
      <c r="I540" s="298"/>
    </row>
    <row r="541">
      <c r="D541" s="298"/>
      <c r="E541" s="298"/>
      <c r="F541" s="298"/>
      <c r="G541" s="298"/>
      <c r="H541" s="298"/>
      <c r="I541" s="298"/>
    </row>
    <row r="542">
      <c r="D542" s="298"/>
      <c r="E542" s="298"/>
      <c r="F542" s="298"/>
      <c r="G542" s="298"/>
      <c r="H542" s="298"/>
      <c r="I542" s="298"/>
    </row>
    <row r="543">
      <c r="D543" s="298"/>
      <c r="E543" s="298"/>
      <c r="F543" s="298"/>
      <c r="G543" s="298"/>
      <c r="H543" s="298"/>
      <c r="I543" s="298"/>
    </row>
    <row r="544">
      <c r="D544" s="298"/>
      <c r="E544" s="298"/>
      <c r="F544" s="298"/>
      <c r="G544" s="298"/>
      <c r="H544" s="298"/>
      <c r="I544" s="298"/>
    </row>
    <row r="545">
      <c r="D545" s="298"/>
      <c r="E545" s="298"/>
      <c r="F545" s="298"/>
      <c r="G545" s="298"/>
      <c r="H545" s="298"/>
      <c r="I545" s="298"/>
    </row>
    <row r="546">
      <c r="D546" s="298"/>
      <c r="E546" s="298"/>
      <c r="F546" s="298"/>
      <c r="G546" s="298"/>
      <c r="H546" s="298"/>
      <c r="I546" s="298"/>
    </row>
    <row r="547">
      <c r="D547" s="298"/>
      <c r="E547" s="298"/>
      <c r="F547" s="298"/>
      <c r="G547" s="298"/>
      <c r="H547" s="298"/>
      <c r="I547" s="298"/>
    </row>
    <row r="548">
      <c r="D548" s="298"/>
      <c r="E548" s="298"/>
      <c r="F548" s="298"/>
      <c r="G548" s="298"/>
      <c r="H548" s="298"/>
      <c r="I548" s="298"/>
    </row>
    <row r="549">
      <c r="D549" s="298"/>
      <c r="E549" s="298"/>
      <c r="F549" s="298"/>
      <c r="G549" s="298"/>
      <c r="H549" s="298"/>
      <c r="I549" s="298"/>
    </row>
    <row r="550">
      <c r="D550" s="298"/>
      <c r="E550" s="298"/>
      <c r="F550" s="298"/>
      <c r="G550" s="298"/>
      <c r="H550" s="298"/>
      <c r="I550" s="298"/>
    </row>
    <row r="551">
      <c r="D551" s="298"/>
      <c r="E551" s="298"/>
      <c r="F551" s="298"/>
      <c r="G551" s="298"/>
      <c r="H551" s="298"/>
      <c r="I551" s="298"/>
    </row>
    <row r="552">
      <c r="D552" s="298"/>
      <c r="E552" s="298"/>
      <c r="F552" s="298"/>
      <c r="G552" s="298"/>
      <c r="H552" s="298"/>
      <c r="I552" s="298"/>
    </row>
    <row r="553">
      <c r="D553" s="298"/>
      <c r="E553" s="298"/>
      <c r="F553" s="298"/>
      <c r="G553" s="298"/>
      <c r="H553" s="298"/>
      <c r="I553" s="298"/>
    </row>
    <row r="554">
      <c r="D554" s="298"/>
      <c r="E554" s="298"/>
      <c r="F554" s="298"/>
      <c r="G554" s="298"/>
      <c r="H554" s="298"/>
      <c r="I554" s="298"/>
    </row>
    <row r="555">
      <c r="D555" s="298"/>
      <c r="E555" s="298"/>
      <c r="F555" s="298"/>
      <c r="G555" s="298"/>
      <c r="H555" s="298"/>
      <c r="I555" s="298"/>
    </row>
    <row r="556">
      <c r="D556" s="298"/>
      <c r="E556" s="298"/>
      <c r="F556" s="298"/>
      <c r="G556" s="298"/>
      <c r="H556" s="298"/>
      <c r="I556" s="298"/>
    </row>
    <row r="557">
      <c r="D557" s="298"/>
      <c r="E557" s="298"/>
      <c r="F557" s="298"/>
      <c r="G557" s="298"/>
      <c r="H557" s="298"/>
      <c r="I557" s="298"/>
    </row>
    <row r="558">
      <c r="D558" s="298"/>
      <c r="E558" s="298"/>
      <c r="F558" s="298"/>
      <c r="G558" s="298"/>
      <c r="H558" s="298"/>
      <c r="I558" s="298"/>
    </row>
    <row r="559">
      <c r="D559" s="298"/>
      <c r="E559" s="298"/>
      <c r="F559" s="298"/>
      <c r="G559" s="298"/>
      <c r="H559" s="298"/>
      <c r="I559" s="298"/>
    </row>
    <row r="560">
      <c r="D560" s="298"/>
      <c r="E560" s="298"/>
      <c r="F560" s="298"/>
      <c r="G560" s="298"/>
      <c r="H560" s="298"/>
      <c r="I560" s="298"/>
    </row>
    <row r="561">
      <c r="D561" s="298"/>
      <c r="E561" s="298"/>
      <c r="F561" s="298"/>
      <c r="G561" s="298"/>
      <c r="H561" s="298"/>
      <c r="I561" s="298"/>
    </row>
    <row r="562">
      <c r="D562" s="298"/>
      <c r="E562" s="298"/>
      <c r="F562" s="298"/>
      <c r="G562" s="298"/>
      <c r="H562" s="298"/>
      <c r="I562" s="298"/>
    </row>
    <row r="563">
      <c r="D563" s="298"/>
      <c r="E563" s="298"/>
      <c r="F563" s="298"/>
      <c r="G563" s="298"/>
      <c r="H563" s="298"/>
      <c r="I563" s="298"/>
    </row>
    <row r="564">
      <c r="D564" s="298"/>
      <c r="E564" s="298"/>
      <c r="F564" s="298"/>
      <c r="G564" s="298"/>
      <c r="H564" s="298"/>
      <c r="I564" s="298"/>
    </row>
    <row r="565">
      <c r="D565" s="298"/>
      <c r="E565" s="298"/>
      <c r="F565" s="298"/>
      <c r="G565" s="298"/>
      <c r="H565" s="298"/>
      <c r="I565" s="298"/>
    </row>
    <row r="566">
      <c r="D566" s="298"/>
      <c r="E566" s="298"/>
      <c r="F566" s="298"/>
      <c r="G566" s="298"/>
      <c r="H566" s="298"/>
      <c r="I566" s="298"/>
    </row>
    <row r="567">
      <c r="D567" s="298"/>
      <c r="E567" s="298"/>
      <c r="F567" s="298"/>
      <c r="G567" s="298"/>
      <c r="H567" s="298"/>
      <c r="I567" s="298"/>
    </row>
    <row r="568">
      <c r="D568" s="298"/>
      <c r="E568" s="298"/>
      <c r="F568" s="298"/>
      <c r="G568" s="298"/>
      <c r="H568" s="298"/>
      <c r="I568" s="298"/>
    </row>
    <row r="569">
      <c r="D569" s="298"/>
      <c r="E569" s="298"/>
      <c r="F569" s="298"/>
      <c r="G569" s="298"/>
      <c r="H569" s="298"/>
      <c r="I569" s="298"/>
    </row>
    <row r="570">
      <c r="D570" s="298"/>
      <c r="E570" s="298"/>
      <c r="F570" s="298"/>
      <c r="G570" s="298"/>
      <c r="H570" s="298"/>
      <c r="I570" s="298"/>
    </row>
    <row r="571">
      <c r="D571" s="298"/>
      <c r="E571" s="298"/>
      <c r="F571" s="298"/>
      <c r="G571" s="298"/>
      <c r="H571" s="298"/>
      <c r="I571" s="298"/>
    </row>
    <row r="572">
      <c r="D572" s="298"/>
      <c r="E572" s="298"/>
      <c r="F572" s="298"/>
      <c r="G572" s="298"/>
      <c r="H572" s="298"/>
      <c r="I572" s="298"/>
    </row>
    <row r="573">
      <c r="D573" s="298"/>
      <c r="E573" s="298"/>
      <c r="F573" s="298"/>
      <c r="G573" s="298"/>
      <c r="H573" s="298"/>
      <c r="I573" s="298"/>
    </row>
    <row r="574">
      <c r="D574" s="298"/>
      <c r="E574" s="298"/>
      <c r="F574" s="298"/>
      <c r="G574" s="298"/>
      <c r="H574" s="298"/>
      <c r="I574" s="298"/>
    </row>
    <row r="575">
      <c r="D575" s="298"/>
      <c r="E575" s="298"/>
      <c r="F575" s="298"/>
      <c r="G575" s="298"/>
      <c r="H575" s="298"/>
      <c r="I575" s="298"/>
    </row>
    <row r="576">
      <c r="D576" s="298"/>
      <c r="E576" s="298"/>
      <c r="F576" s="298"/>
      <c r="G576" s="298"/>
      <c r="H576" s="298"/>
      <c r="I576" s="298"/>
    </row>
    <row r="577">
      <c r="D577" s="298"/>
      <c r="E577" s="298"/>
      <c r="F577" s="298"/>
      <c r="G577" s="298"/>
      <c r="H577" s="298"/>
      <c r="I577" s="298"/>
    </row>
    <row r="578">
      <c r="D578" s="298"/>
      <c r="E578" s="298"/>
      <c r="F578" s="298"/>
      <c r="G578" s="298"/>
      <c r="H578" s="298"/>
      <c r="I578" s="298"/>
    </row>
    <row r="579">
      <c r="D579" s="298"/>
      <c r="E579" s="298"/>
      <c r="F579" s="298"/>
      <c r="G579" s="298"/>
      <c r="H579" s="298"/>
      <c r="I579" s="298"/>
    </row>
    <row r="580">
      <c r="D580" s="298"/>
      <c r="E580" s="298"/>
      <c r="F580" s="298"/>
      <c r="G580" s="298"/>
      <c r="H580" s="298"/>
      <c r="I580" s="298"/>
    </row>
    <row r="581">
      <c r="D581" s="298"/>
      <c r="E581" s="298"/>
      <c r="F581" s="298"/>
      <c r="G581" s="298"/>
      <c r="H581" s="298"/>
      <c r="I581" s="298"/>
    </row>
    <row r="582">
      <c r="D582" s="298"/>
      <c r="E582" s="298"/>
      <c r="F582" s="298"/>
      <c r="G582" s="298"/>
      <c r="H582" s="298"/>
      <c r="I582" s="298"/>
    </row>
    <row r="583">
      <c r="D583" s="298"/>
      <c r="E583" s="298"/>
      <c r="F583" s="298"/>
      <c r="G583" s="298"/>
      <c r="H583" s="298"/>
      <c r="I583" s="298"/>
    </row>
    <row r="584">
      <c r="D584" s="298"/>
      <c r="E584" s="298"/>
      <c r="F584" s="298"/>
      <c r="G584" s="298"/>
      <c r="H584" s="298"/>
      <c r="I584" s="298"/>
    </row>
    <row r="585">
      <c r="D585" s="298"/>
      <c r="E585" s="298"/>
      <c r="F585" s="298"/>
      <c r="G585" s="298"/>
      <c r="H585" s="298"/>
      <c r="I585" s="298"/>
    </row>
    <row r="586">
      <c r="D586" s="298"/>
      <c r="E586" s="298"/>
      <c r="F586" s="298"/>
      <c r="G586" s="298"/>
      <c r="H586" s="298"/>
      <c r="I586" s="298"/>
    </row>
    <row r="587">
      <c r="D587" s="298"/>
      <c r="E587" s="298"/>
      <c r="F587" s="298"/>
      <c r="G587" s="298"/>
      <c r="H587" s="298"/>
      <c r="I587" s="298"/>
    </row>
    <row r="588">
      <c r="D588" s="298"/>
      <c r="E588" s="298"/>
      <c r="F588" s="298"/>
      <c r="G588" s="298"/>
      <c r="H588" s="298"/>
      <c r="I588" s="298"/>
    </row>
    <row r="589">
      <c r="D589" s="298"/>
      <c r="E589" s="298"/>
      <c r="F589" s="298"/>
      <c r="G589" s="298"/>
      <c r="H589" s="298"/>
      <c r="I589" s="298"/>
    </row>
    <row r="590">
      <c r="D590" s="298"/>
      <c r="E590" s="298"/>
      <c r="F590" s="298"/>
      <c r="G590" s="298"/>
      <c r="H590" s="298"/>
      <c r="I590" s="298"/>
    </row>
    <row r="591">
      <c r="D591" s="298"/>
      <c r="E591" s="298"/>
      <c r="F591" s="298"/>
      <c r="G591" s="298"/>
      <c r="H591" s="298"/>
      <c r="I591" s="298"/>
    </row>
    <row r="592">
      <c r="D592" s="298"/>
      <c r="E592" s="298"/>
      <c r="F592" s="298"/>
      <c r="G592" s="298"/>
      <c r="H592" s="298"/>
      <c r="I592" s="298"/>
    </row>
    <row r="593">
      <c r="D593" s="298"/>
      <c r="E593" s="298"/>
      <c r="F593" s="298"/>
      <c r="G593" s="298"/>
      <c r="H593" s="298"/>
      <c r="I593" s="298"/>
    </row>
    <row r="594">
      <c r="D594" s="298"/>
      <c r="E594" s="298"/>
      <c r="F594" s="298"/>
      <c r="G594" s="298"/>
      <c r="H594" s="298"/>
      <c r="I594" s="298"/>
    </row>
    <row r="595">
      <c r="D595" s="298"/>
      <c r="E595" s="298"/>
      <c r="F595" s="298"/>
      <c r="G595" s="298"/>
      <c r="H595" s="298"/>
      <c r="I595" s="298"/>
    </row>
    <row r="596">
      <c r="D596" s="298"/>
      <c r="E596" s="298"/>
      <c r="F596" s="298"/>
      <c r="G596" s="298"/>
      <c r="H596" s="298"/>
      <c r="I596" s="298"/>
    </row>
    <row r="597">
      <c r="D597" s="298"/>
      <c r="E597" s="298"/>
      <c r="F597" s="298"/>
      <c r="G597" s="298"/>
      <c r="H597" s="298"/>
      <c r="I597" s="298"/>
    </row>
    <row r="598">
      <c r="D598" s="298"/>
      <c r="E598" s="298"/>
      <c r="F598" s="298"/>
      <c r="G598" s="298"/>
      <c r="H598" s="298"/>
      <c r="I598" s="298"/>
    </row>
    <row r="599">
      <c r="D599" s="298"/>
      <c r="E599" s="298"/>
      <c r="F599" s="298"/>
      <c r="G599" s="298"/>
      <c r="H599" s="298"/>
      <c r="I599" s="298"/>
    </row>
    <row r="600">
      <c r="D600" s="298"/>
      <c r="E600" s="298"/>
      <c r="F600" s="298"/>
      <c r="G600" s="298"/>
      <c r="H600" s="298"/>
      <c r="I600" s="298"/>
    </row>
    <row r="601">
      <c r="D601" s="298"/>
      <c r="E601" s="298"/>
      <c r="F601" s="298"/>
      <c r="G601" s="298"/>
      <c r="H601" s="298"/>
      <c r="I601" s="298"/>
    </row>
    <row r="602">
      <c r="D602" s="298"/>
      <c r="E602" s="298"/>
      <c r="F602" s="298"/>
      <c r="G602" s="298"/>
      <c r="H602" s="298"/>
      <c r="I602" s="298"/>
    </row>
    <row r="603">
      <c r="D603" s="298"/>
      <c r="E603" s="298"/>
      <c r="F603" s="298"/>
      <c r="G603" s="298"/>
      <c r="H603" s="298"/>
      <c r="I603" s="298"/>
    </row>
    <row r="604">
      <c r="D604" s="298"/>
      <c r="E604" s="298"/>
      <c r="F604" s="298"/>
      <c r="G604" s="298"/>
      <c r="H604" s="298"/>
      <c r="I604" s="298"/>
    </row>
    <row r="605">
      <c r="D605" s="298"/>
      <c r="E605" s="298"/>
      <c r="F605" s="298"/>
      <c r="G605" s="298"/>
      <c r="H605" s="298"/>
      <c r="I605" s="298"/>
    </row>
    <row r="606">
      <c r="D606" s="298"/>
      <c r="E606" s="298"/>
      <c r="F606" s="298"/>
      <c r="G606" s="298"/>
      <c r="H606" s="298"/>
      <c r="I606" s="298"/>
    </row>
    <row r="607">
      <c r="D607" s="298"/>
      <c r="E607" s="298"/>
      <c r="F607" s="298"/>
      <c r="G607" s="298"/>
      <c r="H607" s="298"/>
      <c r="I607" s="298"/>
    </row>
    <row r="608">
      <c r="D608" s="298"/>
      <c r="E608" s="298"/>
      <c r="F608" s="298"/>
      <c r="G608" s="298"/>
      <c r="H608" s="298"/>
      <c r="I608" s="298"/>
    </row>
    <row r="609">
      <c r="D609" s="298"/>
      <c r="E609" s="298"/>
      <c r="F609" s="298"/>
      <c r="G609" s="298"/>
      <c r="H609" s="298"/>
      <c r="I609" s="298"/>
    </row>
    <row r="610">
      <c r="D610" s="298"/>
      <c r="E610" s="298"/>
      <c r="F610" s="298"/>
      <c r="G610" s="298"/>
      <c r="H610" s="298"/>
      <c r="I610" s="298"/>
    </row>
    <row r="611">
      <c r="D611" s="298"/>
      <c r="E611" s="298"/>
      <c r="F611" s="298"/>
      <c r="G611" s="298"/>
      <c r="H611" s="298"/>
      <c r="I611" s="298"/>
    </row>
    <row r="612">
      <c r="D612" s="298"/>
      <c r="E612" s="298"/>
      <c r="F612" s="298"/>
      <c r="G612" s="298"/>
      <c r="H612" s="298"/>
      <c r="I612" s="298"/>
    </row>
    <row r="613">
      <c r="D613" s="298"/>
      <c r="E613" s="298"/>
      <c r="F613" s="298"/>
      <c r="G613" s="298"/>
      <c r="H613" s="298"/>
      <c r="I613" s="298"/>
    </row>
    <row r="614">
      <c r="D614" s="298"/>
      <c r="E614" s="298"/>
      <c r="F614" s="298"/>
      <c r="G614" s="298"/>
      <c r="H614" s="298"/>
      <c r="I614" s="298"/>
    </row>
    <row r="615">
      <c r="D615" s="298"/>
      <c r="E615" s="298"/>
      <c r="F615" s="298"/>
      <c r="G615" s="298"/>
      <c r="H615" s="298"/>
      <c r="I615" s="298"/>
    </row>
    <row r="616">
      <c r="D616" s="298"/>
      <c r="E616" s="298"/>
      <c r="F616" s="298"/>
      <c r="G616" s="298"/>
      <c r="H616" s="298"/>
      <c r="I616" s="298"/>
    </row>
    <row r="617">
      <c r="D617" s="298"/>
      <c r="E617" s="298"/>
      <c r="F617" s="298"/>
      <c r="G617" s="298"/>
      <c r="H617" s="298"/>
      <c r="I617" s="298"/>
    </row>
    <row r="618">
      <c r="D618" s="298"/>
      <c r="E618" s="298"/>
      <c r="F618" s="298"/>
      <c r="G618" s="298"/>
      <c r="H618" s="298"/>
      <c r="I618" s="298"/>
    </row>
    <row r="619">
      <c r="D619" s="298"/>
      <c r="E619" s="298"/>
      <c r="F619" s="298"/>
      <c r="G619" s="298"/>
      <c r="H619" s="298"/>
      <c r="I619" s="298"/>
    </row>
    <row r="620">
      <c r="D620" s="298"/>
      <c r="E620" s="298"/>
      <c r="F620" s="298"/>
      <c r="G620" s="298"/>
      <c r="H620" s="298"/>
      <c r="I620" s="298"/>
    </row>
    <row r="621">
      <c r="D621" s="298"/>
      <c r="E621" s="298"/>
      <c r="F621" s="298"/>
      <c r="G621" s="298"/>
      <c r="H621" s="298"/>
      <c r="I621" s="298"/>
    </row>
    <row r="622">
      <c r="D622" s="298"/>
      <c r="E622" s="298"/>
      <c r="F622" s="298"/>
      <c r="G622" s="298"/>
      <c r="H622" s="298"/>
      <c r="I622" s="298"/>
    </row>
    <row r="623">
      <c r="D623" s="298"/>
      <c r="E623" s="298"/>
      <c r="F623" s="298"/>
      <c r="G623" s="298"/>
      <c r="H623" s="298"/>
      <c r="I623" s="298"/>
    </row>
    <row r="624">
      <c r="D624" s="298"/>
      <c r="E624" s="298"/>
      <c r="F624" s="298"/>
      <c r="G624" s="298"/>
      <c r="H624" s="298"/>
      <c r="I624" s="298"/>
    </row>
    <row r="625">
      <c r="D625" s="298"/>
      <c r="E625" s="298"/>
      <c r="F625" s="298"/>
      <c r="G625" s="298"/>
      <c r="H625" s="298"/>
      <c r="I625" s="298"/>
    </row>
    <row r="626">
      <c r="D626" s="298"/>
      <c r="E626" s="298"/>
      <c r="F626" s="298"/>
      <c r="G626" s="298"/>
      <c r="H626" s="298"/>
      <c r="I626" s="298"/>
    </row>
    <row r="627">
      <c r="D627" s="298"/>
      <c r="E627" s="298"/>
      <c r="F627" s="298"/>
      <c r="G627" s="298"/>
      <c r="H627" s="298"/>
      <c r="I627" s="298"/>
    </row>
    <row r="628">
      <c r="D628" s="298"/>
      <c r="E628" s="298"/>
      <c r="F628" s="298"/>
      <c r="G628" s="298"/>
      <c r="H628" s="298"/>
      <c r="I628" s="298"/>
    </row>
    <row r="629">
      <c r="D629" s="298"/>
      <c r="E629" s="298"/>
      <c r="F629" s="298"/>
      <c r="G629" s="298"/>
      <c r="H629" s="298"/>
      <c r="I629" s="298"/>
    </row>
    <row r="630">
      <c r="D630" s="298"/>
      <c r="E630" s="298"/>
      <c r="F630" s="298"/>
      <c r="G630" s="298"/>
      <c r="H630" s="298"/>
      <c r="I630" s="298"/>
    </row>
    <row r="631">
      <c r="D631" s="298"/>
      <c r="E631" s="298"/>
      <c r="F631" s="298"/>
      <c r="G631" s="298"/>
      <c r="H631" s="298"/>
      <c r="I631" s="298"/>
    </row>
    <row r="632">
      <c r="D632" s="298"/>
      <c r="E632" s="298"/>
      <c r="F632" s="298"/>
      <c r="G632" s="298"/>
      <c r="H632" s="298"/>
      <c r="I632" s="298"/>
    </row>
    <row r="633">
      <c r="D633" s="298"/>
      <c r="E633" s="298"/>
      <c r="F633" s="298"/>
      <c r="G633" s="298"/>
      <c r="H633" s="298"/>
      <c r="I633" s="298"/>
    </row>
    <row r="634">
      <c r="D634" s="298"/>
      <c r="E634" s="298"/>
      <c r="F634" s="298"/>
      <c r="G634" s="298"/>
      <c r="H634" s="298"/>
      <c r="I634" s="298"/>
    </row>
    <row r="635">
      <c r="D635" s="298"/>
      <c r="E635" s="298"/>
      <c r="F635" s="298"/>
      <c r="G635" s="298"/>
      <c r="H635" s="298"/>
      <c r="I635" s="298"/>
    </row>
    <row r="636">
      <c r="D636" s="298"/>
      <c r="E636" s="298"/>
      <c r="F636" s="298"/>
      <c r="G636" s="298"/>
      <c r="H636" s="298"/>
      <c r="I636" s="298"/>
    </row>
    <row r="637">
      <c r="D637" s="298"/>
      <c r="E637" s="298"/>
      <c r="F637" s="298"/>
      <c r="G637" s="298"/>
      <c r="H637" s="298"/>
      <c r="I637" s="298"/>
    </row>
    <row r="638">
      <c r="D638" s="298"/>
      <c r="E638" s="298"/>
      <c r="F638" s="298"/>
      <c r="G638" s="298"/>
      <c r="H638" s="298"/>
      <c r="I638" s="298"/>
    </row>
    <row r="639">
      <c r="D639" s="298"/>
      <c r="E639" s="298"/>
      <c r="F639" s="298"/>
      <c r="G639" s="298"/>
      <c r="H639" s="298"/>
      <c r="I639" s="298"/>
    </row>
    <row r="640">
      <c r="D640" s="298"/>
      <c r="E640" s="298"/>
      <c r="F640" s="298"/>
      <c r="G640" s="298"/>
      <c r="H640" s="298"/>
      <c r="I640" s="298"/>
    </row>
    <row r="641">
      <c r="D641" s="298"/>
      <c r="E641" s="298"/>
      <c r="F641" s="298"/>
      <c r="G641" s="298"/>
      <c r="H641" s="298"/>
      <c r="I641" s="298"/>
    </row>
    <row r="642">
      <c r="D642" s="298"/>
      <c r="E642" s="298"/>
      <c r="F642" s="298"/>
      <c r="G642" s="298"/>
      <c r="H642" s="298"/>
      <c r="I642" s="298"/>
    </row>
    <row r="643">
      <c r="D643" s="298"/>
      <c r="E643" s="298"/>
      <c r="F643" s="298"/>
      <c r="G643" s="298"/>
      <c r="H643" s="298"/>
      <c r="I643" s="298"/>
    </row>
    <row r="644">
      <c r="D644" s="298"/>
      <c r="E644" s="298"/>
      <c r="F644" s="298"/>
      <c r="G644" s="298"/>
      <c r="H644" s="298"/>
      <c r="I644" s="298"/>
    </row>
    <row r="645">
      <c r="D645" s="298"/>
      <c r="E645" s="298"/>
      <c r="F645" s="298"/>
      <c r="G645" s="298"/>
      <c r="H645" s="298"/>
      <c r="I645" s="298"/>
    </row>
    <row r="646">
      <c r="D646" s="298"/>
      <c r="E646" s="298"/>
      <c r="F646" s="298"/>
      <c r="G646" s="298"/>
      <c r="H646" s="298"/>
      <c r="I646" s="298"/>
    </row>
    <row r="647">
      <c r="D647" s="298"/>
      <c r="E647" s="298"/>
      <c r="F647" s="298"/>
      <c r="G647" s="298"/>
      <c r="H647" s="298"/>
      <c r="I647" s="298"/>
    </row>
    <row r="648">
      <c r="D648" s="298"/>
      <c r="E648" s="298"/>
      <c r="F648" s="298"/>
      <c r="G648" s="298"/>
      <c r="H648" s="298"/>
      <c r="I648" s="298"/>
    </row>
    <row r="649">
      <c r="D649" s="298"/>
      <c r="E649" s="298"/>
      <c r="F649" s="298"/>
      <c r="G649" s="298"/>
      <c r="H649" s="298"/>
      <c r="I649" s="298"/>
    </row>
    <row r="650">
      <c r="D650" s="298"/>
      <c r="E650" s="298"/>
      <c r="F650" s="298"/>
      <c r="G650" s="298"/>
      <c r="H650" s="298"/>
      <c r="I650" s="298"/>
    </row>
    <row r="651">
      <c r="D651" s="298"/>
      <c r="E651" s="298"/>
      <c r="F651" s="298"/>
      <c r="G651" s="298"/>
      <c r="H651" s="298"/>
      <c r="I651" s="298"/>
    </row>
    <row r="652">
      <c r="D652" s="298"/>
      <c r="E652" s="298"/>
      <c r="F652" s="298"/>
      <c r="G652" s="298"/>
      <c r="H652" s="298"/>
      <c r="I652" s="298"/>
    </row>
    <row r="653">
      <c r="D653" s="298"/>
      <c r="E653" s="298"/>
      <c r="F653" s="298"/>
      <c r="G653" s="298"/>
      <c r="H653" s="298"/>
      <c r="I653" s="298"/>
    </row>
    <row r="654">
      <c r="D654" s="298"/>
      <c r="E654" s="298"/>
      <c r="F654" s="298"/>
      <c r="G654" s="298"/>
      <c r="H654" s="298"/>
      <c r="I654" s="298"/>
    </row>
    <row r="655">
      <c r="D655" s="298"/>
      <c r="E655" s="298"/>
      <c r="F655" s="298"/>
      <c r="G655" s="298"/>
      <c r="H655" s="298"/>
      <c r="I655" s="298"/>
    </row>
    <row r="656">
      <c r="D656" s="298"/>
      <c r="E656" s="298"/>
      <c r="F656" s="298"/>
      <c r="G656" s="298"/>
      <c r="H656" s="298"/>
      <c r="I656" s="298"/>
    </row>
    <row r="657">
      <c r="D657" s="298"/>
      <c r="E657" s="298"/>
      <c r="F657" s="298"/>
      <c r="G657" s="298"/>
      <c r="H657" s="298"/>
      <c r="I657" s="298"/>
    </row>
    <row r="658">
      <c r="D658" s="298"/>
      <c r="E658" s="298"/>
      <c r="F658" s="298"/>
      <c r="G658" s="298"/>
      <c r="H658" s="298"/>
      <c r="I658" s="298"/>
    </row>
    <row r="659">
      <c r="D659" s="298"/>
      <c r="E659" s="298"/>
      <c r="F659" s="298"/>
      <c r="G659" s="298"/>
      <c r="H659" s="298"/>
      <c r="I659" s="298"/>
    </row>
    <row r="660">
      <c r="D660" s="298"/>
      <c r="E660" s="298"/>
      <c r="F660" s="298"/>
      <c r="G660" s="298"/>
      <c r="H660" s="298"/>
      <c r="I660" s="298"/>
    </row>
    <row r="661">
      <c r="D661" s="298"/>
      <c r="E661" s="298"/>
      <c r="F661" s="298"/>
      <c r="G661" s="298"/>
      <c r="H661" s="298"/>
      <c r="I661" s="298"/>
    </row>
    <row r="662">
      <c r="D662" s="298"/>
      <c r="E662" s="298"/>
      <c r="F662" s="298"/>
      <c r="G662" s="298"/>
      <c r="H662" s="298"/>
      <c r="I662" s="298"/>
    </row>
    <row r="663">
      <c r="D663" s="298"/>
      <c r="E663" s="298"/>
      <c r="F663" s="298"/>
      <c r="G663" s="298"/>
      <c r="H663" s="298"/>
      <c r="I663" s="298"/>
    </row>
    <row r="664">
      <c r="D664" s="298"/>
      <c r="E664" s="298"/>
      <c r="F664" s="298"/>
      <c r="G664" s="298"/>
      <c r="H664" s="298"/>
      <c r="I664" s="298"/>
    </row>
    <row r="665">
      <c r="D665" s="298"/>
      <c r="E665" s="298"/>
      <c r="F665" s="298"/>
      <c r="G665" s="298"/>
      <c r="H665" s="298"/>
      <c r="I665" s="298"/>
    </row>
    <row r="666">
      <c r="D666" s="298"/>
      <c r="E666" s="298"/>
      <c r="F666" s="298"/>
      <c r="G666" s="298"/>
      <c r="H666" s="298"/>
      <c r="I666" s="298"/>
    </row>
    <row r="667">
      <c r="D667" s="298"/>
      <c r="E667" s="298"/>
      <c r="F667" s="298"/>
      <c r="G667" s="298"/>
      <c r="H667" s="298"/>
      <c r="I667" s="298"/>
    </row>
    <row r="668">
      <c r="D668" s="298"/>
      <c r="E668" s="298"/>
      <c r="F668" s="298"/>
      <c r="G668" s="298"/>
      <c r="H668" s="298"/>
      <c r="I668" s="298"/>
    </row>
    <row r="669">
      <c r="D669" s="298"/>
      <c r="E669" s="298"/>
      <c r="F669" s="298"/>
      <c r="G669" s="298"/>
      <c r="H669" s="298"/>
      <c r="I669" s="298"/>
    </row>
    <row r="670">
      <c r="D670" s="298"/>
      <c r="E670" s="298"/>
      <c r="F670" s="298"/>
      <c r="G670" s="298"/>
      <c r="H670" s="298"/>
      <c r="I670" s="298"/>
    </row>
    <row r="671">
      <c r="D671" s="298"/>
      <c r="E671" s="298"/>
      <c r="F671" s="298"/>
      <c r="G671" s="298"/>
      <c r="H671" s="298"/>
      <c r="I671" s="298"/>
    </row>
    <row r="672">
      <c r="D672" s="298"/>
      <c r="E672" s="298"/>
      <c r="F672" s="298"/>
      <c r="G672" s="298"/>
      <c r="H672" s="298"/>
      <c r="I672" s="298"/>
    </row>
    <row r="673">
      <c r="D673" s="298"/>
      <c r="E673" s="298"/>
      <c r="F673" s="298"/>
      <c r="G673" s="298"/>
      <c r="H673" s="298"/>
      <c r="I673" s="298"/>
    </row>
    <row r="674">
      <c r="D674" s="298"/>
      <c r="E674" s="298"/>
      <c r="F674" s="298"/>
      <c r="G674" s="298"/>
      <c r="H674" s="298"/>
      <c r="I674" s="298"/>
    </row>
    <row r="675">
      <c r="D675" s="298"/>
      <c r="E675" s="298"/>
      <c r="F675" s="298"/>
      <c r="G675" s="298"/>
      <c r="H675" s="298"/>
      <c r="I675" s="298"/>
    </row>
    <row r="676">
      <c r="D676" s="298"/>
      <c r="E676" s="298"/>
      <c r="F676" s="298"/>
      <c r="G676" s="298"/>
      <c r="H676" s="298"/>
      <c r="I676" s="298"/>
    </row>
    <row r="677">
      <c r="D677" s="298"/>
      <c r="E677" s="298"/>
      <c r="F677" s="298"/>
      <c r="G677" s="298"/>
      <c r="H677" s="298"/>
      <c r="I677" s="298"/>
    </row>
    <row r="678">
      <c r="D678" s="298"/>
      <c r="E678" s="298"/>
      <c r="F678" s="298"/>
      <c r="G678" s="298"/>
      <c r="H678" s="298"/>
      <c r="I678" s="298"/>
    </row>
    <row r="679">
      <c r="D679" s="298"/>
      <c r="E679" s="298"/>
      <c r="F679" s="298"/>
      <c r="G679" s="298"/>
      <c r="H679" s="298"/>
      <c r="I679" s="298"/>
    </row>
    <row r="680">
      <c r="D680" s="298"/>
      <c r="E680" s="298"/>
      <c r="F680" s="298"/>
      <c r="G680" s="298"/>
      <c r="H680" s="298"/>
      <c r="I680" s="298"/>
    </row>
    <row r="681">
      <c r="D681" s="298"/>
      <c r="E681" s="298"/>
      <c r="F681" s="298"/>
      <c r="G681" s="298"/>
      <c r="H681" s="298"/>
      <c r="I681" s="298"/>
    </row>
    <row r="682">
      <c r="D682" s="298"/>
      <c r="E682" s="298"/>
      <c r="F682" s="298"/>
      <c r="G682" s="298"/>
      <c r="H682" s="298"/>
      <c r="I682" s="298"/>
    </row>
    <row r="683">
      <c r="D683" s="298"/>
      <c r="E683" s="298"/>
      <c r="F683" s="298"/>
      <c r="G683" s="298"/>
      <c r="H683" s="298"/>
      <c r="I683" s="298"/>
    </row>
    <row r="684">
      <c r="D684" s="298"/>
      <c r="E684" s="298"/>
      <c r="F684" s="298"/>
      <c r="G684" s="298"/>
      <c r="H684" s="298"/>
      <c r="I684" s="298"/>
    </row>
    <row r="685">
      <c r="D685" s="298"/>
      <c r="E685" s="298"/>
      <c r="F685" s="298"/>
      <c r="G685" s="298"/>
      <c r="H685" s="298"/>
      <c r="I685" s="298"/>
    </row>
    <row r="686">
      <c r="D686" s="298"/>
      <c r="E686" s="298"/>
      <c r="F686" s="298"/>
      <c r="G686" s="298"/>
      <c r="H686" s="298"/>
      <c r="I686" s="298"/>
    </row>
    <row r="687">
      <c r="D687" s="298"/>
      <c r="E687" s="298"/>
      <c r="F687" s="298"/>
      <c r="G687" s="298"/>
      <c r="H687" s="298"/>
      <c r="I687" s="298"/>
    </row>
    <row r="688">
      <c r="D688" s="298"/>
      <c r="E688" s="298"/>
      <c r="F688" s="298"/>
      <c r="G688" s="298"/>
      <c r="H688" s="298"/>
      <c r="I688" s="298"/>
    </row>
    <row r="689">
      <c r="D689" s="298"/>
      <c r="E689" s="298"/>
      <c r="F689" s="298"/>
      <c r="G689" s="298"/>
      <c r="H689" s="298"/>
      <c r="I689" s="298"/>
    </row>
    <row r="690">
      <c r="D690" s="298"/>
      <c r="E690" s="298"/>
      <c r="F690" s="298"/>
      <c r="G690" s="298"/>
      <c r="H690" s="298"/>
      <c r="I690" s="298"/>
    </row>
    <row r="691">
      <c r="D691" s="298"/>
      <c r="E691" s="298"/>
      <c r="F691" s="298"/>
      <c r="G691" s="298"/>
      <c r="H691" s="298"/>
      <c r="I691" s="298"/>
    </row>
    <row r="692">
      <c r="D692" s="298"/>
      <c r="E692" s="298"/>
      <c r="F692" s="298"/>
      <c r="G692" s="298"/>
      <c r="H692" s="298"/>
      <c r="I692" s="298"/>
    </row>
    <row r="693">
      <c r="D693" s="298"/>
      <c r="E693" s="298"/>
      <c r="F693" s="298"/>
      <c r="G693" s="298"/>
      <c r="H693" s="298"/>
      <c r="I693" s="298"/>
    </row>
    <row r="694">
      <c r="D694" s="298"/>
      <c r="E694" s="298"/>
      <c r="F694" s="298"/>
      <c r="G694" s="298"/>
      <c r="H694" s="298"/>
      <c r="I694" s="298"/>
    </row>
    <row r="695">
      <c r="D695" s="298"/>
      <c r="E695" s="298"/>
      <c r="F695" s="298"/>
      <c r="G695" s="298"/>
      <c r="H695" s="298"/>
      <c r="I695" s="298"/>
    </row>
    <row r="696">
      <c r="D696" s="298"/>
      <c r="E696" s="298"/>
      <c r="F696" s="298"/>
      <c r="G696" s="298"/>
      <c r="H696" s="298"/>
      <c r="I696" s="298"/>
    </row>
    <row r="697">
      <c r="D697" s="298"/>
      <c r="E697" s="298"/>
      <c r="F697" s="298"/>
      <c r="G697" s="298"/>
      <c r="H697" s="298"/>
      <c r="I697" s="298"/>
    </row>
    <row r="698">
      <c r="D698" s="298"/>
      <c r="E698" s="298"/>
      <c r="F698" s="298"/>
      <c r="G698" s="298"/>
      <c r="H698" s="298"/>
      <c r="I698" s="298"/>
    </row>
    <row r="699">
      <c r="D699" s="298"/>
      <c r="E699" s="298"/>
      <c r="F699" s="298"/>
      <c r="G699" s="298"/>
      <c r="H699" s="298"/>
      <c r="I699" s="298"/>
    </row>
    <row r="700">
      <c r="D700" s="298"/>
      <c r="E700" s="298"/>
      <c r="F700" s="298"/>
      <c r="G700" s="298"/>
      <c r="H700" s="298"/>
      <c r="I700" s="298"/>
    </row>
    <row r="701">
      <c r="D701" s="298"/>
      <c r="E701" s="298"/>
      <c r="F701" s="298"/>
      <c r="G701" s="298"/>
      <c r="H701" s="298"/>
      <c r="I701" s="298"/>
    </row>
    <row r="702">
      <c r="D702" s="298"/>
      <c r="E702" s="298"/>
      <c r="F702" s="298"/>
      <c r="G702" s="298"/>
      <c r="H702" s="298"/>
      <c r="I702" s="298"/>
    </row>
    <row r="703">
      <c r="D703" s="298"/>
      <c r="E703" s="298"/>
      <c r="F703" s="298"/>
      <c r="G703" s="298"/>
      <c r="H703" s="298"/>
      <c r="I703" s="298"/>
    </row>
    <row r="704">
      <c r="D704" s="298"/>
      <c r="E704" s="298"/>
      <c r="F704" s="298"/>
      <c r="G704" s="298"/>
      <c r="H704" s="298"/>
      <c r="I704" s="298"/>
    </row>
    <row r="705">
      <c r="D705" s="298"/>
      <c r="E705" s="298"/>
      <c r="F705" s="298"/>
      <c r="G705" s="298"/>
      <c r="H705" s="298"/>
      <c r="I705" s="298"/>
    </row>
    <row r="706">
      <c r="D706" s="298"/>
      <c r="E706" s="298"/>
      <c r="F706" s="298"/>
      <c r="G706" s="298"/>
      <c r="H706" s="298"/>
      <c r="I706" s="298"/>
    </row>
    <row r="707">
      <c r="D707" s="298"/>
      <c r="E707" s="298"/>
      <c r="F707" s="298"/>
      <c r="G707" s="298"/>
      <c r="H707" s="298"/>
      <c r="I707" s="298"/>
    </row>
    <row r="708">
      <c r="D708" s="298"/>
      <c r="E708" s="298"/>
      <c r="F708" s="298"/>
      <c r="G708" s="298"/>
      <c r="H708" s="298"/>
      <c r="I708" s="298"/>
    </row>
    <row r="709">
      <c r="D709" s="298"/>
      <c r="E709" s="298"/>
      <c r="F709" s="298"/>
      <c r="G709" s="298"/>
      <c r="H709" s="298"/>
      <c r="I709" s="298"/>
    </row>
    <row r="710">
      <c r="D710" s="298"/>
      <c r="E710" s="298"/>
      <c r="F710" s="298"/>
      <c r="G710" s="298"/>
      <c r="H710" s="298"/>
      <c r="I710" s="298"/>
    </row>
    <row r="711">
      <c r="D711" s="298"/>
      <c r="E711" s="298"/>
      <c r="F711" s="298"/>
      <c r="G711" s="298"/>
      <c r="H711" s="298"/>
      <c r="I711" s="298"/>
    </row>
    <row r="712">
      <c r="D712" s="298"/>
      <c r="E712" s="298"/>
      <c r="F712" s="298"/>
      <c r="G712" s="298"/>
      <c r="H712" s="298"/>
      <c r="I712" s="298"/>
    </row>
    <row r="713">
      <c r="D713" s="298"/>
      <c r="E713" s="298"/>
      <c r="F713" s="298"/>
      <c r="G713" s="298"/>
      <c r="H713" s="298"/>
      <c r="I713" s="298"/>
    </row>
    <row r="714">
      <c r="D714" s="298"/>
      <c r="E714" s="298"/>
      <c r="F714" s="298"/>
      <c r="G714" s="298"/>
      <c r="H714" s="298"/>
      <c r="I714" s="298"/>
    </row>
    <row r="715">
      <c r="D715" s="298"/>
      <c r="E715" s="298"/>
      <c r="F715" s="298"/>
      <c r="G715" s="298"/>
      <c r="H715" s="298"/>
      <c r="I715" s="298"/>
    </row>
    <row r="716">
      <c r="D716" s="298"/>
      <c r="E716" s="298"/>
      <c r="F716" s="298"/>
      <c r="G716" s="298"/>
      <c r="H716" s="298"/>
      <c r="I716" s="298"/>
    </row>
    <row r="717">
      <c r="D717" s="298"/>
      <c r="E717" s="298"/>
      <c r="F717" s="298"/>
      <c r="G717" s="298"/>
      <c r="H717" s="298"/>
      <c r="I717" s="298"/>
    </row>
    <row r="718">
      <c r="D718" s="298"/>
      <c r="E718" s="298"/>
      <c r="F718" s="298"/>
      <c r="G718" s="298"/>
      <c r="H718" s="298"/>
      <c r="I718" s="298"/>
    </row>
    <row r="719">
      <c r="D719" s="298"/>
      <c r="E719" s="298"/>
      <c r="F719" s="298"/>
      <c r="G719" s="298"/>
      <c r="H719" s="298"/>
      <c r="I719" s="298"/>
    </row>
    <row r="720">
      <c r="D720" s="298"/>
      <c r="E720" s="298"/>
      <c r="F720" s="298"/>
      <c r="G720" s="298"/>
      <c r="H720" s="298"/>
      <c r="I720" s="298"/>
    </row>
    <row r="721">
      <c r="D721" s="298"/>
      <c r="E721" s="298"/>
      <c r="F721" s="298"/>
      <c r="G721" s="298"/>
      <c r="H721" s="298"/>
      <c r="I721" s="298"/>
    </row>
    <row r="722">
      <c r="D722" s="298"/>
      <c r="E722" s="298"/>
      <c r="F722" s="298"/>
      <c r="G722" s="298"/>
      <c r="H722" s="298"/>
      <c r="I722" s="298"/>
    </row>
    <row r="723">
      <c r="D723" s="298"/>
      <c r="E723" s="298"/>
      <c r="F723" s="298"/>
      <c r="G723" s="298"/>
      <c r="H723" s="298"/>
      <c r="I723" s="298"/>
    </row>
    <row r="724">
      <c r="D724" s="298"/>
      <c r="E724" s="298"/>
      <c r="F724" s="298"/>
      <c r="G724" s="298"/>
      <c r="H724" s="298"/>
      <c r="I724" s="298"/>
    </row>
    <row r="725">
      <c r="D725" s="298"/>
      <c r="E725" s="298"/>
      <c r="F725" s="298"/>
      <c r="G725" s="298"/>
      <c r="H725" s="298"/>
      <c r="I725" s="298"/>
    </row>
    <row r="726">
      <c r="D726" s="298"/>
      <c r="E726" s="298"/>
      <c r="F726" s="298"/>
      <c r="G726" s="298"/>
      <c r="H726" s="298"/>
      <c r="I726" s="298"/>
    </row>
    <row r="727">
      <c r="D727" s="298"/>
      <c r="E727" s="298"/>
      <c r="F727" s="298"/>
      <c r="G727" s="298"/>
      <c r="H727" s="298"/>
      <c r="I727" s="298"/>
    </row>
    <row r="728">
      <c r="D728" s="298"/>
      <c r="E728" s="298"/>
      <c r="F728" s="298"/>
      <c r="G728" s="298"/>
      <c r="H728" s="298"/>
      <c r="I728" s="298"/>
    </row>
    <row r="729">
      <c r="D729" s="298"/>
      <c r="E729" s="298"/>
      <c r="F729" s="298"/>
      <c r="G729" s="298"/>
      <c r="H729" s="298"/>
      <c r="I729" s="298"/>
    </row>
    <row r="730">
      <c r="D730" s="298"/>
      <c r="E730" s="298"/>
      <c r="F730" s="298"/>
      <c r="G730" s="298"/>
      <c r="H730" s="298"/>
      <c r="I730" s="298"/>
    </row>
    <row r="731">
      <c r="D731" s="298"/>
      <c r="E731" s="298"/>
      <c r="F731" s="298"/>
      <c r="G731" s="298"/>
      <c r="H731" s="298"/>
      <c r="I731" s="298"/>
    </row>
    <row r="732">
      <c r="D732" s="298"/>
      <c r="E732" s="298"/>
      <c r="F732" s="298"/>
      <c r="G732" s="298"/>
      <c r="H732" s="298"/>
      <c r="I732" s="298"/>
    </row>
    <row r="733">
      <c r="D733" s="298"/>
      <c r="E733" s="298"/>
      <c r="F733" s="298"/>
      <c r="G733" s="298"/>
      <c r="H733" s="298"/>
      <c r="I733" s="298"/>
    </row>
    <row r="734">
      <c r="D734" s="298"/>
      <c r="E734" s="298"/>
      <c r="F734" s="298"/>
      <c r="G734" s="298"/>
      <c r="H734" s="298"/>
      <c r="I734" s="298"/>
    </row>
    <row r="735">
      <c r="D735" s="298"/>
      <c r="E735" s="298"/>
      <c r="F735" s="298"/>
      <c r="G735" s="298"/>
      <c r="H735" s="298"/>
      <c r="I735" s="298"/>
    </row>
    <row r="736">
      <c r="D736" s="298"/>
      <c r="E736" s="298"/>
      <c r="F736" s="298"/>
      <c r="G736" s="298"/>
      <c r="H736" s="298"/>
      <c r="I736" s="298"/>
    </row>
    <row r="737">
      <c r="D737" s="298"/>
      <c r="E737" s="298"/>
      <c r="F737" s="298"/>
      <c r="G737" s="298"/>
      <c r="H737" s="298"/>
      <c r="I737" s="298"/>
    </row>
    <row r="738">
      <c r="D738" s="298"/>
      <c r="E738" s="298"/>
      <c r="F738" s="298"/>
      <c r="G738" s="298"/>
      <c r="H738" s="298"/>
      <c r="I738" s="298"/>
    </row>
    <row r="739">
      <c r="D739" s="298"/>
      <c r="E739" s="298"/>
      <c r="F739" s="298"/>
      <c r="G739" s="298"/>
      <c r="H739" s="298"/>
      <c r="I739" s="298"/>
    </row>
    <row r="740">
      <c r="D740" s="298"/>
      <c r="E740" s="298"/>
      <c r="F740" s="298"/>
      <c r="G740" s="298"/>
      <c r="H740" s="298"/>
      <c r="I740" s="298"/>
    </row>
    <row r="741">
      <c r="D741" s="298"/>
      <c r="E741" s="298"/>
      <c r="F741" s="298"/>
      <c r="G741" s="298"/>
      <c r="H741" s="298"/>
      <c r="I741" s="298"/>
    </row>
    <row r="742">
      <c r="D742" s="298"/>
      <c r="E742" s="298"/>
      <c r="F742" s="298"/>
      <c r="G742" s="298"/>
      <c r="H742" s="298"/>
      <c r="I742" s="298"/>
    </row>
    <row r="743">
      <c r="D743" s="298"/>
      <c r="E743" s="298"/>
      <c r="F743" s="298"/>
      <c r="G743" s="298"/>
      <c r="H743" s="298"/>
      <c r="I743" s="298"/>
    </row>
    <row r="744">
      <c r="D744" s="298"/>
      <c r="E744" s="298"/>
      <c r="F744" s="298"/>
      <c r="G744" s="298"/>
      <c r="H744" s="298"/>
      <c r="I744" s="298"/>
    </row>
    <row r="745">
      <c r="D745" s="298"/>
      <c r="E745" s="298"/>
      <c r="F745" s="298"/>
      <c r="G745" s="298"/>
      <c r="H745" s="298"/>
      <c r="I745" s="298"/>
    </row>
    <row r="746">
      <c r="D746" s="298"/>
      <c r="E746" s="298"/>
      <c r="F746" s="298"/>
      <c r="G746" s="298"/>
      <c r="H746" s="298"/>
      <c r="I746" s="298"/>
    </row>
    <row r="747">
      <c r="D747" s="298"/>
      <c r="E747" s="298"/>
      <c r="F747" s="298"/>
      <c r="G747" s="298"/>
      <c r="H747" s="298"/>
      <c r="I747" s="298"/>
    </row>
    <row r="748">
      <c r="D748" s="298"/>
      <c r="E748" s="298"/>
      <c r="F748" s="298"/>
      <c r="G748" s="298"/>
      <c r="H748" s="298"/>
      <c r="I748" s="298"/>
    </row>
    <row r="749">
      <c r="D749" s="298"/>
      <c r="E749" s="298"/>
      <c r="F749" s="298"/>
      <c r="G749" s="298"/>
      <c r="H749" s="298"/>
      <c r="I749" s="298"/>
    </row>
    <row r="750">
      <c r="D750" s="298"/>
      <c r="E750" s="298"/>
      <c r="F750" s="298"/>
      <c r="G750" s="298"/>
      <c r="H750" s="298"/>
      <c r="I750" s="298"/>
    </row>
    <row r="751">
      <c r="D751" s="298"/>
      <c r="E751" s="298"/>
      <c r="F751" s="298"/>
      <c r="G751" s="298"/>
      <c r="H751" s="298"/>
      <c r="I751" s="298"/>
    </row>
    <row r="752">
      <c r="D752" s="298"/>
      <c r="E752" s="298"/>
      <c r="F752" s="298"/>
      <c r="G752" s="298"/>
      <c r="H752" s="298"/>
      <c r="I752" s="298"/>
    </row>
    <row r="753">
      <c r="D753" s="298"/>
      <c r="E753" s="298"/>
      <c r="F753" s="298"/>
      <c r="G753" s="298"/>
      <c r="H753" s="298"/>
      <c r="I753" s="298"/>
    </row>
    <row r="754">
      <c r="D754" s="298"/>
      <c r="E754" s="298"/>
      <c r="F754" s="298"/>
      <c r="G754" s="298"/>
      <c r="H754" s="298"/>
      <c r="I754" s="298"/>
    </row>
    <row r="755">
      <c r="D755" s="298"/>
      <c r="E755" s="298"/>
      <c r="F755" s="298"/>
      <c r="G755" s="298"/>
      <c r="H755" s="298"/>
      <c r="I755" s="298"/>
    </row>
    <row r="756">
      <c r="D756" s="298"/>
      <c r="E756" s="298"/>
      <c r="F756" s="298"/>
      <c r="G756" s="298"/>
      <c r="H756" s="298"/>
      <c r="I756" s="298"/>
    </row>
    <row r="757">
      <c r="D757" s="298"/>
      <c r="E757" s="298"/>
      <c r="F757" s="298"/>
      <c r="G757" s="298"/>
      <c r="H757" s="298"/>
      <c r="I757" s="298"/>
    </row>
    <row r="758">
      <c r="D758" s="298"/>
      <c r="E758" s="298"/>
      <c r="F758" s="298"/>
      <c r="G758" s="298"/>
      <c r="H758" s="298"/>
      <c r="I758" s="298"/>
    </row>
    <row r="759">
      <c r="D759" s="298"/>
      <c r="E759" s="298"/>
      <c r="F759" s="298"/>
      <c r="G759" s="298"/>
      <c r="H759" s="298"/>
      <c r="I759" s="298"/>
    </row>
    <row r="760">
      <c r="D760" s="298"/>
      <c r="E760" s="298"/>
      <c r="F760" s="298"/>
      <c r="G760" s="298"/>
      <c r="H760" s="298"/>
      <c r="I760" s="298"/>
    </row>
    <row r="761">
      <c r="D761" s="298"/>
      <c r="E761" s="298"/>
      <c r="F761" s="298"/>
      <c r="G761" s="298"/>
      <c r="H761" s="298"/>
      <c r="I761" s="298"/>
    </row>
    <row r="762">
      <c r="D762" s="298"/>
      <c r="E762" s="298"/>
      <c r="F762" s="298"/>
      <c r="G762" s="298"/>
      <c r="H762" s="298"/>
      <c r="I762" s="298"/>
    </row>
    <row r="763">
      <c r="D763" s="298"/>
      <c r="E763" s="298"/>
      <c r="F763" s="298"/>
      <c r="G763" s="298"/>
      <c r="H763" s="298"/>
      <c r="I763" s="298"/>
    </row>
    <row r="764">
      <c r="D764" s="298"/>
      <c r="E764" s="298"/>
      <c r="F764" s="298"/>
      <c r="G764" s="298"/>
      <c r="H764" s="298"/>
      <c r="I764" s="298"/>
    </row>
    <row r="765">
      <c r="D765" s="298"/>
      <c r="E765" s="298"/>
      <c r="F765" s="298"/>
      <c r="G765" s="298"/>
      <c r="H765" s="298"/>
      <c r="I765" s="298"/>
    </row>
    <row r="766">
      <c r="D766" s="298"/>
      <c r="E766" s="298"/>
      <c r="F766" s="298"/>
      <c r="G766" s="298"/>
      <c r="H766" s="298"/>
      <c r="I766" s="298"/>
    </row>
    <row r="767">
      <c r="D767" s="298"/>
      <c r="E767" s="298"/>
      <c r="F767" s="298"/>
      <c r="G767" s="298"/>
      <c r="H767" s="298"/>
      <c r="I767" s="298"/>
    </row>
    <row r="768">
      <c r="D768" s="298"/>
      <c r="E768" s="298"/>
      <c r="F768" s="298"/>
      <c r="G768" s="298"/>
      <c r="H768" s="298"/>
      <c r="I768" s="298"/>
    </row>
    <row r="769">
      <c r="D769" s="298"/>
      <c r="E769" s="298"/>
      <c r="F769" s="298"/>
      <c r="G769" s="298"/>
      <c r="H769" s="298"/>
      <c r="I769" s="298"/>
    </row>
  </sheetData>
  <mergeCells count="302">
    <mergeCell ref="D44:H44"/>
    <mergeCell ref="G45:H45"/>
    <mergeCell ref="G46:H46"/>
    <mergeCell ref="G47:H47"/>
    <mergeCell ref="G48:H48"/>
    <mergeCell ref="E49:H49"/>
    <mergeCell ref="E50:H50"/>
    <mergeCell ref="E51:F51"/>
    <mergeCell ref="E52:F52"/>
    <mergeCell ref="E53:F53"/>
    <mergeCell ref="D54:H54"/>
    <mergeCell ref="G55:H55"/>
    <mergeCell ref="G56:H56"/>
    <mergeCell ref="G57:H57"/>
    <mergeCell ref="C2:I2"/>
    <mergeCell ref="D3:H3"/>
    <mergeCell ref="D4:H4"/>
    <mergeCell ref="G5:H5"/>
    <mergeCell ref="G6:H6"/>
    <mergeCell ref="G7:H7"/>
    <mergeCell ref="G8:H8"/>
    <mergeCell ref="E9:H9"/>
    <mergeCell ref="E10:H10"/>
    <mergeCell ref="E11:F11"/>
    <mergeCell ref="E12:F12"/>
    <mergeCell ref="E13:F13"/>
    <mergeCell ref="D14:H14"/>
    <mergeCell ref="G15:H15"/>
    <mergeCell ref="G16:H16"/>
    <mergeCell ref="G17:H17"/>
    <mergeCell ref="G18:H18"/>
    <mergeCell ref="E19:H19"/>
    <mergeCell ref="E20:H20"/>
    <mergeCell ref="E21:F21"/>
    <mergeCell ref="E22:F22"/>
    <mergeCell ref="E23:F23"/>
    <mergeCell ref="D24:H24"/>
    <mergeCell ref="G25:H25"/>
    <mergeCell ref="G26:H26"/>
    <mergeCell ref="G27:H27"/>
    <mergeCell ref="G28:H28"/>
    <mergeCell ref="E29:H29"/>
    <mergeCell ref="E30:H30"/>
    <mergeCell ref="E31:F31"/>
    <mergeCell ref="E32:F32"/>
    <mergeCell ref="E33:F33"/>
    <mergeCell ref="D34:H34"/>
    <mergeCell ref="G35:H35"/>
    <mergeCell ref="G36:H36"/>
    <mergeCell ref="G37:H37"/>
    <mergeCell ref="G38:H38"/>
    <mergeCell ref="E39:H39"/>
    <mergeCell ref="E40:H40"/>
    <mergeCell ref="E41:F41"/>
    <mergeCell ref="E42:F42"/>
    <mergeCell ref="E43:F43"/>
    <mergeCell ref="G58:H58"/>
    <mergeCell ref="E59:H59"/>
    <mergeCell ref="E60:H60"/>
    <mergeCell ref="E61:F61"/>
    <mergeCell ref="E62:F62"/>
    <mergeCell ref="E63:F63"/>
    <mergeCell ref="D64:H64"/>
    <mergeCell ref="G65:H65"/>
    <mergeCell ref="G66:H66"/>
    <mergeCell ref="G67:H67"/>
    <mergeCell ref="G68:H68"/>
    <mergeCell ref="E69:H69"/>
    <mergeCell ref="E70:H70"/>
    <mergeCell ref="E71:F71"/>
    <mergeCell ref="E72:F72"/>
    <mergeCell ref="E73:F73"/>
    <mergeCell ref="D74:H74"/>
    <mergeCell ref="G75:H75"/>
    <mergeCell ref="G76:H76"/>
    <mergeCell ref="G77:H77"/>
    <mergeCell ref="G78:H78"/>
    <mergeCell ref="E79:H79"/>
    <mergeCell ref="E80:H80"/>
    <mergeCell ref="E81:F81"/>
    <mergeCell ref="E82:F82"/>
    <mergeCell ref="E83:F83"/>
    <mergeCell ref="D84:H84"/>
    <mergeCell ref="G85:H85"/>
    <mergeCell ref="G86:H86"/>
    <mergeCell ref="G87:H87"/>
    <mergeCell ref="G88:H88"/>
    <mergeCell ref="E89:H89"/>
    <mergeCell ref="E90:H90"/>
    <mergeCell ref="E91:F91"/>
    <mergeCell ref="E92:F92"/>
    <mergeCell ref="E93:F93"/>
    <mergeCell ref="D94:H94"/>
    <mergeCell ref="G95:H95"/>
    <mergeCell ref="G96:H96"/>
    <mergeCell ref="G97:H97"/>
    <mergeCell ref="G98:H98"/>
    <mergeCell ref="E99:H99"/>
    <mergeCell ref="E100:H100"/>
    <mergeCell ref="E101:F101"/>
    <mergeCell ref="E102:F102"/>
    <mergeCell ref="E103:F103"/>
    <mergeCell ref="D104:H104"/>
    <mergeCell ref="G105:H105"/>
    <mergeCell ref="G106:H106"/>
    <mergeCell ref="G107:H107"/>
    <mergeCell ref="G108:H108"/>
    <mergeCell ref="E109:H109"/>
    <mergeCell ref="E110:H110"/>
    <mergeCell ref="E111:F111"/>
    <mergeCell ref="E112:F112"/>
    <mergeCell ref="E113:F113"/>
    <mergeCell ref="D114:H114"/>
    <mergeCell ref="G115:H115"/>
    <mergeCell ref="G116:H116"/>
    <mergeCell ref="G117:H117"/>
    <mergeCell ref="G118:H118"/>
    <mergeCell ref="E119:H119"/>
    <mergeCell ref="E120:H120"/>
    <mergeCell ref="E121:F121"/>
    <mergeCell ref="E122:F122"/>
    <mergeCell ref="E123:F123"/>
    <mergeCell ref="D124:H124"/>
    <mergeCell ref="G125:H125"/>
    <mergeCell ref="G126:H126"/>
    <mergeCell ref="G127:H127"/>
    <mergeCell ref="G128:H128"/>
    <mergeCell ref="E129:H129"/>
    <mergeCell ref="E130:H130"/>
    <mergeCell ref="E131:F131"/>
    <mergeCell ref="E132:F132"/>
    <mergeCell ref="E133:F133"/>
    <mergeCell ref="D134:H134"/>
    <mergeCell ref="G135:H135"/>
    <mergeCell ref="G136:H136"/>
    <mergeCell ref="G137:H137"/>
    <mergeCell ref="G138:H138"/>
    <mergeCell ref="E139:H139"/>
    <mergeCell ref="E140:H140"/>
    <mergeCell ref="E141:F141"/>
    <mergeCell ref="E142:F142"/>
    <mergeCell ref="E143:F143"/>
    <mergeCell ref="D144:H144"/>
    <mergeCell ref="G145:H145"/>
    <mergeCell ref="G146:H146"/>
    <mergeCell ref="G147:H147"/>
    <mergeCell ref="G148:H148"/>
    <mergeCell ref="E149:H149"/>
    <mergeCell ref="E150:H150"/>
    <mergeCell ref="E151:F151"/>
    <mergeCell ref="E152:F152"/>
    <mergeCell ref="E153:F153"/>
    <mergeCell ref="D154:H154"/>
    <mergeCell ref="G155:H155"/>
    <mergeCell ref="G156:H156"/>
    <mergeCell ref="G157:H157"/>
    <mergeCell ref="G158:H158"/>
    <mergeCell ref="E159:H159"/>
    <mergeCell ref="E160:H160"/>
    <mergeCell ref="E161:F161"/>
    <mergeCell ref="E162:F162"/>
    <mergeCell ref="E163:F163"/>
    <mergeCell ref="D164:H164"/>
    <mergeCell ref="G165:H165"/>
    <mergeCell ref="G166:H166"/>
    <mergeCell ref="G167:H167"/>
    <mergeCell ref="G168:H168"/>
    <mergeCell ref="E169:H169"/>
    <mergeCell ref="E170:H170"/>
    <mergeCell ref="E171:F171"/>
    <mergeCell ref="E172:F172"/>
    <mergeCell ref="E173:F173"/>
    <mergeCell ref="D174:H174"/>
    <mergeCell ref="G175:H175"/>
    <mergeCell ref="G176:H176"/>
    <mergeCell ref="G177:H177"/>
    <mergeCell ref="G178:H178"/>
    <mergeCell ref="E179:H179"/>
    <mergeCell ref="E180:H180"/>
    <mergeCell ref="E181:F181"/>
    <mergeCell ref="E182:F182"/>
    <mergeCell ref="E183:F183"/>
    <mergeCell ref="D184:H184"/>
    <mergeCell ref="G185:H185"/>
    <mergeCell ref="G186:H186"/>
    <mergeCell ref="G187:H187"/>
    <mergeCell ref="G188:H188"/>
    <mergeCell ref="E189:H189"/>
    <mergeCell ref="E190:H190"/>
    <mergeCell ref="E191:F191"/>
    <mergeCell ref="E192:F192"/>
    <mergeCell ref="E193:F193"/>
    <mergeCell ref="D194:H194"/>
    <mergeCell ref="G195:H195"/>
    <mergeCell ref="G196:H196"/>
    <mergeCell ref="G197:H197"/>
    <mergeCell ref="G198:H198"/>
    <mergeCell ref="E199:H199"/>
    <mergeCell ref="E200:H200"/>
    <mergeCell ref="E201:F201"/>
    <mergeCell ref="E202:F202"/>
    <mergeCell ref="E203:F203"/>
    <mergeCell ref="D204:H204"/>
    <mergeCell ref="G205:H205"/>
    <mergeCell ref="G206:H206"/>
    <mergeCell ref="G207:H207"/>
    <mergeCell ref="G208:H208"/>
    <mergeCell ref="E209:H209"/>
    <mergeCell ref="E210:H210"/>
    <mergeCell ref="E211:F211"/>
    <mergeCell ref="D254:H254"/>
    <mergeCell ref="G255:H255"/>
    <mergeCell ref="G256:H256"/>
    <mergeCell ref="G257:H257"/>
    <mergeCell ref="G258:H258"/>
    <mergeCell ref="E259:H259"/>
    <mergeCell ref="E260:H260"/>
    <mergeCell ref="E261:F261"/>
    <mergeCell ref="E262:F262"/>
    <mergeCell ref="E263:F263"/>
    <mergeCell ref="D264:H264"/>
    <mergeCell ref="G265:H265"/>
    <mergeCell ref="G266:H266"/>
    <mergeCell ref="G267:H267"/>
    <mergeCell ref="G275:H275"/>
    <mergeCell ref="G276:H276"/>
    <mergeCell ref="G277:H277"/>
    <mergeCell ref="G278:H278"/>
    <mergeCell ref="E279:H279"/>
    <mergeCell ref="E280:H280"/>
    <mergeCell ref="E281:F281"/>
    <mergeCell ref="E282:F282"/>
    <mergeCell ref="E283:F283"/>
    <mergeCell ref="D284:H284"/>
    <mergeCell ref="G285:H285"/>
    <mergeCell ref="G286:H286"/>
    <mergeCell ref="G287:H287"/>
    <mergeCell ref="G288:H288"/>
    <mergeCell ref="G296:H296"/>
    <mergeCell ref="G297:H297"/>
    <mergeCell ref="G298:H298"/>
    <mergeCell ref="E299:H299"/>
    <mergeCell ref="E300:H300"/>
    <mergeCell ref="E301:F301"/>
    <mergeCell ref="E302:F302"/>
    <mergeCell ref="E303:F303"/>
    <mergeCell ref="E289:H289"/>
    <mergeCell ref="E290:H290"/>
    <mergeCell ref="E291:F291"/>
    <mergeCell ref="E292:F292"/>
    <mergeCell ref="E293:F293"/>
    <mergeCell ref="D294:H294"/>
    <mergeCell ref="G295:H295"/>
    <mergeCell ref="E212:F212"/>
    <mergeCell ref="E213:F213"/>
    <mergeCell ref="D214:H214"/>
    <mergeCell ref="G215:H215"/>
    <mergeCell ref="G216:H216"/>
    <mergeCell ref="G217:H217"/>
    <mergeCell ref="G218:H218"/>
    <mergeCell ref="E219:H219"/>
    <mergeCell ref="E220:H220"/>
    <mergeCell ref="E221:F221"/>
    <mergeCell ref="E222:F222"/>
    <mergeCell ref="E223:F223"/>
    <mergeCell ref="D224:H224"/>
    <mergeCell ref="G225:H225"/>
    <mergeCell ref="G226:H226"/>
    <mergeCell ref="G227:H227"/>
    <mergeCell ref="G228:H228"/>
    <mergeCell ref="E229:H229"/>
    <mergeCell ref="E230:H230"/>
    <mergeCell ref="E231:F231"/>
    <mergeCell ref="E232:F232"/>
    <mergeCell ref="E233:F233"/>
    <mergeCell ref="D234:H234"/>
    <mergeCell ref="G235:H235"/>
    <mergeCell ref="G236:H236"/>
    <mergeCell ref="G237:H237"/>
    <mergeCell ref="G238:H238"/>
    <mergeCell ref="E239:H239"/>
    <mergeCell ref="E240:H240"/>
    <mergeCell ref="E241:F241"/>
    <mergeCell ref="E242:F242"/>
    <mergeCell ref="E243:F243"/>
    <mergeCell ref="D244:H244"/>
    <mergeCell ref="G245:H245"/>
    <mergeCell ref="G246:H246"/>
    <mergeCell ref="G247:H247"/>
    <mergeCell ref="G248:H248"/>
    <mergeCell ref="E249:H249"/>
    <mergeCell ref="E250:H250"/>
    <mergeCell ref="E251:F251"/>
    <mergeCell ref="E252:F252"/>
    <mergeCell ref="E253:F253"/>
    <mergeCell ref="G268:H268"/>
    <mergeCell ref="E269:H269"/>
    <mergeCell ref="E270:H270"/>
    <mergeCell ref="E271:F271"/>
    <mergeCell ref="E272:F272"/>
    <mergeCell ref="E273:F273"/>
    <mergeCell ref="D274:H274"/>
  </mergeCells>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4" priority="1" operator="equal">
      <formula>"A"</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5" priority="2" operator="equal">
      <formula>"B"</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6" priority="3" operator="equal">
      <formula>"C1"</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7" priority="4" operator="equal">
      <formula>"C2"</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8" priority="5" operator="equal">
      <formula>"D"</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9" priority="6" operator="equal">
      <formula>"R"</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10" priority="7" operator="equal">
      <formula>"N"</formula>
    </cfRule>
  </conditionalFormatting>
  <printOptions gridLines="1" horizontalCentered="1"/>
  <pageMargins bottom="0.75" footer="0.0" header="0.0" left="0.7" right="0.7" top="0.75"/>
  <pageSetup fitToHeight="0" paperSize="9" cellComments="atEnd" orientation="portrait" pageOrder="overThenDown"/>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hidden="1" min="1" max="1" width="4.25"/>
    <col customWidth="1" hidden="1" min="2" max="2" width="7.13"/>
    <col customWidth="1" min="3" max="3" width="1.75"/>
    <col customWidth="1" min="4" max="8" width="6.38"/>
    <col customWidth="1" min="9" max="9" width="0.38"/>
  </cols>
  <sheetData>
    <row r="1" ht="25.5" hidden="1" customHeight="1"/>
    <row r="2" ht="6.0" customHeight="1">
      <c r="B2" s="238"/>
      <c r="C2" s="238"/>
    </row>
    <row r="3" ht="48.0" customHeight="1">
      <c r="D3" s="296" t="s">
        <v>113</v>
      </c>
    </row>
    <row r="4" ht="20.25" customHeight="1">
      <c r="D4" s="241">
        <f>NOW()</f>
        <v>46265.50961</v>
      </c>
    </row>
    <row r="5" ht="27.0" customHeight="1">
      <c r="A5" s="36" t="s">
        <v>96</v>
      </c>
      <c r="B5" s="36">
        <v>1.0</v>
      </c>
      <c r="D5" s="242" t="s">
        <v>11</v>
      </c>
      <c r="E5" s="243" t="s">
        <v>12</v>
      </c>
      <c r="F5" s="243" t="s">
        <v>13</v>
      </c>
      <c r="G5" s="244" t="s">
        <v>80</v>
      </c>
      <c r="H5" s="245"/>
    </row>
    <row r="6" ht="27.0" customHeight="1">
      <c r="A6" s="36"/>
      <c r="D6" s="247">
        <f t="array" ref="D6">IFERROR(INDEX('計測入力シート（ここのみ編集可）'!$BN$17:$BN$116,MATCH(A5&amp;B5,'計測入力シート（ここのみ編集可）'!$BO$17:$BO$116,0)),"")</f>
        <v>1</v>
      </c>
      <c r="E6" s="248" t="str">
        <f t="array" ref="E6">IFERROR(INDEX('計測入力シート（ここのみ編集可）'!$BP$17:$BP$116,MATCH(A5&amp;B5,'計測入力シート（ここのみ編集可）'!$BO$17:$BO$116,0)),"")</f>
        <v>-</v>
      </c>
      <c r="F6" s="249" t="str">
        <f t="array" ref="F6">IFERROR(INDEX('計測入力シート（ここのみ編集可）'!$BR$17:$BR$116,MATCH(A5&amp;B5,'計測入力シート（ここのみ編集可）'!$BO$17:$BO$116,0)),"")</f>
        <v>-</v>
      </c>
      <c r="G6" s="250">
        <f t="array" ref="G6">IFERROR(INDEX('計測入力シート（ここのみ編集可）'!$BL$17:$BL$116,MATCH(A5&amp;B5,'計測入力シート（ここのみ編集可）'!$BO$17:$BO$116,0)),"")</f>
        <v>2</v>
      </c>
      <c r="H6" s="251"/>
    </row>
    <row r="7" ht="27.0" customHeight="1">
      <c r="D7" s="252" t="s">
        <v>18</v>
      </c>
      <c r="E7" s="253">
        <f t="array" ref="E7">IFERROR(INDEX('計測入力シート（ここのみ編集可）'!$C$17:$C$116,MATCH(A5&amp;B5,'計測入力シート（ここのみ編集可）'!$BO$17:$BO$116,0)),"")</f>
        <v>50</v>
      </c>
      <c r="F7" s="254" t="s">
        <v>4</v>
      </c>
      <c r="G7" s="255" t="str">
        <f t="array" ref="G7">IFERROR(INDEX('計測入力シート（ここのみ編集可）'!$D$17:$D$116,MATCH(A5&amp;B5,'計測入力シート（ここのみ編集可）'!$BO$17:$BO$116,0)),"")</f>
        <v>どmの</v>
      </c>
      <c r="H7" s="256"/>
    </row>
    <row r="8" ht="27.0" customHeight="1">
      <c r="D8" s="257" t="s">
        <v>3</v>
      </c>
      <c r="E8" s="258" t="str">
        <f t="array" ref="E8">IFERROR(INDEX('計測入力シート（ここのみ編集可）'!$B$17:$B$116,MATCH(A5&amp;B5,'計測入力シート（ここのみ編集可）'!$BO$17:$BO$116,0)),"")</f>
        <v>B</v>
      </c>
      <c r="F8" s="259" t="s">
        <v>5</v>
      </c>
      <c r="G8" s="260" t="str">
        <f t="array" ref="G8">IFERROR(INDEX('計測入力シート（ここのみ編集可）'!$E$17:$E$116,MATCH(A5&amp;B5,'計測入力シート（ここのみ編集可）'!$BO$17:$BO$116,0)),"")</f>
        <v>CBR600RR</v>
      </c>
      <c r="H8" s="261"/>
    </row>
    <row r="9" ht="24.75" customHeight="1">
      <c r="D9" s="262" t="s">
        <v>58</v>
      </c>
      <c r="E9" s="263" t="str">
        <f t="array" ref="E9">IFERROR(INDEX(#REF!,MATCH(A5&amp;B5,'計測入力シート（ここのみ編集可）'!$BO$17:$BO$116,0)),"")</f>
        <v/>
      </c>
      <c r="H9" s="35"/>
    </row>
    <row r="10" ht="52.5" customHeight="1">
      <c r="D10" s="264" t="s">
        <v>68</v>
      </c>
      <c r="E10" s="265" t="str">
        <f t="array" ref="E10">IFERROR(INDEX(#REF!,MATCH(A5&amp;B5,'計測入力シート（ここのみ編集可）'!$BO$17:$BO$116,0)),"")</f>
        <v/>
      </c>
      <c r="F10" s="2"/>
      <c r="G10" s="2"/>
      <c r="H10" s="3"/>
    </row>
    <row r="11" ht="20.25" customHeight="1">
      <c r="D11" s="266" t="s">
        <v>70</v>
      </c>
      <c r="E11" s="267" t="str">
        <f t="array" ref="E11">IFERROR(INDEX('計測入力シート（ここのみ編集可）'!$AW$17:$AW$116,MATCH(A5&amp;B5,'計測入力シート（ここのみ編集可）'!$BO$17:$BO$116,0)),"")</f>
        <v>1:51:604</v>
      </c>
      <c r="F11" s="268"/>
      <c r="G11" s="269" t="s">
        <v>110</v>
      </c>
      <c r="H11" s="270" t="str">
        <f t="array" ref="H11">IFERROR(INDEX('計測入力シート（ここのみ編集可）'!$AY$17:$AY$116,MATCH(A5&amp;B5,'計測入力シート（ここのみ編集可）'!$BO$17:$BO$116,0)),"")</f>
        <v>-</v>
      </c>
    </row>
    <row r="12" ht="20.25" customHeight="1">
      <c r="D12" s="271" t="s">
        <v>73</v>
      </c>
      <c r="E12" s="272" t="str">
        <f t="array" ref="E12">IFERROR(INDEX('計測入力シート（ここのみ編集可）'!$AZ$17:$AZ$116,MATCH(A5&amp;B5,'計測入力シート（ここのみ編集可）'!$BO$17:$BO$116,0)),"")</f>
        <v>1:39:460</v>
      </c>
      <c r="F12" s="179"/>
      <c r="G12" s="273" t="s">
        <v>111</v>
      </c>
      <c r="H12" s="274" t="str">
        <f t="array" ref="H12">IFERROR(INDEX('計測入力シート（ここのみ編集可）'!$BB$17:$BB$116,MATCH(A5&amp;B5,'計測入力シート（ここのみ編集可）'!$BO$17:$BO$116,0)),"")</f>
        <v>-</v>
      </c>
    </row>
    <row r="13" ht="20.25" customHeight="1">
      <c r="D13" s="275" t="s">
        <v>112</v>
      </c>
      <c r="E13" s="276" t="str">
        <f t="array" ref="E13">IFERROR(INDEX('計測入力シート（ここのみ編集可）'!$BC$17:$BC$116,MATCH(A5&amp;B5,'計測入力シート（ここのみ編集可）'!$BO$17:$BO$116,0)),"")</f>
        <v>1:39:460</v>
      </c>
      <c r="F13" s="277"/>
      <c r="G13" s="278" t="s">
        <v>9</v>
      </c>
      <c r="H13" s="279">
        <f t="array" ref="H13">IFERROR(INDEX('計測入力シート（ここのみ編集可）'!$BD$17:$BD$116,MATCH(A5&amp;B5,'計測入力シート（ここのみ編集可）'!$BO$17:$BO$116,0)),"")</f>
        <v>1.018994734</v>
      </c>
    </row>
    <row r="14" ht="20.25" customHeight="1">
      <c r="D14" s="280"/>
    </row>
    <row r="15" ht="27.0" customHeight="1">
      <c r="A15" s="105" t="str">
        <f>A5</f>
        <v>B</v>
      </c>
      <c r="B15" s="105">
        <f>B5+1</f>
        <v>2</v>
      </c>
      <c r="D15" s="242" t="s">
        <v>11</v>
      </c>
      <c r="E15" s="243" t="s">
        <v>12</v>
      </c>
      <c r="F15" s="243" t="s">
        <v>13</v>
      </c>
      <c r="G15" s="244" t="s">
        <v>80</v>
      </c>
      <c r="H15" s="245"/>
    </row>
    <row r="16" ht="27.0" customHeight="1">
      <c r="A16" s="36"/>
      <c r="B16" s="36"/>
      <c r="D16" s="247">
        <f t="array" ref="D16">IFERROR(INDEX('計測入力シート（ここのみ編集可）'!$BN$17:$BN$116,MATCH(A15&amp;B15,'計測入力シート（ここのみ編集可）'!$BO$17:$BO$116,0)),"")</f>
        <v>2</v>
      </c>
      <c r="E16" s="248" t="str">
        <f t="array" ref="E16">IFERROR(INDEX('計測入力シート（ここのみ編集可）'!$BP$17:$BP$116,MATCH(A15&amp;B15,'計測入力シート（ここのみ編集可）'!$BO$17:$BO$116,0)),"")</f>
        <v>-</v>
      </c>
      <c r="F16" s="249" t="str">
        <f t="array" ref="F16">IFERROR(INDEX('計測入力シート（ここのみ編集可）'!$BR$17:$BR$116,MATCH(A15&amp;B15,'計測入力シート（ここのみ編集可）'!$BO$17:$BO$116,0)),"")</f>
        <v>-</v>
      </c>
      <c r="G16" s="250">
        <f t="array" ref="G16">IFERROR(INDEX('計測入力シート（ここのみ編集可）'!$BL$17:$BL$116,MATCH(A15&amp;B15,'計測入力シート（ここのみ編集可）'!$BO$17:$BO$116,0)),"")</f>
        <v>6</v>
      </c>
      <c r="H16" s="251"/>
    </row>
    <row r="17" ht="27.0" customHeight="1">
      <c r="D17" s="252" t="s">
        <v>18</v>
      </c>
      <c r="E17" s="253">
        <f t="array" ref="E17">IFERROR(INDEX('計測入力シート（ここのみ編集可）'!$C$17:$C$116,MATCH(A15&amp;B15,'計測入力シート（ここのみ編集可）'!$BO$17:$BO$116,0)),"")</f>
        <v>51</v>
      </c>
      <c r="F17" s="254" t="s">
        <v>4</v>
      </c>
      <c r="G17" s="255" t="str">
        <f t="array" ref="G17">IFERROR(INDEX('計測入力シート（ここのみ編集可）'!$D$17:$D$116,MATCH(A15&amp;B15,'計測入力シート（ここのみ編集可）'!$BO$17:$BO$116,0)),"")</f>
        <v>motoDA</v>
      </c>
      <c r="H17" s="256"/>
    </row>
    <row r="18" ht="27.0" customHeight="1">
      <c r="D18" s="257" t="s">
        <v>3</v>
      </c>
      <c r="E18" s="258" t="str">
        <f t="array" ref="E18">IFERROR(INDEX('計測入力シート（ここのみ編集可）'!$B$17:$B$116,MATCH(A15&amp;B15,'計測入力シート（ここのみ編集可）'!$BO$17:$BO$116,0)),"")</f>
        <v>B</v>
      </c>
      <c r="F18" s="259" t="s">
        <v>5</v>
      </c>
      <c r="G18" s="260" t="str">
        <f t="array" ref="G18">IFERROR(INDEX('計測入力シート（ここのみ編集可）'!$E$17:$E$116,MATCH(A15&amp;B15,'計測入力シート（ここのみ編集可）'!$BO$17:$BO$116,0)),"")</f>
        <v>GROM</v>
      </c>
      <c r="H18" s="261"/>
    </row>
    <row r="19" ht="24.75" customHeight="1">
      <c r="D19" s="262" t="s">
        <v>58</v>
      </c>
      <c r="E19" s="263" t="str">
        <f t="array" ref="E19">IFERROR(INDEX(#REF!,MATCH(A15&amp;B15,'計測入力シート（ここのみ編集可）'!$BO$17:$BO$116,0)),"")</f>
        <v/>
      </c>
      <c r="H19" s="35"/>
    </row>
    <row r="20" ht="52.5" customHeight="1">
      <c r="D20" s="264" t="s">
        <v>68</v>
      </c>
      <c r="E20" s="265" t="str">
        <f t="array" ref="E20">IFERROR(INDEX(#REF!,MATCH(A15&amp;B15,'計測入力シート（ここのみ編集可）'!$BO$17:$BO$116,0)),"")</f>
        <v/>
      </c>
      <c r="F20" s="2"/>
      <c r="G20" s="2"/>
      <c r="H20" s="3"/>
    </row>
    <row r="21" ht="20.25" customHeight="1">
      <c r="D21" s="266" t="s">
        <v>70</v>
      </c>
      <c r="E21" s="267" t="str">
        <f t="array" ref="E21">IFERROR(INDEX('計測入力シート（ここのみ編集可）'!$AW$17:$AW$116,MATCH(A15&amp;B15,'計測入力シート（ここのみ編集可）'!$BO$17:$BO$116,0)),"")</f>
        <v>1:50:572</v>
      </c>
      <c r="F21" s="268"/>
      <c r="G21" s="269" t="s">
        <v>110</v>
      </c>
      <c r="H21" s="270">
        <f t="array" ref="H21">IFERROR(INDEX('計測入力シート（ここのみ編集可）'!$AY$17:$AY$116,MATCH(A15&amp;B15,'計測入力シート（ここのみ編集可）'!$BO$17:$BO$116,0)),"")</f>
        <v>1</v>
      </c>
    </row>
    <row r="22" ht="20.25" customHeight="1">
      <c r="D22" s="271" t="s">
        <v>73</v>
      </c>
      <c r="E22" s="272" t="str">
        <f t="array" ref="E22">IFERROR(INDEX('計測入力シート（ここのみ編集可）'!$AZ$17:$AZ$116,MATCH(A15&amp;B15,'計測入力シート（ここのみ編集可）'!$BO$17:$BO$116,0)),"")</f>
        <v>1:41:794</v>
      </c>
      <c r="F22" s="179"/>
      <c r="G22" s="273" t="s">
        <v>111</v>
      </c>
      <c r="H22" s="274">
        <f t="array" ref="H22">IFERROR(INDEX('計測入力シート（ここのみ編集可）'!$BB$17:$BB$116,MATCH(A15&amp;B15,'計測入力シート（ここのみ編集可）'!$BO$17:$BO$116,0)),"")</f>
        <v>1</v>
      </c>
    </row>
    <row r="23" ht="20.25" customHeight="1">
      <c r="D23" s="275" t="s">
        <v>112</v>
      </c>
      <c r="E23" s="276" t="str">
        <f t="array" ref="E23">IFERROR(INDEX('計測入力シート（ここのみ編集可）'!$BC$17:$BC$116,MATCH(A15&amp;B15,'計測入力シート（ここのみ編集可）'!$BO$17:$BO$116,0)),"")</f>
        <v>1:42:794</v>
      </c>
      <c r="F23" s="277"/>
      <c r="G23" s="278" t="s">
        <v>9</v>
      </c>
      <c r="H23" s="279">
        <f t="array" ref="H23">IFERROR(INDEX('計測入力シート（ここのみ編集可）'!$BD$17:$BD$116,MATCH(A15&amp;B15,'計測入力シート（ここのみ編集可）'!$BO$17:$BO$116,0)),"")</f>
        <v>1.05315247</v>
      </c>
    </row>
    <row r="24" ht="20.25" customHeight="1">
      <c r="D24" s="280"/>
    </row>
    <row r="25" ht="27.0" customHeight="1">
      <c r="A25" s="105" t="str">
        <f>A15</f>
        <v>B</v>
      </c>
      <c r="B25" s="105">
        <f>B15+1</f>
        <v>3</v>
      </c>
      <c r="D25" s="242" t="s">
        <v>11</v>
      </c>
      <c r="E25" s="243" t="s">
        <v>12</v>
      </c>
      <c r="F25" s="243" t="s">
        <v>13</v>
      </c>
      <c r="G25" s="244" t="s">
        <v>80</v>
      </c>
      <c r="H25" s="245"/>
    </row>
    <row r="26" ht="27.0" customHeight="1">
      <c r="A26" s="36"/>
      <c r="B26" s="36"/>
      <c r="D26" s="247">
        <f t="array" ref="D26">IFERROR(INDEX('計測入力シート（ここのみ編集可）'!$BN$17:$BN$116,MATCH(A25&amp;B25,'計測入力シート（ここのみ編集可）'!$BO$17:$BO$116,0)),"")</f>
        <v>3</v>
      </c>
      <c r="E26" s="248" t="str">
        <f t="array" ref="E26">IFERROR(INDEX('計測入力シート（ここのみ編集可）'!$BP$17:$BP$116,MATCH(A25&amp;B25,'計測入力シート（ここのみ編集可）'!$BO$17:$BO$116,0)),"")</f>
        <v>-</v>
      </c>
      <c r="F26" s="249" t="str">
        <f t="array" ref="F26">IFERROR(INDEX('計測入力シート（ここのみ編集可）'!$BR$17:$BR$116,MATCH(A25&amp;B25,'計測入力シート（ここのみ編集可）'!$BO$17:$BO$116,0)),"")</f>
        <v>-</v>
      </c>
      <c r="G26" s="250">
        <f t="array" ref="G26">IFERROR(INDEX('計測入力シート（ここのみ編集可）'!$BL$17:$BL$116,MATCH(A25&amp;B25,'計測入力シート（ここのみ編集可）'!$BO$17:$BO$116,0)),"")</f>
        <v>8</v>
      </c>
      <c r="H26" s="251"/>
    </row>
    <row r="27" ht="27.0" customHeight="1">
      <c r="D27" s="252" t="s">
        <v>18</v>
      </c>
      <c r="E27" s="253">
        <f t="array" ref="E27">IFERROR(INDEX('計測入力シート（ここのみ編集可）'!$C$17:$C$116,MATCH(A25&amp;B25,'計測入力シート（ここのみ編集可）'!$BO$17:$BO$116,0)),"")</f>
        <v>49</v>
      </c>
      <c r="F27" s="254" t="s">
        <v>4</v>
      </c>
      <c r="G27" s="255" t="str">
        <f t="array" ref="G27">IFERROR(INDEX('計測入力シート（ここのみ編集可）'!$D$17:$D$116,MATCH(A25&amp;B25,'計測入力シート（ここのみ編集可）'!$BO$17:$BO$116,0)),"")</f>
        <v>てくきか</v>
      </c>
      <c r="H27" s="256"/>
    </row>
    <row r="28" ht="27.0" customHeight="1">
      <c r="D28" s="257" t="s">
        <v>3</v>
      </c>
      <c r="E28" s="258" t="str">
        <f t="array" ref="E28">IFERROR(INDEX('計測入力シート（ここのみ編集可）'!$B$17:$B$116,MATCH(A25&amp;B25,'計測入力シート（ここのみ編集可）'!$BO$17:$BO$116,0)),"")</f>
        <v>B</v>
      </c>
      <c r="F28" s="259" t="s">
        <v>5</v>
      </c>
      <c r="G28" s="260" t="str">
        <f t="array" ref="G28">IFERROR(INDEX('計測入力シート（ここのみ編集可）'!$E$17:$E$116,MATCH(A25&amp;B25,'計測入力シート（ここのみ編集可）'!$BO$17:$BO$116,0)),"")</f>
        <v>ZX-4R</v>
      </c>
      <c r="H28" s="261"/>
    </row>
    <row r="29" ht="24.75" customHeight="1">
      <c r="D29" s="262" t="s">
        <v>58</v>
      </c>
      <c r="E29" s="263" t="str">
        <f t="array" ref="E29">IFERROR(INDEX(#REF!,MATCH(A25&amp;B25,'計測入力シート（ここのみ編集可）'!$BO$17:$BO$116,0)),"")</f>
        <v/>
      </c>
      <c r="H29" s="35"/>
    </row>
    <row r="30" ht="52.5" customHeight="1">
      <c r="D30" s="264" t="s">
        <v>68</v>
      </c>
      <c r="E30" s="265" t="str">
        <f t="array" ref="E30">IFERROR(INDEX(#REF!,MATCH(A25&amp;B25,'計測入力シート（ここのみ編集可）'!$BO$17:$BO$116,0)),"")</f>
        <v/>
      </c>
      <c r="F30" s="2"/>
      <c r="G30" s="2"/>
      <c r="H30" s="3"/>
    </row>
    <row r="31" ht="20.25" customHeight="1">
      <c r="D31" s="266" t="s">
        <v>70</v>
      </c>
      <c r="E31" s="267" t="str">
        <f t="array" ref="E31">IFERROR(INDEX('計測入力シート（ここのみ編集可）'!$AW$17:$AW$116,MATCH(A25&amp;B25,'計測入力シート（ここのみ編集可）'!$BO$17:$BO$116,0)),"")</f>
        <v>1:44:701</v>
      </c>
      <c r="F31" s="268"/>
      <c r="G31" s="269" t="s">
        <v>110</v>
      </c>
      <c r="H31" s="270" t="str">
        <f t="array" ref="H31">IFERROR(INDEX('計測入力シート（ここのみ編集可）'!$AY$17:$AY$116,MATCH(A25&amp;B25,'計測入力シート（ここのみ編集可）'!$BO$17:$BO$116,0)),"")</f>
        <v>-</v>
      </c>
    </row>
    <row r="32" ht="20.25" customHeight="1">
      <c r="D32" s="271" t="s">
        <v>73</v>
      </c>
      <c r="E32" s="272" t="str">
        <f t="array" ref="E32">IFERROR(INDEX('計測入力シート（ここのみ編集可）'!$AZ$17:$AZ$116,MATCH(A25&amp;B25,'計測入力シート（ここのみ編集可）'!$BO$17:$BO$116,0)),"")</f>
        <v>1:44:742</v>
      </c>
      <c r="F32" s="179"/>
      <c r="G32" s="273" t="s">
        <v>111</v>
      </c>
      <c r="H32" s="274" t="str">
        <f t="array" ref="H32">IFERROR(INDEX('計測入力シート（ここのみ編集可）'!$BB$17:$BB$116,MATCH(A25&amp;B25,'計測入力シート（ここのみ編集可）'!$BO$17:$BO$116,0)),"")</f>
        <v>-</v>
      </c>
    </row>
    <row r="33" ht="20.25" customHeight="1">
      <c r="D33" s="275" t="s">
        <v>112</v>
      </c>
      <c r="E33" s="276" t="str">
        <f t="array" ref="E33">IFERROR(INDEX('計測入力シート（ここのみ編集可）'!$BC$17:$BC$116,MATCH(A25&amp;B25,'計測入力シート（ここのみ編集可）'!$BO$17:$BO$116,0)),"")</f>
        <v>1:44:701</v>
      </c>
      <c r="F33" s="277"/>
      <c r="G33" s="278" t="s">
        <v>9</v>
      </c>
      <c r="H33" s="279">
        <f t="array" ref="H33">IFERROR(INDEX('計測入力シート（ここのみ編集可）'!$BD$17:$BD$116,MATCH(A25&amp;B25,'計測入力シート（ここのみ編集可）'!$BO$17:$BO$116,0)),"")</f>
        <v>1.072690203</v>
      </c>
    </row>
    <row r="34" ht="20.25" customHeight="1">
      <c r="D34" s="280"/>
    </row>
    <row r="35" ht="27.0" customHeight="1">
      <c r="A35" s="105" t="str">
        <f>A25</f>
        <v>B</v>
      </c>
      <c r="B35" s="105">
        <f>B25+1</f>
        <v>4</v>
      </c>
      <c r="D35" s="242" t="s">
        <v>11</v>
      </c>
      <c r="E35" s="243" t="s">
        <v>12</v>
      </c>
      <c r="F35" s="243" t="s">
        <v>13</v>
      </c>
      <c r="G35" s="244" t="s">
        <v>80</v>
      </c>
      <c r="H35" s="245"/>
    </row>
    <row r="36" ht="27.0" customHeight="1">
      <c r="A36" s="36"/>
      <c r="B36" s="36"/>
      <c r="D36" s="247">
        <f t="array" ref="D36">IFERROR(INDEX('計測入力シート（ここのみ編集可）'!$BN$17:$BN$116,MATCH(A35&amp;B35,'計測入力シート（ここのみ編集可）'!$BO$17:$BO$116,0)),"")</f>
        <v>4</v>
      </c>
      <c r="E36" s="248" t="str">
        <f t="array" ref="E36">IFERROR(INDEX('計測入力シート（ここのみ編集可）'!$BP$17:$BP$116,MATCH(A35&amp;B35,'計測入力シート（ここのみ編集可）'!$BO$17:$BO$116,0)),"")</f>
        <v>-</v>
      </c>
      <c r="F36" s="249" t="str">
        <f t="array" ref="F36">IFERROR(INDEX('計測入力シート（ここのみ編集可）'!$BR$17:$BR$116,MATCH(A35&amp;B35,'計測入力シート（ここのみ編集可）'!$BO$17:$BO$116,0)),"")</f>
        <v>-</v>
      </c>
      <c r="G36" s="250">
        <f t="array" ref="G36">IFERROR(INDEX('計測入力シート（ここのみ編集可）'!$BL$17:$BL$116,MATCH(A35&amp;B35,'計測入力シート（ここのみ編集可）'!$BO$17:$BO$116,0)),"")</f>
        <v>31</v>
      </c>
      <c r="H36" s="251"/>
    </row>
    <row r="37" ht="27.0" customHeight="1">
      <c r="D37" s="252" t="s">
        <v>18</v>
      </c>
      <c r="E37" s="253">
        <f t="array" ref="E37">IFERROR(INDEX('計測入力シート（ここのみ編集可）'!$C$17:$C$116,MATCH(A35&amp;B35,'計測入力シート（ここのみ編集可）'!$BO$17:$BO$116,0)),"")</f>
        <v>48</v>
      </c>
      <c r="F37" s="254" t="s">
        <v>4</v>
      </c>
      <c r="G37" s="255" t="str">
        <f t="array" ref="G37">IFERROR(INDEX('計測入力シート（ここのみ編集可）'!$D$17:$D$116,MATCH(A35&amp;B35,'計測入力シート（ここのみ編集可）'!$BO$17:$BO$116,0)),"")</f>
        <v>P</v>
      </c>
      <c r="H37" s="256"/>
    </row>
    <row r="38" ht="27.0" customHeight="1">
      <c r="D38" s="257" t="s">
        <v>3</v>
      </c>
      <c r="E38" s="258" t="str">
        <f t="array" ref="E38">IFERROR(INDEX('計測入力シート（ここのみ編集可）'!$B$17:$B$116,MATCH(A35&amp;B35,'計測入力シート（ここのみ編集可）'!$BO$17:$BO$116,0)),"")</f>
        <v>B</v>
      </c>
      <c r="F38" s="259" t="s">
        <v>5</v>
      </c>
      <c r="G38" s="260" t="str">
        <f t="array" ref="G38">IFERROR(INDEX('計測入力シート（ここのみ編集可）'!$E$17:$E$116,MATCH(A35&amp;B35,'計測入力シート（ここのみ編集可）'!$BO$17:$BO$116,0)),"")</f>
        <v>XSR155</v>
      </c>
      <c r="H38" s="261"/>
    </row>
    <row r="39" ht="24.75" customHeight="1">
      <c r="D39" s="262" t="s">
        <v>58</v>
      </c>
      <c r="E39" s="263" t="str">
        <f t="array" ref="E39">IFERROR(INDEX(#REF!,MATCH(A35&amp;B35,'計測入力シート（ここのみ編集可）'!$BO$17:$BO$116,0)),"")</f>
        <v/>
      </c>
      <c r="H39" s="35"/>
    </row>
    <row r="40" ht="52.5" customHeight="1">
      <c r="D40" s="264" t="s">
        <v>68</v>
      </c>
      <c r="E40" s="265" t="str">
        <f t="array" ref="E40">IFERROR(INDEX(#REF!,MATCH(A35&amp;B35,'計測入力シート（ここのみ編集可）'!$BO$17:$BO$116,0)),"")</f>
        <v/>
      </c>
      <c r="F40" s="2"/>
      <c r="G40" s="2"/>
      <c r="H40" s="3"/>
    </row>
    <row r="41" ht="20.25" customHeight="1">
      <c r="D41" s="266" t="s">
        <v>70</v>
      </c>
      <c r="E41" s="267" t="str">
        <f t="array" ref="E41">IFERROR(INDEX('計測入力シート（ここのみ編集可）'!$AW$17:$AW$116,MATCH(A35&amp;B35,'計測入力シート（ここのみ編集可）'!$BO$17:$BO$116,0)),"")</f>
        <v>1:54:612</v>
      </c>
      <c r="F41" s="268"/>
      <c r="G41" s="269" t="s">
        <v>110</v>
      </c>
      <c r="H41" s="270" t="str">
        <f t="array" ref="H41">IFERROR(INDEX('計測入力シート（ここのみ編集可）'!$AY$17:$AY$116,MATCH(A35&amp;B35,'計測入力シート（ここのみ編集可）'!$BO$17:$BO$116,0)),"")</f>
        <v>-</v>
      </c>
    </row>
    <row r="42" ht="20.25" customHeight="1">
      <c r="D42" s="271" t="s">
        <v>73</v>
      </c>
      <c r="E42" s="272" t="str">
        <f t="array" ref="E42">IFERROR(INDEX('計測入力シート（ここのみ編集可）'!$AZ$17:$AZ$116,MATCH(A35&amp;B35,'計測入力シート（ここのみ編集可）'!$BO$17:$BO$116,0)),"")</f>
        <v>1:54:509</v>
      </c>
      <c r="F42" s="179"/>
      <c r="G42" s="273" t="s">
        <v>111</v>
      </c>
      <c r="H42" s="274">
        <f t="array" ref="H42">IFERROR(INDEX('計測入力シート（ここのみ編集可）'!$BB$17:$BB$116,MATCH(A35&amp;B35,'計測入力シート（ここのみ編集可）'!$BO$17:$BO$116,0)),"")</f>
        <v>2</v>
      </c>
    </row>
    <row r="43" ht="20.25" customHeight="1">
      <c r="D43" s="275" t="s">
        <v>112</v>
      </c>
      <c r="E43" s="276" t="str">
        <f t="array" ref="E43">IFERROR(INDEX('計測入力シート（ここのみ編集可）'!$BC$17:$BC$116,MATCH(A35&amp;B35,'計測入力シート（ここのみ編集可）'!$BO$17:$BO$116,0)),"")</f>
        <v>1:54:612</v>
      </c>
      <c r="F43" s="277"/>
      <c r="G43" s="278" t="s">
        <v>9</v>
      </c>
      <c r="H43" s="279">
        <f t="array" ref="H43">IFERROR(INDEX('計測入力シート（ここのみ編集可）'!$BD$17:$BD$116,MATCH(A35&amp;B35,'計測入力シート（ここのみ編集可）'!$BO$17:$BO$116,0)),"")</f>
        <v>1.174231092</v>
      </c>
    </row>
    <row r="44" ht="20.25" customHeight="1">
      <c r="D44" s="280"/>
    </row>
    <row r="45" ht="27.0" customHeight="1">
      <c r="A45" s="105" t="str">
        <f>A35</f>
        <v>B</v>
      </c>
      <c r="B45" s="105">
        <f>B35+1</f>
        <v>5</v>
      </c>
      <c r="D45" s="242" t="s">
        <v>11</v>
      </c>
      <c r="E45" s="243" t="s">
        <v>12</v>
      </c>
      <c r="F45" s="243" t="s">
        <v>13</v>
      </c>
      <c r="G45" s="244" t="s">
        <v>80</v>
      </c>
      <c r="H45" s="245"/>
    </row>
    <row r="46" ht="27.0" customHeight="1">
      <c r="A46" s="36"/>
      <c r="B46" s="36"/>
      <c r="D46" s="247" t="str">
        <f t="array" ref="D46">IFERROR(INDEX('計測入力シート（ここのみ編集可）'!$BN$17:$BN$116,MATCH(A45&amp;B45,'計測入力シート（ここのみ編集可）'!$BO$17:$BO$116,0)),"")</f>
        <v/>
      </c>
      <c r="E46" s="248" t="str">
        <f t="array" ref="E46">IFERROR(INDEX('計測入力シート（ここのみ編集可）'!$BP$17:$BP$116,MATCH(A45&amp;B45,'計測入力シート（ここのみ編集可）'!$BO$17:$BO$116,0)),"")</f>
        <v/>
      </c>
      <c r="F46" s="249" t="str">
        <f t="array" ref="F46">IFERROR(INDEX('計測入力シート（ここのみ編集可）'!$BR$17:$BR$116,MATCH(A45&amp;B45,'計測入力シート（ここのみ編集可）'!$BO$17:$BO$116,0)),"")</f>
        <v/>
      </c>
      <c r="G46" s="250" t="str">
        <f t="array" ref="G46">IFERROR(INDEX('計測入力シート（ここのみ編集可）'!$BL$17:$BL$116,MATCH(A45&amp;B45,'計測入力シート（ここのみ編集可）'!$BO$17:$BO$116,0)),"")</f>
        <v/>
      </c>
      <c r="H46" s="251"/>
    </row>
    <row r="47" ht="27.0" customHeight="1">
      <c r="D47" s="252" t="s">
        <v>18</v>
      </c>
      <c r="E47" s="253" t="str">
        <f t="array" ref="E47">IFERROR(INDEX('計測入力シート（ここのみ編集可）'!$C$17:$C$116,MATCH(A45&amp;B45,'計測入力シート（ここのみ編集可）'!$BO$17:$BO$116,0)),"")</f>
        <v/>
      </c>
      <c r="F47" s="254" t="s">
        <v>4</v>
      </c>
      <c r="G47" s="255" t="str">
        <f t="array" ref="G47">IFERROR(INDEX('計測入力シート（ここのみ編集可）'!$D$17:$D$116,MATCH(A45&amp;B45,'計測入力シート（ここのみ編集可）'!$BO$17:$BO$116,0)),"")</f>
        <v/>
      </c>
      <c r="H47" s="256"/>
    </row>
    <row r="48" ht="27.0" customHeight="1">
      <c r="D48" s="257" t="s">
        <v>3</v>
      </c>
      <c r="E48" s="258" t="str">
        <f t="array" ref="E48">IFERROR(INDEX('計測入力シート（ここのみ編集可）'!$B$17:$B$116,MATCH(A45&amp;B45,'計測入力シート（ここのみ編集可）'!$BO$17:$BO$116,0)),"")</f>
        <v/>
      </c>
      <c r="F48" s="259" t="s">
        <v>5</v>
      </c>
      <c r="G48" s="260" t="str">
        <f t="array" ref="G48">IFERROR(INDEX('計測入力シート（ここのみ編集可）'!$E$17:$E$116,MATCH(A45&amp;B45,'計測入力シート（ここのみ編集可）'!$BO$17:$BO$116,0)),"")</f>
        <v/>
      </c>
      <c r="H48" s="261"/>
    </row>
    <row r="49" ht="24.75" customHeight="1">
      <c r="D49" s="262" t="s">
        <v>58</v>
      </c>
      <c r="E49" s="263" t="str">
        <f t="array" ref="E49">IFERROR(INDEX(#REF!,MATCH(A45&amp;B45,'計測入力シート（ここのみ編集可）'!$BO$17:$BO$116,0)),"")</f>
        <v/>
      </c>
      <c r="H49" s="35"/>
    </row>
    <row r="50" ht="52.5" customHeight="1">
      <c r="D50" s="264" t="s">
        <v>68</v>
      </c>
      <c r="E50" s="265" t="str">
        <f t="array" ref="E50">IFERROR(INDEX(#REF!,MATCH(A45&amp;B45,'計測入力シート（ここのみ編集可）'!$BO$17:$BO$116,0)),"")</f>
        <v/>
      </c>
      <c r="F50" s="2"/>
      <c r="G50" s="2"/>
      <c r="H50" s="3"/>
    </row>
    <row r="51" ht="20.25" customHeight="1">
      <c r="D51" s="266" t="s">
        <v>70</v>
      </c>
      <c r="E51" s="267" t="str">
        <f t="array" ref="E51">IFERROR(INDEX('計測入力シート（ここのみ編集可）'!$AW$17:$AW$116,MATCH(A45&amp;B45,'計測入力シート（ここのみ編集可）'!$BO$17:$BO$116,0)),"")</f>
        <v/>
      </c>
      <c r="F51" s="268"/>
      <c r="G51" s="269" t="s">
        <v>110</v>
      </c>
      <c r="H51" s="270" t="str">
        <f t="array" ref="H51">IFERROR(INDEX('計測入力シート（ここのみ編集可）'!$AY$17:$AY$116,MATCH(A45&amp;B45,'計測入力シート（ここのみ編集可）'!$BO$17:$BO$116,0)),"")</f>
        <v/>
      </c>
    </row>
    <row r="52" ht="20.25" customHeight="1">
      <c r="D52" s="271" t="s">
        <v>73</v>
      </c>
      <c r="E52" s="272" t="str">
        <f t="array" ref="E52">IFERROR(INDEX('計測入力シート（ここのみ編集可）'!$AZ$17:$AZ$116,MATCH(A45&amp;B45,'計測入力シート（ここのみ編集可）'!$BO$17:$BO$116,0)),"")</f>
        <v/>
      </c>
      <c r="F52" s="179"/>
      <c r="G52" s="273" t="s">
        <v>111</v>
      </c>
      <c r="H52" s="274" t="str">
        <f t="array" ref="H52">IFERROR(INDEX('計測入力シート（ここのみ編集可）'!$BB$17:$BB$116,MATCH(A45&amp;B45,'計測入力シート（ここのみ編集可）'!$BO$17:$BO$116,0)),"")</f>
        <v/>
      </c>
    </row>
    <row r="53" ht="20.25" customHeight="1">
      <c r="D53" s="275" t="s">
        <v>112</v>
      </c>
      <c r="E53" s="276" t="str">
        <f t="array" ref="E53">IFERROR(INDEX('計測入力シート（ここのみ編集可）'!$BC$17:$BC$116,MATCH(A45&amp;B45,'計測入力シート（ここのみ編集可）'!$BO$17:$BO$116,0)),"")</f>
        <v/>
      </c>
      <c r="F53" s="277"/>
      <c r="G53" s="278" t="s">
        <v>9</v>
      </c>
      <c r="H53" s="279" t="str">
        <f t="array" ref="H53">IFERROR(INDEX('計測入力シート（ここのみ編集可）'!$BD$17:$BD$116,MATCH(A45&amp;B45,'計測入力シート（ここのみ編集可）'!$BO$17:$BO$116,0)),"")</f>
        <v/>
      </c>
    </row>
    <row r="54" ht="20.25" customHeight="1">
      <c r="D54" s="280"/>
    </row>
    <row r="55" ht="27.0" customHeight="1">
      <c r="A55" s="105" t="str">
        <f>A45</f>
        <v>B</v>
      </c>
      <c r="B55" s="105">
        <f>B45+1</f>
        <v>6</v>
      </c>
      <c r="D55" s="242" t="s">
        <v>11</v>
      </c>
      <c r="E55" s="243" t="s">
        <v>12</v>
      </c>
      <c r="F55" s="243" t="s">
        <v>13</v>
      </c>
      <c r="G55" s="244" t="s">
        <v>80</v>
      </c>
      <c r="H55" s="245"/>
    </row>
    <row r="56" ht="27.0" customHeight="1">
      <c r="A56" s="36"/>
      <c r="B56" s="36"/>
      <c r="D56" s="247" t="str">
        <f t="array" ref="D56">IFERROR(INDEX('計測入力シート（ここのみ編集可）'!$BN$17:$BN$116,MATCH(A55&amp;B55,'計測入力シート（ここのみ編集可）'!$BO$17:$BO$116,0)),"")</f>
        <v/>
      </c>
      <c r="E56" s="248" t="str">
        <f t="array" ref="E56">IFERROR(INDEX('計測入力シート（ここのみ編集可）'!$BP$17:$BP$116,MATCH(A55&amp;B55,'計測入力シート（ここのみ編集可）'!$BO$17:$BO$116,0)),"")</f>
        <v/>
      </c>
      <c r="F56" s="249" t="str">
        <f t="array" ref="F56">IFERROR(INDEX('計測入力シート（ここのみ編集可）'!$BR$17:$BR$116,MATCH(A55&amp;B55,'計測入力シート（ここのみ編集可）'!$BO$17:$BO$116,0)),"")</f>
        <v/>
      </c>
      <c r="G56" s="250" t="str">
        <f t="array" ref="G56">IFERROR(INDEX('計測入力シート（ここのみ編集可）'!$BL$17:$BL$116,MATCH(A55&amp;B55,'計測入力シート（ここのみ編集可）'!$BO$17:$BO$116,0)),"")</f>
        <v/>
      </c>
      <c r="H56" s="251"/>
    </row>
    <row r="57" ht="27.0" customHeight="1">
      <c r="D57" s="252" t="s">
        <v>18</v>
      </c>
      <c r="E57" s="253" t="str">
        <f t="array" ref="E57">IFERROR(INDEX('計測入力シート（ここのみ編集可）'!$C$17:$C$116,MATCH(A55&amp;B55,'計測入力シート（ここのみ編集可）'!$BO$17:$BO$116,0)),"")</f>
        <v/>
      </c>
      <c r="F57" s="254" t="s">
        <v>4</v>
      </c>
      <c r="G57" s="255" t="str">
        <f t="array" ref="G57">IFERROR(INDEX('計測入力シート（ここのみ編集可）'!$D$17:$D$116,MATCH(A55&amp;B55,'計測入力シート（ここのみ編集可）'!$BO$17:$BO$116,0)),"")</f>
        <v/>
      </c>
      <c r="H57" s="256"/>
    </row>
    <row r="58" ht="27.0" customHeight="1">
      <c r="D58" s="257" t="s">
        <v>3</v>
      </c>
      <c r="E58" s="258" t="str">
        <f t="array" ref="E58">IFERROR(INDEX('計測入力シート（ここのみ編集可）'!$B$17:$B$116,MATCH(A55&amp;B55,'計測入力シート（ここのみ編集可）'!$BO$17:$BO$116,0)),"")</f>
        <v/>
      </c>
      <c r="F58" s="259" t="s">
        <v>5</v>
      </c>
      <c r="G58" s="260" t="str">
        <f t="array" ref="G58">IFERROR(INDEX('計測入力シート（ここのみ編集可）'!$E$17:$E$116,MATCH(A55&amp;B55,'計測入力シート（ここのみ編集可）'!$BO$17:$BO$116,0)),"")</f>
        <v/>
      </c>
      <c r="H58" s="261"/>
    </row>
    <row r="59" ht="24.75" customHeight="1">
      <c r="D59" s="262" t="s">
        <v>58</v>
      </c>
      <c r="E59" s="263" t="str">
        <f t="array" ref="E59">IFERROR(INDEX(#REF!,MATCH(A55&amp;B55,'計測入力シート（ここのみ編集可）'!$BO$17:$BO$116,0)),"")</f>
        <v/>
      </c>
      <c r="H59" s="35"/>
    </row>
    <row r="60" ht="52.5" customHeight="1">
      <c r="D60" s="264" t="s">
        <v>68</v>
      </c>
      <c r="E60" s="265" t="str">
        <f t="array" ref="E60">IFERROR(INDEX(#REF!,MATCH(A55&amp;B55,'計測入力シート（ここのみ編集可）'!$BO$17:$BO$116,0)),"")</f>
        <v/>
      </c>
      <c r="F60" s="2"/>
      <c r="G60" s="2"/>
      <c r="H60" s="3"/>
    </row>
    <row r="61" ht="20.25" customHeight="1">
      <c r="D61" s="266" t="s">
        <v>70</v>
      </c>
      <c r="E61" s="267" t="str">
        <f t="array" ref="E61">IFERROR(INDEX('計測入力シート（ここのみ編集可）'!$AW$17:$AW$116,MATCH(A55&amp;B55,'計測入力シート（ここのみ編集可）'!$BO$17:$BO$116,0)),"")</f>
        <v/>
      </c>
      <c r="F61" s="268"/>
      <c r="G61" s="269" t="s">
        <v>110</v>
      </c>
      <c r="H61" s="270" t="str">
        <f t="array" ref="H61">IFERROR(INDEX('計測入力シート（ここのみ編集可）'!$AY$17:$AY$116,MATCH(A55&amp;B55,'計測入力シート（ここのみ編集可）'!$BO$17:$BO$116,0)),"")</f>
        <v/>
      </c>
    </row>
    <row r="62" ht="20.25" customHeight="1">
      <c r="D62" s="271" t="s">
        <v>73</v>
      </c>
      <c r="E62" s="272" t="str">
        <f t="array" ref="E62">IFERROR(INDEX('計測入力シート（ここのみ編集可）'!$AZ$17:$AZ$116,MATCH(A55&amp;B55,'計測入力シート（ここのみ編集可）'!$BO$17:$BO$116,0)),"")</f>
        <v/>
      </c>
      <c r="F62" s="179"/>
      <c r="G62" s="273" t="s">
        <v>111</v>
      </c>
      <c r="H62" s="274" t="str">
        <f t="array" ref="H62">IFERROR(INDEX('計測入力シート（ここのみ編集可）'!$BB$17:$BB$116,MATCH(A55&amp;B55,'計測入力シート（ここのみ編集可）'!$BO$17:$BO$116,0)),"")</f>
        <v/>
      </c>
    </row>
    <row r="63" ht="20.25" customHeight="1">
      <c r="D63" s="275" t="s">
        <v>112</v>
      </c>
      <c r="E63" s="276" t="str">
        <f t="array" ref="E63">IFERROR(INDEX('計測入力シート（ここのみ編集可）'!$BC$17:$BC$116,MATCH(A55&amp;B55,'計測入力シート（ここのみ編集可）'!$BO$17:$BO$116,0)),"")</f>
        <v/>
      </c>
      <c r="F63" s="277"/>
      <c r="G63" s="278" t="s">
        <v>9</v>
      </c>
      <c r="H63" s="279" t="str">
        <f t="array" ref="H63">IFERROR(INDEX('計測入力シート（ここのみ編集可）'!$BD$17:$BD$116,MATCH(A55&amp;B55,'計測入力シート（ここのみ編集可）'!$BO$17:$BO$116,0)),"")</f>
        <v/>
      </c>
    </row>
    <row r="64" ht="20.25" customHeight="1">
      <c r="D64" s="280"/>
    </row>
    <row r="65" ht="27.0" customHeight="1">
      <c r="A65" s="105" t="str">
        <f>A55</f>
        <v>B</v>
      </c>
      <c r="B65" s="105">
        <f>B55+1</f>
        <v>7</v>
      </c>
      <c r="D65" s="242" t="s">
        <v>11</v>
      </c>
      <c r="E65" s="243" t="s">
        <v>12</v>
      </c>
      <c r="F65" s="243" t="s">
        <v>13</v>
      </c>
      <c r="G65" s="244" t="s">
        <v>80</v>
      </c>
      <c r="H65" s="245"/>
    </row>
    <row r="66" ht="27.0" customHeight="1">
      <c r="A66" s="36"/>
      <c r="B66" s="36"/>
      <c r="D66" s="247" t="str">
        <f t="array" ref="D66">IFERROR(INDEX('計測入力シート（ここのみ編集可）'!$BN$17:$BN$116,MATCH(A65&amp;B65,'計測入力シート（ここのみ編集可）'!$BO$17:$BO$116,0)),"")</f>
        <v/>
      </c>
      <c r="E66" s="248" t="str">
        <f t="array" ref="E66">IFERROR(INDEX('計測入力シート（ここのみ編集可）'!$BP$17:$BP$116,MATCH(A65&amp;B65,'計測入力シート（ここのみ編集可）'!$BO$17:$BO$116,0)),"")</f>
        <v/>
      </c>
      <c r="F66" s="249" t="str">
        <f t="array" ref="F66">IFERROR(INDEX('計測入力シート（ここのみ編集可）'!$BR$17:$BR$116,MATCH(A65&amp;B65,'計測入力シート（ここのみ編集可）'!$BO$17:$BO$116,0)),"")</f>
        <v/>
      </c>
      <c r="G66" s="250" t="str">
        <f t="array" ref="G66">IFERROR(INDEX('計測入力シート（ここのみ編集可）'!$BL$17:$BL$116,MATCH(A65&amp;B65,'計測入力シート（ここのみ編集可）'!$BO$17:$BO$116,0)),"")</f>
        <v/>
      </c>
      <c r="H66" s="251"/>
    </row>
    <row r="67" ht="27.0" customHeight="1">
      <c r="D67" s="252" t="s">
        <v>18</v>
      </c>
      <c r="E67" s="253" t="str">
        <f t="array" ref="E67">IFERROR(INDEX('計測入力シート（ここのみ編集可）'!$C$17:$C$116,MATCH(A65&amp;B65,'計測入力シート（ここのみ編集可）'!$BO$17:$BO$116,0)),"")</f>
        <v/>
      </c>
      <c r="F67" s="254" t="s">
        <v>4</v>
      </c>
      <c r="G67" s="255" t="str">
        <f t="array" ref="G67">IFERROR(INDEX('計測入力シート（ここのみ編集可）'!$D$17:$D$116,MATCH(A65&amp;B65,'計測入力シート（ここのみ編集可）'!$BO$17:$BO$116,0)),"")</f>
        <v/>
      </c>
      <c r="H67" s="256"/>
    </row>
    <row r="68" ht="27.0" customHeight="1">
      <c r="D68" s="257" t="s">
        <v>3</v>
      </c>
      <c r="E68" s="258" t="str">
        <f t="array" ref="E68">IFERROR(INDEX('計測入力シート（ここのみ編集可）'!$B$17:$B$116,MATCH(A65&amp;B65,'計測入力シート（ここのみ編集可）'!$BO$17:$BO$116,0)),"")</f>
        <v/>
      </c>
      <c r="F68" s="259" t="s">
        <v>5</v>
      </c>
      <c r="G68" s="260" t="str">
        <f t="array" ref="G68">IFERROR(INDEX('計測入力シート（ここのみ編集可）'!$E$17:$E$116,MATCH(A65&amp;B65,'計測入力シート（ここのみ編集可）'!$BO$17:$BO$116,0)),"")</f>
        <v/>
      </c>
      <c r="H68" s="261"/>
    </row>
    <row r="69" ht="24.75" customHeight="1">
      <c r="D69" s="262" t="s">
        <v>58</v>
      </c>
      <c r="E69" s="263" t="str">
        <f t="array" ref="E69">IFERROR(INDEX(#REF!,MATCH(A65&amp;B65,'計測入力シート（ここのみ編集可）'!$BO$17:$BO$116,0)),"")</f>
        <v/>
      </c>
      <c r="H69" s="35"/>
    </row>
    <row r="70" ht="52.5" customHeight="1">
      <c r="D70" s="264" t="s">
        <v>68</v>
      </c>
      <c r="E70" s="265" t="str">
        <f t="array" ref="E70">IFERROR(INDEX(#REF!,MATCH(A65&amp;B65,'計測入力シート（ここのみ編集可）'!$BO$17:$BO$116,0)),"")</f>
        <v/>
      </c>
      <c r="F70" s="2"/>
      <c r="G70" s="2"/>
      <c r="H70" s="3"/>
    </row>
    <row r="71" ht="20.25" customHeight="1">
      <c r="D71" s="266" t="s">
        <v>70</v>
      </c>
      <c r="E71" s="267" t="str">
        <f t="array" ref="E71">IFERROR(INDEX('計測入力シート（ここのみ編集可）'!$AW$17:$AW$116,MATCH(A65&amp;B65,'計測入力シート（ここのみ編集可）'!$BO$17:$BO$116,0)),"")</f>
        <v/>
      </c>
      <c r="F71" s="268"/>
      <c r="G71" s="269" t="s">
        <v>110</v>
      </c>
      <c r="H71" s="270" t="str">
        <f t="array" ref="H71">IFERROR(INDEX('計測入力シート（ここのみ編集可）'!$AY$17:$AY$116,MATCH(A65&amp;B65,'計測入力シート（ここのみ編集可）'!$BO$17:$BO$116,0)),"")</f>
        <v/>
      </c>
    </row>
    <row r="72" ht="20.25" customHeight="1">
      <c r="D72" s="271" t="s">
        <v>73</v>
      </c>
      <c r="E72" s="272" t="str">
        <f t="array" ref="E72">IFERROR(INDEX('計測入力シート（ここのみ編集可）'!$AZ$17:$AZ$116,MATCH(A65&amp;B65,'計測入力シート（ここのみ編集可）'!$BO$17:$BO$116,0)),"")</f>
        <v/>
      </c>
      <c r="F72" s="179"/>
      <c r="G72" s="273" t="s">
        <v>111</v>
      </c>
      <c r="H72" s="274" t="str">
        <f t="array" ref="H72">IFERROR(INDEX('計測入力シート（ここのみ編集可）'!$BB$17:$BB$116,MATCH(A65&amp;B65,'計測入力シート（ここのみ編集可）'!$BO$17:$BO$116,0)),"")</f>
        <v/>
      </c>
    </row>
    <row r="73" ht="20.25" customHeight="1">
      <c r="D73" s="275" t="s">
        <v>112</v>
      </c>
      <c r="E73" s="276" t="str">
        <f t="array" ref="E73">IFERROR(INDEX('計測入力シート（ここのみ編集可）'!$BC$17:$BC$116,MATCH(A65&amp;B65,'計測入力シート（ここのみ編集可）'!$BO$17:$BO$116,0)),"")</f>
        <v/>
      </c>
      <c r="F73" s="277"/>
      <c r="G73" s="278" t="s">
        <v>9</v>
      </c>
      <c r="H73" s="279" t="str">
        <f t="array" ref="H73">IFERROR(INDEX('計測入力シート（ここのみ編集可）'!$BD$17:$BD$116,MATCH(A65&amp;B65,'計測入力シート（ここのみ編集可）'!$BO$17:$BO$116,0)),"")</f>
        <v/>
      </c>
    </row>
    <row r="74" ht="20.25" customHeight="1">
      <c r="D74" s="280"/>
    </row>
    <row r="75" ht="27.0" customHeight="1">
      <c r="A75" s="105" t="str">
        <f>A65</f>
        <v>B</v>
      </c>
      <c r="B75" s="105">
        <f>B65+1</f>
        <v>8</v>
      </c>
      <c r="D75" s="242" t="s">
        <v>11</v>
      </c>
      <c r="E75" s="243" t="s">
        <v>12</v>
      </c>
      <c r="F75" s="243" t="s">
        <v>13</v>
      </c>
      <c r="G75" s="244" t="s">
        <v>80</v>
      </c>
      <c r="H75" s="245"/>
    </row>
    <row r="76" ht="27.0" customHeight="1">
      <c r="A76" s="36"/>
      <c r="B76" s="36"/>
      <c r="D76" s="247" t="str">
        <f t="array" ref="D76">IFERROR(INDEX('計測入力シート（ここのみ編集可）'!$BN$17:$BN$116,MATCH(A75&amp;B75,'計測入力シート（ここのみ編集可）'!$BO$17:$BO$116,0)),"")</f>
        <v/>
      </c>
      <c r="E76" s="248" t="str">
        <f t="array" ref="E76">IFERROR(INDEX('計測入力シート（ここのみ編集可）'!$BP$17:$BP$116,MATCH(A75&amp;B75,'計測入力シート（ここのみ編集可）'!$BO$17:$BO$116,0)),"")</f>
        <v/>
      </c>
      <c r="F76" s="249" t="str">
        <f t="array" ref="F76">IFERROR(INDEX('計測入力シート（ここのみ編集可）'!$BR$17:$BR$116,MATCH(A75&amp;B75,'計測入力シート（ここのみ編集可）'!$BO$17:$BO$116,0)),"")</f>
        <v/>
      </c>
      <c r="G76" s="250" t="str">
        <f t="array" ref="G76">IFERROR(INDEX('計測入力シート（ここのみ編集可）'!$BL$17:$BL$116,MATCH(A75&amp;B75,'計測入力シート（ここのみ編集可）'!$BO$17:$BO$116,0)),"")</f>
        <v/>
      </c>
      <c r="H76" s="251"/>
    </row>
    <row r="77" ht="27.0" customHeight="1">
      <c r="D77" s="252" t="s">
        <v>18</v>
      </c>
      <c r="E77" s="253" t="str">
        <f t="array" ref="E77">IFERROR(INDEX('計測入力シート（ここのみ編集可）'!$C$17:$C$116,MATCH(A75&amp;B75,'計測入力シート（ここのみ編集可）'!$BO$17:$BO$116,0)),"")</f>
        <v/>
      </c>
      <c r="F77" s="254" t="s">
        <v>4</v>
      </c>
      <c r="G77" s="255" t="str">
        <f t="array" ref="G77">IFERROR(INDEX('計測入力シート（ここのみ編集可）'!$D$17:$D$116,MATCH(A75&amp;B75,'計測入力シート（ここのみ編集可）'!$BO$17:$BO$116,0)),"")</f>
        <v/>
      </c>
      <c r="H77" s="256"/>
    </row>
    <row r="78" ht="27.0" customHeight="1">
      <c r="D78" s="257" t="s">
        <v>3</v>
      </c>
      <c r="E78" s="258" t="str">
        <f t="array" ref="E78">IFERROR(INDEX('計測入力シート（ここのみ編集可）'!$B$17:$B$116,MATCH(A75&amp;B75,'計測入力シート（ここのみ編集可）'!$BO$17:$BO$116,0)),"")</f>
        <v/>
      </c>
      <c r="F78" s="259" t="s">
        <v>5</v>
      </c>
      <c r="G78" s="260" t="str">
        <f t="array" ref="G78">IFERROR(INDEX('計測入力シート（ここのみ編集可）'!$E$17:$E$116,MATCH(A75&amp;B75,'計測入力シート（ここのみ編集可）'!$BO$17:$BO$116,0)),"")</f>
        <v/>
      </c>
      <c r="H78" s="261"/>
    </row>
    <row r="79" ht="24.75" customHeight="1">
      <c r="D79" s="262" t="s">
        <v>58</v>
      </c>
      <c r="E79" s="263" t="str">
        <f t="array" ref="E79">IFERROR(INDEX(#REF!,MATCH(A75&amp;B75,'計測入力シート（ここのみ編集可）'!$BO$17:$BO$116,0)),"")</f>
        <v/>
      </c>
      <c r="H79" s="35"/>
    </row>
    <row r="80" ht="52.5" customHeight="1">
      <c r="D80" s="264" t="s">
        <v>68</v>
      </c>
      <c r="E80" s="265" t="str">
        <f t="array" ref="E80">IFERROR(INDEX(#REF!,MATCH(A75&amp;B75,'計測入力シート（ここのみ編集可）'!$BO$17:$BO$116,0)),"")</f>
        <v/>
      </c>
      <c r="F80" s="2"/>
      <c r="G80" s="2"/>
      <c r="H80" s="3"/>
    </row>
    <row r="81" ht="20.25" customHeight="1">
      <c r="D81" s="266" t="s">
        <v>70</v>
      </c>
      <c r="E81" s="267" t="str">
        <f t="array" ref="E81">IFERROR(INDEX('計測入力シート（ここのみ編集可）'!$AW$17:$AW$116,MATCH(A75&amp;B75,'計測入力シート（ここのみ編集可）'!$BO$17:$BO$116,0)),"")</f>
        <v/>
      </c>
      <c r="F81" s="268"/>
      <c r="G81" s="269" t="s">
        <v>110</v>
      </c>
      <c r="H81" s="270" t="str">
        <f t="array" ref="H81">IFERROR(INDEX('計測入力シート（ここのみ編集可）'!$AY$17:$AY$116,MATCH(A75&amp;B75,'計測入力シート（ここのみ編集可）'!$BO$17:$BO$116,0)),"")</f>
        <v/>
      </c>
    </row>
    <row r="82" ht="20.25" customHeight="1">
      <c r="D82" s="271" t="s">
        <v>73</v>
      </c>
      <c r="E82" s="272" t="str">
        <f t="array" ref="E82">IFERROR(INDEX('計測入力シート（ここのみ編集可）'!$AZ$17:$AZ$116,MATCH(A75&amp;B75,'計測入力シート（ここのみ編集可）'!$BO$17:$BO$116,0)),"")</f>
        <v/>
      </c>
      <c r="F82" s="179"/>
      <c r="G82" s="273" t="s">
        <v>111</v>
      </c>
      <c r="H82" s="274" t="str">
        <f t="array" ref="H82">IFERROR(INDEX('計測入力シート（ここのみ編集可）'!$BB$17:$BB$116,MATCH(A75&amp;B75,'計測入力シート（ここのみ編集可）'!$BO$17:$BO$116,0)),"")</f>
        <v/>
      </c>
    </row>
    <row r="83" ht="20.25" customHeight="1">
      <c r="D83" s="275" t="s">
        <v>112</v>
      </c>
      <c r="E83" s="276" t="str">
        <f t="array" ref="E83">IFERROR(INDEX('計測入力シート（ここのみ編集可）'!$BC$17:$BC$116,MATCH(A75&amp;B75,'計測入力シート（ここのみ編集可）'!$BO$17:$BO$116,0)),"")</f>
        <v/>
      </c>
      <c r="F83" s="277"/>
      <c r="G83" s="278" t="s">
        <v>9</v>
      </c>
      <c r="H83" s="279" t="str">
        <f t="array" ref="H83">IFERROR(INDEX('計測入力シート（ここのみ編集可）'!$BD$17:$BD$116,MATCH(A75&amp;B75,'計測入力シート（ここのみ編集可）'!$BO$17:$BO$116,0)),"")</f>
        <v/>
      </c>
    </row>
    <row r="84" ht="20.25" customHeight="1">
      <c r="D84" s="280"/>
    </row>
    <row r="85" ht="27.0" customHeight="1">
      <c r="A85" s="105" t="str">
        <f>A75</f>
        <v>B</v>
      </c>
      <c r="B85" s="105">
        <f>B75+1</f>
        <v>9</v>
      </c>
      <c r="D85" s="242" t="s">
        <v>11</v>
      </c>
      <c r="E85" s="243" t="s">
        <v>12</v>
      </c>
      <c r="F85" s="243" t="s">
        <v>13</v>
      </c>
      <c r="G85" s="244" t="s">
        <v>80</v>
      </c>
      <c r="H85" s="245"/>
    </row>
    <row r="86" ht="27.0" customHeight="1">
      <c r="A86" s="36"/>
      <c r="B86" s="36"/>
      <c r="D86" s="247" t="str">
        <f t="array" ref="D86">IFERROR(INDEX('計測入力シート（ここのみ編集可）'!$BN$17:$BN$116,MATCH(A85&amp;B85,'計測入力シート（ここのみ編集可）'!$BO$17:$BO$116,0)),"")</f>
        <v/>
      </c>
      <c r="E86" s="248" t="str">
        <f t="array" ref="E86">IFERROR(INDEX('計測入力シート（ここのみ編集可）'!$BP$17:$BP$116,MATCH(A85&amp;B85,'計測入力シート（ここのみ編集可）'!$BO$17:$BO$116,0)),"")</f>
        <v/>
      </c>
      <c r="F86" s="249" t="str">
        <f t="array" ref="F86">IFERROR(INDEX('計測入力シート（ここのみ編集可）'!$BR$17:$BR$116,MATCH(A85&amp;B85,'計測入力シート（ここのみ編集可）'!$BO$17:$BO$116,0)),"")</f>
        <v/>
      </c>
      <c r="G86" s="250" t="str">
        <f t="array" ref="G86">IFERROR(INDEX('計測入力シート（ここのみ編集可）'!$BL$17:$BL$116,MATCH(A85&amp;B85,'計測入力シート（ここのみ編集可）'!$BO$17:$BO$116,0)),"")</f>
        <v/>
      </c>
      <c r="H86" s="251"/>
    </row>
    <row r="87" ht="27.0" customHeight="1">
      <c r="D87" s="252" t="s">
        <v>18</v>
      </c>
      <c r="E87" s="253" t="str">
        <f t="array" ref="E87">IFERROR(INDEX('計測入力シート（ここのみ編集可）'!$C$17:$C$116,MATCH(A85&amp;B85,'計測入力シート（ここのみ編集可）'!$BO$17:$BO$116,0)),"")</f>
        <v/>
      </c>
      <c r="F87" s="254" t="s">
        <v>4</v>
      </c>
      <c r="G87" s="255" t="str">
        <f t="array" ref="G87">IFERROR(INDEX('計測入力シート（ここのみ編集可）'!$D$17:$D$116,MATCH(A85&amp;B85,'計測入力シート（ここのみ編集可）'!$BO$17:$BO$116,0)),"")</f>
        <v/>
      </c>
      <c r="H87" s="256"/>
    </row>
    <row r="88" ht="27.0" customHeight="1">
      <c r="D88" s="257" t="s">
        <v>3</v>
      </c>
      <c r="E88" s="258" t="str">
        <f t="array" ref="E88">IFERROR(INDEX('計測入力シート（ここのみ編集可）'!$B$17:$B$116,MATCH(A85&amp;B85,'計測入力シート（ここのみ編集可）'!$BO$17:$BO$116,0)),"")</f>
        <v/>
      </c>
      <c r="F88" s="259" t="s">
        <v>5</v>
      </c>
      <c r="G88" s="260" t="str">
        <f t="array" ref="G88">IFERROR(INDEX('計測入力シート（ここのみ編集可）'!$E$17:$E$116,MATCH(A85&amp;B85,'計測入力シート（ここのみ編集可）'!$BO$17:$BO$116,0)),"")</f>
        <v/>
      </c>
      <c r="H88" s="261"/>
    </row>
    <row r="89" ht="24.75" customHeight="1">
      <c r="D89" s="262" t="s">
        <v>58</v>
      </c>
      <c r="E89" s="263" t="str">
        <f t="array" ref="E89">IFERROR(INDEX(#REF!,MATCH(A85&amp;B85,'計測入力シート（ここのみ編集可）'!$BO$17:$BO$116,0)),"")</f>
        <v/>
      </c>
      <c r="H89" s="35"/>
    </row>
    <row r="90" ht="52.5" customHeight="1">
      <c r="D90" s="264" t="s">
        <v>68</v>
      </c>
      <c r="E90" s="265" t="str">
        <f t="array" ref="E90">IFERROR(INDEX(#REF!,MATCH(A85&amp;B85,'計測入力シート（ここのみ編集可）'!$BO$17:$BO$116,0)),"")</f>
        <v/>
      </c>
      <c r="F90" s="2"/>
      <c r="G90" s="2"/>
      <c r="H90" s="3"/>
    </row>
    <row r="91" ht="20.25" customHeight="1">
      <c r="D91" s="266" t="s">
        <v>70</v>
      </c>
      <c r="E91" s="267" t="str">
        <f t="array" ref="E91">IFERROR(INDEX('計測入力シート（ここのみ編集可）'!$AW$17:$AW$116,MATCH(A85&amp;B85,'計測入力シート（ここのみ編集可）'!$BO$17:$BO$116,0)),"")</f>
        <v/>
      </c>
      <c r="F91" s="268"/>
      <c r="G91" s="269" t="s">
        <v>110</v>
      </c>
      <c r="H91" s="270" t="str">
        <f t="array" ref="H91">IFERROR(INDEX('計測入力シート（ここのみ編集可）'!$AY$17:$AY$116,MATCH(A85&amp;B85,'計測入力シート（ここのみ編集可）'!$BO$17:$BO$116,0)),"")</f>
        <v/>
      </c>
    </row>
    <row r="92" ht="20.25" customHeight="1">
      <c r="D92" s="271" t="s">
        <v>73</v>
      </c>
      <c r="E92" s="272" t="str">
        <f t="array" ref="E92">IFERROR(INDEX('計測入力シート（ここのみ編集可）'!$AZ$17:$AZ$116,MATCH(A85&amp;B85,'計測入力シート（ここのみ編集可）'!$BO$17:$BO$116,0)),"")</f>
        <v/>
      </c>
      <c r="F92" s="179"/>
      <c r="G92" s="273" t="s">
        <v>111</v>
      </c>
      <c r="H92" s="274" t="str">
        <f t="array" ref="H92">IFERROR(INDEX('計測入力シート（ここのみ編集可）'!$BB$17:$BB$116,MATCH(A85&amp;B85,'計測入力シート（ここのみ編集可）'!$BO$17:$BO$116,0)),"")</f>
        <v/>
      </c>
    </row>
    <row r="93" ht="20.25" customHeight="1">
      <c r="D93" s="275" t="s">
        <v>112</v>
      </c>
      <c r="E93" s="276" t="str">
        <f t="array" ref="E93">IFERROR(INDEX('計測入力シート（ここのみ編集可）'!$BC$17:$BC$116,MATCH(A85&amp;B85,'計測入力シート（ここのみ編集可）'!$BO$17:$BO$116,0)),"")</f>
        <v/>
      </c>
      <c r="F93" s="277"/>
      <c r="G93" s="278" t="s">
        <v>9</v>
      </c>
      <c r="H93" s="279" t="str">
        <f t="array" ref="H93">IFERROR(INDEX('計測入力シート（ここのみ編集可）'!$BD$17:$BD$116,MATCH(A85&amp;B85,'計測入力シート（ここのみ編集可）'!$BO$17:$BO$116,0)),"")</f>
        <v/>
      </c>
    </row>
    <row r="94" ht="20.25" customHeight="1">
      <c r="D94" s="280"/>
    </row>
    <row r="95" ht="27.0" customHeight="1">
      <c r="A95" s="105" t="str">
        <f>A85</f>
        <v>B</v>
      </c>
      <c r="B95" s="105">
        <f>B85+1</f>
        <v>10</v>
      </c>
      <c r="D95" s="242" t="s">
        <v>11</v>
      </c>
      <c r="E95" s="243" t="s">
        <v>12</v>
      </c>
      <c r="F95" s="243" t="s">
        <v>13</v>
      </c>
      <c r="G95" s="244" t="s">
        <v>80</v>
      </c>
      <c r="H95" s="245"/>
    </row>
    <row r="96" ht="27.0" customHeight="1">
      <c r="A96" s="36"/>
      <c r="B96" s="36"/>
      <c r="D96" s="247" t="str">
        <f t="array" ref="D96">IFERROR(INDEX('計測入力シート（ここのみ編集可）'!$BN$17:$BN$116,MATCH(A95&amp;B95,'計測入力シート（ここのみ編集可）'!$BO$17:$BO$116,0)),"")</f>
        <v/>
      </c>
      <c r="E96" s="248" t="str">
        <f t="array" ref="E96">IFERROR(INDEX('計測入力シート（ここのみ編集可）'!$BP$17:$BP$116,MATCH(A95&amp;B95,'計測入力シート（ここのみ編集可）'!$BO$17:$BO$116,0)),"")</f>
        <v/>
      </c>
      <c r="F96" s="249" t="str">
        <f t="array" ref="F96">IFERROR(INDEX('計測入力シート（ここのみ編集可）'!$BR$17:$BR$116,MATCH(A95&amp;B95,'計測入力シート（ここのみ編集可）'!$BO$17:$BO$116,0)),"")</f>
        <v/>
      </c>
      <c r="G96" s="250" t="str">
        <f t="array" ref="G96">IFERROR(INDEX('計測入力シート（ここのみ編集可）'!$BL$17:$BL$116,MATCH(A95&amp;B95,'計測入力シート（ここのみ編集可）'!$BO$17:$BO$116,0)),"")</f>
        <v/>
      </c>
      <c r="H96" s="251"/>
    </row>
    <row r="97" ht="27.0" customHeight="1">
      <c r="D97" s="252" t="s">
        <v>18</v>
      </c>
      <c r="E97" s="253" t="str">
        <f t="array" ref="E97">IFERROR(INDEX('計測入力シート（ここのみ編集可）'!$C$17:$C$116,MATCH(A95&amp;B95,'計測入力シート（ここのみ編集可）'!$BO$17:$BO$116,0)),"")</f>
        <v/>
      </c>
      <c r="F97" s="254" t="s">
        <v>4</v>
      </c>
      <c r="G97" s="255" t="str">
        <f t="array" ref="G97">IFERROR(INDEX('計測入力シート（ここのみ編集可）'!$D$17:$D$116,MATCH(A95&amp;B95,'計測入力シート（ここのみ編集可）'!$BO$17:$BO$116,0)),"")</f>
        <v/>
      </c>
      <c r="H97" s="256"/>
    </row>
    <row r="98" ht="27.0" customHeight="1">
      <c r="D98" s="257" t="s">
        <v>3</v>
      </c>
      <c r="E98" s="258" t="str">
        <f t="array" ref="E98">IFERROR(INDEX('計測入力シート（ここのみ編集可）'!$B$17:$B$116,MATCH(A95&amp;B95,'計測入力シート（ここのみ編集可）'!$BO$17:$BO$116,0)),"")</f>
        <v/>
      </c>
      <c r="F98" s="259" t="s">
        <v>5</v>
      </c>
      <c r="G98" s="260" t="str">
        <f t="array" ref="G98">IFERROR(INDEX('計測入力シート（ここのみ編集可）'!$E$17:$E$116,MATCH(A95&amp;B95,'計測入力シート（ここのみ編集可）'!$BO$17:$BO$116,0)),"")</f>
        <v/>
      </c>
      <c r="H98" s="261"/>
    </row>
    <row r="99" ht="24.75" customHeight="1">
      <c r="D99" s="262" t="s">
        <v>58</v>
      </c>
      <c r="E99" s="263" t="str">
        <f t="array" ref="E99">IFERROR(INDEX(#REF!,MATCH(A95&amp;B95,'計測入力シート（ここのみ編集可）'!$BO$17:$BO$116,0)),"")</f>
        <v/>
      </c>
      <c r="H99" s="35"/>
    </row>
    <row r="100" ht="52.5" customHeight="1">
      <c r="D100" s="264" t="s">
        <v>68</v>
      </c>
      <c r="E100" s="265" t="str">
        <f t="array" ref="E100">IFERROR(INDEX(#REF!,MATCH(A95&amp;B95,'計測入力シート（ここのみ編集可）'!$BO$17:$BO$116,0)),"")</f>
        <v/>
      </c>
      <c r="F100" s="2"/>
      <c r="G100" s="2"/>
      <c r="H100" s="3"/>
    </row>
    <row r="101" ht="20.25" customHeight="1">
      <c r="D101" s="266" t="s">
        <v>70</v>
      </c>
      <c r="E101" s="267" t="str">
        <f t="array" ref="E101">IFERROR(INDEX('計測入力シート（ここのみ編集可）'!$AW$17:$AW$116,MATCH(A95&amp;B95,'計測入力シート（ここのみ編集可）'!$BO$17:$BO$116,0)),"")</f>
        <v/>
      </c>
      <c r="F101" s="268"/>
      <c r="G101" s="269" t="s">
        <v>110</v>
      </c>
      <c r="H101" s="270" t="str">
        <f t="array" ref="H101">IFERROR(INDEX('計測入力シート（ここのみ編集可）'!$AY$17:$AY$116,MATCH(A95&amp;B95,'計測入力シート（ここのみ編集可）'!$BO$17:$BO$116,0)),"")</f>
        <v/>
      </c>
    </row>
    <row r="102" ht="20.25" customHeight="1">
      <c r="D102" s="271" t="s">
        <v>73</v>
      </c>
      <c r="E102" s="272" t="str">
        <f t="array" ref="E102">IFERROR(INDEX('計測入力シート（ここのみ編集可）'!$AZ$17:$AZ$116,MATCH(A95&amp;B95,'計測入力シート（ここのみ編集可）'!$BO$17:$BO$116,0)),"")</f>
        <v/>
      </c>
      <c r="F102" s="179"/>
      <c r="G102" s="273" t="s">
        <v>111</v>
      </c>
      <c r="H102" s="274" t="str">
        <f t="array" ref="H102">IFERROR(INDEX('計測入力シート（ここのみ編集可）'!$BB$17:$BB$116,MATCH(A95&amp;B95,'計測入力シート（ここのみ編集可）'!$BO$17:$BO$116,0)),"")</f>
        <v/>
      </c>
    </row>
    <row r="103" ht="20.25" customHeight="1">
      <c r="D103" s="275" t="s">
        <v>112</v>
      </c>
      <c r="E103" s="276" t="str">
        <f t="array" ref="E103">IFERROR(INDEX('計測入力シート（ここのみ編集可）'!$BC$17:$BC$116,MATCH(A95&amp;B95,'計測入力シート（ここのみ編集可）'!$BO$17:$BO$116,0)),"")</f>
        <v/>
      </c>
      <c r="F103" s="277"/>
      <c r="G103" s="278" t="s">
        <v>9</v>
      </c>
      <c r="H103" s="279" t="str">
        <f t="array" ref="H103">IFERROR(INDEX('計測入力シート（ここのみ編集可）'!$BD$17:$BD$116,MATCH(A95&amp;B95,'計測入力シート（ここのみ編集可）'!$BO$17:$BO$116,0)),"")</f>
        <v/>
      </c>
    </row>
    <row r="104" ht="20.25" customHeight="1">
      <c r="D104" s="280"/>
    </row>
    <row r="105" ht="27.0" customHeight="1">
      <c r="A105" s="105" t="str">
        <f>A95</f>
        <v>B</v>
      </c>
      <c r="B105" s="105">
        <f>B95+1</f>
        <v>11</v>
      </c>
      <c r="D105" s="242" t="s">
        <v>11</v>
      </c>
      <c r="E105" s="243" t="s">
        <v>12</v>
      </c>
      <c r="F105" s="243" t="s">
        <v>13</v>
      </c>
      <c r="G105" s="244" t="s">
        <v>80</v>
      </c>
      <c r="H105" s="245"/>
    </row>
    <row r="106" ht="27.0" customHeight="1">
      <c r="A106" s="36"/>
      <c r="B106" s="36"/>
      <c r="D106" s="247" t="str">
        <f t="array" ref="D106">IFERROR(INDEX('計測入力シート（ここのみ編集可）'!$BN$17:$BN$116,MATCH(A105&amp;B105,'計測入力シート（ここのみ編集可）'!$BO$17:$BO$116,0)),"")</f>
        <v/>
      </c>
      <c r="E106" s="248" t="str">
        <f t="array" ref="E106">IFERROR(INDEX('計測入力シート（ここのみ編集可）'!$BP$17:$BP$116,MATCH(A105&amp;B105,'計測入力シート（ここのみ編集可）'!$BO$17:$BO$116,0)),"")</f>
        <v/>
      </c>
      <c r="F106" s="249" t="str">
        <f t="array" ref="F106">IFERROR(INDEX('計測入力シート（ここのみ編集可）'!$BR$17:$BR$116,MATCH(A105&amp;B105,'計測入力シート（ここのみ編集可）'!$BO$17:$BO$116,0)),"")</f>
        <v/>
      </c>
      <c r="G106" s="250" t="str">
        <f t="array" ref="G106">IFERROR(INDEX('計測入力シート（ここのみ編集可）'!$BL$17:$BL$116,MATCH(A105&amp;B105,'計測入力シート（ここのみ編集可）'!$BO$17:$BO$116,0)),"")</f>
        <v/>
      </c>
      <c r="H106" s="251"/>
    </row>
    <row r="107" ht="27.0" customHeight="1">
      <c r="D107" s="252" t="s">
        <v>18</v>
      </c>
      <c r="E107" s="253" t="str">
        <f t="array" ref="E107">IFERROR(INDEX('計測入力シート（ここのみ編集可）'!$C$17:$C$116,MATCH(A105&amp;B105,'計測入力シート（ここのみ編集可）'!$BO$17:$BO$116,0)),"")</f>
        <v/>
      </c>
      <c r="F107" s="254" t="s">
        <v>4</v>
      </c>
      <c r="G107" s="255" t="str">
        <f t="array" ref="G107">IFERROR(INDEX('計測入力シート（ここのみ編集可）'!$D$17:$D$116,MATCH(A105&amp;B105,'計測入力シート（ここのみ編集可）'!$BO$17:$BO$116,0)),"")</f>
        <v/>
      </c>
      <c r="H107" s="256"/>
    </row>
    <row r="108" ht="27.0" customHeight="1">
      <c r="D108" s="257" t="s">
        <v>3</v>
      </c>
      <c r="E108" s="258" t="str">
        <f t="array" ref="E108">IFERROR(INDEX('計測入力シート（ここのみ編集可）'!$B$17:$B$116,MATCH(A105&amp;B105,'計測入力シート（ここのみ編集可）'!$BO$17:$BO$116,0)),"")</f>
        <v/>
      </c>
      <c r="F108" s="259" t="s">
        <v>5</v>
      </c>
      <c r="G108" s="260" t="str">
        <f t="array" ref="G108">IFERROR(INDEX('計測入力シート（ここのみ編集可）'!$E$17:$E$116,MATCH(A105&amp;B105,'計測入力シート（ここのみ編集可）'!$BO$17:$BO$116,0)),"")</f>
        <v/>
      </c>
      <c r="H108" s="261"/>
    </row>
    <row r="109" ht="24.75" customHeight="1">
      <c r="D109" s="262" t="s">
        <v>58</v>
      </c>
      <c r="E109" s="263" t="str">
        <f t="array" ref="E109">IFERROR(INDEX(#REF!,MATCH(A105&amp;B105,'計測入力シート（ここのみ編集可）'!$BO$17:$BO$116,0)),"")</f>
        <v/>
      </c>
      <c r="H109" s="35"/>
    </row>
    <row r="110" ht="52.5" customHeight="1">
      <c r="D110" s="264" t="s">
        <v>68</v>
      </c>
      <c r="E110" s="265" t="str">
        <f t="array" ref="E110">IFERROR(INDEX(#REF!,MATCH(A105&amp;B105,'計測入力シート（ここのみ編集可）'!$BO$17:$BO$116,0)),"")</f>
        <v/>
      </c>
      <c r="F110" s="2"/>
      <c r="G110" s="2"/>
      <c r="H110" s="3"/>
    </row>
    <row r="111" ht="20.25" customHeight="1">
      <c r="D111" s="266" t="s">
        <v>70</v>
      </c>
      <c r="E111" s="267" t="str">
        <f t="array" ref="E111">IFERROR(INDEX('計測入力シート（ここのみ編集可）'!$AW$17:$AW$116,MATCH(A105&amp;B105,'計測入力シート（ここのみ編集可）'!$BO$17:$BO$116,0)),"")</f>
        <v/>
      </c>
      <c r="F111" s="268"/>
      <c r="G111" s="269" t="s">
        <v>110</v>
      </c>
      <c r="H111" s="270" t="str">
        <f t="array" ref="H111">IFERROR(INDEX('計測入力シート（ここのみ編集可）'!$AY$17:$AY$116,MATCH(A105&amp;B105,'計測入力シート（ここのみ編集可）'!$BO$17:$BO$116,0)),"")</f>
        <v/>
      </c>
    </row>
    <row r="112" ht="20.25" customHeight="1">
      <c r="D112" s="271" t="s">
        <v>73</v>
      </c>
      <c r="E112" s="272" t="str">
        <f t="array" ref="E112">IFERROR(INDEX('計測入力シート（ここのみ編集可）'!$AZ$17:$AZ$116,MATCH(A105&amp;B105,'計測入力シート（ここのみ編集可）'!$BO$17:$BO$116,0)),"")</f>
        <v/>
      </c>
      <c r="F112" s="179"/>
      <c r="G112" s="273" t="s">
        <v>111</v>
      </c>
      <c r="H112" s="274" t="str">
        <f t="array" ref="H112">IFERROR(INDEX('計測入力シート（ここのみ編集可）'!$BB$17:$BB$116,MATCH(A105&amp;B105,'計測入力シート（ここのみ編集可）'!$BO$17:$BO$116,0)),"")</f>
        <v/>
      </c>
    </row>
    <row r="113" ht="20.25" customHeight="1">
      <c r="D113" s="275" t="s">
        <v>112</v>
      </c>
      <c r="E113" s="276" t="str">
        <f t="array" ref="E113">IFERROR(INDEX('計測入力シート（ここのみ編集可）'!$BC$17:$BC$116,MATCH(A105&amp;B105,'計測入力シート（ここのみ編集可）'!$BO$17:$BO$116,0)),"")</f>
        <v/>
      </c>
      <c r="F113" s="277"/>
      <c r="G113" s="278" t="s">
        <v>9</v>
      </c>
      <c r="H113" s="279" t="str">
        <f t="array" ref="H113">IFERROR(INDEX('計測入力シート（ここのみ編集可）'!$BD$17:$BD$116,MATCH(A105&amp;B105,'計測入力シート（ここのみ編集可）'!$BO$17:$BO$116,0)),"")</f>
        <v/>
      </c>
    </row>
    <row r="114" ht="20.25" customHeight="1">
      <c r="D114" s="280"/>
    </row>
    <row r="115" ht="27.0" customHeight="1">
      <c r="A115" s="105" t="str">
        <f>A105</f>
        <v>B</v>
      </c>
      <c r="B115" s="105">
        <f>B105+1</f>
        <v>12</v>
      </c>
      <c r="D115" s="242" t="s">
        <v>11</v>
      </c>
      <c r="E115" s="243" t="s">
        <v>12</v>
      </c>
      <c r="F115" s="243" t="s">
        <v>13</v>
      </c>
      <c r="G115" s="244" t="s">
        <v>80</v>
      </c>
      <c r="H115" s="245"/>
    </row>
    <row r="116" ht="27.0" customHeight="1">
      <c r="A116" s="36"/>
      <c r="B116" s="36"/>
      <c r="D116" s="247" t="str">
        <f t="array" ref="D116">IFERROR(INDEX('計測入力シート（ここのみ編集可）'!$BN$17:$BN$116,MATCH(A115&amp;B115,'計測入力シート（ここのみ編集可）'!$BO$17:$BO$116,0)),"")</f>
        <v/>
      </c>
      <c r="E116" s="248" t="str">
        <f t="array" ref="E116">IFERROR(INDEX('計測入力シート（ここのみ編集可）'!$BP$17:$BP$116,MATCH(A115&amp;B115,'計測入力シート（ここのみ編集可）'!$BO$17:$BO$116,0)),"")</f>
        <v/>
      </c>
      <c r="F116" s="249" t="str">
        <f t="array" ref="F116">IFERROR(INDEX('計測入力シート（ここのみ編集可）'!$BR$17:$BR$116,MATCH(A115&amp;B115,'計測入力シート（ここのみ編集可）'!$BO$17:$BO$116,0)),"")</f>
        <v/>
      </c>
      <c r="G116" s="250" t="str">
        <f t="array" ref="G116">IFERROR(INDEX('計測入力シート（ここのみ編集可）'!$BL$17:$BL$116,MATCH(A115&amp;B115,'計測入力シート（ここのみ編集可）'!$BO$17:$BO$116,0)),"")</f>
        <v/>
      </c>
      <c r="H116" s="251"/>
    </row>
    <row r="117" ht="27.0" customHeight="1">
      <c r="D117" s="252" t="s">
        <v>18</v>
      </c>
      <c r="E117" s="253" t="str">
        <f t="array" ref="E117">IFERROR(INDEX('計測入力シート（ここのみ編集可）'!$C$17:$C$116,MATCH(A115&amp;B115,'計測入力シート（ここのみ編集可）'!$BO$17:$BO$116,0)),"")</f>
        <v/>
      </c>
      <c r="F117" s="254" t="s">
        <v>4</v>
      </c>
      <c r="G117" s="255" t="str">
        <f t="array" ref="G117">IFERROR(INDEX('計測入力シート（ここのみ編集可）'!$D$17:$D$116,MATCH(A115&amp;B115,'計測入力シート（ここのみ編集可）'!$BO$17:$BO$116,0)),"")</f>
        <v/>
      </c>
      <c r="H117" s="256"/>
    </row>
    <row r="118" ht="27.0" customHeight="1">
      <c r="D118" s="257" t="s">
        <v>3</v>
      </c>
      <c r="E118" s="258" t="str">
        <f t="array" ref="E118">IFERROR(INDEX('計測入力シート（ここのみ編集可）'!$B$17:$B$116,MATCH(A115&amp;B115,'計測入力シート（ここのみ編集可）'!$BO$17:$BO$116,0)),"")</f>
        <v/>
      </c>
      <c r="F118" s="259" t="s">
        <v>5</v>
      </c>
      <c r="G118" s="260" t="str">
        <f t="array" ref="G118">IFERROR(INDEX('計測入力シート（ここのみ編集可）'!$E$17:$E$116,MATCH(A115&amp;B115,'計測入力シート（ここのみ編集可）'!$BO$17:$BO$116,0)),"")</f>
        <v/>
      </c>
      <c r="H118" s="261"/>
    </row>
    <row r="119" ht="24.75" customHeight="1">
      <c r="D119" s="262" t="s">
        <v>58</v>
      </c>
      <c r="E119" s="263" t="str">
        <f t="array" ref="E119">IFERROR(INDEX(#REF!,MATCH(A115&amp;B115,'計測入力シート（ここのみ編集可）'!$BO$17:$BO$116,0)),"")</f>
        <v/>
      </c>
      <c r="H119" s="35"/>
    </row>
    <row r="120" ht="52.5" customHeight="1">
      <c r="D120" s="264" t="s">
        <v>68</v>
      </c>
      <c r="E120" s="265" t="str">
        <f t="array" ref="E120">IFERROR(INDEX(#REF!,MATCH(A115&amp;B115,'計測入力シート（ここのみ編集可）'!$BO$17:$BO$116,0)),"")</f>
        <v/>
      </c>
      <c r="F120" s="2"/>
      <c r="G120" s="2"/>
      <c r="H120" s="3"/>
    </row>
    <row r="121" ht="20.25" customHeight="1">
      <c r="D121" s="266" t="s">
        <v>70</v>
      </c>
      <c r="E121" s="267" t="str">
        <f t="array" ref="E121">IFERROR(INDEX('計測入力シート（ここのみ編集可）'!$AW$17:$AW$116,MATCH(A115&amp;B115,'計測入力シート（ここのみ編集可）'!$BO$17:$BO$116,0)),"")</f>
        <v/>
      </c>
      <c r="F121" s="268"/>
      <c r="G121" s="269" t="s">
        <v>110</v>
      </c>
      <c r="H121" s="270" t="str">
        <f t="array" ref="H121">IFERROR(INDEX('計測入力シート（ここのみ編集可）'!$AY$17:$AY$116,MATCH(A115&amp;B115,'計測入力シート（ここのみ編集可）'!$BO$17:$BO$116,0)),"")</f>
        <v/>
      </c>
    </row>
    <row r="122" ht="20.25" customHeight="1">
      <c r="D122" s="271" t="s">
        <v>73</v>
      </c>
      <c r="E122" s="272" t="str">
        <f t="array" ref="E122">IFERROR(INDEX('計測入力シート（ここのみ編集可）'!$AZ$17:$AZ$116,MATCH(A115&amp;B115,'計測入力シート（ここのみ編集可）'!$BO$17:$BO$116,0)),"")</f>
        <v/>
      </c>
      <c r="F122" s="179"/>
      <c r="G122" s="273" t="s">
        <v>111</v>
      </c>
      <c r="H122" s="274" t="str">
        <f t="array" ref="H122">IFERROR(INDEX('計測入力シート（ここのみ編集可）'!$BB$17:$BB$116,MATCH(A115&amp;B115,'計測入力シート（ここのみ編集可）'!$BO$17:$BO$116,0)),"")</f>
        <v/>
      </c>
    </row>
    <row r="123" ht="20.25" customHeight="1">
      <c r="D123" s="275" t="s">
        <v>112</v>
      </c>
      <c r="E123" s="276" t="str">
        <f t="array" ref="E123">IFERROR(INDEX('計測入力シート（ここのみ編集可）'!$BC$17:$BC$116,MATCH(A115&amp;B115,'計測入力シート（ここのみ編集可）'!$BO$17:$BO$116,0)),"")</f>
        <v/>
      </c>
      <c r="F123" s="277"/>
      <c r="G123" s="278" t="s">
        <v>9</v>
      </c>
      <c r="H123" s="279" t="str">
        <f t="array" ref="H123">IFERROR(INDEX('計測入力シート（ここのみ編集可）'!$BD$17:$BD$116,MATCH(A115&amp;B115,'計測入力シート（ここのみ編集可）'!$BO$17:$BO$116,0)),"")</f>
        <v/>
      </c>
    </row>
    <row r="124" ht="20.25" customHeight="1">
      <c r="D124" s="280"/>
    </row>
    <row r="125" ht="27.0" customHeight="1">
      <c r="A125" s="105" t="str">
        <f>A115</f>
        <v>B</v>
      </c>
      <c r="B125" s="105">
        <f>B115+1</f>
        <v>13</v>
      </c>
      <c r="D125" s="242" t="s">
        <v>11</v>
      </c>
      <c r="E125" s="243" t="s">
        <v>12</v>
      </c>
      <c r="F125" s="243" t="s">
        <v>13</v>
      </c>
      <c r="G125" s="244" t="s">
        <v>80</v>
      </c>
      <c r="H125" s="245"/>
    </row>
    <row r="126" ht="27.0" customHeight="1">
      <c r="A126" s="36"/>
      <c r="B126" s="36"/>
      <c r="D126" s="247" t="str">
        <f t="array" ref="D126">IFERROR(INDEX('計測入力シート（ここのみ編集可）'!$BN$17:$BN$116,MATCH(A125&amp;B125,'計測入力シート（ここのみ編集可）'!$BO$17:$BO$116,0)),"")</f>
        <v/>
      </c>
      <c r="E126" s="248" t="str">
        <f t="array" ref="E126">IFERROR(INDEX('計測入力シート（ここのみ編集可）'!$BP$17:$BP$116,MATCH(A125&amp;B125,'計測入力シート（ここのみ編集可）'!$BO$17:$BO$116,0)),"")</f>
        <v/>
      </c>
      <c r="F126" s="249" t="str">
        <f t="array" ref="F126">IFERROR(INDEX('計測入力シート（ここのみ編集可）'!$BR$17:$BR$116,MATCH(A125&amp;B125,'計測入力シート（ここのみ編集可）'!$BO$17:$BO$116,0)),"")</f>
        <v/>
      </c>
      <c r="G126" s="250" t="str">
        <f t="array" ref="G126">IFERROR(INDEX('計測入力シート（ここのみ編集可）'!$BL$17:$BL$116,MATCH(A125&amp;B125,'計測入力シート（ここのみ編集可）'!$BO$17:$BO$116,0)),"")</f>
        <v/>
      </c>
      <c r="H126" s="251"/>
    </row>
    <row r="127" ht="27.0" customHeight="1">
      <c r="D127" s="252" t="s">
        <v>18</v>
      </c>
      <c r="E127" s="253" t="str">
        <f t="array" ref="E127">IFERROR(INDEX('計測入力シート（ここのみ編集可）'!$C$17:$C$116,MATCH(A125&amp;B125,'計測入力シート（ここのみ編集可）'!$BO$17:$BO$116,0)),"")</f>
        <v/>
      </c>
      <c r="F127" s="254" t="s">
        <v>4</v>
      </c>
      <c r="G127" s="255" t="str">
        <f t="array" ref="G127">IFERROR(INDEX('計測入力シート（ここのみ編集可）'!$D$17:$D$116,MATCH(A125&amp;B125,'計測入力シート（ここのみ編集可）'!$BO$17:$BO$116,0)),"")</f>
        <v/>
      </c>
      <c r="H127" s="256"/>
    </row>
    <row r="128" ht="27.0" customHeight="1">
      <c r="D128" s="257" t="s">
        <v>3</v>
      </c>
      <c r="E128" s="258" t="str">
        <f t="array" ref="E128">IFERROR(INDEX('計測入力シート（ここのみ編集可）'!$B$17:$B$116,MATCH(A125&amp;B125,'計測入力シート（ここのみ編集可）'!$BO$17:$BO$116,0)),"")</f>
        <v/>
      </c>
      <c r="F128" s="259" t="s">
        <v>5</v>
      </c>
      <c r="G128" s="260" t="str">
        <f t="array" ref="G128">IFERROR(INDEX('計測入力シート（ここのみ編集可）'!$E$17:$E$116,MATCH(A125&amp;B125,'計測入力シート（ここのみ編集可）'!$BO$17:$BO$116,0)),"")</f>
        <v/>
      </c>
      <c r="H128" s="261"/>
    </row>
    <row r="129" ht="24.75" customHeight="1">
      <c r="D129" s="262" t="s">
        <v>58</v>
      </c>
      <c r="E129" s="263" t="str">
        <f t="array" ref="E129">IFERROR(INDEX(#REF!,MATCH(A125&amp;B125,'計測入力シート（ここのみ編集可）'!$BO$17:$BO$116,0)),"")</f>
        <v/>
      </c>
      <c r="H129" s="35"/>
    </row>
    <row r="130" ht="52.5" customHeight="1">
      <c r="D130" s="264" t="s">
        <v>68</v>
      </c>
      <c r="E130" s="265" t="str">
        <f t="array" ref="E130">IFERROR(INDEX(#REF!,MATCH(A125&amp;B125,'計測入力シート（ここのみ編集可）'!$BO$17:$BO$116,0)),"")</f>
        <v/>
      </c>
      <c r="F130" s="2"/>
      <c r="G130" s="2"/>
      <c r="H130" s="3"/>
    </row>
    <row r="131" ht="20.25" customHeight="1">
      <c r="D131" s="266" t="s">
        <v>70</v>
      </c>
      <c r="E131" s="267" t="str">
        <f t="array" ref="E131">IFERROR(INDEX('計測入力シート（ここのみ編集可）'!$AW$17:$AW$116,MATCH(A125&amp;B125,'計測入力シート（ここのみ編集可）'!$BO$17:$BO$116,0)),"")</f>
        <v/>
      </c>
      <c r="F131" s="268"/>
      <c r="G131" s="269" t="s">
        <v>110</v>
      </c>
      <c r="H131" s="270" t="str">
        <f t="array" ref="H131">IFERROR(INDEX('計測入力シート（ここのみ編集可）'!$AY$17:$AY$116,MATCH(A125&amp;B125,'計測入力シート（ここのみ編集可）'!$BO$17:$BO$116,0)),"")</f>
        <v/>
      </c>
    </row>
    <row r="132" ht="20.25" customHeight="1">
      <c r="D132" s="271" t="s">
        <v>73</v>
      </c>
      <c r="E132" s="272" t="str">
        <f t="array" ref="E132">IFERROR(INDEX('計測入力シート（ここのみ編集可）'!$AZ$17:$AZ$116,MATCH(A125&amp;B125,'計測入力シート（ここのみ編集可）'!$BO$17:$BO$116,0)),"")</f>
        <v/>
      </c>
      <c r="F132" s="179"/>
      <c r="G132" s="273" t="s">
        <v>111</v>
      </c>
      <c r="H132" s="274" t="str">
        <f t="array" ref="H132">IFERROR(INDEX('計測入力シート（ここのみ編集可）'!$BB$17:$BB$116,MATCH(A125&amp;B125,'計測入力シート（ここのみ編集可）'!$BO$17:$BO$116,0)),"")</f>
        <v/>
      </c>
    </row>
    <row r="133" ht="20.25" customHeight="1">
      <c r="D133" s="275" t="s">
        <v>112</v>
      </c>
      <c r="E133" s="276" t="str">
        <f t="array" ref="E133">IFERROR(INDEX('計測入力シート（ここのみ編集可）'!$BC$17:$BC$116,MATCH(A125&amp;B125,'計測入力シート（ここのみ編集可）'!$BO$17:$BO$116,0)),"")</f>
        <v/>
      </c>
      <c r="F133" s="277"/>
      <c r="G133" s="278" t="s">
        <v>9</v>
      </c>
      <c r="H133" s="279" t="str">
        <f t="array" ref="H133">IFERROR(INDEX('計測入力シート（ここのみ編集可）'!$BD$17:$BD$116,MATCH(A125&amp;B125,'計測入力シート（ここのみ編集可）'!$BO$17:$BO$116,0)),"")</f>
        <v/>
      </c>
    </row>
    <row r="134" ht="20.25" customHeight="1">
      <c r="D134" s="280"/>
    </row>
    <row r="135" ht="27.0" customHeight="1">
      <c r="A135" s="105" t="str">
        <f>A125</f>
        <v>B</v>
      </c>
      <c r="B135" s="105">
        <f>B125+1</f>
        <v>14</v>
      </c>
      <c r="D135" s="242" t="s">
        <v>11</v>
      </c>
      <c r="E135" s="243" t="s">
        <v>12</v>
      </c>
      <c r="F135" s="243" t="s">
        <v>13</v>
      </c>
      <c r="G135" s="244" t="s">
        <v>80</v>
      </c>
      <c r="H135" s="245"/>
    </row>
    <row r="136" ht="27.0" customHeight="1">
      <c r="A136" s="36"/>
      <c r="B136" s="36"/>
      <c r="D136" s="247" t="str">
        <f t="array" ref="D136">IFERROR(INDEX('計測入力シート（ここのみ編集可）'!$BN$17:$BN$116,MATCH(A135&amp;B135,'計測入力シート（ここのみ編集可）'!$BO$17:$BO$116,0)),"")</f>
        <v/>
      </c>
      <c r="E136" s="248" t="str">
        <f t="array" ref="E136">IFERROR(INDEX('計測入力シート（ここのみ編集可）'!$BP$17:$BP$116,MATCH(A135&amp;B135,'計測入力シート（ここのみ編集可）'!$BO$17:$BO$116,0)),"")</f>
        <v/>
      </c>
      <c r="F136" s="249" t="str">
        <f t="array" ref="F136">IFERROR(INDEX('計測入力シート（ここのみ編集可）'!$BR$17:$BR$116,MATCH(A135&amp;B135,'計測入力シート（ここのみ編集可）'!$BO$17:$BO$116,0)),"")</f>
        <v/>
      </c>
      <c r="G136" s="250" t="str">
        <f t="array" ref="G136">IFERROR(INDEX('計測入力シート（ここのみ編集可）'!$BL$17:$BL$116,MATCH(A135&amp;B135,'計測入力シート（ここのみ編集可）'!$BO$17:$BO$116,0)),"")</f>
        <v/>
      </c>
      <c r="H136" s="251"/>
    </row>
    <row r="137" ht="27.0" customHeight="1">
      <c r="D137" s="252" t="s">
        <v>18</v>
      </c>
      <c r="E137" s="253" t="str">
        <f t="array" ref="E137">IFERROR(INDEX('計測入力シート（ここのみ編集可）'!$C$17:$C$116,MATCH(A135&amp;B135,'計測入力シート（ここのみ編集可）'!$BO$17:$BO$116,0)),"")</f>
        <v/>
      </c>
      <c r="F137" s="254" t="s">
        <v>4</v>
      </c>
      <c r="G137" s="255" t="str">
        <f t="array" ref="G137">IFERROR(INDEX('計測入力シート（ここのみ編集可）'!$D$17:$D$116,MATCH(A135&amp;B135,'計測入力シート（ここのみ編集可）'!$BO$17:$BO$116,0)),"")</f>
        <v/>
      </c>
      <c r="H137" s="256"/>
    </row>
    <row r="138" ht="27.0" customHeight="1">
      <c r="D138" s="257" t="s">
        <v>3</v>
      </c>
      <c r="E138" s="258" t="str">
        <f t="array" ref="E138">IFERROR(INDEX('計測入力シート（ここのみ編集可）'!$B$17:$B$116,MATCH(A135&amp;B135,'計測入力シート（ここのみ編集可）'!$BO$17:$BO$116,0)),"")</f>
        <v/>
      </c>
      <c r="F138" s="259" t="s">
        <v>5</v>
      </c>
      <c r="G138" s="260" t="str">
        <f t="array" ref="G138">IFERROR(INDEX('計測入力シート（ここのみ編集可）'!$E$17:$E$116,MATCH(A135&amp;B135,'計測入力シート（ここのみ編集可）'!$BO$17:$BO$116,0)),"")</f>
        <v/>
      </c>
      <c r="H138" s="261"/>
    </row>
    <row r="139" ht="24.75" customHeight="1">
      <c r="D139" s="262" t="s">
        <v>58</v>
      </c>
      <c r="E139" s="263" t="str">
        <f t="array" ref="E139">IFERROR(INDEX(#REF!,MATCH(A135&amp;B135,'計測入力シート（ここのみ編集可）'!$BO$17:$BO$116,0)),"")</f>
        <v/>
      </c>
      <c r="H139" s="35"/>
    </row>
    <row r="140" ht="52.5" customHeight="1">
      <c r="D140" s="264" t="s">
        <v>68</v>
      </c>
      <c r="E140" s="265" t="str">
        <f t="array" ref="E140">IFERROR(INDEX(#REF!,MATCH(A135&amp;B135,'計測入力シート（ここのみ編集可）'!$BO$17:$BO$116,0)),"")</f>
        <v/>
      </c>
      <c r="F140" s="2"/>
      <c r="G140" s="2"/>
      <c r="H140" s="3"/>
    </row>
    <row r="141" ht="20.25" customHeight="1">
      <c r="D141" s="266" t="s">
        <v>70</v>
      </c>
      <c r="E141" s="267" t="str">
        <f t="array" ref="E141">IFERROR(INDEX('計測入力シート（ここのみ編集可）'!$AW$17:$AW$116,MATCH(A135&amp;B135,'計測入力シート（ここのみ編集可）'!$BO$17:$BO$116,0)),"")</f>
        <v/>
      </c>
      <c r="F141" s="268"/>
      <c r="G141" s="269" t="s">
        <v>110</v>
      </c>
      <c r="H141" s="270" t="str">
        <f t="array" ref="H141">IFERROR(INDEX('計測入力シート（ここのみ編集可）'!$AY$17:$AY$116,MATCH(A135&amp;B135,'計測入力シート（ここのみ編集可）'!$BO$17:$BO$116,0)),"")</f>
        <v/>
      </c>
    </row>
    <row r="142" ht="20.25" customHeight="1">
      <c r="D142" s="271" t="s">
        <v>73</v>
      </c>
      <c r="E142" s="272" t="str">
        <f t="array" ref="E142">IFERROR(INDEX('計測入力シート（ここのみ編集可）'!$AZ$17:$AZ$116,MATCH(A135&amp;B135,'計測入力シート（ここのみ編集可）'!$BO$17:$BO$116,0)),"")</f>
        <v/>
      </c>
      <c r="F142" s="179"/>
      <c r="G142" s="273" t="s">
        <v>111</v>
      </c>
      <c r="H142" s="274" t="str">
        <f t="array" ref="H142">IFERROR(INDEX('計測入力シート（ここのみ編集可）'!$BB$17:$BB$116,MATCH(A135&amp;B135,'計測入力シート（ここのみ編集可）'!$BO$17:$BO$116,0)),"")</f>
        <v/>
      </c>
    </row>
    <row r="143" ht="20.25" customHeight="1">
      <c r="D143" s="275" t="s">
        <v>112</v>
      </c>
      <c r="E143" s="276" t="str">
        <f t="array" ref="E143">IFERROR(INDEX('計測入力シート（ここのみ編集可）'!$BC$17:$BC$116,MATCH(A135&amp;B135,'計測入力シート（ここのみ編集可）'!$BO$17:$BO$116,0)),"")</f>
        <v/>
      </c>
      <c r="F143" s="277"/>
      <c r="G143" s="278" t="s">
        <v>9</v>
      </c>
      <c r="H143" s="279" t="str">
        <f t="array" ref="H143">IFERROR(INDEX('計測入力シート（ここのみ編集可）'!$BD$17:$BD$116,MATCH(A135&amp;B135,'計測入力シート（ここのみ編集可）'!$BO$17:$BO$116,0)),"")</f>
        <v/>
      </c>
    </row>
    <row r="144" ht="20.25" customHeight="1">
      <c r="D144" s="280"/>
    </row>
    <row r="145" ht="27.0" customHeight="1">
      <c r="A145" s="105" t="str">
        <f>A135</f>
        <v>B</v>
      </c>
      <c r="B145" s="105">
        <f>B135+1</f>
        <v>15</v>
      </c>
      <c r="D145" s="242" t="s">
        <v>11</v>
      </c>
      <c r="E145" s="243" t="s">
        <v>12</v>
      </c>
      <c r="F145" s="243" t="s">
        <v>13</v>
      </c>
      <c r="G145" s="244" t="s">
        <v>80</v>
      </c>
      <c r="H145" s="245"/>
    </row>
    <row r="146" ht="27.0" customHeight="1">
      <c r="A146" s="36"/>
      <c r="B146" s="36"/>
      <c r="D146" s="247" t="str">
        <f t="array" ref="D146">IFERROR(INDEX('計測入力シート（ここのみ編集可）'!$BN$17:$BN$116,MATCH(A145&amp;B145,'計測入力シート（ここのみ編集可）'!$BO$17:$BO$116,0)),"")</f>
        <v/>
      </c>
      <c r="E146" s="248" t="str">
        <f t="array" ref="E146">IFERROR(INDEX('計測入力シート（ここのみ編集可）'!$BP$17:$BP$116,MATCH(A145&amp;B145,'計測入力シート（ここのみ編集可）'!$BO$17:$BO$116,0)),"")</f>
        <v/>
      </c>
      <c r="F146" s="249" t="str">
        <f t="array" ref="F146">IFERROR(INDEX('計測入力シート（ここのみ編集可）'!$BR$17:$BR$116,MATCH(A145&amp;B145,'計測入力シート（ここのみ編集可）'!$BO$17:$BO$116,0)),"")</f>
        <v/>
      </c>
      <c r="G146" s="250" t="str">
        <f t="array" ref="G146">IFERROR(INDEX('計測入力シート（ここのみ編集可）'!$BL$17:$BL$116,MATCH(A145&amp;B145,'計測入力シート（ここのみ編集可）'!$BO$17:$BO$116,0)),"")</f>
        <v/>
      </c>
      <c r="H146" s="251"/>
    </row>
    <row r="147" ht="27.0" customHeight="1">
      <c r="D147" s="252" t="s">
        <v>18</v>
      </c>
      <c r="E147" s="253" t="str">
        <f t="array" ref="E147">IFERROR(INDEX('計測入力シート（ここのみ編集可）'!$C$17:$C$116,MATCH(A145&amp;B145,'計測入力シート（ここのみ編集可）'!$BO$17:$BO$116,0)),"")</f>
        <v/>
      </c>
      <c r="F147" s="254" t="s">
        <v>4</v>
      </c>
      <c r="G147" s="255" t="str">
        <f t="array" ref="G147">IFERROR(INDEX('計測入力シート（ここのみ編集可）'!$D$17:$D$116,MATCH(A145&amp;B145,'計測入力シート（ここのみ編集可）'!$BO$17:$BO$116,0)),"")</f>
        <v/>
      </c>
      <c r="H147" s="256"/>
    </row>
    <row r="148" ht="27.0" customHeight="1">
      <c r="D148" s="257" t="s">
        <v>3</v>
      </c>
      <c r="E148" s="258" t="str">
        <f t="array" ref="E148">IFERROR(INDEX('計測入力シート（ここのみ編集可）'!$B$17:$B$116,MATCH(A145&amp;B145,'計測入力シート（ここのみ編集可）'!$BO$17:$BO$116,0)),"")</f>
        <v/>
      </c>
      <c r="F148" s="259" t="s">
        <v>5</v>
      </c>
      <c r="G148" s="260" t="str">
        <f t="array" ref="G148">IFERROR(INDEX('計測入力シート（ここのみ編集可）'!$E$17:$E$116,MATCH(A145&amp;B145,'計測入力シート（ここのみ編集可）'!$BO$17:$BO$116,0)),"")</f>
        <v/>
      </c>
      <c r="H148" s="261"/>
    </row>
    <row r="149" ht="24.75" customHeight="1">
      <c r="D149" s="262" t="s">
        <v>58</v>
      </c>
      <c r="E149" s="263" t="str">
        <f t="array" ref="E149">IFERROR(INDEX(#REF!,MATCH(A145&amp;B145,'計測入力シート（ここのみ編集可）'!$BO$17:$BO$116,0)),"")</f>
        <v/>
      </c>
      <c r="H149" s="35"/>
    </row>
    <row r="150" ht="52.5" customHeight="1">
      <c r="D150" s="264" t="s">
        <v>68</v>
      </c>
      <c r="E150" s="265" t="str">
        <f t="array" ref="E150">IFERROR(INDEX(#REF!,MATCH(A145&amp;B145,'計測入力シート（ここのみ編集可）'!$BO$17:$BO$116,0)),"")</f>
        <v/>
      </c>
      <c r="F150" s="2"/>
      <c r="G150" s="2"/>
      <c r="H150" s="3"/>
    </row>
    <row r="151" ht="20.25" customHeight="1">
      <c r="D151" s="266" t="s">
        <v>70</v>
      </c>
      <c r="E151" s="267" t="str">
        <f t="array" ref="E151">IFERROR(INDEX('計測入力シート（ここのみ編集可）'!$AW$17:$AW$116,MATCH(A145&amp;B145,'計測入力シート（ここのみ編集可）'!$BO$17:$BO$116,0)),"")</f>
        <v/>
      </c>
      <c r="F151" s="268"/>
      <c r="G151" s="269" t="s">
        <v>110</v>
      </c>
      <c r="H151" s="270" t="str">
        <f t="array" ref="H151">IFERROR(INDEX('計測入力シート（ここのみ編集可）'!$AY$17:$AY$116,MATCH(A145&amp;B145,'計測入力シート（ここのみ編集可）'!$BO$17:$BO$116,0)),"")</f>
        <v/>
      </c>
    </row>
    <row r="152" ht="20.25" customHeight="1">
      <c r="D152" s="271" t="s">
        <v>73</v>
      </c>
      <c r="E152" s="272" t="str">
        <f t="array" ref="E152">IFERROR(INDEX('計測入力シート（ここのみ編集可）'!$AZ$17:$AZ$116,MATCH(A145&amp;B145,'計測入力シート（ここのみ編集可）'!$BO$17:$BO$116,0)),"")</f>
        <v/>
      </c>
      <c r="F152" s="179"/>
      <c r="G152" s="273" t="s">
        <v>111</v>
      </c>
      <c r="H152" s="274" t="str">
        <f t="array" ref="H152">IFERROR(INDEX('計測入力シート（ここのみ編集可）'!$BB$17:$BB$116,MATCH(A145&amp;B145,'計測入力シート（ここのみ編集可）'!$BO$17:$BO$116,0)),"")</f>
        <v/>
      </c>
    </row>
    <row r="153" ht="20.25" customHeight="1">
      <c r="D153" s="275" t="s">
        <v>112</v>
      </c>
      <c r="E153" s="276" t="str">
        <f t="array" ref="E153">IFERROR(INDEX('計測入力シート（ここのみ編集可）'!$BC$17:$BC$116,MATCH(A145&amp;B145,'計測入力シート（ここのみ編集可）'!$BO$17:$BO$116,0)),"")</f>
        <v/>
      </c>
      <c r="F153" s="277"/>
      <c r="G153" s="278" t="s">
        <v>9</v>
      </c>
      <c r="H153" s="279" t="str">
        <f t="array" ref="H153">IFERROR(INDEX('計測入力シート（ここのみ編集可）'!$BD$17:$BD$116,MATCH(A145&amp;B145,'計測入力シート（ここのみ編集可）'!$BO$17:$BO$116,0)),"")</f>
        <v/>
      </c>
    </row>
    <row r="154" ht="20.25" customHeight="1">
      <c r="D154" s="280"/>
    </row>
    <row r="155" ht="27.0" customHeight="1">
      <c r="A155" s="105" t="str">
        <f>A145</f>
        <v>B</v>
      </c>
      <c r="B155" s="105">
        <f>B145+1</f>
        <v>16</v>
      </c>
      <c r="D155" s="242" t="s">
        <v>11</v>
      </c>
      <c r="E155" s="243" t="s">
        <v>12</v>
      </c>
      <c r="F155" s="243" t="s">
        <v>13</v>
      </c>
      <c r="G155" s="244" t="s">
        <v>80</v>
      </c>
      <c r="H155" s="245"/>
    </row>
    <row r="156" ht="27.0" customHeight="1">
      <c r="A156" s="36"/>
      <c r="B156" s="36"/>
      <c r="D156" s="247" t="str">
        <f t="array" ref="D156">IFERROR(INDEX('計測入力シート（ここのみ編集可）'!$BN$17:$BN$116,MATCH(A155&amp;B155,'計測入力シート（ここのみ編集可）'!$BO$17:$BO$116,0)),"")</f>
        <v/>
      </c>
      <c r="E156" s="248" t="str">
        <f t="array" ref="E156">IFERROR(INDEX('計測入力シート（ここのみ編集可）'!$BP$17:$BP$116,MATCH(A155&amp;B155,'計測入力シート（ここのみ編集可）'!$BO$17:$BO$116,0)),"")</f>
        <v/>
      </c>
      <c r="F156" s="249" t="str">
        <f t="array" ref="F156">IFERROR(INDEX('計測入力シート（ここのみ編集可）'!$BR$17:$BR$116,MATCH(A155&amp;B155,'計測入力シート（ここのみ編集可）'!$BO$17:$BO$116,0)),"")</f>
        <v/>
      </c>
      <c r="G156" s="250" t="str">
        <f t="array" ref="G156">IFERROR(INDEX('計測入力シート（ここのみ編集可）'!$BL$17:$BL$116,MATCH(A155&amp;B155,'計測入力シート（ここのみ編集可）'!$BO$17:$BO$116,0)),"")</f>
        <v/>
      </c>
      <c r="H156" s="251"/>
    </row>
    <row r="157" ht="27.0" customHeight="1">
      <c r="D157" s="252" t="s">
        <v>18</v>
      </c>
      <c r="E157" s="253" t="str">
        <f t="array" ref="E157">IFERROR(INDEX('計測入力シート（ここのみ編集可）'!$C$17:$C$116,MATCH(A155&amp;B155,'計測入力シート（ここのみ編集可）'!$BO$17:$BO$116,0)),"")</f>
        <v/>
      </c>
      <c r="F157" s="254" t="s">
        <v>4</v>
      </c>
      <c r="G157" s="255" t="str">
        <f t="array" ref="G157">IFERROR(INDEX('計測入力シート（ここのみ編集可）'!$D$17:$D$116,MATCH(A155&amp;B155,'計測入力シート（ここのみ編集可）'!$BO$17:$BO$116,0)),"")</f>
        <v/>
      </c>
      <c r="H157" s="256"/>
    </row>
    <row r="158" ht="27.0" customHeight="1">
      <c r="D158" s="257" t="s">
        <v>3</v>
      </c>
      <c r="E158" s="258" t="str">
        <f t="array" ref="E158">IFERROR(INDEX('計測入力シート（ここのみ編集可）'!$B$17:$B$116,MATCH(A155&amp;B155,'計測入力シート（ここのみ編集可）'!$BO$17:$BO$116,0)),"")</f>
        <v/>
      </c>
      <c r="F158" s="259" t="s">
        <v>5</v>
      </c>
      <c r="G158" s="260" t="str">
        <f t="array" ref="G158">IFERROR(INDEX('計測入力シート（ここのみ編集可）'!$E$17:$E$116,MATCH(A155&amp;B155,'計測入力シート（ここのみ編集可）'!$BO$17:$BO$116,0)),"")</f>
        <v/>
      </c>
      <c r="H158" s="261"/>
    </row>
    <row r="159" ht="24.75" customHeight="1">
      <c r="D159" s="262" t="s">
        <v>58</v>
      </c>
      <c r="E159" s="263" t="str">
        <f t="array" ref="E159">IFERROR(INDEX(#REF!,MATCH(A155&amp;B155,'計測入力シート（ここのみ編集可）'!$BO$17:$BO$116,0)),"")</f>
        <v/>
      </c>
      <c r="H159" s="35"/>
    </row>
    <row r="160" ht="52.5" customHeight="1">
      <c r="D160" s="264" t="s">
        <v>68</v>
      </c>
      <c r="E160" s="265" t="str">
        <f t="array" ref="E160">IFERROR(INDEX(#REF!,MATCH(A155&amp;B155,'計測入力シート（ここのみ編集可）'!$BO$17:$BO$116,0)),"")</f>
        <v/>
      </c>
      <c r="F160" s="2"/>
      <c r="G160" s="2"/>
      <c r="H160" s="3"/>
    </row>
    <row r="161" ht="20.25" customHeight="1">
      <c r="D161" s="266" t="s">
        <v>70</v>
      </c>
      <c r="E161" s="267" t="str">
        <f t="array" ref="E161">IFERROR(INDEX('計測入力シート（ここのみ編集可）'!$AW$17:$AW$116,MATCH(A155&amp;B155,'計測入力シート（ここのみ編集可）'!$BO$17:$BO$116,0)),"")</f>
        <v/>
      </c>
      <c r="F161" s="268"/>
      <c r="G161" s="269" t="s">
        <v>110</v>
      </c>
      <c r="H161" s="270" t="str">
        <f t="array" ref="H161">IFERROR(INDEX('計測入力シート（ここのみ編集可）'!$AY$17:$AY$116,MATCH(A155&amp;B155,'計測入力シート（ここのみ編集可）'!$BO$17:$BO$116,0)),"")</f>
        <v/>
      </c>
    </row>
    <row r="162" ht="20.25" customHeight="1">
      <c r="D162" s="271" t="s">
        <v>73</v>
      </c>
      <c r="E162" s="272" t="str">
        <f t="array" ref="E162">IFERROR(INDEX('計測入力シート（ここのみ編集可）'!$AZ$17:$AZ$116,MATCH(A155&amp;B155,'計測入力シート（ここのみ編集可）'!$BO$17:$BO$116,0)),"")</f>
        <v/>
      </c>
      <c r="F162" s="179"/>
      <c r="G162" s="273" t="s">
        <v>111</v>
      </c>
      <c r="H162" s="274" t="str">
        <f t="array" ref="H162">IFERROR(INDEX('計測入力シート（ここのみ編集可）'!$BB$17:$BB$116,MATCH(A155&amp;B155,'計測入力シート（ここのみ編集可）'!$BO$17:$BO$116,0)),"")</f>
        <v/>
      </c>
    </row>
    <row r="163" ht="20.25" customHeight="1">
      <c r="D163" s="275" t="s">
        <v>112</v>
      </c>
      <c r="E163" s="276" t="str">
        <f t="array" ref="E163">IFERROR(INDEX('計測入力シート（ここのみ編集可）'!$BC$17:$BC$116,MATCH(A155&amp;B155,'計測入力シート（ここのみ編集可）'!$BO$17:$BO$116,0)),"")</f>
        <v/>
      </c>
      <c r="F163" s="277"/>
      <c r="G163" s="278" t="s">
        <v>9</v>
      </c>
      <c r="H163" s="279" t="str">
        <f t="array" ref="H163">IFERROR(INDEX('計測入力シート（ここのみ編集可）'!$BD$17:$BD$116,MATCH(A155&amp;B155,'計測入力シート（ここのみ編集可）'!$BO$17:$BO$116,0)),"")</f>
        <v/>
      </c>
    </row>
    <row r="164" ht="20.25" customHeight="1">
      <c r="D164" s="280"/>
    </row>
    <row r="165" ht="27.0" customHeight="1">
      <c r="A165" s="105" t="str">
        <f>A155</f>
        <v>B</v>
      </c>
      <c r="B165" s="105">
        <f>B155+1</f>
        <v>17</v>
      </c>
      <c r="D165" s="242" t="s">
        <v>11</v>
      </c>
      <c r="E165" s="243" t="s">
        <v>12</v>
      </c>
      <c r="F165" s="243" t="s">
        <v>13</v>
      </c>
      <c r="G165" s="244" t="s">
        <v>80</v>
      </c>
      <c r="H165" s="245"/>
    </row>
    <row r="166" ht="27.0" customHeight="1">
      <c r="A166" s="36"/>
      <c r="B166" s="36"/>
      <c r="D166" s="247" t="str">
        <f t="array" ref="D166">IFERROR(INDEX('計測入力シート（ここのみ編集可）'!$BN$17:$BN$116,MATCH(A165&amp;B165,'計測入力シート（ここのみ編集可）'!$BO$17:$BO$116,0)),"")</f>
        <v/>
      </c>
      <c r="E166" s="248" t="str">
        <f t="array" ref="E166">IFERROR(INDEX('計測入力シート（ここのみ編集可）'!$BP$17:$BP$116,MATCH(A165&amp;B165,'計測入力シート（ここのみ編集可）'!$BO$17:$BO$116,0)),"")</f>
        <v/>
      </c>
      <c r="F166" s="249" t="str">
        <f t="array" ref="F166">IFERROR(INDEX('計測入力シート（ここのみ編集可）'!$BR$17:$BR$116,MATCH(A165&amp;B165,'計測入力シート（ここのみ編集可）'!$BO$17:$BO$116,0)),"")</f>
        <v/>
      </c>
      <c r="G166" s="250" t="str">
        <f t="array" ref="G166">IFERROR(INDEX('計測入力シート（ここのみ編集可）'!$BL$17:$BL$116,MATCH(A165&amp;B165,'計測入力シート（ここのみ編集可）'!$BO$17:$BO$116,0)),"")</f>
        <v/>
      </c>
      <c r="H166" s="251"/>
    </row>
    <row r="167" ht="27.0" customHeight="1">
      <c r="D167" s="252" t="s">
        <v>18</v>
      </c>
      <c r="E167" s="253" t="str">
        <f t="array" ref="E167">IFERROR(INDEX('計測入力シート（ここのみ編集可）'!$C$17:$C$116,MATCH(A165&amp;B165,'計測入力シート（ここのみ編集可）'!$BO$17:$BO$116,0)),"")</f>
        <v/>
      </c>
      <c r="F167" s="254" t="s">
        <v>4</v>
      </c>
      <c r="G167" s="255" t="str">
        <f t="array" ref="G167">IFERROR(INDEX('計測入力シート（ここのみ編集可）'!$D$17:$D$116,MATCH(A165&amp;B165,'計測入力シート（ここのみ編集可）'!$BO$17:$BO$116,0)),"")</f>
        <v/>
      </c>
      <c r="H167" s="256"/>
    </row>
    <row r="168" ht="27.0" customHeight="1">
      <c r="D168" s="257" t="s">
        <v>3</v>
      </c>
      <c r="E168" s="258" t="str">
        <f t="array" ref="E168">IFERROR(INDEX('計測入力シート（ここのみ編集可）'!$B$17:$B$116,MATCH(A165&amp;B165,'計測入力シート（ここのみ編集可）'!$BO$17:$BO$116,0)),"")</f>
        <v/>
      </c>
      <c r="F168" s="259" t="s">
        <v>5</v>
      </c>
      <c r="G168" s="260" t="str">
        <f t="array" ref="G168">IFERROR(INDEX('計測入力シート（ここのみ編集可）'!$E$17:$E$116,MATCH(A165&amp;B165,'計測入力シート（ここのみ編集可）'!$BO$17:$BO$116,0)),"")</f>
        <v/>
      </c>
      <c r="H168" s="261"/>
    </row>
    <row r="169" ht="24.75" customHeight="1">
      <c r="D169" s="262" t="s">
        <v>58</v>
      </c>
      <c r="E169" s="263" t="str">
        <f t="array" ref="E169">IFERROR(INDEX(#REF!,MATCH(A165&amp;B165,'計測入力シート（ここのみ編集可）'!$BO$17:$BO$116,0)),"")</f>
        <v/>
      </c>
      <c r="H169" s="35"/>
    </row>
    <row r="170" ht="52.5" customHeight="1">
      <c r="D170" s="264" t="s">
        <v>68</v>
      </c>
      <c r="E170" s="265" t="str">
        <f t="array" ref="E170">IFERROR(INDEX(#REF!,MATCH(A165&amp;B165,'計測入力シート（ここのみ編集可）'!$BO$17:$BO$116,0)),"")</f>
        <v/>
      </c>
      <c r="F170" s="2"/>
      <c r="G170" s="2"/>
      <c r="H170" s="3"/>
    </row>
    <row r="171" ht="20.25" customHeight="1">
      <c r="D171" s="266" t="s">
        <v>70</v>
      </c>
      <c r="E171" s="267" t="str">
        <f t="array" ref="E171">IFERROR(INDEX('計測入力シート（ここのみ編集可）'!$AW$17:$AW$116,MATCH(A165&amp;B165,'計測入力シート（ここのみ編集可）'!$BO$17:$BO$116,0)),"")</f>
        <v/>
      </c>
      <c r="F171" s="268"/>
      <c r="G171" s="269" t="s">
        <v>110</v>
      </c>
      <c r="H171" s="270" t="str">
        <f t="array" ref="H171">IFERROR(INDEX('計測入力シート（ここのみ編集可）'!$AY$17:$AY$116,MATCH(A165&amp;B165,'計測入力シート（ここのみ編集可）'!$BO$17:$BO$116,0)),"")</f>
        <v/>
      </c>
    </row>
    <row r="172" ht="20.25" customHeight="1">
      <c r="D172" s="271" t="s">
        <v>73</v>
      </c>
      <c r="E172" s="272" t="str">
        <f t="array" ref="E172">IFERROR(INDEX('計測入力シート（ここのみ編集可）'!$AZ$17:$AZ$116,MATCH(A165&amp;B165,'計測入力シート（ここのみ編集可）'!$BO$17:$BO$116,0)),"")</f>
        <v/>
      </c>
      <c r="F172" s="179"/>
      <c r="G172" s="273" t="s">
        <v>111</v>
      </c>
      <c r="H172" s="274" t="str">
        <f t="array" ref="H172">IFERROR(INDEX('計測入力シート（ここのみ編集可）'!$BB$17:$BB$116,MATCH(A165&amp;B165,'計測入力シート（ここのみ編集可）'!$BO$17:$BO$116,0)),"")</f>
        <v/>
      </c>
    </row>
    <row r="173" ht="20.25" customHeight="1">
      <c r="D173" s="275" t="s">
        <v>112</v>
      </c>
      <c r="E173" s="276" t="str">
        <f t="array" ref="E173">IFERROR(INDEX('計測入力シート（ここのみ編集可）'!$BC$17:$BC$116,MATCH(A165&amp;B165,'計測入力シート（ここのみ編集可）'!$BO$17:$BO$116,0)),"")</f>
        <v/>
      </c>
      <c r="F173" s="277"/>
      <c r="G173" s="278" t="s">
        <v>9</v>
      </c>
      <c r="H173" s="279" t="str">
        <f t="array" ref="H173">IFERROR(INDEX('計測入力シート（ここのみ編集可）'!$BD$17:$BD$116,MATCH(A165&amp;B165,'計測入力シート（ここのみ編集可）'!$BO$17:$BO$116,0)),"")</f>
        <v/>
      </c>
    </row>
    <row r="174" ht="20.25" customHeight="1">
      <c r="D174" s="280"/>
    </row>
    <row r="175" ht="27.0" customHeight="1">
      <c r="A175" s="105" t="str">
        <f>A165</f>
        <v>B</v>
      </c>
      <c r="B175" s="105">
        <f>B165+1</f>
        <v>18</v>
      </c>
      <c r="D175" s="242" t="s">
        <v>11</v>
      </c>
      <c r="E175" s="243" t="s">
        <v>12</v>
      </c>
      <c r="F175" s="243" t="s">
        <v>13</v>
      </c>
      <c r="G175" s="244" t="s">
        <v>80</v>
      </c>
      <c r="H175" s="245"/>
    </row>
    <row r="176" ht="27.0" customHeight="1">
      <c r="A176" s="36"/>
      <c r="B176" s="36"/>
      <c r="D176" s="247" t="str">
        <f t="array" ref="D176">IFERROR(INDEX('計測入力シート（ここのみ編集可）'!$BN$17:$BN$116,MATCH(A175&amp;B175,'計測入力シート（ここのみ編集可）'!$BO$17:$BO$116,0)),"")</f>
        <v/>
      </c>
      <c r="E176" s="248" t="str">
        <f t="array" ref="E176">IFERROR(INDEX('計測入力シート（ここのみ編集可）'!$BP$17:$BP$116,MATCH(A175&amp;B175,'計測入力シート（ここのみ編集可）'!$BO$17:$BO$116,0)),"")</f>
        <v/>
      </c>
      <c r="F176" s="249" t="str">
        <f t="array" ref="F176">IFERROR(INDEX('計測入力シート（ここのみ編集可）'!$BR$17:$BR$116,MATCH(A175&amp;B175,'計測入力シート（ここのみ編集可）'!$BO$17:$BO$116,0)),"")</f>
        <v/>
      </c>
      <c r="G176" s="250" t="str">
        <f t="array" ref="G176">IFERROR(INDEX('計測入力シート（ここのみ編集可）'!$BL$17:$BL$116,MATCH(A175&amp;B175,'計測入力シート（ここのみ編集可）'!$BO$17:$BO$116,0)),"")</f>
        <v/>
      </c>
      <c r="H176" s="251"/>
    </row>
    <row r="177" ht="27.0" customHeight="1">
      <c r="D177" s="252" t="s">
        <v>18</v>
      </c>
      <c r="E177" s="253" t="str">
        <f t="array" ref="E177">IFERROR(INDEX('計測入力シート（ここのみ編集可）'!$C$17:$C$116,MATCH(A175&amp;B175,'計測入力シート（ここのみ編集可）'!$BO$17:$BO$116,0)),"")</f>
        <v/>
      </c>
      <c r="F177" s="254" t="s">
        <v>4</v>
      </c>
      <c r="G177" s="255" t="str">
        <f t="array" ref="G177">IFERROR(INDEX('計測入力シート（ここのみ編集可）'!$D$17:$D$116,MATCH(A175&amp;B175,'計測入力シート（ここのみ編集可）'!$BO$17:$BO$116,0)),"")</f>
        <v/>
      </c>
      <c r="H177" s="256"/>
    </row>
    <row r="178" ht="27.0" customHeight="1">
      <c r="D178" s="257" t="s">
        <v>3</v>
      </c>
      <c r="E178" s="258" t="str">
        <f t="array" ref="E178">IFERROR(INDEX('計測入力シート（ここのみ編集可）'!$B$17:$B$116,MATCH(A175&amp;B175,'計測入力シート（ここのみ編集可）'!$BO$17:$BO$116,0)),"")</f>
        <v/>
      </c>
      <c r="F178" s="259" t="s">
        <v>5</v>
      </c>
      <c r="G178" s="260" t="str">
        <f t="array" ref="G178">IFERROR(INDEX('計測入力シート（ここのみ編集可）'!$E$17:$E$116,MATCH(A175&amp;B175,'計測入力シート（ここのみ編集可）'!$BO$17:$BO$116,0)),"")</f>
        <v/>
      </c>
      <c r="H178" s="261"/>
    </row>
    <row r="179" ht="24.75" customHeight="1">
      <c r="D179" s="262" t="s">
        <v>58</v>
      </c>
      <c r="E179" s="263" t="str">
        <f t="array" ref="E179">IFERROR(INDEX(#REF!,MATCH(A175&amp;B175,'計測入力シート（ここのみ編集可）'!$BO$17:$BO$116,0)),"")</f>
        <v/>
      </c>
      <c r="H179" s="35"/>
    </row>
    <row r="180" ht="52.5" customHeight="1">
      <c r="D180" s="264" t="s">
        <v>68</v>
      </c>
      <c r="E180" s="265" t="str">
        <f t="array" ref="E180">IFERROR(INDEX(#REF!,MATCH(A175&amp;B175,'計測入力シート（ここのみ編集可）'!$BO$17:$BO$116,0)),"")</f>
        <v/>
      </c>
      <c r="F180" s="2"/>
      <c r="G180" s="2"/>
      <c r="H180" s="3"/>
    </row>
    <row r="181" ht="20.25" customHeight="1">
      <c r="D181" s="266" t="s">
        <v>70</v>
      </c>
      <c r="E181" s="267" t="str">
        <f t="array" ref="E181">IFERROR(INDEX('計測入力シート（ここのみ編集可）'!$AW$17:$AW$116,MATCH(A175&amp;B175,'計測入力シート（ここのみ編集可）'!$BO$17:$BO$116,0)),"")</f>
        <v/>
      </c>
      <c r="F181" s="268"/>
      <c r="G181" s="269" t="s">
        <v>110</v>
      </c>
      <c r="H181" s="270" t="str">
        <f t="array" ref="H181">IFERROR(INDEX('計測入力シート（ここのみ編集可）'!$AY$17:$AY$116,MATCH(A175&amp;B175,'計測入力シート（ここのみ編集可）'!$BO$17:$BO$116,0)),"")</f>
        <v/>
      </c>
    </row>
    <row r="182" ht="20.25" customHeight="1">
      <c r="D182" s="271" t="s">
        <v>73</v>
      </c>
      <c r="E182" s="272" t="str">
        <f t="array" ref="E182">IFERROR(INDEX('計測入力シート（ここのみ編集可）'!$AZ$17:$AZ$116,MATCH(A175&amp;B175,'計測入力シート（ここのみ編集可）'!$BO$17:$BO$116,0)),"")</f>
        <v/>
      </c>
      <c r="F182" s="179"/>
      <c r="G182" s="273" t="s">
        <v>111</v>
      </c>
      <c r="H182" s="274" t="str">
        <f t="array" ref="H182">IFERROR(INDEX('計測入力シート（ここのみ編集可）'!$BB$17:$BB$116,MATCH(A175&amp;B175,'計測入力シート（ここのみ編集可）'!$BO$17:$BO$116,0)),"")</f>
        <v/>
      </c>
    </row>
    <row r="183" ht="20.25" customHeight="1">
      <c r="D183" s="275" t="s">
        <v>112</v>
      </c>
      <c r="E183" s="276" t="str">
        <f t="array" ref="E183">IFERROR(INDEX('計測入力シート（ここのみ編集可）'!$BC$17:$BC$116,MATCH(A175&amp;B175,'計測入力シート（ここのみ編集可）'!$BO$17:$BO$116,0)),"")</f>
        <v/>
      </c>
      <c r="F183" s="277"/>
      <c r="G183" s="278" t="s">
        <v>9</v>
      </c>
      <c r="H183" s="279" t="str">
        <f t="array" ref="H183">IFERROR(INDEX('計測入力シート（ここのみ編集可）'!$BD$17:$BD$116,MATCH(A175&amp;B175,'計測入力シート（ここのみ編集可）'!$BO$17:$BO$116,0)),"")</f>
        <v/>
      </c>
    </row>
    <row r="184" ht="20.25" customHeight="1">
      <c r="D184" s="280"/>
    </row>
    <row r="185" ht="27.0" customHeight="1">
      <c r="A185" s="105" t="str">
        <f>A175</f>
        <v>B</v>
      </c>
      <c r="B185" s="105">
        <f>B175+1</f>
        <v>19</v>
      </c>
      <c r="D185" s="242" t="s">
        <v>11</v>
      </c>
      <c r="E185" s="243" t="s">
        <v>12</v>
      </c>
      <c r="F185" s="243" t="s">
        <v>13</v>
      </c>
      <c r="G185" s="244" t="s">
        <v>80</v>
      </c>
      <c r="H185" s="245"/>
    </row>
    <row r="186" ht="27.0" customHeight="1">
      <c r="A186" s="36"/>
      <c r="B186" s="36"/>
      <c r="D186" s="247" t="str">
        <f t="array" ref="D186">IFERROR(INDEX('計測入力シート（ここのみ編集可）'!$BN$17:$BN$116,MATCH(A185&amp;B185,'計測入力シート（ここのみ編集可）'!$BO$17:$BO$116,0)),"")</f>
        <v/>
      </c>
      <c r="E186" s="248" t="str">
        <f t="array" ref="E186">IFERROR(INDEX('計測入力シート（ここのみ編集可）'!$BP$17:$BP$116,MATCH(A185&amp;B185,'計測入力シート（ここのみ編集可）'!$BO$17:$BO$116,0)),"")</f>
        <v/>
      </c>
      <c r="F186" s="249" t="str">
        <f t="array" ref="F186">IFERROR(INDEX('計測入力シート（ここのみ編集可）'!$BR$17:$BR$116,MATCH(A185&amp;B185,'計測入力シート（ここのみ編集可）'!$BO$17:$BO$116,0)),"")</f>
        <v/>
      </c>
      <c r="G186" s="250" t="str">
        <f t="array" ref="G186">IFERROR(INDEX('計測入力シート（ここのみ編集可）'!$BL$17:$BL$116,MATCH(A185&amp;B185,'計測入力シート（ここのみ編集可）'!$BO$17:$BO$116,0)),"")</f>
        <v/>
      </c>
      <c r="H186" s="251"/>
    </row>
    <row r="187" ht="27.0" customHeight="1">
      <c r="D187" s="252" t="s">
        <v>18</v>
      </c>
      <c r="E187" s="253" t="str">
        <f t="array" ref="E187">IFERROR(INDEX('計測入力シート（ここのみ編集可）'!$C$17:$C$116,MATCH(A185&amp;B185,'計測入力シート（ここのみ編集可）'!$BO$17:$BO$116,0)),"")</f>
        <v/>
      </c>
      <c r="F187" s="254" t="s">
        <v>4</v>
      </c>
      <c r="G187" s="255" t="str">
        <f t="array" ref="G187">IFERROR(INDEX('計測入力シート（ここのみ編集可）'!$D$17:$D$116,MATCH(A185&amp;B185,'計測入力シート（ここのみ編集可）'!$BO$17:$BO$116,0)),"")</f>
        <v/>
      </c>
      <c r="H187" s="256"/>
    </row>
    <row r="188" ht="27.0" customHeight="1">
      <c r="D188" s="257" t="s">
        <v>3</v>
      </c>
      <c r="E188" s="258" t="str">
        <f t="array" ref="E188">IFERROR(INDEX('計測入力シート（ここのみ編集可）'!$B$17:$B$116,MATCH(A185&amp;B185,'計測入力シート（ここのみ編集可）'!$BO$17:$BO$116,0)),"")</f>
        <v/>
      </c>
      <c r="F188" s="259" t="s">
        <v>5</v>
      </c>
      <c r="G188" s="260" t="str">
        <f t="array" ref="G188">IFERROR(INDEX('計測入力シート（ここのみ編集可）'!$E$17:$E$116,MATCH(A185&amp;B185,'計測入力シート（ここのみ編集可）'!$BO$17:$BO$116,0)),"")</f>
        <v/>
      </c>
      <c r="H188" s="261"/>
    </row>
    <row r="189" ht="24.75" customHeight="1">
      <c r="D189" s="262" t="s">
        <v>58</v>
      </c>
      <c r="E189" s="263" t="str">
        <f t="array" ref="E189">IFERROR(INDEX(#REF!,MATCH(A185&amp;B185,'計測入力シート（ここのみ編集可）'!$BO$17:$BO$116,0)),"")</f>
        <v/>
      </c>
      <c r="H189" s="35"/>
    </row>
    <row r="190" ht="52.5" customHeight="1">
      <c r="D190" s="264" t="s">
        <v>68</v>
      </c>
      <c r="E190" s="265" t="str">
        <f t="array" ref="E190">IFERROR(INDEX(#REF!,MATCH(A185&amp;B185,'計測入力シート（ここのみ編集可）'!$BO$17:$BO$116,0)),"")</f>
        <v/>
      </c>
      <c r="F190" s="2"/>
      <c r="G190" s="2"/>
      <c r="H190" s="3"/>
    </row>
    <row r="191" ht="20.25" customHeight="1">
      <c r="D191" s="266" t="s">
        <v>70</v>
      </c>
      <c r="E191" s="267" t="str">
        <f t="array" ref="E191">IFERROR(INDEX('計測入力シート（ここのみ編集可）'!$AW$17:$AW$116,MATCH(A185&amp;B185,'計測入力シート（ここのみ編集可）'!$BO$17:$BO$116,0)),"")</f>
        <v/>
      </c>
      <c r="F191" s="268"/>
      <c r="G191" s="269" t="s">
        <v>110</v>
      </c>
      <c r="H191" s="270" t="str">
        <f t="array" ref="H191">IFERROR(INDEX('計測入力シート（ここのみ編集可）'!$AY$17:$AY$116,MATCH(A185&amp;B185,'計測入力シート（ここのみ編集可）'!$BO$17:$BO$116,0)),"")</f>
        <v/>
      </c>
    </row>
    <row r="192" ht="20.25" customHeight="1">
      <c r="D192" s="271" t="s">
        <v>73</v>
      </c>
      <c r="E192" s="272" t="str">
        <f t="array" ref="E192">IFERROR(INDEX('計測入力シート（ここのみ編集可）'!$AZ$17:$AZ$116,MATCH(A185&amp;B185,'計測入力シート（ここのみ編集可）'!$BO$17:$BO$116,0)),"")</f>
        <v/>
      </c>
      <c r="F192" s="179"/>
      <c r="G192" s="273" t="s">
        <v>111</v>
      </c>
      <c r="H192" s="274" t="str">
        <f t="array" ref="H192">IFERROR(INDEX('計測入力シート（ここのみ編集可）'!$BB$17:$BB$116,MATCH(A185&amp;B185,'計測入力シート（ここのみ編集可）'!$BO$17:$BO$116,0)),"")</f>
        <v/>
      </c>
    </row>
    <row r="193" ht="20.25" customHeight="1">
      <c r="D193" s="275" t="s">
        <v>112</v>
      </c>
      <c r="E193" s="276" t="str">
        <f t="array" ref="E193">IFERROR(INDEX('計測入力シート（ここのみ編集可）'!$BC$17:$BC$116,MATCH(A185&amp;B185,'計測入力シート（ここのみ編集可）'!$BO$17:$BO$116,0)),"")</f>
        <v/>
      </c>
      <c r="F193" s="277"/>
      <c r="G193" s="278" t="s">
        <v>9</v>
      </c>
      <c r="H193" s="279" t="str">
        <f t="array" ref="H193">IFERROR(INDEX('計測入力シート（ここのみ編集可）'!$BD$17:$BD$116,MATCH(A185&amp;B185,'計測入力シート（ここのみ編集可）'!$BO$17:$BO$116,0)),"")</f>
        <v/>
      </c>
    </row>
    <row r="194" ht="20.25" customHeight="1">
      <c r="D194" s="280"/>
    </row>
    <row r="195" ht="27.0" customHeight="1">
      <c r="A195" s="105" t="str">
        <f>A185</f>
        <v>B</v>
      </c>
      <c r="B195" s="105">
        <f>B185+1</f>
        <v>20</v>
      </c>
      <c r="D195" s="242" t="s">
        <v>11</v>
      </c>
      <c r="E195" s="243" t="s">
        <v>12</v>
      </c>
      <c r="F195" s="243" t="s">
        <v>13</v>
      </c>
      <c r="G195" s="244" t="s">
        <v>80</v>
      </c>
      <c r="H195" s="245"/>
    </row>
    <row r="196" ht="27.0" customHeight="1">
      <c r="A196" s="36"/>
      <c r="B196" s="36"/>
      <c r="D196" s="247" t="str">
        <f t="array" ref="D196">IFERROR(INDEX('計測入力シート（ここのみ編集可）'!$BN$17:$BN$116,MATCH(A195&amp;B195,'計測入力シート（ここのみ編集可）'!$BO$17:$BO$116,0)),"")</f>
        <v/>
      </c>
      <c r="E196" s="248" t="str">
        <f t="array" ref="E196">IFERROR(INDEX('計測入力シート（ここのみ編集可）'!$BP$17:$BP$116,MATCH(A195&amp;B195,'計測入力シート（ここのみ編集可）'!$BO$17:$BO$116,0)),"")</f>
        <v/>
      </c>
      <c r="F196" s="249" t="str">
        <f t="array" ref="F196">IFERROR(INDEX('計測入力シート（ここのみ編集可）'!$BR$17:$BR$116,MATCH(A195&amp;B195,'計測入力シート（ここのみ編集可）'!$BO$17:$BO$116,0)),"")</f>
        <v/>
      </c>
      <c r="G196" s="250" t="str">
        <f t="array" ref="G196">IFERROR(INDEX('計測入力シート（ここのみ編集可）'!$BL$17:$BL$116,MATCH(A195&amp;B195,'計測入力シート（ここのみ編集可）'!$BO$17:$BO$116,0)),"")</f>
        <v/>
      </c>
      <c r="H196" s="251"/>
    </row>
    <row r="197" ht="27.0" customHeight="1">
      <c r="D197" s="252" t="s">
        <v>18</v>
      </c>
      <c r="E197" s="253" t="str">
        <f t="array" ref="E197">IFERROR(INDEX('計測入力シート（ここのみ編集可）'!$C$17:$C$116,MATCH(A195&amp;B195,'計測入力シート（ここのみ編集可）'!$BO$17:$BO$116,0)),"")</f>
        <v/>
      </c>
      <c r="F197" s="254" t="s">
        <v>4</v>
      </c>
      <c r="G197" s="255" t="str">
        <f t="array" ref="G197">IFERROR(INDEX('計測入力シート（ここのみ編集可）'!$D$17:$D$116,MATCH(A195&amp;B195,'計測入力シート（ここのみ編集可）'!$BO$17:$BO$116,0)),"")</f>
        <v/>
      </c>
      <c r="H197" s="256"/>
    </row>
    <row r="198" ht="27.0" customHeight="1">
      <c r="D198" s="257" t="s">
        <v>3</v>
      </c>
      <c r="E198" s="258" t="str">
        <f t="array" ref="E198">IFERROR(INDEX('計測入力シート（ここのみ編集可）'!$B$17:$B$116,MATCH(A195&amp;B195,'計測入力シート（ここのみ編集可）'!$BO$17:$BO$116,0)),"")</f>
        <v/>
      </c>
      <c r="F198" s="259" t="s">
        <v>5</v>
      </c>
      <c r="G198" s="260" t="str">
        <f t="array" ref="G198">IFERROR(INDEX('計測入力シート（ここのみ編集可）'!$E$17:$E$116,MATCH(A195&amp;B195,'計測入力シート（ここのみ編集可）'!$BO$17:$BO$116,0)),"")</f>
        <v/>
      </c>
      <c r="H198" s="261"/>
    </row>
    <row r="199" ht="24.75" customHeight="1">
      <c r="D199" s="262" t="s">
        <v>58</v>
      </c>
      <c r="E199" s="263" t="str">
        <f t="array" ref="E199">IFERROR(INDEX(#REF!,MATCH(A195&amp;B195,'計測入力シート（ここのみ編集可）'!$BO$17:$BO$116,0)),"")</f>
        <v/>
      </c>
      <c r="H199" s="35"/>
    </row>
    <row r="200" ht="52.5" customHeight="1">
      <c r="D200" s="264" t="s">
        <v>68</v>
      </c>
      <c r="E200" s="265" t="str">
        <f t="array" ref="E200">IFERROR(INDEX(#REF!,MATCH(A195&amp;B195,'計測入力シート（ここのみ編集可）'!$BO$17:$BO$116,0)),"")</f>
        <v/>
      </c>
      <c r="F200" s="2"/>
      <c r="G200" s="2"/>
      <c r="H200" s="3"/>
    </row>
    <row r="201" ht="20.25" customHeight="1">
      <c r="D201" s="266" t="s">
        <v>70</v>
      </c>
      <c r="E201" s="267" t="str">
        <f t="array" ref="E201">IFERROR(INDEX('計測入力シート（ここのみ編集可）'!$AW$17:$AW$116,MATCH(A195&amp;B195,'計測入力シート（ここのみ編集可）'!$BO$17:$BO$116,0)),"")</f>
        <v/>
      </c>
      <c r="F201" s="268"/>
      <c r="G201" s="269" t="s">
        <v>110</v>
      </c>
      <c r="H201" s="270" t="str">
        <f t="array" ref="H201">IFERROR(INDEX('計測入力シート（ここのみ編集可）'!$AY$17:$AY$116,MATCH(A195&amp;B195,'計測入力シート（ここのみ編集可）'!$BO$17:$BO$116,0)),"")</f>
        <v/>
      </c>
    </row>
    <row r="202" ht="20.25" customHeight="1">
      <c r="D202" s="271" t="s">
        <v>73</v>
      </c>
      <c r="E202" s="272" t="str">
        <f t="array" ref="E202">IFERROR(INDEX('計測入力シート（ここのみ編集可）'!$AZ$17:$AZ$116,MATCH(A195&amp;B195,'計測入力シート（ここのみ編集可）'!$BO$17:$BO$116,0)),"")</f>
        <v/>
      </c>
      <c r="F202" s="179"/>
      <c r="G202" s="273" t="s">
        <v>111</v>
      </c>
      <c r="H202" s="274" t="str">
        <f t="array" ref="H202">IFERROR(INDEX('計測入力シート（ここのみ編集可）'!$BB$17:$BB$116,MATCH(A195&amp;B195,'計測入力シート（ここのみ編集可）'!$BO$17:$BO$116,0)),"")</f>
        <v/>
      </c>
    </row>
    <row r="203" ht="20.25" customHeight="1">
      <c r="D203" s="275" t="s">
        <v>112</v>
      </c>
      <c r="E203" s="276" t="str">
        <f t="array" ref="E203">IFERROR(INDEX('計測入力シート（ここのみ編集可）'!$BC$17:$BC$116,MATCH(A195&amp;B195,'計測入力シート（ここのみ編集可）'!$BO$17:$BO$116,0)),"")</f>
        <v/>
      </c>
      <c r="F203" s="277"/>
      <c r="G203" s="278" t="s">
        <v>9</v>
      </c>
      <c r="H203" s="279" t="str">
        <f t="array" ref="H203">IFERROR(INDEX('計測入力シート（ここのみ編集可）'!$BD$17:$BD$116,MATCH(A195&amp;B195,'計測入力シート（ここのみ編集可）'!$BO$17:$BO$116,0)),"")</f>
        <v/>
      </c>
    </row>
    <row r="204" ht="20.25" customHeight="1">
      <c r="D204" s="280"/>
    </row>
    <row r="205" ht="27.0" customHeight="1">
      <c r="A205" s="105" t="str">
        <f>A195</f>
        <v>B</v>
      </c>
      <c r="B205" s="105">
        <f>B195+1</f>
        <v>21</v>
      </c>
      <c r="D205" s="242" t="s">
        <v>11</v>
      </c>
      <c r="E205" s="243" t="s">
        <v>12</v>
      </c>
      <c r="F205" s="243" t="s">
        <v>13</v>
      </c>
      <c r="G205" s="244" t="s">
        <v>80</v>
      </c>
      <c r="H205" s="245"/>
    </row>
    <row r="206" ht="27.0" customHeight="1">
      <c r="A206" s="36"/>
      <c r="B206" s="36"/>
      <c r="D206" s="247" t="str">
        <f t="array" ref="D206">IFERROR(INDEX('計測入力シート（ここのみ編集可）'!$BN$17:$BN$116,MATCH(A205&amp;B205,'計測入力シート（ここのみ編集可）'!$BO$17:$BO$116,0)),"")</f>
        <v/>
      </c>
      <c r="E206" s="248" t="str">
        <f t="array" ref="E206">IFERROR(INDEX('計測入力シート（ここのみ編集可）'!$BP$17:$BP$116,MATCH(A205&amp;B205,'計測入力シート（ここのみ編集可）'!$BO$17:$BO$116,0)),"")</f>
        <v/>
      </c>
      <c r="F206" s="249" t="str">
        <f t="array" ref="F206">IFERROR(INDEX('計測入力シート（ここのみ編集可）'!$BR$17:$BR$116,MATCH(A205&amp;B205,'計測入力シート（ここのみ編集可）'!$BO$17:$BO$116,0)),"")</f>
        <v/>
      </c>
      <c r="G206" s="250" t="str">
        <f t="array" ref="G206">IFERROR(INDEX('計測入力シート（ここのみ編集可）'!$BL$17:$BL$116,MATCH(A205&amp;B205,'計測入力シート（ここのみ編集可）'!$BO$17:$BO$116,0)),"")</f>
        <v/>
      </c>
      <c r="H206" s="251"/>
    </row>
    <row r="207" ht="27.0" customHeight="1">
      <c r="D207" s="252" t="s">
        <v>18</v>
      </c>
      <c r="E207" s="253" t="str">
        <f t="array" ref="E207">IFERROR(INDEX('計測入力シート（ここのみ編集可）'!$C$17:$C$116,MATCH(A205&amp;B205,'計測入力シート（ここのみ編集可）'!$BO$17:$BO$116,0)),"")</f>
        <v/>
      </c>
      <c r="F207" s="254" t="s">
        <v>4</v>
      </c>
      <c r="G207" s="255" t="str">
        <f t="array" ref="G207">IFERROR(INDEX('計測入力シート（ここのみ編集可）'!$D$17:$D$116,MATCH(A205&amp;B205,'計測入力シート（ここのみ編集可）'!$BO$17:$BO$116,0)),"")</f>
        <v/>
      </c>
      <c r="H207" s="256"/>
    </row>
    <row r="208" ht="27.0" customHeight="1">
      <c r="D208" s="257" t="s">
        <v>3</v>
      </c>
      <c r="E208" s="258" t="str">
        <f t="array" ref="E208">IFERROR(INDEX('計測入力シート（ここのみ編集可）'!$B$17:$B$116,MATCH(A205&amp;B205,'計測入力シート（ここのみ編集可）'!$BO$17:$BO$116,0)),"")</f>
        <v/>
      </c>
      <c r="F208" s="259" t="s">
        <v>5</v>
      </c>
      <c r="G208" s="260" t="str">
        <f t="array" ref="G208">IFERROR(INDEX('計測入力シート（ここのみ編集可）'!$E$17:$E$116,MATCH(A205&amp;B205,'計測入力シート（ここのみ編集可）'!$BO$17:$BO$116,0)),"")</f>
        <v/>
      </c>
      <c r="H208" s="261"/>
    </row>
    <row r="209" ht="24.75" customHeight="1">
      <c r="D209" s="262" t="s">
        <v>58</v>
      </c>
      <c r="E209" s="263" t="str">
        <f t="array" ref="E209">IFERROR(INDEX(#REF!,MATCH(A205&amp;B205,'計測入力シート（ここのみ編集可）'!$BO$17:$BO$116,0)),"")</f>
        <v/>
      </c>
      <c r="H209" s="35"/>
    </row>
    <row r="210" ht="52.5" customHeight="1">
      <c r="D210" s="264" t="s">
        <v>68</v>
      </c>
      <c r="E210" s="265" t="str">
        <f t="array" ref="E210">IFERROR(INDEX(#REF!,MATCH(A205&amp;B205,'計測入力シート（ここのみ編集可）'!$BO$17:$BO$116,0)),"")</f>
        <v/>
      </c>
      <c r="F210" s="2"/>
      <c r="G210" s="2"/>
      <c r="H210" s="3"/>
    </row>
    <row r="211" ht="20.25" customHeight="1">
      <c r="D211" s="266" t="s">
        <v>70</v>
      </c>
      <c r="E211" s="267" t="str">
        <f t="array" ref="E211">IFERROR(INDEX('計測入力シート（ここのみ編集可）'!$AW$17:$AW$116,MATCH(A205&amp;B205,'計測入力シート（ここのみ編集可）'!$BO$17:$BO$116,0)),"")</f>
        <v/>
      </c>
      <c r="F211" s="268"/>
      <c r="G211" s="269" t="s">
        <v>110</v>
      </c>
      <c r="H211" s="270" t="str">
        <f t="array" ref="H211">IFERROR(INDEX('計測入力シート（ここのみ編集可）'!$AY$17:$AY$116,MATCH(A205&amp;B205,'計測入力シート（ここのみ編集可）'!$BO$17:$BO$116,0)),"")</f>
        <v/>
      </c>
    </row>
    <row r="212" ht="20.25" customHeight="1">
      <c r="D212" s="271" t="s">
        <v>73</v>
      </c>
      <c r="E212" s="272" t="str">
        <f t="array" ref="E212">IFERROR(INDEX('計測入力シート（ここのみ編集可）'!$AZ$17:$AZ$116,MATCH(A205&amp;B205,'計測入力シート（ここのみ編集可）'!$BO$17:$BO$116,0)),"")</f>
        <v/>
      </c>
      <c r="F212" s="179"/>
      <c r="G212" s="273" t="s">
        <v>111</v>
      </c>
      <c r="H212" s="274" t="str">
        <f t="array" ref="H212">IFERROR(INDEX('計測入力シート（ここのみ編集可）'!$BB$17:$BB$116,MATCH(A205&amp;B205,'計測入力シート（ここのみ編集可）'!$BO$17:$BO$116,0)),"")</f>
        <v/>
      </c>
    </row>
    <row r="213" ht="20.25" customHeight="1">
      <c r="D213" s="275" t="s">
        <v>112</v>
      </c>
      <c r="E213" s="276" t="str">
        <f t="array" ref="E213">IFERROR(INDEX('計測入力シート（ここのみ編集可）'!$BC$17:$BC$116,MATCH(A205&amp;B205,'計測入力シート（ここのみ編集可）'!$BO$17:$BO$116,0)),"")</f>
        <v/>
      </c>
      <c r="F213" s="277"/>
      <c r="G213" s="278" t="s">
        <v>9</v>
      </c>
      <c r="H213" s="279" t="str">
        <f t="array" ref="H213">IFERROR(INDEX('計測入力シート（ここのみ編集可）'!$BD$17:$BD$116,MATCH(A205&amp;B205,'計測入力シート（ここのみ編集可）'!$BO$17:$BO$116,0)),"")</f>
        <v/>
      </c>
    </row>
    <row r="214" ht="20.25" customHeight="1">
      <c r="D214" s="280"/>
    </row>
    <row r="215" ht="27.0" customHeight="1">
      <c r="A215" s="105" t="str">
        <f>A205</f>
        <v>B</v>
      </c>
      <c r="B215" s="105">
        <f>B205+1</f>
        <v>22</v>
      </c>
      <c r="D215" s="242" t="s">
        <v>11</v>
      </c>
      <c r="E215" s="243" t="s">
        <v>12</v>
      </c>
      <c r="F215" s="243" t="s">
        <v>13</v>
      </c>
      <c r="G215" s="244" t="s">
        <v>80</v>
      </c>
      <c r="H215" s="245"/>
    </row>
    <row r="216" ht="27.0" customHeight="1">
      <c r="A216" s="36"/>
      <c r="B216" s="36"/>
      <c r="D216" s="247" t="str">
        <f t="array" ref="D216">IFERROR(INDEX('計測入力シート（ここのみ編集可）'!$BN$17:$BN$116,MATCH(A215&amp;B215,'計測入力シート（ここのみ編集可）'!$BO$17:$BO$116,0)),"")</f>
        <v/>
      </c>
      <c r="E216" s="248" t="str">
        <f t="array" ref="E216">IFERROR(INDEX('計測入力シート（ここのみ編集可）'!$BP$17:$BP$116,MATCH(A215&amp;B215,'計測入力シート（ここのみ編集可）'!$BO$17:$BO$116,0)),"")</f>
        <v/>
      </c>
      <c r="F216" s="249" t="str">
        <f t="array" ref="F216">IFERROR(INDEX('計測入力シート（ここのみ編集可）'!$BR$17:$BR$116,MATCH(A215&amp;B215,'計測入力シート（ここのみ編集可）'!$BO$17:$BO$116,0)),"")</f>
        <v/>
      </c>
      <c r="G216" s="250" t="str">
        <f t="array" ref="G216">IFERROR(INDEX('計測入力シート（ここのみ編集可）'!$BL$17:$BL$116,MATCH(A215&amp;B215,'計測入力シート（ここのみ編集可）'!$BO$17:$BO$116,0)),"")</f>
        <v/>
      </c>
      <c r="H216" s="251"/>
    </row>
    <row r="217" ht="27.0" customHeight="1">
      <c r="D217" s="252" t="s">
        <v>18</v>
      </c>
      <c r="E217" s="253" t="str">
        <f t="array" ref="E217">IFERROR(INDEX('計測入力シート（ここのみ編集可）'!$C$17:$C$116,MATCH(A215&amp;B215,'計測入力シート（ここのみ編集可）'!$BO$17:$BO$116,0)),"")</f>
        <v/>
      </c>
      <c r="F217" s="254" t="s">
        <v>4</v>
      </c>
      <c r="G217" s="255" t="str">
        <f t="array" ref="G217">IFERROR(INDEX('計測入力シート（ここのみ編集可）'!$D$17:$D$116,MATCH(A215&amp;B215,'計測入力シート（ここのみ編集可）'!$BO$17:$BO$116,0)),"")</f>
        <v/>
      </c>
      <c r="H217" s="256"/>
    </row>
    <row r="218" ht="27.0" customHeight="1">
      <c r="D218" s="257" t="s">
        <v>3</v>
      </c>
      <c r="E218" s="258" t="str">
        <f t="array" ref="E218">IFERROR(INDEX('計測入力シート（ここのみ編集可）'!$B$17:$B$116,MATCH(A215&amp;B215,'計測入力シート（ここのみ編集可）'!$BO$17:$BO$116,0)),"")</f>
        <v/>
      </c>
      <c r="F218" s="259" t="s">
        <v>5</v>
      </c>
      <c r="G218" s="260" t="str">
        <f t="array" ref="G218">IFERROR(INDEX('計測入力シート（ここのみ編集可）'!$E$17:$E$116,MATCH(A215&amp;B215,'計測入力シート（ここのみ編集可）'!$BO$17:$BO$116,0)),"")</f>
        <v/>
      </c>
      <c r="H218" s="261"/>
    </row>
    <row r="219" ht="24.75" customHeight="1">
      <c r="D219" s="262" t="s">
        <v>58</v>
      </c>
      <c r="E219" s="263" t="str">
        <f t="array" ref="E219">IFERROR(INDEX(#REF!,MATCH(A215&amp;B215,'計測入力シート（ここのみ編集可）'!$BO$17:$BO$116,0)),"")</f>
        <v/>
      </c>
      <c r="H219" s="35"/>
    </row>
    <row r="220" ht="52.5" customHeight="1">
      <c r="D220" s="264" t="s">
        <v>68</v>
      </c>
      <c r="E220" s="265" t="str">
        <f t="array" ref="E220">IFERROR(INDEX(#REF!,MATCH(A215&amp;B215,'計測入力シート（ここのみ編集可）'!$BO$17:$BO$116,0)),"")</f>
        <v/>
      </c>
      <c r="F220" s="2"/>
      <c r="G220" s="2"/>
      <c r="H220" s="3"/>
    </row>
    <row r="221" ht="20.25" customHeight="1">
      <c r="D221" s="266" t="s">
        <v>70</v>
      </c>
      <c r="E221" s="267" t="str">
        <f t="array" ref="E221">IFERROR(INDEX('計測入力シート（ここのみ編集可）'!$AW$17:$AW$116,MATCH(A215&amp;B215,'計測入力シート（ここのみ編集可）'!$BO$17:$BO$116,0)),"")</f>
        <v/>
      </c>
      <c r="F221" s="268"/>
      <c r="G221" s="269" t="s">
        <v>110</v>
      </c>
      <c r="H221" s="270" t="str">
        <f t="array" ref="H221">IFERROR(INDEX('計測入力シート（ここのみ編集可）'!$AY$17:$AY$116,MATCH(A215&amp;B215,'計測入力シート（ここのみ編集可）'!$BO$17:$BO$116,0)),"")</f>
        <v/>
      </c>
    </row>
    <row r="222" ht="20.25" customHeight="1">
      <c r="D222" s="271" t="s">
        <v>73</v>
      </c>
      <c r="E222" s="272" t="str">
        <f t="array" ref="E222">IFERROR(INDEX('計測入力シート（ここのみ編集可）'!$AZ$17:$AZ$116,MATCH(A215&amp;B215,'計測入力シート（ここのみ編集可）'!$BO$17:$BO$116,0)),"")</f>
        <v/>
      </c>
      <c r="F222" s="179"/>
      <c r="G222" s="273" t="s">
        <v>111</v>
      </c>
      <c r="H222" s="274" t="str">
        <f t="array" ref="H222">IFERROR(INDEX('計測入力シート（ここのみ編集可）'!$BB$17:$BB$116,MATCH(A215&amp;B215,'計測入力シート（ここのみ編集可）'!$BO$17:$BO$116,0)),"")</f>
        <v/>
      </c>
    </row>
    <row r="223" ht="20.25" customHeight="1">
      <c r="D223" s="275" t="s">
        <v>112</v>
      </c>
      <c r="E223" s="276" t="str">
        <f t="array" ref="E223">IFERROR(INDEX('計測入力シート（ここのみ編集可）'!$BC$17:$BC$116,MATCH(A215&amp;B215,'計測入力シート（ここのみ編集可）'!$BO$17:$BO$116,0)),"")</f>
        <v/>
      </c>
      <c r="F223" s="277"/>
      <c r="G223" s="278" t="s">
        <v>9</v>
      </c>
      <c r="H223" s="279" t="str">
        <f t="array" ref="H223">IFERROR(INDEX('計測入力シート（ここのみ編集可）'!$BD$17:$BD$116,MATCH(A215&amp;B215,'計測入力シート（ここのみ編集可）'!$BO$17:$BO$116,0)),"")</f>
        <v/>
      </c>
    </row>
    <row r="224" ht="20.25" customHeight="1">
      <c r="D224" s="280"/>
    </row>
    <row r="225" ht="27.0" customHeight="1">
      <c r="A225" s="105" t="str">
        <f>A215</f>
        <v>B</v>
      </c>
      <c r="B225" s="105">
        <f>B215+1</f>
        <v>23</v>
      </c>
      <c r="D225" s="242" t="s">
        <v>11</v>
      </c>
      <c r="E225" s="243" t="s">
        <v>12</v>
      </c>
      <c r="F225" s="243" t="s">
        <v>13</v>
      </c>
      <c r="G225" s="244" t="s">
        <v>80</v>
      </c>
      <c r="H225" s="245"/>
    </row>
    <row r="226" ht="27.0" customHeight="1">
      <c r="A226" s="36"/>
      <c r="B226" s="36"/>
      <c r="D226" s="247" t="str">
        <f t="array" ref="D226">IFERROR(INDEX('計測入力シート（ここのみ編集可）'!$BN$17:$BN$116,MATCH(A225&amp;B225,'計測入力シート（ここのみ編集可）'!$BO$17:$BO$116,0)),"")</f>
        <v/>
      </c>
      <c r="E226" s="248" t="str">
        <f t="array" ref="E226">IFERROR(INDEX('計測入力シート（ここのみ編集可）'!$BP$17:$BP$116,MATCH(A225&amp;B225,'計測入力シート（ここのみ編集可）'!$BO$17:$BO$116,0)),"")</f>
        <v/>
      </c>
      <c r="F226" s="249" t="str">
        <f t="array" ref="F226">IFERROR(INDEX('計測入力シート（ここのみ編集可）'!$BR$17:$BR$116,MATCH(A225&amp;B225,'計測入力シート（ここのみ編集可）'!$BO$17:$BO$116,0)),"")</f>
        <v/>
      </c>
      <c r="G226" s="250" t="str">
        <f t="array" ref="G226">IFERROR(INDEX('計測入力シート（ここのみ編集可）'!$BL$17:$BL$116,MATCH(A225&amp;B225,'計測入力シート（ここのみ編集可）'!$BO$17:$BO$116,0)),"")</f>
        <v/>
      </c>
      <c r="H226" s="251"/>
    </row>
    <row r="227" ht="27.0" customHeight="1">
      <c r="D227" s="252" t="s">
        <v>18</v>
      </c>
      <c r="E227" s="253" t="str">
        <f t="array" ref="E227">IFERROR(INDEX('計測入力シート（ここのみ編集可）'!$C$17:$C$116,MATCH(A225&amp;B225,'計測入力シート（ここのみ編集可）'!$BO$17:$BO$116,0)),"")</f>
        <v/>
      </c>
      <c r="F227" s="254" t="s">
        <v>4</v>
      </c>
      <c r="G227" s="255" t="str">
        <f t="array" ref="G227">IFERROR(INDEX('計測入力シート（ここのみ編集可）'!$D$17:$D$116,MATCH(A225&amp;B225,'計測入力シート（ここのみ編集可）'!$BO$17:$BO$116,0)),"")</f>
        <v/>
      </c>
      <c r="H227" s="256"/>
    </row>
    <row r="228" ht="27.0" customHeight="1">
      <c r="D228" s="257" t="s">
        <v>3</v>
      </c>
      <c r="E228" s="258" t="str">
        <f t="array" ref="E228">IFERROR(INDEX('計測入力シート（ここのみ編集可）'!$B$17:$B$116,MATCH(A225&amp;B225,'計測入力シート（ここのみ編集可）'!$BO$17:$BO$116,0)),"")</f>
        <v/>
      </c>
      <c r="F228" s="259" t="s">
        <v>5</v>
      </c>
      <c r="G228" s="260" t="str">
        <f t="array" ref="G228">IFERROR(INDEX('計測入力シート（ここのみ編集可）'!$E$17:$E$116,MATCH(A225&amp;B225,'計測入力シート（ここのみ編集可）'!$BO$17:$BO$116,0)),"")</f>
        <v/>
      </c>
      <c r="H228" s="261"/>
    </row>
    <row r="229" ht="24.75" customHeight="1">
      <c r="D229" s="262" t="s">
        <v>58</v>
      </c>
      <c r="E229" s="263" t="str">
        <f t="array" ref="E229">IFERROR(INDEX(#REF!,MATCH(A225&amp;B225,'計測入力シート（ここのみ編集可）'!$BO$17:$BO$116,0)),"")</f>
        <v/>
      </c>
      <c r="H229" s="35"/>
    </row>
    <row r="230" ht="52.5" customHeight="1">
      <c r="D230" s="264" t="s">
        <v>68</v>
      </c>
      <c r="E230" s="265" t="str">
        <f t="array" ref="E230">IFERROR(INDEX(#REF!,MATCH(A225&amp;B225,'計測入力シート（ここのみ編集可）'!$BO$17:$BO$116,0)),"")</f>
        <v/>
      </c>
      <c r="F230" s="2"/>
      <c r="G230" s="2"/>
      <c r="H230" s="3"/>
    </row>
    <row r="231" ht="20.25" customHeight="1">
      <c r="D231" s="266" t="s">
        <v>70</v>
      </c>
      <c r="E231" s="267" t="str">
        <f t="array" ref="E231">IFERROR(INDEX('計測入力シート（ここのみ編集可）'!$AW$17:$AW$116,MATCH(A225&amp;B225,'計測入力シート（ここのみ編集可）'!$BO$17:$BO$116,0)),"")</f>
        <v/>
      </c>
      <c r="F231" s="268"/>
      <c r="G231" s="269" t="s">
        <v>110</v>
      </c>
      <c r="H231" s="270" t="str">
        <f t="array" ref="H231">IFERROR(INDEX('計測入力シート（ここのみ編集可）'!$AY$17:$AY$116,MATCH(A225&amp;B225,'計測入力シート（ここのみ編集可）'!$BO$17:$BO$116,0)),"")</f>
        <v/>
      </c>
    </row>
    <row r="232" ht="20.25" customHeight="1">
      <c r="D232" s="271" t="s">
        <v>73</v>
      </c>
      <c r="E232" s="272" t="str">
        <f t="array" ref="E232">IFERROR(INDEX('計測入力シート（ここのみ編集可）'!$AZ$17:$AZ$116,MATCH(A225&amp;B225,'計測入力シート（ここのみ編集可）'!$BO$17:$BO$116,0)),"")</f>
        <v/>
      </c>
      <c r="F232" s="179"/>
      <c r="G232" s="273" t="s">
        <v>111</v>
      </c>
      <c r="H232" s="274" t="str">
        <f t="array" ref="H232">IFERROR(INDEX('計測入力シート（ここのみ編集可）'!$BB$17:$BB$116,MATCH(A225&amp;B225,'計測入力シート（ここのみ編集可）'!$BO$17:$BO$116,0)),"")</f>
        <v/>
      </c>
    </row>
    <row r="233" ht="20.25" customHeight="1">
      <c r="D233" s="275" t="s">
        <v>112</v>
      </c>
      <c r="E233" s="276" t="str">
        <f t="array" ref="E233">IFERROR(INDEX('計測入力シート（ここのみ編集可）'!$BC$17:$BC$116,MATCH(A225&amp;B225,'計測入力シート（ここのみ編集可）'!$BO$17:$BO$116,0)),"")</f>
        <v/>
      </c>
      <c r="F233" s="277"/>
      <c r="G233" s="278" t="s">
        <v>9</v>
      </c>
      <c r="H233" s="279" t="str">
        <f t="array" ref="H233">IFERROR(INDEX('計測入力シート（ここのみ編集可）'!$BD$17:$BD$116,MATCH(A225&amp;B225,'計測入力シート（ここのみ編集可）'!$BO$17:$BO$116,0)),"")</f>
        <v/>
      </c>
    </row>
    <row r="234" ht="20.25" customHeight="1">
      <c r="D234" s="280"/>
    </row>
    <row r="235" ht="27.0" customHeight="1">
      <c r="A235" s="105" t="str">
        <f>A225</f>
        <v>B</v>
      </c>
      <c r="B235" s="105">
        <f>B225+1</f>
        <v>24</v>
      </c>
      <c r="D235" s="242" t="s">
        <v>11</v>
      </c>
      <c r="E235" s="243" t="s">
        <v>12</v>
      </c>
      <c r="F235" s="243" t="s">
        <v>13</v>
      </c>
      <c r="G235" s="244" t="s">
        <v>80</v>
      </c>
      <c r="H235" s="245"/>
    </row>
    <row r="236" ht="27.0" customHeight="1">
      <c r="A236" s="36"/>
      <c r="B236" s="36"/>
      <c r="D236" s="247" t="str">
        <f t="array" ref="D236">IFERROR(INDEX('計測入力シート（ここのみ編集可）'!$BN$17:$BN$116,MATCH(A235&amp;B235,'計測入力シート（ここのみ編集可）'!$BO$17:$BO$116,0)),"")</f>
        <v/>
      </c>
      <c r="E236" s="248" t="str">
        <f t="array" ref="E236">IFERROR(INDEX('計測入力シート（ここのみ編集可）'!$BP$17:$BP$116,MATCH(A235&amp;B235,'計測入力シート（ここのみ編集可）'!$BO$17:$BO$116,0)),"")</f>
        <v/>
      </c>
      <c r="F236" s="249" t="str">
        <f t="array" ref="F236">IFERROR(INDEX('計測入力シート（ここのみ編集可）'!$BR$17:$BR$116,MATCH(A235&amp;B235,'計測入力シート（ここのみ編集可）'!$BO$17:$BO$116,0)),"")</f>
        <v/>
      </c>
      <c r="G236" s="250" t="str">
        <f t="array" ref="G236">IFERROR(INDEX('計測入力シート（ここのみ編集可）'!$BL$17:$BL$116,MATCH(A235&amp;B235,'計測入力シート（ここのみ編集可）'!$BO$17:$BO$116,0)),"")</f>
        <v/>
      </c>
      <c r="H236" s="251"/>
    </row>
    <row r="237" ht="27.0" customHeight="1">
      <c r="D237" s="252" t="s">
        <v>18</v>
      </c>
      <c r="E237" s="253" t="str">
        <f t="array" ref="E237">IFERROR(INDEX('計測入力シート（ここのみ編集可）'!$C$17:$C$116,MATCH(A235&amp;B235,'計測入力シート（ここのみ編集可）'!$BO$17:$BO$116,0)),"")</f>
        <v/>
      </c>
      <c r="F237" s="254" t="s">
        <v>4</v>
      </c>
      <c r="G237" s="255" t="str">
        <f t="array" ref="G237">IFERROR(INDEX('計測入力シート（ここのみ編集可）'!$D$17:$D$116,MATCH(A235&amp;B235,'計測入力シート（ここのみ編集可）'!$BO$17:$BO$116,0)),"")</f>
        <v/>
      </c>
      <c r="H237" s="256"/>
    </row>
    <row r="238" ht="27.0" customHeight="1">
      <c r="D238" s="257" t="s">
        <v>3</v>
      </c>
      <c r="E238" s="258" t="str">
        <f t="array" ref="E238">IFERROR(INDEX('計測入力シート（ここのみ編集可）'!$B$17:$B$116,MATCH(A235&amp;B235,'計測入力シート（ここのみ編集可）'!$BO$17:$BO$116,0)),"")</f>
        <v/>
      </c>
      <c r="F238" s="259" t="s">
        <v>5</v>
      </c>
      <c r="G238" s="260" t="str">
        <f t="array" ref="G238">IFERROR(INDEX('計測入力シート（ここのみ編集可）'!$E$17:$E$116,MATCH(A235&amp;B235,'計測入力シート（ここのみ編集可）'!$BO$17:$BO$116,0)),"")</f>
        <v/>
      </c>
      <c r="H238" s="261"/>
    </row>
    <row r="239" ht="24.75" customHeight="1">
      <c r="D239" s="262" t="s">
        <v>58</v>
      </c>
      <c r="E239" s="263" t="str">
        <f t="array" ref="E239">IFERROR(INDEX(#REF!,MATCH(A235&amp;B235,'計測入力シート（ここのみ編集可）'!$BO$17:$BO$116,0)),"")</f>
        <v/>
      </c>
      <c r="H239" s="35"/>
    </row>
    <row r="240" ht="52.5" customHeight="1">
      <c r="D240" s="264" t="s">
        <v>68</v>
      </c>
      <c r="E240" s="265" t="str">
        <f t="array" ref="E240">IFERROR(INDEX(#REF!,MATCH(A235&amp;B235,'計測入力シート（ここのみ編集可）'!$BO$17:$BO$116,0)),"")</f>
        <v/>
      </c>
      <c r="F240" s="2"/>
      <c r="G240" s="2"/>
      <c r="H240" s="3"/>
    </row>
    <row r="241" ht="20.25" customHeight="1">
      <c r="D241" s="266" t="s">
        <v>70</v>
      </c>
      <c r="E241" s="267" t="str">
        <f t="array" ref="E241">IFERROR(INDEX('計測入力シート（ここのみ編集可）'!$AW$17:$AW$116,MATCH(A235&amp;B235,'計測入力シート（ここのみ編集可）'!$BO$17:$BO$116,0)),"")</f>
        <v/>
      </c>
      <c r="F241" s="268"/>
      <c r="G241" s="269" t="s">
        <v>110</v>
      </c>
      <c r="H241" s="270" t="str">
        <f t="array" ref="H241">IFERROR(INDEX('計測入力シート（ここのみ編集可）'!$AY$17:$AY$116,MATCH(A235&amp;B235,'計測入力シート（ここのみ編集可）'!$BO$17:$BO$116,0)),"")</f>
        <v/>
      </c>
    </row>
    <row r="242" ht="20.25" customHeight="1">
      <c r="D242" s="271" t="s">
        <v>73</v>
      </c>
      <c r="E242" s="272" t="str">
        <f t="array" ref="E242">IFERROR(INDEX('計測入力シート（ここのみ編集可）'!$AZ$17:$AZ$116,MATCH(A235&amp;B235,'計測入力シート（ここのみ編集可）'!$BO$17:$BO$116,0)),"")</f>
        <v/>
      </c>
      <c r="F242" s="179"/>
      <c r="G242" s="273" t="s">
        <v>111</v>
      </c>
      <c r="H242" s="274" t="str">
        <f t="array" ref="H242">IFERROR(INDEX('計測入力シート（ここのみ編集可）'!$BB$17:$BB$116,MATCH(A235&amp;B235,'計測入力シート（ここのみ編集可）'!$BO$17:$BO$116,0)),"")</f>
        <v/>
      </c>
    </row>
    <row r="243" ht="20.25" customHeight="1">
      <c r="D243" s="275" t="s">
        <v>112</v>
      </c>
      <c r="E243" s="276" t="str">
        <f t="array" ref="E243">IFERROR(INDEX('計測入力シート（ここのみ編集可）'!$BC$17:$BC$116,MATCH(A235&amp;B235,'計測入力シート（ここのみ編集可）'!$BO$17:$BO$116,0)),"")</f>
        <v/>
      </c>
      <c r="F243" s="277"/>
      <c r="G243" s="278" t="s">
        <v>9</v>
      </c>
      <c r="H243" s="279" t="str">
        <f t="array" ref="H243">IFERROR(INDEX('計測入力シート（ここのみ編集可）'!$BD$17:$BD$116,MATCH(A235&amp;B235,'計測入力シート（ここのみ編集可）'!$BO$17:$BO$116,0)),"")</f>
        <v/>
      </c>
    </row>
    <row r="244" ht="20.25" customHeight="1">
      <c r="D244" s="280"/>
    </row>
    <row r="245" ht="27.0" customHeight="1">
      <c r="A245" s="105" t="str">
        <f>A235</f>
        <v>B</v>
      </c>
      <c r="B245" s="105">
        <f>B235+1</f>
        <v>25</v>
      </c>
      <c r="D245" s="242" t="s">
        <v>11</v>
      </c>
      <c r="E245" s="243" t="s">
        <v>12</v>
      </c>
      <c r="F245" s="243" t="s">
        <v>13</v>
      </c>
      <c r="G245" s="244" t="s">
        <v>80</v>
      </c>
      <c r="H245" s="245"/>
    </row>
    <row r="246" ht="27.0" customHeight="1">
      <c r="A246" s="36"/>
      <c r="B246" s="36"/>
      <c r="D246" s="247" t="str">
        <f t="array" ref="D246">IFERROR(INDEX('計測入力シート（ここのみ編集可）'!$BN$17:$BN$116,MATCH(A245&amp;B245,'計測入力シート（ここのみ編集可）'!$BO$17:$BO$116,0)),"")</f>
        <v/>
      </c>
      <c r="E246" s="248" t="str">
        <f t="array" ref="E246">IFERROR(INDEX('計測入力シート（ここのみ編集可）'!$BP$17:$BP$116,MATCH(A245&amp;B245,'計測入力シート（ここのみ編集可）'!$BO$17:$BO$116,0)),"")</f>
        <v/>
      </c>
      <c r="F246" s="249" t="str">
        <f t="array" ref="F246">IFERROR(INDEX('計測入力シート（ここのみ編集可）'!$BR$17:$BR$116,MATCH(A245&amp;B245,'計測入力シート（ここのみ編集可）'!$BO$17:$BO$116,0)),"")</f>
        <v/>
      </c>
      <c r="G246" s="250" t="str">
        <f t="array" ref="G246">IFERROR(INDEX('計測入力シート（ここのみ編集可）'!$BL$17:$BL$116,MATCH(A245&amp;B245,'計測入力シート（ここのみ編集可）'!$BO$17:$BO$116,0)),"")</f>
        <v/>
      </c>
      <c r="H246" s="251"/>
    </row>
    <row r="247" ht="27.0" customHeight="1">
      <c r="D247" s="252" t="s">
        <v>18</v>
      </c>
      <c r="E247" s="253" t="str">
        <f t="array" ref="E247">IFERROR(INDEX('計測入力シート（ここのみ編集可）'!$C$17:$C$116,MATCH(A245&amp;B245,'計測入力シート（ここのみ編集可）'!$BO$17:$BO$116,0)),"")</f>
        <v/>
      </c>
      <c r="F247" s="254" t="s">
        <v>4</v>
      </c>
      <c r="G247" s="255" t="str">
        <f t="array" ref="G247">IFERROR(INDEX('計測入力シート（ここのみ編集可）'!$D$17:$D$116,MATCH(A245&amp;B245,'計測入力シート（ここのみ編集可）'!$BO$17:$BO$116,0)),"")</f>
        <v/>
      </c>
      <c r="H247" s="256"/>
    </row>
    <row r="248" ht="27.0" customHeight="1">
      <c r="D248" s="257" t="s">
        <v>3</v>
      </c>
      <c r="E248" s="258" t="str">
        <f t="array" ref="E248">IFERROR(INDEX('計測入力シート（ここのみ編集可）'!$B$17:$B$116,MATCH(A245&amp;B245,'計測入力シート（ここのみ編集可）'!$BO$17:$BO$116,0)),"")</f>
        <v/>
      </c>
      <c r="F248" s="259" t="s">
        <v>5</v>
      </c>
      <c r="G248" s="260" t="str">
        <f t="array" ref="G248">IFERROR(INDEX('計測入力シート（ここのみ編集可）'!$E$17:$E$116,MATCH(A245&amp;B245,'計測入力シート（ここのみ編集可）'!$BO$17:$BO$116,0)),"")</f>
        <v/>
      </c>
      <c r="H248" s="261"/>
    </row>
    <row r="249" ht="24.75" customHeight="1">
      <c r="D249" s="262" t="s">
        <v>58</v>
      </c>
      <c r="E249" s="263" t="str">
        <f t="array" ref="E249">IFERROR(INDEX(#REF!,MATCH(A245&amp;B245,'計測入力シート（ここのみ編集可）'!$BO$17:$BO$116,0)),"")</f>
        <v/>
      </c>
      <c r="H249" s="35"/>
    </row>
    <row r="250" ht="52.5" customHeight="1">
      <c r="D250" s="264" t="s">
        <v>68</v>
      </c>
      <c r="E250" s="265" t="str">
        <f t="array" ref="E250">IFERROR(INDEX(#REF!,MATCH(A245&amp;B245,'計測入力シート（ここのみ編集可）'!$BO$17:$BO$116,0)),"")</f>
        <v/>
      </c>
      <c r="F250" s="2"/>
      <c r="G250" s="2"/>
      <c r="H250" s="3"/>
    </row>
    <row r="251" ht="20.25" customHeight="1">
      <c r="D251" s="266" t="s">
        <v>70</v>
      </c>
      <c r="E251" s="267" t="str">
        <f t="array" ref="E251">IFERROR(INDEX('計測入力シート（ここのみ編集可）'!$AW$17:$AW$116,MATCH(A245&amp;B245,'計測入力シート（ここのみ編集可）'!$BO$17:$BO$116,0)),"")</f>
        <v/>
      </c>
      <c r="F251" s="268"/>
      <c r="G251" s="269" t="s">
        <v>110</v>
      </c>
      <c r="H251" s="270" t="str">
        <f t="array" ref="H251">IFERROR(INDEX('計測入力シート（ここのみ編集可）'!$AY$17:$AY$116,MATCH(A245&amp;B245,'計測入力シート（ここのみ編集可）'!$BO$17:$BO$116,0)),"")</f>
        <v/>
      </c>
    </row>
    <row r="252" ht="20.25" customHeight="1">
      <c r="D252" s="271" t="s">
        <v>73</v>
      </c>
      <c r="E252" s="272" t="str">
        <f t="array" ref="E252">IFERROR(INDEX('計測入力シート（ここのみ編集可）'!$AZ$17:$AZ$116,MATCH(A245&amp;B245,'計測入力シート（ここのみ編集可）'!$BO$17:$BO$116,0)),"")</f>
        <v/>
      </c>
      <c r="F252" s="179"/>
      <c r="G252" s="273" t="s">
        <v>111</v>
      </c>
      <c r="H252" s="274" t="str">
        <f t="array" ref="H252">IFERROR(INDEX('計測入力シート（ここのみ編集可）'!$BB$17:$BB$116,MATCH(A245&amp;B245,'計測入力シート（ここのみ編集可）'!$BO$17:$BO$116,0)),"")</f>
        <v/>
      </c>
    </row>
    <row r="253" ht="20.25" customHeight="1">
      <c r="D253" s="275" t="s">
        <v>112</v>
      </c>
      <c r="E253" s="276" t="str">
        <f t="array" ref="E253">IFERROR(INDEX('計測入力シート（ここのみ編集可）'!$BC$17:$BC$116,MATCH(A245&amp;B245,'計測入力シート（ここのみ編集可）'!$BO$17:$BO$116,0)),"")</f>
        <v/>
      </c>
      <c r="F253" s="277"/>
      <c r="G253" s="278" t="s">
        <v>9</v>
      </c>
      <c r="H253" s="279" t="str">
        <f t="array" ref="H253">IFERROR(INDEX('計測入力シート（ここのみ編集可）'!$BD$17:$BD$116,MATCH(A245&amp;B245,'計測入力シート（ここのみ編集可）'!$BO$17:$BO$116,0)),"")</f>
        <v/>
      </c>
    </row>
    <row r="254" ht="20.25" customHeight="1">
      <c r="D254" s="280"/>
    </row>
    <row r="255" ht="27.0" customHeight="1">
      <c r="A255" s="105" t="str">
        <f>A245</f>
        <v>B</v>
      </c>
      <c r="B255" s="105">
        <f>B245+1</f>
        <v>26</v>
      </c>
      <c r="D255" s="242" t="s">
        <v>11</v>
      </c>
      <c r="E255" s="243" t="s">
        <v>12</v>
      </c>
      <c r="F255" s="243" t="s">
        <v>13</v>
      </c>
      <c r="G255" s="244" t="s">
        <v>80</v>
      </c>
      <c r="H255" s="245"/>
    </row>
    <row r="256" ht="27.0" customHeight="1">
      <c r="A256" s="36"/>
      <c r="B256" s="36"/>
      <c r="D256" s="247" t="str">
        <f t="array" ref="D256">IFERROR(INDEX('計測入力シート（ここのみ編集可）'!$BN$17:$BN$116,MATCH(A255&amp;B255,'計測入力シート（ここのみ編集可）'!$BO$17:$BO$116,0)),"")</f>
        <v/>
      </c>
      <c r="E256" s="248" t="str">
        <f t="array" ref="E256">IFERROR(INDEX('計測入力シート（ここのみ編集可）'!$BP$17:$BP$116,MATCH(A255&amp;B255,'計測入力シート（ここのみ編集可）'!$BO$17:$BO$116,0)),"")</f>
        <v/>
      </c>
      <c r="F256" s="249" t="str">
        <f t="array" ref="F256">IFERROR(INDEX('計測入力シート（ここのみ編集可）'!$BR$17:$BR$116,MATCH(A255&amp;B255,'計測入力シート（ここのみ編集可）'!$BO$17:$BO$116,0)),"")</f>
        <v/>
      </c>
      <c r="G256" s="250" t="str">
        <f t="array" ref="G256">IFERROR(INDEX('計測入力シート（ここのみ編集可）'!$BL$17:$BL$116,MATCH(A255&amp;B255,'計測入力シート（ここのみ編集可）'!$BO$17:$BO$116,0)),"")</f>
        <v/>
      </c>
      <c r="H256" s="251"/>
    </row>
    <row r="257" ht="27.0" customHeight="1">
      <c r="D257" s="252" t="s">
        <v>18</v>
      </c>
      <c r="E257" s="253" t="str">
        <f t="array" ref="E257">IFERROR(INDEX('計測入力シート（ここのみ編集可）'!$C$17:$C$116,MATCH(A255&amp;B255,'計測入力シート（ここのみ編集可）'!$BO$17:$BO$116,0)),"")</f>
        <v/>
      </c>
      <c r="F257" s="254" t="s">
        <v>4</v>
      </c>
      <c r="G257" s="255" t="str">
        <f t="array" ref="G257">IFERROR(INDEX('計測入力シート（ここのみ編集可）'!$D$17:$D$116,MATCH(A255&amp;B255,'計測入力シート（ここのみ編集可）'!$BO$17:$BO$116,0)),"")</f>
        <v/>
      </c>
      <c r="H257" s="256"/>
    </row>
    <row r="258" ht="27.0" customHeight="1">
      <c r="D258" s="257" t="s">
        <v>3</v>
      </c>
      <c r="E258" s="258" t="str">
        <f t="array" ref="E258">IFERROR(INDEX('計測入力シート（ここのみ編集可）'!$B$17:$B$116,MATCH(A255&amp;B255,'計測入力シート（ここのみ編集可）'!$BO$17:$BO$116,0)),"")</f>
        <v/>
      </c>
      <c r="F258" s="259" t="s">
        <v>5</v>
      </c>
      <c r="G258" s="260" t="str">
        <f t="array" ref="G258">IFERROR(INDEX('計測入力シート（ここのみ編集可）'!$E$17:$E$116,MATCH(A255&amp;B255,'計測入力シート（ここのみ編集可）'!$BO$17:$BO$116,0)),"")</f>
        <v/>
      </c>
      <c r="H258" s="261"/>
    </row>
    <row r="259" ht="24.75" customHeight="1">
      <c r="D259" s="262" t="s">
        <v>58</v>
      </c>
      <c r="E259" s="263" t="str">
        <f t="array" ref="E259">IFERROR(INDEX(#REF!,MATCH(A255&amp;B255,'計測入力シート（ここのみ編集可）'!$BO$17:$BO$116,0)),"")</f>
        <v/>
      </c>
      <c r="H259" s="35"/>
    </row>
    <row r="260" ht="52.5" customHeight="1">
      <c r="D260" s="264" t="s">
        <v>68</v>
      </c>
      <c r="E260" s="265" t="str">
        <f t="array" ref="E260">IFERROR(INDEX(#REF!,MATCH(A255&amp;B255,'計測入力シート（ここのみ編集可）'!$BO$17:$BO$116,0)),"")</f>
        <v/>
      </c>
      <c r="F260" s="2"/>
      <c r="G260" s="2"/>
      <c r="H260" s="3"/>
    </row>
    <row r="261" ht="20.25" customHeight="1">
      <c r="D261" s="266" t="s">
        <v>70</v>
      </c>
      <c r="E261" s="267" t="str">
        <f t="array" ref="E261">IFERROR(INDEX('計測入力シート（ここのみ編集可）'!$AW$17:$AW$116,MATCH(A255&amp;B255,'計測入力シート（ここのみ編集可）'!$BO$17:$BO$116,0)),"")</f>
        <v/>
      </c>
      <c r="F261" s="268"/>
      <c r="G261" s="269" t="s">
        <v>110</v>
      </c>
      <c r="H261" s="270" t="str">
        <f t="array" ref="H261">IFERROR(INDEX('計測入力シート（ここのみ編集可）'!$AY$17:$AY$116,MATCH(A255&amp;B255,'計測入力シート（ここのみ編集可）'!$BO$17:$BO$116,0)),"")</f>
        <v/>
      </c>
    </row>
    <row r="262" ht="20.25" customHeight="1">
      <c r="D262" s="271" t="s">
        <v>73</v>
      </c>
      <c r="E262" s="272" t="str">
        <f t="array" ref="E262">IFERROR(INDEX('計測入力シート（ここのみ編集可）'!$AZ$17:$AZ$116,MATCH(A255&amp;B255,'計測入力シート（ここのみ編集可）'!$BO$17:$BO$116,0)),"")</f>
        <v/>
      </c>
      <c r="F262" s="179"/>
      <c r="G262" s="273" t="s">
        <v>111</v>
      </c>
      <c r="H262" s="274" t="str">
        <f t="array" ref="H262">IFERROR(INDEX('計測入力シート（ここのみ編集可）'!$BB$17:$BB$116,MATCH(A255&amp;B255,'計測入力シート（ここのみ編集可）'!$BO$17:$BO$116,0)),"")</f>
        <v/>
      </c>
    </row>
    <row r="263" ht="20.25" customHeight="1">
      <c r="D263" s="275" t="s">
        <v>112</v>
      </c>
      <c r="E263" s="276" t="str">
        <f t="array" ref="E263">IFERROR(INDEX('計測入力シート（ここのみ編集可）'!$BC$17:$BC$116,MATCH(A255&amp;B255,'計測入力シート（ここのみ編集可）'!$BO$17:$BO$116,0)),"")</f>
        <v/>
      </c>
      <c r="F263" s="277"/>
      <c r="G263" s="278" t="s">
        <v>9</v>
      </c>
      <c r="H263" s="279" t="str">
        <f t="array" ref="H263">IFERROR(INDEX('計測入力シート（ここのみ編集可）'!$BD$17:$BD$116,MATCH(A255&amp;B255,'計測入力シート（ここのみ編集可）'!$BO$17:$BO$116,0)),"")</f>
        <v/>
      </c>
    </row>
    <row r="264" ht="20.25" customHeight="1">
      <c r="D264" s="280"/>
    </row>
    <row r="265" ht="27.0" customHeight="1">
      <c r="A265" s="105" t="str">
        <f>A255</f>
        <v>B</v>
      </c>
      <c r="B265" s="105">
        <f>B255+1</f>
        <v>27</v>
      </c>
      <c r="D265" s="242" t="s">
        <v>11</v>
      </c>
      <c r="E265" s="243" t="s">
        <v>12</v>
      </c>
      <c r="F265" s="243" t="s">
        <v>13</v>
      </c>
      <c r="G265" s="244" t="s">
        <v>80</v>
      </c>
      <c r="H265" s="245"/>
    </row>
    <row r="266" ht="27.0" customHeight="1">
      <c r="A266" s="36"/>
      <c r="B266" s="36"/>
      <c r="D266" s="247" t="str">
        <f t="array" ref="D266">IFERROR(INDEX('計測入力シート（ここのみ編集可）'!$BN$17:$BN$116,MATCH(A265&amp;B265,'計測入力シート（ここのみ編集可）'!$BO$17:$BO$116,0)),"")</f>
        <v/>
      </c>
      <c r="E266" s="248" t="str">
        <f t="array" ref="E266">IFERROR(INDEX('計測入力シート（ここのみ編集可）'!$BP$17:$BP$116,MATCH(A265&amp;B265,'計測入力シート（ここのみ編集可）'!$BO$17:$BO$116,0)),"")</f>
        <v/>
      </c>
      <c r="F266" s="249" t="str">
        <f t="array" ref="F266">IFERROR(INDEX('計測入力シート（ここのみ編集可）'!$BR$17:$BR$116,MATCH(A265&amp;B265,'計測入力シート（ここのみ編集可）'!$BO$17:$BO$116,0)),"")</f>
        <v/>
      </c>
      <c r="G266" s="250" t="str">
        <f t="array" ref="G266">IFERROR(INDEX('計測入力シート（ここのみ編集可）'!$BL$17:$BL$116,MATCH(A265&amp;B265,'計測入力シート（ここのみ編集可）'!$BO$17:$BO$116,0)),"")</f>
        <v/>
      </c>
      <c r="H266" s="251"/>
    </row>
    <row r="267" ht="27.0" customHeight="1">
      <c r="D267" s="252" t="s">
        <v>18</v>
      </c>
      <c r="E267" s="253" t="str">
        <f t="array" ref="E267">IFERROR(INDEX('計測入力シート（ここのみ編集可）'!$C$17:$C$116,MATCH(A265&amp;B265,'計測入力シート（ここのみ編集可）'!$BO$17:$BO$116,0)),"")</f>
        <v/>
      </c>
      <c r="F267" s="254" t="s">
        <v>4</v>
      </c>
      <c r="G267" s="255" t="str">
        <f t="array" ref="G267">IFERROR(INDEX('計測入力シート（ここのみ編集可）'!$D$17:$D$116,MATCH(A265&amp;B265,'計測入力シート（ここのみ編集可）'!$BO$17:$BO$116,0)),"")</f>
        <v/>
      </c>
      <c r="H267" s="256"/>
    </row>
    <row r="268" ht="27.0" customHeight="1">
      <c r="D268" s="257" t="s">
        <v>3</v>
      </c>
      <c r="E268" s="258" t="str">
        <f t="array" ref="E268">IFERROR(INDEX('計測入力シート（ここのみ編集可）'!$B$17:$B$116,MATCH(A265&amp;B265,'計測入力シート（ここのみ編集可）'!$BO$17:$BO$116,0)),"")</f>
        <v/>
      </c>
      <c r="F268" s="259" t="s">
        <v>5</v>
      </c>
      <c r="G268" s="260" t="str">
        <f t="array" ref="G268">IFERROR(INDEX('計測入力シート（ここのみ編集可）'!$E$17:$E$116,MATCH(A265&amp;B265,'計測入力シート（ここのみ編集可）'!$BO$17:$BO$116,0)),"")</f>
        <v/>
      </c>
      <c r="H268" s="261"/>
    </row>
    <row r="269" ht="24.75" customHeight="1">
      <c r="D269" s="262" t="s">
        <v>58</v>
      </c>
      <c r="E269" s="263" t="str">
        <f t="array" ref="E269">IFERROR(INDEX(#REF!,MATCH(A265&amp;B265,'計測入力シート（ここのみ編集可）'!$BO$17:$BO$116,0)),"")</f>
        <v/>
      </c>
      <c r="H269" s="35"/>
    </row>
    <row r="270" ht="52.5" customHeight="1">
      <c r="D270" s="264" t="s">
        <v>68</v>
      </c>
      <c r="E270" s="265" t="str">
        <f t="array" ref="E270">IFERROR(INDEX(#REF!,MATCH(A265&amp;B265,'計測入力シート（ここのみ編集可）'!$BO$17:$BO$116,0)),"")</f>
        <v/>
      </c>
      <c r="F270" s="2"/>
      <c r="G270" s="2"/>
      <c r="H270" s="3"/>
    </row>
    <row r="271" ht="20.25" customHeight="1">
      <c r="D271" s="266" t="s">
        <v>70</v>
      </c>
      <c r="E271" s="267" t="str">
        <f t="array" ref="E271">IFERROR(INDEX('計測入力シート（ここのみ編集可）'!$AW$17:$AW$116,MATCH(A265&amp;B265,'計測入力シート（ここのみ編集可）'!$BO$17:$BO$116,0)),"")</f>
        <v/>
      </c>
      <c r="F271" s="268"/>
      <c r="G271" s="269" t="s">
        <v>110</v>
      </c>
      <c r="H271" s="270" t="str">
        <f t="array" ref="H271">IFERROR(INDEX('計測入力シート（ここのみ編集可）'!$AY$17:$AY$116,MATCH(A265&amp;B265,'計測入力シート（ここのみ編集可）'!$BO$17:$BO$116,0)),"")</f>
        <v/>
      </c>
    </row>
    <row r="272" ht="20.25" customHeight="1">
      <c r="D272" s="271" t="s">
        <v>73</v>
      </c>
      <c r="E272" s="272" t="str">
        <f t="array" ref="E272">IFERROR(INDEX('計測入力シート（ここのみ編集可）'!$AZ$17:$AZ$116,MATCH(A265&amp;B265,'計測入力シート（ここのみ編集可）'!$BO$17:$BO$116,0)),"")</f>
        <v/>
      </c>
      <c r="F272" s="179"/>
      <c r="G272" s="273" t="s">
        <v>111</v>
      </c>
      <c r="H272" s="274" t="str">
        <f t="array" ref="H272">IFERROR(INDEX('計測入力シート（ここのみ編集可）'!$BB$17:$BB$116,MATCH(A265&amp;B265,'計測入力シート（ここのみ編集可）'!$BO$17:$BO$116,0)),"")</f>
        <v/>
      </c>
    </row>
    <row r="273" ht="20.25" customHeight="1">
      <c r="D273" s="275" t="s">
        <v>112</v>
      </c>
      <c r="E273" s="276" t="str">
        <f t="array" ref="E273">IFERROR(INDEX('計測入力シート（ここのみ編集可）'!$BC$17:$BC$116,MATCH(A265&amp;B265,'計測入力シート（ここのみ編集可）'!$BO$17:$BO$116,0)),"")</f>
        <v/>
      </c>
      <c r="F273" s="277"/>
      <c r="G273" s="278" t="s">
        <v>9</v>
      </c>
      <c r="H273" s="279" t="str">
        <f t="array" ref="H273">IFERROR(INDEX('計測入力シート（ここのみ編集可）'!$BD$17:$BD$116,MATCH(A265&amp;B265,'計測入力シート（ここのみ編集可）'!$BO$17:$BO$116,0)),"")</f>
        <v/>
      </c>
    </row>
    <row r="274" ht="20.25" customHeight="1">
      <c r="D274" s="280"/>
    </row>
    <row r="275" ht="27.0" customHeight="1">
      <c r="A275" s="105" t="str">
        <f>A265</f>
        <v>B</v>
      </c>
      <c r="B275" s="105">
        <f>B265+1</f>
        <v>28</v>
      </c>
      <c r="D275" s="242" t="s">
        <v>11</v>
      </c>
      <c r="E275" s="243" t="s">
        <v>12</v>
      </c>
      <c r="F275" s="243" t="s">
        <v>13</v>
      </c>
      <c r="G275" s="244" t="s">
        <v>80</v>
      </c>
      <c r="H275" s="245"/>
    </row>
    <row r="276" ht="27.0" customHeight="1">
      <c r="A276" s="36"/>
      <c r="B276" s="36"/>
      <c r="D276" s="247" t="str">
        <f t="array" ref="D276">IFERROR(INDEX('計測入力シート（ここのみ編集可）'!$BN$17:$BN$116,MATCH(A275&amp;B275,'計測入力シート（ここのみ編集可）'!$BO$17:$BO$116,0)),"")</f>
        <v/>
      </c>
      <c r="E276" s="248" t="str">
        <f t="array" ref="E276">IFERROR(INDEX('計測入力シート（ここのみ編集可）'!$BP$17:$BP$116,MATCH(A275&amp;B275,'計測入力シート（ここのみ編集可）'!$BO$17:$BO$116,0)),"")</f>
        <v/>
      </c>
      <c r="F276" s="249" t="str">
        <f t="array" ref="F276">IFERROR(INDEX('計測入力シート（ここのみ編集可）'!$BR$17:$BR$116,MATCH(A275&amp;B275,'計測入力シート（ここのみ編集可）'!$BO$17:$BO$116,0)),"")</f>
        <v/>
      </c>
      <c r="G276" s="250" t="str">
        <f t="array" ref="G276">IFERROR(INDEX('計測入力シート（ここのみ編集可）'!$BL$17:$BL$116,MATCH(A275&amp;B275,'計測入力シート（ここのみ編集可）'!$BO$17:$BO$116,0)),"")</f>
        <v/>
      </c>
      <c r="H276" s="251"/>
    </row>
    <row r="277" ht="27.0" customHeight="1">
      <c r="D277" s="252" t="s">
        <v>18</v>
      </c>
      <c r="E277" s="253" t="str">
        <f t="array" ref="E277">IFERROR(INDEX('計測入力シート（ここのみ編集可）'!$C$17:$C$116,MATCH(A275&amp;B275,'計測入力シート（ここのみ編集可）'!$BO$17:$BO$116,0)),"")</f>
        <v/>
      </c>
      <c r="F277" s="254" t="s">
        <v>4</v>
      </c>
      <c r="G277" s="255" t="str">
        <f t="array" ref="G277">IFERROR(INDEX('計測入力シート（ここのみ編集可）'!$D$17:$D$116,MATCH(A275&amp;B275,'計測入力シート（ここのみ編集可）'!$BO$17:$BO$116,0)),"")</f>
        <v/>
      </c>
      <c r="H277" s="256"/>
    </row>
    <row r="278" ht="27.0" customHeight="1">
      <c r="D278" s="257" t="s">
        <v>3</v>
      </c>
      <c r="E278" s="258" t="str">
        <f t="array" ref="E278">IFERROR(INDEX('計測入力シート（ここのみ編集可）'!$B$17:$B$116,MATCH(A275&amp;B275,'計測入力シート（ここのみ編集可）'!$BO$17:$BO$116,0)),"")</f>
        <v/>
      </c>
      <c r="F278" s="259" t="s">
        <v>5</v>
      </c>
      <c r="G278" s="260" t="str">
        <f t="array" ref="G278">IFERROR(INDEX('計測入力シート（ここのみ編集可）'!$E$17:$E$116,MATCH(A275&amp;B275,'計測入力シート（ここのみ編集可）'!$BO$17:$BO$116,0)),"")</f>
        <v/>
      </c>
      <c r="H278" s="261"/>
    </row>
    <row r="279" ht="24.75" customHeight="1">
      <c r="D279" s="262" t="s">
        <v>58</v>
      </c>
      <c r="E279" s="263" t="str">
        <f t="array" ref="E279">IFERROR(INDEX(#REF!,MATCH(A275&amp;B275,'計測入力シート（ここのみ編集可）'!$BO$17:$BO$116,0)),"")</f>
        <v/>
      </c>
      <c r="H279" s="35"/>
    </row>
    <row r="280" ht="52.5" customHeight="1">
      <c r="D280" s="264" t="s">
        <v>68</v>
      </c>
      <c r="E280" s="265" t="str">
        <f t="array" ref="E280">IFERROR(INDEX(#REF!,MATCH(A275&amp;B275,'計測入力シート（ここのみ編集可）'!$BO$17:$BO$116,0)),"")</f>
        <v/>
      </c>
      <c r="F280" s="2"/>
      <c r="G280" s="2"/>
      <c r="H280" s="3"/>
    </row>
    <row r="281" ht="20.25" customHeight="1">
      <c r="D281" s="266" t="s">
        <v>70</v>
      </c>
      <c r="E281" s="267" t="str">
        <f t="array" ref="E281">IFERROR(INDEX('計測入力シート（ここのみ編集可）'!$AW$17:$AW$116,MATCH(A275&amp;B275,'計測入力シート（ここのみ編集可）'!$BO$17:$BO$116,0)),"")</f>
        <v/>
      </c>
      <c r="F281" s="268"/>
      <c r="G281" s="269" t="s">
        <v>110</v>
      </c>
      <c r="H281" s="270" t="str">
        <f t="array" ref="H281">IFERROR(INDEX('計測入力シート（ここのみ編集可）'!$AY$17:$AY$116,MATCH(A275&amp;B275,'計測入力シート（ここのみ編集可）'!$BO$17:$BO$116,0)),"")</f>
        <v/>
      </c>
    </row>
    <row r="282" ht="20.25" customHeight="1">
      <c r="D282" s="271" t="s">
        <v>73</v>
      </c>
      <c r="E282" s="272" t="str">
        <f t="array" ref="E282">IFERROR(INDEX('計測入力シート（ここのみ編集可）'!$AZ$17:$AZ$116,MATCH(A275&amp;B275,'計測入力シート（ここのみ編集可）'!$BO$17:$BO$116,0)),"")</f>
        <v/>
      </c>
      <c r="F282" s="179"/>
      <c r="G282" s="273" t="s">
        <v>111</v>
      </c>
      <c r="H282" s="274" t="str">
        <f t="array" ref="H282">IFERROR(INDEX('計測入力シート（ここのみ編集可）'!$BB$17:$BB$116,MATCH(A275&amp;B275,'計測入力シート（ここのみ編集可）'!$BO$17:$BO$116,0)),"")</f>
        <v/>
      </c>
    </row>
    <row r="283" ht="20.25" customHeight="1">
      <c r="D283" s="275" t="s">
        <v>112</v>
      </c>
      <c r="E283" s="276" t="str">
        <f t="array" ref="E283">IFERROR(INDEX('計測入力シート（ここのみ編集可）'!$BC$17:$BC$116,MATCH(A275&amp;B275,'計測入力シート（ここのみ編集可）'!$BO$17:$BO$116,0)),"")</f>
        <v/>
      </c>
      <c r="F283" s="277"/>
      <c r="G283" s="278" t="s">
        <v>9</v>
      </c>
      <c r="H283" s="279" t="str">
        <f t="array" ref="H283">IFERROR(INDEX('計測入力シート（ここのみ編集可）'!$BD$17:$BD$116,MATCH(A275&amp;B275,'計測入力シート（ここのみ編集可）'!$BO$17:$BO$116,0)),"")</f>
        <v/>
      </c>
    </row>
    <row r="284" ht="20.25" customHeight="1">
      <c r="D284" s="280"/>
    </row>
    <row r="285" ht="27.0" customHeight="1">
      <c r="A285" s="105" t="str">
        <f>A275</f>
        <v>B</v>
      </c>
      <c r="B285" s="105">
        <f>B275+1</f>
        <v>29</v>
      </c>
      <c r="D285" s="242" t="s">
        <v>11</v>
      </c>
      <c r="E285" s="243" t="s">
        <v>12</v>
      </c>
      <c r="F285" s="243" t="s">
        <v>13</v>
      </c>
      <c r="G285" s="244" t="s">
        <v>80</v>
      </c>
      <c r="H285" s="245"/>
    </row>
    <row r="286" ht="27.0" customHeight="1">
      <c r="A286" s="36"/>
      <c r="B286" s="36"/>
      <c r="D286" s="247" t="str">
        <f t="array" ref="D286">IFERROR(INDEX('計測入力シート（ここのみ編集可）'!$BN$17:$BN$116,MATCH(A285&amp;B285,'計測入力シート（ここのみ編集可）'!$BO$17:$BO$116,0)),"")</f>
        <v/>
      </c>
      <c r="E286" s="248" t="str">
        <f t="array" ref="E286">IFERROR(INDEX('計測入力シート（ここのみ編集可）'!$BP$17:$BP$116,MATCH(A285&amp;B285,'計測入力シート（ここのみ編集可）'!$BO$17:$BO$116,0)),"")</f>
        <v/>
      </c>
      <c r="F286" s="249" t="str">
        <f t="array" ref="F286">IFERROR(INDEX('計測入力シート（ここのみ編集可）'!$BR$17:$BR$116,MATCH(A285&amp;B285,'計測入力シート（ここのみ編集可）'!$BO$17:$BO$116,0)),"")</f>
        <v/>
      </c>
      <c r="G286" s="250" t="str">
        <f t="array" ref="G286">IFERROR(INDEX('計測入力シート（ここのみ編集可）'!$BL$17:$BL$116,MATCH(A285&amp;B285,'計測入力シート（ここのみ編集可）'!$BO$17:$BO$116,0)),"")</f>
        <v/>
      </c>
      <c r="H286" s="251"/>
    </row>
    <row r="287" ht="27.0" customHeight="1">
      <c r="D287" s="252" t="s">
        <v>18</v>
      </c>
      <c r="E287" s="253" t="str">
        <f t="array" ref="E287">IFERROR(INDEX('計測入力シート（ここのみ編集可）'!$C$17:$C$116,MATCH(A285&amp;B285,'計測入力シート（ここのみ編集可）'!$BO$17:$BO$116,0)),"")</f>
        <v/>
      </c>
      <c r="F287" s="254" t="s">
        <v>4</v>
      </c>
      <c r="G287" s="255" t="str">
        <f t="array" ref="G287">IFERROR(INDEX('計測入力シート（ここのみ編集可）'!$D$17:$D$116,MATCH(A285&amp;B285,'計測入力シート（ここのみ編集可）'!$BO$17:$BO$116,0)),"")</f>
        <v/>
      </c>
      <c r="H287" s="256"/>
    </row>
    <row r="288" ht="27.0" customHeight="1">
      <c r="D288" s="257" t="s">
        <v>3</v>
      </c>
      <c r="E288" s="258" t="str">
        <f t="array" ref="E288">IFERROR(INDEX('計測入力シート（ここのみ編集可）'!$B$17:$B$116,MATCH(A285&amp;B285,'計測入力シート（ここのみ編集可）'!$BO$17:$BO$116,0)),"")</f>
        <v/>
      </c>
      <c r="F288" s="259" t="s">
        <v>5</v>
      </c>
      <c r="G288" s="260" t="str">
        <f t="array" ref="G288">IFERROR(INDEX('計測入力シート（ここのみ編集可）'!$E$17:$E$116,MATCH(A285&amp;B285,'計測入力シート（ここのみ編集可）'!$BO$17:$BO$116,0)),"")</f>
        <v/>
      </c>
      <c r="H288" s="261"/>
    </row>
    <row r="289" ht="24.75" customHeight="1">
      <c r="D289" s="262" t="s">
        <v>58</v>
      </c>
      <c r="E289" s="263" t="str">
        <f t="array" ref="E289">IFERROR(INDEX(#REF!,MATCH(A285&amp;B285,'計測入力シート（ここのみ編集可）'!$BO$17:$BO$116,0)),"")</f>
        <v/>
      </c>
      <c r="H289" s="35"/>
    </row>
    <row r="290" ht="52.5" customHeight="1">
      <c r="D290" s="264" t="s">
        <v>68</v>
      </c>
      <c r="E290" s="265" t="str">
        <f t="array" ref="E290">IFERROR(INDEX(#REF!,MATCH(A285&amp;B285,'計測入力シート（ここのみ編集可）'!$BO$17:$BO$116,0)),"")</f>
        <v/>
      </c>
      <c r="F290" s="2"/>
      <c r="G290" s="2"/>
      <c r="H290" s="3"/>
    </row>
    <row r="291" ht="20.25" customHeight="1">
      <c r="D291" s="266" t="s">
        <v>70</v>
      </c>
      <c r="E291" s="267" t="str">
        <f t="array" ref="E291">IFERROR(INDEX('計測入力シート（ここのみ編集可）'!$AW$17:$AW$116,MATCH(A285&amp;B285,'計測入力シート（ここのみ編集可）'!$BO$17:$BO$116,0)),"")</f>
        <v/>
      </c>
      <c r="F291" s="268"/>
      <c r="G291" s="269" t="s">
        <v>110</v>
      </c>
      <c r="H291" s="270" t="str">
        <f t="array" ref="H291">IFERROR(INDEX('計測入力シート（ここのみ編集可）'!$AY$17:$AY$116,MATCH(A285&amp;B285,'計測入力シート（ここのみ編集可）'!$BO$17:$BO$116,0)),"")</f>
        <v/>
      </c>
    </row>
    <row r="292" ht="20.25" customHeight="1">
      <c r="D292" s="271" t="s">
        <v>73</v>
      </c>
      <c r="E292" s="272" t="str">
        <f t="array" ref="E292">IFERROR(INDEX('計測入力シート（ここのみ編集可）'!$AZ$17:$AZ$116,MATCH(A285&amp;B285,'計測入力シート（ここのみ編集可）'!$BO$17:$BO$116,0)),"")</f>
        <v/>
      </c>
      <c r="F292" s="179"/>
      <c r="G292" s="273" t="s">
        <v>111</v>
      </c>
      <c r="H292" s="274" t="str">
        <f t="array" ref="H292">IFERROR(INDEX('計測入力シート（ここのみ編集可）'!$BB$17:$BB$116,MATCH(A285&amp;B285,'計測入力シート（ここのみ編集可）'!$BO$17:$BO$116,0)),"")</f>
        <v/>
      </c>
    </row>
    <row r="293" ht="20.25" customHeight="1">
      <c r="D293" s="275" t="s">
        <v>112</v>
      </c>
      <c r="E293" s="276" t="str">
        <f t="array" ref="E293">IFERROR(INDEX('計測入力シート（ここのみ編集可）'!$BC$17:$BC$116,MATCH(A285&amp;B285,'計測入力シート（ここのみ編集可）'!$BO$17:$BO$116,0)),"")</f>
        <v/>
      </c>
      <c r="F293" s="277"/>
      <c r="G293" s="278" t="s">
        <v>9</v>
      </c>
      <c r="H293" s="279" t="str">
        <f t="array" ref="H293">IFERROR(INDEX('計測入力シート（ここのみ編集可）'!$BD$17:$BD$116,MATCH(A285&amp;B285,'計測入力シート（ここのみ編集可）'!$BO$17:$BO$116,0)),"")</f>
        <v/>
      </c>
    </row>
    <row r="294" ht="20.25" customHeight="1">
      <c r="D294" s="280"/>
    </row>
    <row r="295" ht="27.0" customHeight="1">
      <c r="A295" s="105" t="str">
        <f>A285</f>
        <v>B</v>
      </c>
      <c r="B295" s="105">
        <f>B285+1</f>
        <v>30</v>
      </c>
      <c r="D295" s="242" t="s">
        <v>11</v>
      </c>
      <c r="E295" s="243" t="s">
        <v>12</v>
      </c>
      <c r="F295" s="243" t="s">
        <v>13</v>
      </c>
      <c r="G295" s="244" t="s">
        <v>80</v>
      </c>
      <c r="H295" s="245"/>
    </row>
    <row r="296" ht="27.0" customHeight="1">
      <c r="A296" s="36"/>
      <c r="B296" s="36"/>
      <c r="D296" s="247" t="str">
        <f t="array" ref="D296">IFERROR(INDEX('計測入力シート（ここのみ編集可）'!$BN$17:$BN$116,MATCH(A295&amp;B295,'計測入力シート（ここのみ編集可）'!$BO$17:$BO$116,0)),"")</f>
        <v/>
      </c>
      <c r="E296" s="248" t="str">
        <f t="array" ref="E296">IFERROR(INDEX('計測入力シート（ここのみ編集可）'!$BP$17:$BP$116,MATCH(A295&amp;B295,'計測入力シート（ここのみ編集可）'!$BO$17:$BO$116,0)),"")</f>
        <v/>
      </c>
      <c r="F296" s="249" t="str">
        <f t="array" ref="F296">IFERROR(INDEX('計測入力シート（ここのみ編集可）'!$BR$17:$BR$116,MATCH(A295&amp;B295,'計測入力シート（ここのみ編集可）'!$BO$17:$BO$116,0)),"")</f>
        <v/>
      </c>
      <c r="G296" s="250" t="str">
        <f t="array" ref="G296">IFERROR(INDEX('計測入力シート（ここのみ編集可）'!$BL$17:$BL$116,MATCH(A295&amp;B295,'計測入力シート（ここのみ編集可）'!$BO$17:$BO$116,0)),"")</f>
        <v/>
      </c>
      <c r="H296" s="251"/>
    </row>
    <row r="297" ht="27.0" customHeight="1">
      <c r="D297" s="252" t="s">
        <v>18</v>
      </c>
      <c r="E297" s="253" t="str">
        <f t="array" ref="E297">IFERROR(INDEX('計測入力シート（ここのみ編集可）'!$C$17:$C$116,MATCH(A295&amp;B295,'計測入力シート（ここのみ編集可）'!$BO$17:$BO$116,0)),"")</f>
        <v/>
      </c>
      <c r="F297" s="254" t="s">
        <v>4</v>
      </c>
      <c r="G297" s="255" t="str">
        <f t="array" ref="G297">IFERROR(INDEX('計測入力シート（ここのみ編集可）'!$D$17:$D$116,MATCH(A295&amp;B295,'計測入力シート（ここのみ編集可）'!$BO$17:$BO$116,0)),"")</f>
        <v/>
      </c>
      <c r="H297" s="256"/>
    </row>
    <row r="298" ht="27.0" customHeight="1">
      <c r="D298" s="257" t="s">
        <v>3</v>
      </c>
      <c r="E298" s="258" t="str">
        <f t="array" ref="E298">IFERROR(INDEX('計測入力シート（ここのみ編集可）'!$B$17:$B$116,MATCH(A295&amp;B295,'計測入力シート（ここのみ編集可）'!$BO$17:$BO$116,0)),"")</f>
        <v/>
      </c>
      <c r="F298" s="259" t="s">
        <v>5</v>
      </c>
      <c r="G298" s="260" t="str">
        <f t="array" ref="G298">IFERROR(INDEX('計測入力シート（ここのみ編集可）'!$E$17:$E$116,MATCH(A295&amp;B295,'計測入力シート（ここのみ編集可）'!$BO$17:$BO$116,0)),"")</f>
        <v/>
      </c>
      <c r="H298" s="261"/>
    </row>
    <row r="299" ht="24.75" customHeight="1">
      <c r="D299" s="262" t="s">
        <v>58</v>
      </c>
      <c r="E299" s="263" t="str">
        <f t="array" ref="E299">IFERROR(INDEX(#REF!,MATCH(A295&amp;B295,'計測入力シート（ここのみ編集可）'!$BO$17:$BO$116,0)),"")</f>
        <v/>
      </c>
      <c r="H299" s="35"/>
    </row>
    <row r="300" ht="52.5" customHeight="1">
      <c r="D300" s="264" t="s">
        <v>68</v>
      </c>
      <c r="E300" s="265" t="str">
        <f t="array" ref="E300">IFERROR(INDEX(#REF!,MATCH(A295&amp;B295,'計測入力シート（ここのみ編集可）'!$BO$17:$BO$116,0)),"")</f>
        <v/>
      </c>
      <c r="F300" s="2"/>
      <c r="G300" s="2"/>
      <c r="H300" s="3"/>
    </row>
    <row r="301" ht="20.25" customHeight="1">
      <c r="D301" s="266" t="s">
        <v>70</v>
      </c>
      <c r="E301" s="267" t="str">
        <f t="array" ref="E301">IFERROR(INDEX('計測入力シート（ここのみ編集可）'!$AW$17:$AW$116,MATCH(A295&amp;B295,'計測入力シート（ここのみ編集可）'!$BO$17:$BO$116,0)),"")</f>
        <v/>
      </c>
      <c r="F301" s="268"/>
      <c r="G301" s="269" t="s">
        <v>110</v>
      </c>
      <c r="H301" s="270" t="str">
        <f t="array" ref="H301">IFERROR(INDEX('計測入力シート（ここのみ編集可）'!$AY$17:$AY$116,MATCH(A295&amp;B295,'計測入力シート（ここのみ編集可）'!$BO$17:$BO$116,0)),"")</f>
        <v/>
      </c>
    </row>
    <row r="302" ht="20.25" customHeight="1">
      <c r="D302" s="271" t="s">
        <v>73</v>
      </c>
      <c r="E302" s="272" t="str">
        <f t="array" ref="E302">IFERROR(INDEX('計測入力シート（ここのみ編集可）'!$AZ$17:$AZ$116,MATCH(A295&amp;B295,'計測入力シート（ここのみ編集可）'!$BO$17:$BO$116,0)),"")</f>
        <v/>
      </c>
      <c r="F302" s="179"/>
      <c r="G302" s="273" t="s">
        <v>111</v>
      </c>
      <c r="H302" s="274" t="str">
        <f t="array" ref="H302">IFERROR(INDEX('計測入力シート（ここのみ編集可）'!$BB$17:$BB$116,MATCH(A295&amp;B295,'計測入力シート（ここのみ編集可）'!$BO$17:$BO$116,0)),"")</f>
        <v/>
      </c>
    </row>
    <row r="303" ht="20.25" customHeight="1">
      <c r="D303" s="275" t="s">
        <v>112</v>
      </c>
      <c r="E303" s="276" t="str">
        <f t="array" ref="E303">IFERROR(INDEX('計測入力シート（ここのみ編集可）'!$BC$17:$BC$116,MATCH(A295&amp;B295,'計測入力シート（ここのみ編集可）'!$BO$17:$BO$116,0)),"")</f>
        <v/>
      </c>
      <c r="F303" s="277"/>
      <c r="G303" s="278" t="s">
        <v>9</v>
      </c>
      <c r="H303" s="279" t="str">
        <f t="array" ref="H303">IFERROR(INDEX('計測入力シート（ここのみ編集可）'!$BD$17:$BD$116,MATCH(A295&amp;B295,'計測入力シート（ここのみ編集可）'!$BO$17:$BO$116,0)),"")</f>
        <v/>
      </c>
    </row>
    <row r="304">
      <c r="D304" s="298"/>
      <c r="E304" s="298"/>
      <c r="F304" s="298"/>
      <c r="G304" s="298"/>
      <c r="H304" s="298"/>
    </row>
    <row r="305">
      <c r="D305" s="298"/>
      <c r="E305" s="298"/>
      <c r="F305" s="298"/>
      <c r="G305" s="298"/>
      <c r="H305" s="298"/>
    </row>
    <row r="306">
      <c r="D306" s="298"/>
      <c r="E306" s="298"/>
      <c r="F306" s="298"/>
      <c r="G306" s="298"/>
      <c r="H306" s="298"/>
    </row>
    <row r="307">
      <c r="D307" s="298"/>
      <c r="E307" s="298"/>
      <c r="F307" s="298"/>
      <c r="G307" s="298"/>
      <c r="H307" s="298"/>
    </row>
    <row r="308">
      <c r="D308" s="298"/>
      <c r="E308" s="298"/>
      <c r="F308" s="298"/>
      <c r="G308" s="298"/>
      <c r="H308" s="298"/>
    </row>
    <row r="309">
      <c r="D309" s="298"/>
      <c r="E309" s="298"/>
      <c r="F309" s="298"/>
      <c r="G309" s="298"/>
      <c r="H309" s="298"/>
    </row>
    <row r="310">
      <c r="D310" s="298"/>
      <c r="E310" s="298"/>
      <c r="F310" s="298"/>
      <c r="G310" s="298"/>
      <c r="H310" s="298"/>
    </row>
    <row r="311">
      <c r="D311" s="298"/>
      <c r="E311" s="298"/>
      <c r="F311" s="298"/>
      <c r="G311" s="298"/>
      <c r="H311" s="298"/>
    </row>
    <row r="312">
      <c r="D312" s="298"/>
      <c r="E312" s="298"/>
      <c r="F312" s="298"/>
      <c r="G312" s="298"/>
      <c r="H312" s="298"/>
    </row>
    <row r="313">
      <c r="D313" s="298"/>
      <c r="E313" s="298"/>
      <c r="F313" s="298"/>
      <c r="G313" s="298"/>
      <c r="H313" s="298"/>
    </row>
    <row r="314">
      <c r="D314" s="298"/>
      <c r="E314" s="298"/>
      <c r="F314" s="298"/>
      <c r="G314" s="298"/>
      <c r="H314" s="298"/>
    </row>
    <row r="315">
      <c r="D315" s="298"/>
      <c r="E315" s="298"/>
      <c r="F315" s="298"/>
      <c r="G315" s="298"/>
      <c r="H315" s="298"/>
    </row>
    <row r="316">
      <c r="D316" s="298"/>
      <c r="E316" s="298"/>
      <c r="F316" s="298"/>
      <c r="G316" s="298"/>
      <c r="H316" s="298"/>
    </row>
    <row r="317">
      <c r="D317" s="298"/>
      <c r="E317" s="298"/>
      <c r="F317" s="298"/>
      <c r="G317" s="298"/>
      <c r="H317" s="298"/>
    </row>
    <row r="318">
      <c r="D318" s="298"/>
      <c r="E318" s="298"/>
      <c r="F318" s="298"/>
      <c r="G318" s="298"/>
      <c r="H318" s="298"/>
    </row>
    <row r="319">
      <c r="D319" s="298"/>
      <c r="E319" s="298"/>
      <c r="F319" s="298"/>
      <c r="G319" s="298"/>
      <c r="H319" s="298"/>
    </row>
    <row r="320">
      <c r="D320" s="298"/>
      <c r="E320" s="298"/>
      <c r="F320" s="298"/>
      <c r="G320" s="298"/>
      <c r="H320" s="298"/>
    </row>
    <row r="321">
      <c r="D321" s="298"/>
      <c r="E321" s="298"/>
      <c r="F321" s="298"/>
      <c r="G321" s="298"/>
      <c r="H321" s="298"/>
      <c r="I321" s="298"/>
    </row>
    <row r="322">
      <c r="D322" s="298"/>
      <c r="E322" s="298"/>
      <c r="F322" s="298"/>
      <c r="G322" s="298"/>
      <c r="H322" s="298"/>
      <c r="I322" s="298"/>
    </row>
    <row r="323">
      <c r="D323" s="298"/>
      <c r="E323" s="298"/>
      <c r="F323" s="298"/>
      <c r="G323" s="298"/>
      <c r="H323" s="298"/>
      <c r="I323" s="298"/>
    </row>
    <row r="324">
      <c r="D324" s="298"/>
      <c r="E324" s="298"/>
      <c r="F324" s="298"/>
      <c r="G324" s="298"/>
      <c r="H324" s="298"/>
      <c r="I324" s="298"/>
    </row>
    <row r="325">
      <c r="D325" s="298"/>
      <c r="E325" s="298"/>
      <c r="F325" s="298"/>
      <c r="G325" s="298"/>
      <c r="H325" s="298"/>
      <c r="I325" s="298"/>
    </row>
    <row r="326">
      <c r="D326" s="298"/>
      <c r="E326" s="298"/>
      <c r="F326" s="298"/>
      <c r="G326" s="298"/>
      <c r="H326" s="298"/>
      <c r="I326" s="298"/>
    </row>
    <row r="327">
      <c r="D327" s="298"/>
      <c r="E327" s="298"/>
      <c r="F327" s="298"/>
      <c r="G327" s="298"/>
      <c r="H327" s="298"/>
      <c r="I327" s="298"/>
    </row>
    <row r="328">
      <c r="D328" s="298"/>
      <c r="E328" s="298"/>
      <c r="F328" s="298"/>
      <c r="G328" s="298"/>
      <c r="H328" s="298"/>
      <c r="I328" s="298"/>
    </row>
    <row r="329">
      <c r="D329" s="298"/>
      <c r="E329" s="298"/>
      <c r="F329" s="298"/>
      <c r="G329" s="298"/>
      <c r="H329" s="298"/>
      <c r="I329" s="298"/>
    </row>
    <row r="330">
      <c r="D330" s="298"/>
      <c r="E330" s="298"/>
      <c r="F330" s="298"/>
      <c r="G330" s="298"/>
      <c r="H330" s="298"/>
      <c r="I330" s="298"/>
    </row>
    <row r="331">
      <c r="D331" s="298"/>
      <c r="E331" s="298"/>
      <c r="F331" s="298"/>
      <c r="G331" s="298"/>
      <c r="H331" s="298"/>
      <c r="I331" s="298"/>
    </row>
    <row r="332">
      <c r="D332" s="298"/>
      <c r="E332" s="298"/>
      <c r="F332" s="298"/>
      <c r="G332" s="298"/>
      <c r="H332" s="298"/>
      <c r="I332" s="298"/>
    </row>
    <row r="333">
      <c r="D333" s="298"/>
      <c r="E333" s="298"/>
      <c r="F333" s="298"/>
      <c r="G333" s="298"/>
      <c r="H333" s="298"/>
      <c r="I333" s="298"/>
    </row>
    <row r="334">
      <c r="D334" s="298"/>
      <c r="E334" s="298"/>
      <c r="F334" s="298"/>
      <c r="G334" s="298"/>
      <c r="H334" s="298"/>
      <c r="I334" s="298"/>
    </row>
    <row r="335">
      <c r="D335" s="298"/>
      <c r="E335" s="298"/>
      <c r="F335" s="298"/>
      <c r="G335" s="298"/>
      <c r="H335" s="298"/>
      <c r="I335" s="298"/>
    </row>
    <row r="336">
      <c r="D336" s="298"/>
      <c r="E336" s="298"/>
      <c r="F336" s="298"/>
      <c r="G336" s="298"/>
      <c r="H336" s="298"/>
      <c r="I336" s="298"/>
    </row>
    <row r="337">
      <c r="D337" s="298"/>
      <c r="E337" s="298"/>
      <c r="F337" s="298"/>
      <c r="G337" s="298"/>
      <c r="H337" s="298"/>
      <c r="I337" s="298"/>
    </row>
    <row r="338">
      <c r="D338" s="298"/>
      <c r="E338" s="298"/>
      <c r="F338" s="298"/>
      <c r="G338" s="298"/>
      <c r="H338" s="298"/>
      <c r="I338" s="298"/>
    </row>
    <row r="339">
      <c r="D339" s="298"/>
      <c r="E339" s="298"/>
      <c r="F339" s="298"/>
      <c r="G339" s="298"/>
      <c r="H339" s="298"/>
      <c r="I339" s="298"/>
    </row>
    <row r="340">
      <c r="D340" s="298"/>
      <c r="E340" s="298"/>
      <c r="F340" s="298"/>
      <c r="G340" s="298"/>
      <c r="H340" s="298"/>
      <c r="I340" s="298"/>
    </row>
    <row r="341">
      <c r="D341" s="298"/>
      <c r="E341" s="298"/>
      <c r="F341" s="298"/>
      <c r="G341" s="298"/>
      <c r="H341" s="298"/>
      <c r="I341" s="298"/>
    </row>
    <row r="342">
      <c r="D342" s="298"/>
      <c r="E342" s="298"/>
      <c r="F342" s="298"/>
      <c r="G342" s="298"/>
      <c r="H342" s="298"/>
      <c r="I342" s="298"/>
    </row>
    <row r="343">
      <c r="D343" s="298"/>
      <c r="E343" s="298"/>
      <c r="F343" s="298"/>
      <c r="G343" s="298"/>
      <c r="H343" s="298"/>
      <c r="I343" s="298"/>
    </row>
    <row r="344">
      <c r="D344" s="298"/>
      <c r="E344" s="298"/>
      <c r="F344" s="298"/>
      <c r="G344" s="298"/>
      <c r="H344" s="298"/>
      <c r="I344" s="298"/>
    </row>
    <row r="345">
      <c r="D345" s="298"/>
      <c r="E345" s="298"/>
      <c r="F345" s="298"/>
      <c r="G345" s="298"/>
      <c r="H345" s="298"/>
      <c r="I345" s="298"/>
    </row>
    <row r="346">
      <c r="D346" s="298"/>
      <c r="E346" s="298"/>
      <c r="F346" s="298"/>
      <c r="G346" s="298"/>
      <c r="H346" s="298"/>
      <c r="I346" s="298"/>
    </row>
    <row r="347">
      <c r="D347" s="298"/>
      <c r="E347" s="298"/>
      <c r="F347" s="298"/>
      <c r="G347" s="298"/>
      <c r="H347" s="298"/>
      <c r="I347" s="298"/>
    </row>
    <row r="348">
      <c r="D348" s="298"/>
      <c r="E348" s="298"/>
      <c r="F348" s="298"/>
      <c r="G348" s="298"/>
      <c r="H348" s="298"/>
      <c r="I348" s="298"/>
    </row>
    <row r="349">
      <c r="D349" s="298"/>
      <c r="E349" s="298"/>
      <c r="F349" s="298"/>
      <c r="G349" s="298"/>
      <c r="H349" s="298"/>
      <c r="I349" s="298"/>
    </row>
    <row r="350">
      <c r="D350" s="298"/>
      <c r="E350" s="298"/>
      <c r="F350" s="298"/>
      <c r="G350" s="298"/>
      <c r="H350" s="298"/>
      <c r="I350" s="298"/>
    </row>
    <row r="351">
      <c r="D351" s="298"/>
      <c r="E351" s="298"/>
      <c r="F351" s="298"/>
      <c r="G351" s="298"/>
      <c r="H351" s="298"/>
      <c r="I351" s="298"/>
    </row>
    <row r="352">
      <c r="D352" s="298"/>
      <c r="E352" s="298"/>
      <c r="F352" s="298"/>
      <c r="G352" s="298"/>
      <c r="H352" s="298"/>
      <c r="I352" s="298"/>
    </row>
    <row r="353">
      <c r="D353" s="298"/>
      <c r="E353" s="298"/>
      <c r="F353" s="298"/>
      <c r="G353" s="298"/>
      <c r="H353" s="298"/>
      <c r="I353" s="298"/>
    </row>
    <row r="354">
      <c r="D354" s="298"/>
      <c r="E354" s="298"/>
      <c r="F354" s="298"/>
      <c r="G354" s="298"/>
      <c r="H354" s="298"/>
      <c r="I354" s="298"/>
    </row>
    <row r="355">
      <c r="D355" s="298"/>
      <c r="E355" s="298"/>
      <c r="F355" s="298"/>
      <c r="G355" s="298"/>
      <c r="H355" s="298"/>
      <c r="I355" s="298"/>
    </row>
    <row r="356">
      <c r="D356" s="298"/>
      <c r="E356" s="298"/>
      <c r="F356" s="298"/>
      <c r="G356" s="298"/>
      <c r="H356" s="298"/>
      <c r="I356" s="298"/>
    </row>
    <row r="357">
      <c r="D357" s="298"/>
      <c r="E357" s="298"/>
      <c r="F357" s="298"/>
      <c r="G357" s="298"/>
      <c r="H357" s="298"/>
      <c r="I357" s="298"/>
    </row>
    <row r="358">
      <c r="D358" s="298"/>
      <c r="E358" s="298"/>
      <c r="F358" s="298"/>
      <c r="G358" s="298"/>
      <c r="H358" s="298"/>
      <c r="I358" s="298"/>
    </row>
    <row r="359">
      <c r="D359" s="298"/>
      <c r="E359" s="298"/>
      <c r="F359" s="298"/>
      <c r="G359" s="298"/>
      <c r="H359" s="298"/>
      <c r="I359" s="298"/>
    </row>
    <row r="360">
      <c r="D360" s="298"/>
      <c r="E360" s="298"/>
      <c r="F360" s="298"/>
      <c r="G360" s="298"/>
      <c r="H360" s="298"/>
      <c r="I360" s="298"/>
    </row>
    <row r="361">
      <c r="D361" s="298"/>
      <c r="E361" s="298"/>
      <c r="F361" s="298"/>
      <c r="G361" s="298"/>
      <c r="H361" s="298"/>
      <c r="I361" s="298"/>
    </row>
    <row r="362">
      <c r="D362" s="298"/>
      <c r="E362" s="298"/>
      <c r="F362" s="298"/>
      <c r="G362" s="298"/>
      <c r="H362" s="298"/>
      <c r="I362" s="298"/>
    </row>
    <row r="363">
      <c r="D363" s="298"/>
      <c r="E363" s="298"/>
      <c r="F363" s="298"/>
      <c r="G363" s="298"/>
      <c r="H363" s="298"/>
      <c r="I363" s="298"/>
    </row>
    <row r="364">
      <c r="D364" s="298"/>
      <c r="E364" s="298"/>
      <c r="F364" s="298"/>
      <c r="G364" s="298"/>
      <c r="H364" s="298"/>
      <c r="I364" s="298"/>
    </row>
    <row r="365">
      <c r="D365" s="298"/>
      <c r="E365" s="298"/>
      <c r="F365" s="298"/>
      <c r="G365" s="298"/>
      <c r="H365" s="298"/>
      <c r="I365" s="298"/>
    </row>
    <row r="366">
      <c r="D366" s="298"/>
      <c r="E366" s="298"/>
      <c r="F366" s="298"/>
      <c r="G366" s="298"/>
      <c r="H366" s="298"/>
      <c r="I366" s="298"/>
    </row>
    <row r="367">
      <c r="D367" s="298"/>
      <c r="E367" s="298"/>
      <c r="F367" s="298"/>
      <c r="G367" s="298"/>
      <c r="H367" s="298"/>
      <c r="I367" s="298"/>
    </row>
    <row r="368">
      <c r="D368" s="298"/>
      <c r="E368" s="298"/>
      <c r="F368" s="298"/>
      <c r="G368" s="298"/>
      <c r="H368" s="298"/>
      <c r="I368" s="298"/>
    </row>
    <row r="369">
      <c r="D369" s="298"/>
      <c r="E369" s="298"/>
      <c r="F369" s="298"/>
      <c r="G369" s="298"/>
      <c r="H369" s="298"/>
      <c r="I369" s="298"/>
    </row>
    <row r="370">
      <c r="D370" s="298"/>
      <c r="E370" s="298"/>
      <c r="F370" s="298"/>
      <c r="G370" s="298"/>
      <c r="H370" s="298"/>
      <c r="I370" s="298"/>
    </row>
    <row r="371">
      <c r="D371" s="298"/>
      <c r="E371" s="298"/>
      <c r="F371" s="298"/>
      <c r="G371" s="298"/>
      <c r="H371" s="298"/>
      <c r="I371" s="298"/>
    </row>
    <row r="372">
      <c r="D372" s="298"/>
      <c r="E372" s="298"/>
      <c r="F372" s="298"/>
      <c r="G372" s="298"/>
      <c r="H372" s="298"/>
      <c r="I372" s="298"/>
    </row>
    <row r="373">
      <c r="D373" s="298"/>
      <c r="E373" s="298"/>
      <c r="F373" s="298"/>
      <c r="G373" s="298"/>
      <c r="H373" s="298"/>
      <c r="I373" s="298"/>
    </row>
    <row r="374">
      <c r="D374" s="298"/>
      <c r="E374" s="298"/>
      <c r="F374" s="298"/>
      <c r="G374" s="298"/>
      <c r="H374" s="298"/>
      <c r="I374" s="298"/>
    </row>
    <row r="375">
      <c r="D375" s="298"/>
      <c r="E375" s="298"/>
      <c r="F375" s="298"/>
      <c r="G375" s="298"/>
      <c r="H375" s="298"/>
      <c r="I375" s="298"/>
    </row>
    <row r="376">
      <c r="D376" s="298"/>
      <c r="E376" s="298"/>
      <c r="F376" s="298"/>
      <c r="G376" s="298"/>
      <c r="H376" s="298"/>
      <c r="I376" s="298"/>
    </row>
    <row r="377">
      <c r="D377" s="298"/>
      <c r="E377" s="298"/>
      <c r="F377" s="298"/>
      <c r="G377" s="298"/>
      <c r="H377" s="298"/>
      <c r="I377" s="298"/>
    </row>
    <row r="378">
      <c r="D378" s="298"/>
      <c r="E378" s="298"/>
      <c r="F378" s="298"/>
      <c r="G378" s="298"/>
      <c r="H378" s="298"/>
      <c r="I378" s="298"/>
    </row>
    <row r="379">
      <c r="D379" s="298"/>
      <c r="E379" s="298"/>
      <c r="F379" s="298"/>
      <c r="G379" s="298"/>
      <c r="H379" s="298"/>
      <c r="I379" s="298"/>
    </row>
    <row r="380">
      <c r="D380" s="298"/>
      <c r="E380" s="298"/>
      <c r="F380" s="298"/>
      <c r="G380" s="298"/>
      <c r="H380" s="298"/>
      <c r="I380" s="298"/>
    </row>
    <row r="381">
      <c r="D381" s="298"/>
      <c r="E381" s="298"/>
      <c r="F381" s="298"/>
      <c r="G381" s="298"/>
      <c r="H381" s="298"/>
      <c r="I381" s="298"/>
    </row>
    <row r="382">
      <c r="D382" s="298"/>
      <c r="E382" s="298"/>
      <c r="F382" s="298"/>
      <c r="G382" s="298"/>
      <c r="H382" s="298"/>
      <c r="I382" s="298"/>
    </row>
    <row r="383">
      <c r="D383" s="298"/>
      <c r="E383" s="298"/>
      <c r="F383" s="298"/>
      <c r="G383" s="298"/>
      <c r="H383" s="298"/>
      <c r="I383" s="298"/>
    </row>
    <row r="384">
      <c r="D384" s="298"/>
      <c r="E384" s="298"/>
      <c r="F384" s="298"/>
      <c r="G384" s="298"/>
      <c r="H384" s="298"/>
      <c r="I384" s="298"/>
    </row>
    <row r="385">
      <c r="D385" s="298"/>
      <c r="E385" s="298"/>
      <c r="F385" s="298"/>
      <c r="G385" s="298"/>
      <c r="H385" s="298"/>
      <c r="I385" s="298"/>
    </row>
    <row r="386">
      <c r="D386" s="298"/>
      <c r="E386" s="298"/>
      <c r="F386" s="298"/>
      <c r="G386" s="298"/>
      <c r="H386" s="298"/>
      <c r="I386" s="298"/>
    </row>
    <row r="387">
      <c r="D387" s="298"/>
      <c r="E387" s="298"/>
      <c r="F387" s="298"/>
      <c r="G387" s="298"/>
      <c r="H387" s="298"/>
      <c r="I387" s="298"/>
    </row>
    <row r="388">
      <c r="D388" s="298"/>
      <c r="E388" s="298"/>
      <c r="F388" s="298"/>
      <c r="G388" s="298"/>
      <c r="H388" s="298"/>
      <c r="I388" s="298"/>
    </row>
    <row r="389">
      <c r="D389" s="298"/>
      <c r="E389" s="298"/>
      <c r="F389" s="298"/>
      <c r="G389" s="298"/>
      <c r="H389" s="298"/>
      <c r="I389" s="298"/>
    </row>
    <row r="390">
      <c r="D390" s="298"/>
      <c r="E390" s="298"/>
      <c r="F390" s="298"/>
      <c r="G390" s="298"/>
      <c r="H390" s="298"/>
      <c r="I390" s="298"/>
    </row>
    <row r="391">
      <c r="D391" s="298"/>
      <c r="E391" s="298"/>
      <c r="F391" s="298"/>
      <c r="G391" s="298"/>
      <c r="H391" s="298"/>
      <c r="I391" s="298"/>
    </row>
    <row r="392">
      <c r="D392" s="298"/>
      <c r="E392" s="298"/>
      <c r="F392" s="298"/>
      <c r="G392" s="298"/>
      <c r="H392" s="298"/>
      <c r="I392" s="298"/>
    </row>
    <row r="393">
      <c r="D393" s="298"/>
      <c r="E393" s="298"/>
      <c r="F393" s="298"/>
      <c r="G393" s="298"/>
      <c r="H393" s="298"/>
      <c r="I393" s="298"/>
    </row>
    <row r="394">
      <c r="D394" s="298"/>
      <c r="E394" s="298"/>
      <c r="F394" s="298"/>
      <c r="G394" s="298"/>
      <c r="H394" s="298"/>
      <c r="I394" s="298"/>
    </row>
    <row r="395">
      <c r="D395" s="298"/>
      <c r="E395" s="298"/>
      <c r="F395" s="298"/>
      <c r="G395" s="298"/>
      <c r="H395" s="298"/>
      <c r="I395" s="298"/>
    </row>
    <row r="396">
      <c r="D396" s="298"/>
      <c r="E396" s="298"/>
      <c r="F396" s="298"/>
      <c r="G396" s="298"/>
      <c r="H396" s="298"/>
      <c r="I396" s="298"/>
    </row>
    <row r="397">
      <c r="D397" s="298"/>
      <c r="E397" s="298"/>
      <c r="F397" s="298"/>
      <c r="G397" s="298"/>
      <c r="H397" s="298"/>
      <c r="I397" s="298"/>
    </row>
    <row r="398">
      <c r="D398" s="298"/>
      <c r="E398" s="298"/>
      <c r="F398" s="298"/>
      <c r="G398" s="298"/>
      <c r="H398" s="298"/>
      <c r="I398" s="298"/>
    </row>
    <row r="399">
      <c r="D399" s="298"/>
      <c r="E399" s="298"/>
      <c r="F399" s="298"/>
      <c r="G399" s="298"/>
      <c r="H399" s="298"/>
      <c r="I399" s="298"/>
    </row>
    <row r="400">
      <c r="D400" s="298"/>
      <c r="E400" s="298"/>
      <c r="F400" s="298"/>
      <c r="G400" s="298"/>
      <c r="H400" s="298"/>
      <c r="I400" s="298"/>
    </row>
    <row r="401">
      <c r="D401" s="298"/>
      <c r="E401" s="298"/>
      <c r="F401" s="298"/>
      <c r="G401" s="298"/>
      <c r="H401" s="298"/>
      <c r="I401" s="298"/>
    </row>
    <row r="402">
      <c r="D402" s="298"/>
      <c r="E402" s="298"/>
      <c r="F402" s="298"/>
      <c r="G402" s="298"/>
      <c r="H402" s="298"/>
      <c r="I402" s="298"/>
    </row>
    <row r="403">
      <c r="D403" s="298"/>
      <c r="E403" s="298"/>
      <c r="F403" s="298"/>
      <c r="G403" s="298"/>
      <c r="H403" s="298"/>
      <c r="I403" s="298"/>
    </row>
    <row r="404">
      <c r="D404" s="298"/>
      <c r="E404" s="298"/>
      <c r="F404" s="298"/>
      <c r="G404" s="298"/>
      <c r="H404" s="298"/>
      <c r="I404" s="298"/>
    </row>
    <row r="405">
      <c r="D405" s="298"/>
      <c r="E405" s="298"/>
      <c r="F405" s="298"/>
      <c r="G405" s="298"/>
      <c r="H405" s="298"/>
      <c r="I405" s="298"/>
    </row>
    <row r="406">
      <c r="D406" s="298"/>
      <c r="E406" s="298"/>
      <c r="F406" s="298"/>
      <c r="G406" s="298"/>
      <c r="H406" s="298"/>
      <c r="I406" s="298"/>
    </row>
    <row r="407">
      <c r="D407" s="298"/>
      <c r="E407" s="298"/>
      <c r="F407" s="298"/>
      <c r="G407" s="298"/>
      <c r="H407" s="298"/>
      <c r="I407" s="298"/>
    </row>
    <row r="408">
      <c r="D408" s="298"/>
      <c r="E408" s="298"/>
      <c r="F408" s="298"/>
      <c r="G408" s="298"/>
      <c r="H408" s="298"/>
      <c r="I408" s="298"/>
    </row>
    <row r="409">
      <c r="D409" s="298"/>
      <c r="E409" s="298"/>
      <c r="F409" s="298"/>
      <c r="G409" s="298"/>
      <c r="H409" s="298"/>
      <c r="I409" s="298"/>
    </row>
    <row r="410">
      <c r="D410" s="298"/>
      <c r="E410" s="298"/>
      <c r="F410" s="298"/>
      <c r="G410" s="298"/>
      <c r="H410" s="298"/>
      <c r="I410" s="298"/>
    </row>
    <row r="411">
      <c r="D411" s="298"/>
      <c r="E411" s="298"/>
      <c r="F411" s="298"/>
      <c r="G411" s="298"/>
      <c r="H411" s="298"/>
      <c r="I411" s="298"/>
    </row>
    <row r="412">
      <c r="D412" s="298"/>
      <c r="E412" s="298"/>
      <c r="F412" s="298"/>
      <c r="G412" s="298"/>
      <c r="H412" s="298"/>
      <c r="I412" s="298"/>
    </row>
    <row r="413">
      <c r="D413" s="298"/>
      <c r="E413" s="298"/>
      <c r="F413" s="298"/>
      <c r="G413" s="298"/>
      <c r="H413" s="298"/>
      <c r="I413" s="298"/>
    </row>
    <row r="414">
      <c r="D414" s="298"/>
      <c r="E414" s="298"/>
      <c r="F414" s="298"/>
      <c r="G414" s="298"/>
      <c r="H414" s="298"/>
      <c r="I414" s="298"/>
    </row>
    <row r="415">
      <c r="D415" s="298"/>
      <c r="E415" s="298"/>
      <c r="F415" s="298"/>
      <c r="G415" s="298"/>
      <c r="H415" s="298"/>
      <c r="I415" s="298"/>
    </row>
    <row r="416">
      <c r="D416" s="298"/>
      <c r="E416" s="298"/>
      <c r="F416" s="298"/>
      <c r="G416" s="298"/>
      <c r="H416" s="298"/>
      <c r="I416" s="298"/>
    </row>
    <row r="417">
      <c r="D417" s="298"/>
      <c r="E417" s="298"/>
      <c r="F417" s="298"/>
      <c r="G417" s="298"/>
      <c r="H417" s="298"/>
      <c r="I417" s="298"/>
    </row>
    <row r="418">
      <c r="D418" s="298"/>
      <c r="E418" s="298"/>
      <c r="F418" s="298"/>
      <c r="G418" s="298"/>
      <c r="H418" s="298"/>
      <c r="I418" s="298"/>
    </row>
    <row r="419">
      <c r="D419" s="298"/>
      <c r="E419" s="298"/>
      <c r="F419" s="298"/>
      <c r="G419" s="298"/>
      <c r="H419" s="298"/>
      <c r="I419" s="298"/>
    </row>
    <row r="420">
      <c r="D420" s="298"/>
      <c r="E420" s="298"/>
      <c r="F420" s="298"/>
      <c r="G420" s="298"/>
      <c r="H420" s="298"/>
      <c r="I420" s="298"/>
    </row>
    <row r="421">
      <c r="D421" s="298"/>
      <c r="E421" s="298"/>
      <c r="F421" s="298"/>
      <c r="G421" s="298"/>
      <c r="H421" s="298"/>
      <c r="I421" s="298"/>
    </row>
    <row r="422">
      <c r="D422" s="298"/>
      <c r="E422" s="298"/>
      <c r="F422" s="298"/>
      <c r="G422" s="298"/>
      <c r="H422" s="298"/>
      <c r="I422" s="298"/>
    </row>
    <row r="423">
      <c r="D423" s="298"/>
      <c r="E423" s="298"/>
      <c r="F423" s="298"/>
      <c r="G423" s="298"/>
      <c r="H423" s="298"/>
      <c r="I423" s="298"/>
    </row>
    <row r="424">
      <c r="D424" s="298"/>
      <c r="E424" s="298"/>
      <c r="F424" s="298"/>
      <c r="G424" s="298"/>
      <c r="H424" s="298"/>
      <c r="I424" s="298"/>
    </row>
    <row r="425">
      <c r="D425" s="298"/>
      <c r="E425" s="298"/>
      <c r="F425" s="298"/>
      <c r="G425" s="298"/>
      <c r="H425" s="298"/>
      <c r="I425" s="298"/>
    </row>
    <row r="426">
      <c r="D426" s="298"/>
      <c r="E426" s="298"/>
      <c r="F426" s="298"/>
      <c r="G426" s="298"/>
      <c r="H426" s="298"/>
      <c r="I426" s="298"/>
    </row>
    <row r="427">
      <c r="D427" s="298"/>
      <c r="E427" s="298"/>
      <c r="F427" s="298"/>
      <c r="G427" s="298"/>
      <c r="H427" s="298"/>
      <c r="I427" s="298"/>
    </row>
    <row r="428">
      <c r="D428" s="298"/>
      <c r="E428" s="298"/>
      <c r="F428" s="298"/>
      <c r="G428" s="298"/>
      <c r="H428" s="298"/>
      <c r="I428" s="298"/>
    </row>
    <row r="429">
      <c r="D429" s="298"/>
      <c r="E429" s="298"/>
      <c r="F429" s="298"/>
      <c r="G429" s="298"/>
      <c r="H429" s="298"/>
      <c r="I429" s="298"/>
    </row>
    <row r="430">
      <c r="D430" s="298"/>
      <c r="E430" s="298"/>
      <c r="F430" s="298"/>
      <c r="G430" s="298"/>
      <c r="H430" s="298"/>
      <c r="I430" s="298"/>
    </row>
    <row r="431">
      <c r="D431" s="298"/>
      <c r="E431" s="298"/>
      <c r="F431" s="298"/>
      <c r="G431" s="298"/>
      <c r="H431" s="298"/>
      <c r="I431" s="298"/>
    </row>
    <row r="432">
      <c r="D432" s="298"/>
      <c r="E432" s="298"/>
      <c r="F432" s="298"/>
      <c r="G432" s="298"/>
      <c r="H432" s="298"/>
      <c r="I432" s="298"/>
    </row>
    <row r="433">
      <c r="D433" s="298"/>
      <c r="E433" s="298"/>
      <c r="F433" s="298"/>
      <c r="G433" s="298"/>
      <c r="H433" s="298"/>
      <c r="I433" s="298"/>
    </row>
    <row r="434">
      <c r="D434" s="298"/>
      <c r="E434" s="298"/>
      <c r="F434" s="298"/>
      <c r="G434" s="298"/>
      <c r="H434" s="298"/>
      <c r="I434" s="298"/>
    </row>
    <row r="435">
      <c r="D435" s="298"/>
      <c r="E435" s="298"/>
      <c r="F435" s="298"/>
      <c r="G435" s="298"/>
      <c r="H435" s="298"/>
      <c r="I435" s="298"/>
    </row>
    <row r="436">
      <c r="D436" s="298"/>
      <c r="E436" s="298"/>
      <c r="F436" s="298"/>
      <c r="G436" s="298"/>
      <c r="H436" s="298"/>
      <c r="I436" s="298"/>
    </row>
    <row r="437">
      <c r="D437" s="298"/>
      <c r="E437" s="298"/>
      <c r="F437" s="298"/>
      <c r="G437" s="298"/>
      <c r="H437" s="298"/>
      <c r="I437" s="298"/>
    </row>
    <row r="438">
      <c r="D438" s="298"/>
      <c r="E438" s="298"/>
      <c r="F438" s="298"/>
      <c r="G438" s="298"/>
      <c r="H438" s="298"/>
      <c r="I438" s="298"/>
    </row>
    <row r="439">
      <c r="D439" s="298"/>
      <c r="E439" s="298"/>
      <c r="F439" s="298"/>
      <c r="G439" s="298"/>
      <c r="H439" s="298"/>
      <c r="I439" s="298"/>
    </row>
    <row r="440">
      <c r="D440" s="298"/>
      <c r="E440" s="298"/>
      <c r="F440" s="298"/>
      <c r="G440" s="298"/>
      <c r="H440" s="298"/>
      <c r="I440" s="298"/>
    </row>
    <row r="441">
      <c r="D441" s="298"/>
      <c r="E441" s="298"/>
      <c r="F441" s="298"/>
      <c r="G441" s="298"/>
      <c r="H441" s="298"/>
      <c r="I441" s="298"/>
    </row>
    <row r="442">
      <c r="D442" s="298"/>
      <c r="E442" s="298"/>
      <c r="F442" s="298"/>
      <c r="G442" s="298"/>
      <c r="H442" s="298"/>
      <c r="I442" s="298"/>
    </row>
    <row r="443">
      <c r="D443" s="298"/>
      <c r="E443" s="298"/>
      <c r="F443" s="298"/>
      <c r="G443" s="298"/>
      <c r="H443" s="298"/>
      <c r="I443" s="298"/>
    </row>
    <row r="444">
      <c r="D444" s="298"/>
      <c r="E444" s="298"/>
      <c r="F444" s="298"/>
      <c r="G444" s="298"/>
      <c r="H444" s="298"/>
      <c r="I444" s="298"/>
    </row>
    <row r="445">
      <c r="D445" s="298"/>
      <c r="E445" s="298"/>
      <c r="F445" s="298"/>
      <c r="G445" s="298"/>
      <c r="H445" s="298"/>
      <c r="I445" s="298"/>
    </row>
    <row r="446">
      <c r="D446" s="298"/>
      <c r="E446" s="298"/>
      <c r="F446" s="298"/>
      <c r="G446" s="298"/>
      <c r="H446" s="298"/>
      <c r="I446" s="298"/>
    </row>
    <row r="447">
      <c r="D447" s="298"/>
      <c r="E447" s="298"/>
      <c r="F447" s="298"/>
      <c r="G447" s="298"/>
      <c r="H447" s="298"/>
      <c r="I447" s="298"/>
    </row>
    <row r="448">
      <c r="D448" s="298"/>
      <c r="E448" s="298"/>
      <c r="F448" s="298"/>
      <c r="G448" s="298"/>
      <c r="H448" s="298"/>
      <c r="I448" s="298"/>
    </row>
    <row r="449">
      <c r="D449" s="298"/>
      <c r="E449" s="298"/>
      <c r="F449" s="298"/>
      <c r="G449" s="298"/>
      <c r="H449" s="298"/>
      <c r="I449" s="298"/>
    </row>
    <row r="450">
      <c r="D450" s="298"/>
      <c r="E450" s="298"/>
      <c r="F450" s="298"/>
      <c r="G450" s="298"/>
      <c r="H450" s="298"/>
      <c r="I450" s="298"/>
    </row>
    <row r="451">
      <c r="D451" s="298"/>
      <c r="E451" s="298"/>
      <c r="F451" s="298"/>
      <c r="G451" s="298"/>
      <c r="H451" s="298"/>
      <c r="I451" s="298"/>
    </row>
    <row r="452">
      <c r="D452" s="298"/>
      <c r="E452" s="298"/>
      <c r="F452" s="298"/>
      <c r="G452" s="298"/>
      <c r="H452" s="298"/>
      <c r="I452" s="298"/>
    </row>
    <row r="453">
      <c r="D453" s="298"/>
      <c r="E453" s="298"/>
      <c r="F453" s="298"/>
      <c r="G453" s="298"/>
      <c r="H453" s="298"/>
      <c r="I453" s="298"/>
    </row>
    <row r="454">
      <c r="D454" s="298"/>
      <c r="E454" s="298"/>
      <c r="F454" s="298"/>
      <c r="G454" s="298"/>
      <c r="H454" s="298"/>
      <c r="I454" s="298"/>
    </row>
    <row r="455">
      <c r="D455" s="298"/>
      <c r="E455" s="298"/>
      <c r="F455" s="298"/>
      <c r="G455" s="298"/>
      <c r="H455" s="298"/>
      <c r="I455" s="298"/>
    </row>
    <row r="456">
      <c r="D456" s="298"/>
      <c r="E456" s="298"/>
      <c r="F456" s="298"/>
      <c r="G456" s="298"/>
      <c r="H456" s="298"/>
      <c r="I456" s="298"/>
    </row>
    <row r="457">
      <c r="D457" s="298"/>
      <c r="E457" s="298"/>
      <c r="F457" s="298"/>
      <c r="G457" s="298"/>
      <c r="H457" s="298"/>
      <c r="I457" s="298"/>
    </row>
    <row r="458">
      <c r="D458" s="298"/>
      <c r="E458" s="298"/>
      <c r="F458" s="298"/>
      <c r="G458" s="298"/>
      <c r="H458" s="298"/>
      <c r="I458" s="298"/>
    </row>
    <row r="459">
      <c r="D459" s="298"/>
      <c r="E459" s="298"/>
      <c r="F459" s="298"/>
      <c r="G459" s="298"/>
      <c r="H459" s="298"/>
      <c r="I459" s="298"/>
    </row>
    <row r="460">
      <c r="D460" s="298"/>
      <c r="E460" s="298"/>
      <c r="F460" s="298"/>
      <c r="G460" s="298"/>
      <c r="H460" s="298"/>
      <c r="I460" s="298"/>
    </row>
    <row r="461">
      <c r="D461" s="298"/>
      <c r="E461" s="298"/>
      <c r="F461" s="298"/>
      <c r="G461" s="298"/>
      <c r="H461" s="298"/>
      <c r="I461" s="298"/>
    </row>
    <row r="462">
      <c r="D462" s="298"/>
      <c r="E462" s="298"/>
      <c r="F462" s="298"/>
      <c r="G462" s="298"/>
      <c r="H462" s="298"/>
      <c r="I462" s="298"/>
    </row>
    <row r="463">
      <c r="D463" s="298"/>
      <c r="E463" s="298"/>
      <c r="F463" s="298"/>
      <c r="G463" s="298"/>
      <c r="H463" s="298"/>
      <c r="I463" s="298"/>
    </row>
    <row r="464">
      <c r="D464" s="298"/>
      <c r="E464" s="298"/>
      <c r="F464" s="298"/>
      <c r="G464" s="298"/>
      <c r="H464" s="298"/>
      <c r="I464" s="298"/>
    </row>
    <row r="465">
      <c r="D465" s="298"/>
      <c r="E465" s="298"/>
      <c r="F465" s="298"/>
      <c r="G465" s="298"/>
      <c r="H465" s="298"/>
      <c r="I465" s="298"/>
    </row>
    <row r="466">
      <c r="D466" s="298"/>
      <c r="E466" s="298"/>
      <c r="F466" s="298"/>
      <c r="G466" s="298"/>
      <c r="H466" s="298"/>
      <c r="I466" s="298"/>
    </row>
    <row r="467">
      <c r="D467" s="298"/>
      <c r="E467" s="298"/>
      <c r="F467" s="298"/>
      <c r="G467" s="298"/>
      <c r="H467" s="298"/>
      <c r="I467" s="298"/>
    </row>
    <row r="468">
      <c r="D468" s="298"/>
      <c r="E468" s="298"/>
      <c r="F468" s="298"/>
      <c r="G468" s="298"/>
      <c r="H468" s="298"/>
      <c r="I468" s="298"/>
    </row>
    <row r="469">
      <c r="D469" s="298"/>
      <c r="E469" s="298"/>
      <c r="F469" s="298"/>
      <c r="G469" s="298"/>
      <c r="H469" s="298"/>
      <c r="I469" s="298"/>
    </row>
    <row r="470">
      <c r="D470" s="298"/>
      <c r="E470" s="298"/>
      <c r="F470" s="298"/>
      <c r="G470" s="298"/>
      <c r="H470" s="298"/>
      <c r="I470" s="298"/>
    </row>
    <row r="471">
      <c r="D471" s="298"/>
      <c r="E471" s="298"/>
      <c r="F471" s="298"/>
      <c r="G471" s="298"/>
      <c r="H471" s="298"/>
      <c r="I471" s="298"/>
    </row>
    <row r="472">
      <c r="D472" s="298"/>
      <c r="E472" s="298"/>
      <c r="F472" s="298"/>
      <c r="G472" s="298"/>
      <c r="H472" s="298"/>
      <c r="I472" s="298"/>
    </row>
    <row r="473">
      <c r="D473" s="298"/>
      <c r="E473" s="298"/>
      <c r="F473" s="298"/>
      <c r="G473" s="298"/>
      <c r="H473" s="298"/>
      <c r="I473" s="298"/>
    </row>
    <row r="474">
      <c r="D474" s="298"/>
      <c r="E474" s="298"/>
      <c r="F474" s="298"/>
      <c r="G474" s="298"/>
      <c r="H474" s="298"/>
      <c r="I474" s="298"/>
    </row>
    <row r="475">
      <c r="D475" s="298"/>
      <c r="E475" s="298"/>
      <c r="F475" s="298"/>
      <c r="G475" s="298"/>
      <c r="H475" s="298"/>
      <c r="I475" s="298"/>
    </row>
    <row r="476">
      <c r="D476" s="298"/>
      <c r="E476" s="298"/>
      <c r="F476" s="298"/>
      <c r="G476" s="298"/>
      <c r="H476" s="298"/>
      <c r="I476" s="298"/>
    </row>
    <row r="477">
      <c r="D477" s="298"/>
      <c r="E477" s="298"/>
      <c r="F477" s="298"/>
      <c r="G477" s="298"/>
      <c r="H477" s="298"/>
      <c r="I477" s="298"/>
    </row>
    <row r="478">
      <c r="D478" s="298"/>
      <c r="E478" s="298"/>
      <c r="F478" s="298"/>
      <c r="G478" s="298"/>
      <c r="H478" s="298"/>
      <c r="I478" s="298"/>
    </row>
    <row r="479">
      <c r="D479" s="298"/>
      <c r="E479" s="298"/>
      <c r="F479" s="298"/>
      <c r="G479" s="298"/>
      <c r="H479" s="298"/>
      <c r="I479" s="298"/>
    </row>
    <row r="480">
      <c r="D480" s="298"/>
      <c r="E480" s="298"/>
      <c r="F480" s="298"/>
      <c r="G480" s="298"/>
      <c r="H480" s="298"/>
      <c r="I480" s="298"/>
    </row>
    <row r="481">
      <c r="D481" s="298"/>
      <c r="E481" s="298"/>
      <c r="F481" s="298"/>
      <c r="G481" s="298"/>
      <c r="H481" s="298"/>
      <c r="I481" s="298"/>
    </row>
    <row r="482">
      <c r="D482" s="298"/>
      <c r="E482" s="298"/>
      <c r="F482" s="298"/>
      <c r="G482" s="298"/>
      <c r="H482" s="298"/>
      <c r="I482" s="298"/>
    </row>
    <row r="483">
      <c r="D483" s="298"/>
      <c r="E483" s="298"/>
      <c r="F483" s="298"/>
      <c r="G483" s="298"/>
      <c r="H483" s="298"/>
      <c r="I483" s="298"/>
    </row>
    <row r="484">
      <c r="D484" s="298"/>
      <c r="E484" s="298"/>
      <c r="F484" s="298"/>
      <c r="G484" s="298"/>
      <c r="H484" s="298"/>
      <c r="I484" s="298"/>
    </row>
    <row r="485">
      <c r="D485" s="298"/>
      <c r="E485" s="298"/>
      <c r="F485" s="298"/>
      <c r="G485" s="298"/>
      <c r="H485" s="298"/>
      <c r="I485" s="298"/>
    </row>
    <row r="486">
      <c r="D486" s="298"/>
      <c r="E486" s="298"/>
      <c r="F486" s="298"/>
      <c r="G486" s="298"/>
      <c r="H486" s="298"/>
      <c r="I486" s="298"/>
    </row>
    <row r="487">
      <c r="D487" s="298"/>
      <c r="E487" s="298"/>
      <c r="F487" s="298"/>
      <c r="G487" s="298"/>
      <c r="H487" s="298"/>
      <c r="I487" s="298"/>
    </row>
    <row r="488">
      <c r="D488" s="298"/>
      <c r="E488" s="298"/>
      <c r="F488" s="298"/>
      <c r="G488" s="298"/>
      <c r="H488" s="298"/>
      <c r="I488" s="298"/>
    </row>
    <row r="489">
      <c r="D489" s="298"/>
      <c r="E489" s="298"/>
      <c r="F489" s="298"/>
      <c r="G489" s="298"/>
      <c r="H489" s="298"/>
      <c r="I489" s="298"/>
    </row>
    <row r="490">
      <c r="D490" s="298"/>
      <c r="E490" s="298"/>
      <c r="F490" s="298"/>
      <c r="G490" s="298"/>
      <c r="H490" s="298"/>
      <c r="I490" s="298"/>
    </row>
    <row r="491">
      <c r="D491" s="298"/>
      <c r="E491" s="298"/>
      <c r="F491" s="298"/>
      <c r="G491" s="298"/>
      <c r="H491" s="298"/>
      <c r="I491" s="298"/>
    </row>
    <row r="492">
      <c r="D492" s="298"/>
      <c r="E492" s="298"/>
      <c r="F492" s="298"/>
      <c r="G492" s="298"/>
      <c r="H492" s="298"/>
      <c r="I492" s="298"/>
    </row>
    <row r="493">
      <c r="D493" s="298"/>
      <c r="E493" s="298"/>
      <c r="F493" s="298"/>
      <c r="G493" s="298"/>
      <c r="H493" s="298"/>
      <c r="I493" s="298"/>
    </row>
    <row r="494">
      <c r="D494" s="298"/>
      <c r="E494" s="298"/>
      <c r="F494" s="298"/>
      <c r="G494" s="298"/>
      <c r="H494" s="298"/>
      <c r="I494" s="298"/>
    </row>
    <row r="495">
      <c r="D495" s="298"/>
      <c r="E495" s="298"/>
      <c r="F495" s="298"/>
      <c r="G495" s="298"/>
      <c r="H495" s="298"/>
      <c r="I495" s="298"/>
    </row>
    <row r="496">
      <c r="D496" s="298"/>
      <c r="E496" s="298"/>
      <c r="F496" s="298"/>
      <c r="G496" s="298"/>
      <c r="H496" s="298"/>
      <c r="I496" s="298"/>
    </row>
    <row r="497">
      <c r="D497" s="298"/>
      <c r="E497" s="298"/>
      <c r="F497" s="298"/>
      <c r="G497" s="298"/>
      <c r="H497" s="298"/>
      <c r="I497" s="298"/>
    </row>
    <row r="498">
      <c r="D498" s="298"/>
      <c r="E498" s="298"/>
      <c r="F498" s="298"/>
      <c r="G498" s="298"/>
      <c r="H498" s="298"/>
      <c r="I498" s="298"/>
    </row>
    <row r="499">
      <c r="D499" s="298"/>
      <c r="E499" s="298"/>
      <c r="F499" s="298"/>
      <c r="G499" s="298"/>
      <c r="H499" s="298"/>
      <c r="I499" s="298"/>
    </row>
    <row r="500">
      <c r="D500" s="298"/>
      <c r="E500" s="298"/>
      <c r="F500" s="298"/>
      <c r="G500" s="298"/>
      <c r="H500" s="298"/>
      <c r="I500" s="298"/>
    </row>
    <row r="501">
      <c r="D501" s="298"/>
      <c r="E501" s="298"/>
      <c r="F501" s="298"/>
      <c r="G501" s="298"/>
      <c r="H501" s="298"/>
      <c r="I501" s="298"/>
    </row>
    <row r="502">
      <c r="D502" s="298"/>
      <c r="E502" s="298"/>
      <c r="F502" s="298"/>
      <c r="G502" s="298"/>
      <c r="H502" s="298"/>
      <c r="I502" s="298"/>
    </row>
    <row r="503">
      <c r="D503" s="298"/>
      <c r="E503" s="298"/>
      <c r="F503" s="298"/>
      <c r="G503" s="298"/>
      <c r="H503" s="298"/>
      <c r="I503" s="298"/>
    </row>
    <row r="504">
      <c r="D504" s="298"/>
      <c r="E504" s="298"/>
      <c r="F504" s="298"/>
      <c r="G504" s="298"/>
      <c r="H504" s="298"/>
      <c r="I504" s="298"/>
    </row>
    <row r="505">
      <c r="D505" s="298"/>
      <c r="E505" s="298"/>
      <c r="F505" s="298"/>
      <c r="G505" s="298"/>
      <c r="H505" s="298"/>
      <c r="I505" s="298"/>
    </row>
    <row r="506">
      <c r="D506" s="298"/>
      <c r="E506" s="298"/>
      <c r="F506" s="298"/>
      <c r="G506" s="298"/>
      <c r="H506" s="298"/>
      <c r="I506" s="298"/>
    </row>
    <row r="507">
      <c r="D507" s="298"/>
      <c r="E507" s="298"/>
      <c r="F507" s="298"/>
      <c r="G507" s="298"/>
      <c r="H507" s="298"/>
      <c r="I507" s="298"/>
    </row>
    <row r="508">
      <c r="D508" s="298"/>
      <c r="E508" s="298"/>
      <c r="F508" s="298"/>
      <c r="G508" s="298"/>
      <c r="H508" s="298"/>
      <c r="I508" s="298"/>
    </row>
    <row r="509">
      <c r="D509" s="298"/>
      <c r="E509" s="298"/>
      <c r="F509" s="298"/>
      <c r="G509" s="298"/>
      <c r="H509" s="298"/>
      <c r="I509" s="298"/>
    </row>
    <row r="510">
      <c r="D510" s="298"/>
      <c r="E510" s="298"/>
      <c r="F510" s="298"/>
      <c r="G510" s="298"/>
      <c r="H510" s="298"/>
      <c r="I510" s="298"/>
    </row>
    <row r="511">
      <c r="D511" s="298"/>
      <c r="E511" s="298"/>
      <c r="F511" s="298"/>
      <c r="G511" s="298"/>
      <c r="H511" s="298"/>
      <c r="I511" s="298"/>
    </row>
    <row r="512">
      <c r="D512" s="298"/>
      <c r="E512" s="298"/>
      <c r="F512" s="298"/>
      <c r="G512" s="298"/>
      <c r="H512" s="298"/>
      <c r="I512" s="298"/>
    </row>
    <row r="513">
      <c r="D513" s="298"/>
      <c r="E513" s="298"/>
      <c r="F513" s="298"/>
      <c r="G513" s="298"/>
      <c r="H513" s="298"/>
      <c r="I513" s="298"/>
    </row>
    <row r="514">
      <c r="D514" s="298"/>
      <c r="E514" s="298"/>
      <c r="F514" s="298"/>
      <c r="G514" s="298"/>
      <c r="H514" s="298"/>
      <c r="I514" s="298"/>
    </row>
    <row r="515">
      <c r="D515" s="298"/>
      <c r="E515" s="298"/>
      <c r="F515" s="298"/>
      <c r="G515" s="298"/>
      <c r="H515" s="298"/>
      <c r="I515" s="298"/>
    </row>
    <row r="516">
      <c r="D516" s="298"/>
      <c r="E516" s="298"/>
      <c r="F516" s="298"/>
      <c r="G516" s="298"/>
      <c r="H516" s="298"/>
      <c r="I516" s="298"/>
    </row>
    <row r="517">
      <c r="D517" s="298"/>
      <c r="E517" s="298"/>
      <c r="F517" s="298"/>
      <c r="G517" s="298"/>
      <c r="H517" s="298"/>
      <c r="I517" s="298"/>
    </row>
    <row r="518">
      <c r="D518" s="298"/>
      <c r="E518" s="298"/>
      <c r="F518" s="298"/>
      <c r="G518" s="298"/>
      <c r="H518" s="298"/>
      <c r="I518" s="298"/>
    </row>
    <row r="519">
      <c r="D519" s="298"/>
      <c r="E519" s="298"/>
      <c r="F519" s="298"/>
      <c r="G519" s="298"/>
      <c r="H519" s="298"/>
      <c r="I519" s="298"/>
    </row>
    <row r="520">
      <c r="D520" s="298"/>
      <c r="E520" s="298"/>
      <c r="F520" s="298"/>
      <c r="G520" s="298"/>
      <c r="H520" s="298"/>
      <c r="I520" s="298"/>
    </row>
    <row r="521">
      <c r="D521" s="298"/>
      <c r="E521" s="298"/>
      <c r="F521" s="298"/>
      <c r="G521" s="298"/>
      <c r="H521" s="298"/>
      <c r="I521" s="298"/>
    </row>
    <row r="522">
      <c r="D522" s="298"/>
      <c r="E522" s="298"/>
      <c r="F522" s="298"/>
      <c r="G522" s="298"/>
      <c r="H522" s="298"/>
      <c r="I522" s="298"/>
    </row>
    <row r="523">
      <c r="D523" s="298"/>
      <c r="E523" s="298"/>
      <c r="F523" s="298"/>
      <c r="G523" s="298"/>
      <c r="H523" s="298"/>
      <c r="I523" s="298"/>
    </row>
    <row r="524">
      <c r="D524" s="298"/>
      <c r="E524" s="298"/>
      <c r="F524" s="298"/>
      <c r="G524" s="298"/>
      <c r="H524" s="298"/>
      <c r="I524" s="298"/>
    </row>
    <row r="525">
      <c r="D525" s="298"/>
      <c r="E525" s="298"/>
      <c r="F525" s="298"/>
      <c r="G525" s="298"/>
      <c r="H525" s="298"/>
      <c r="I525" s="298"/>
    </row>
    <row r="526">
      <c r="D526" s="298"/>
      <c r="E526" s="298"/>
      <c r="F526" s="298"/>
      <c r="G526" s="298"/>
      <c r="H526" s="298"/>
      <c r="I526" s="298"/>
    </row>
    <row r="527">
      <c r="D527" s="298"/>
      <c r="E527" s="298"/>
      <c r="F527" s="298"/>
      <c r="G527" s="298"/>
      <c r="H527" s="298"/>
      <c r="I527" s="298"/>
    </row>
    <row r="528">
      <c r="D528" s="298"/>
      <c r="E528" s="298"/>
      <c r="F528" s="298"/>
      <c r="G528" s="298"/>
      <c r="H528" s="298"/>
      <c r="I528" s="298"/>
    </row>
    <row r="529">
      <c r="D529" s="298"/>
      <c r="E529" s="298"/>
      <c r="F529" s="298"/>
      <c r="G529" s="298"/>
      <c r="H529" s="298"/>
      <c r="I529" s="298"/>
    </row>
    <row r="530">
      <c r="D530" s="298"/>
      <c r="E530" s="298"/>
      <c r="F530" s="298"/>
      <c r="G530" s="298"/>
      <c r="H530" s="298"/>
      <c r="I530" s="298"/>
    </row>
    <row r="531">
      <c r="D531" s="298"/>
      <c r="E531" s="298"/>
      <c r="F531" s="298"/>
      <c r="G531" s="298"/>
      <c r="H531" s="298"/>
      <c r="I531" s="298"/>
    </row>
    <row r="532">
      <c r="D532" s="298"/>
      <c r="E532" s="298"/>
      <c r="F532" s="298"/>
      <c r="G532" s="298"/>
      <c r="H532" s="298"/>
      <c r="I532" s="298"/>
    </row>
    <row r="533">
      <c r="D533" s="298"/>
      <c r="E533" s="298"/>
      <c r="F533" s="298"/>
      <c r="G533" s="298"/>
      <c r="H533" s="298"/>
      <c r="I533" s="298"/>
    </row>
    <row r="534">
      <c r="D534" s="298"/>
      <c r="E534" s="298"/>
      <c r="F534" s="298"/>
      <c r="G534" s="298"/>
      <c r="H534" s="298"/>
      <c r="I534" s="298"/>
    </row>
    <row r="535">
      <c r="D535" s="298"/>
      <c r="E535" s="298"/>
      <c r="F535" s="298"/>
      <c r="G535" s="298"/>
      <c r="H535" s="298"/>
      <c r="I535" s="298"/>
    </row>
    <row r="536">
      <c r="D536" s="298"/>
      <c r="E536" s="298"/>
      <c r="F536" s="298"/>
      <c r="G536" s="298"/>
      <c r="H536" s="298"/>
      <c r="I536" s="298"/>
    </row>
    <row r="537">
      <c r="D537" s="298"/>
      <c r="E537" s="298"/>
      <c r="F537" s="298"/>
      <c r="G537" s="298"/>
      <c r="H537" s="298"/>
      <c r="I537" s="298"/>
    </row>
    <row r="538">
      <c r="D538" s="298"/>
      <c r="E538" s="298"/>
      <c r="F538" s="298"/>
      <c r="G538" s="298"/>
      <c r="H538" s="298"/>
      <c r="I538" s="298"/>
    </row>
    <row r="539">
      <c r="D539" s="298"/>
      <c r="E539" s="298"/>
      <c r="F539" s="298"/>
      <c r="G539" s="298"/>
      <c r="H539" s="298"/>
      <c r="I539" s="298"/>
    </row>
    <row r="540">
      <c r="D540" s="298"/>
      <c r="E540" s="298"/>
      <c r="F540" s="298"/>
      <c r="G540" s="298"/>
      <c r="H540" s="298"/>
      <c r="I540" s="298"/>
    </row>
    <row r="541">
      <c r="D541" s="298"/>
      <c r="E541" s="298"/>
      <c r="F541" s="298"/>
      <c r="G541" s="298"/>
      <c r="H541" s="298"/>
      <c r="I541" s="298"/>
    </row>
    <row r="542">
      <c r="D542" s="298"/>
      <c r="E542" s="298"/>
      <c r="F542" s="298"/>
      <c r="G542" s="298"/>
      <c r="H542" s="298"/>
      <c r="I542" s="298"/>
    </row>
    <row r="543">
      <c r="D543" s="298"/>
      <c r="E543" s="298"/>
      <c r="F543" s="298"/>
      <c r="G543" s="298"/>
      <c r="H543" s="298"/>
      <c r="I543" s="298"/>
    </row>
    <row r="544">
      <c r="D544" s="298"/>
      <c r="E544" s="298"/>
      <c r="F544" s="298"/>
      <c r="G544" s="298"/>
      <c r="H544" s="298"/>
      <c r="I544" s="298"/>
    </row>
    <row r="545">
      <c r="D545" s="298"/>
      <c r="E545" s="298"/>
      <c r="F545" s="298"/>
      <c r="G545" s="298"/>
      <c r="H545" s="298"/>
      <c r="I545" s="298"/>
    </row>
    <row r="546">
      <c r="D546" s="298"/>
      <c r="E546" s="298"/>
      <c r="F546" s="298"/>
      <c r="G546" s="298"/>
      <c r="H546" s="298"/>
      <c r="I546" s="298"/>
    </row>
    <row r="547">
      <c r="D547" s="298"/>
      <c r="E547" s="298"/>
      <c r="F547" s="298"/>
      <c r="G547" s="298"/>
      <c r="H547" s="298"/>
      <c r="I547" s="298"/>
    </row>
    <row r="548">
      <c r="D548" s="298"/>
      <c r="E548" s="298"/>
      <c r="F548" s="298"/>
      <c r="G548" s="298"/>
      <c r="H548" s="298"/>
      <c r="I548" s="298"/>
    </row>
    <row r="549">
      <c r="D549" s="298"/>
      <c r="E549" s="298"/>
      <c r="F549" s="298"/>
      <c r="G549" s="298"/>
      <c r="H549" s="298"/>
      <c r="I549" s="298"/>
    </row>
    <row r="550">
      <c r="D550" s="298"/>
      <c r="E550" s="298"/>
      <c r="F550" s="298"/>
      <c r="G550" s="298"/>
      <c r="H550" s="298"/>
      <c r="I550" s="298"/>
    </row>
    <row r="551">
      <c r="D551" s="298"/>
      <c r="E551" s="298"/>
      <c r="F551" s="298"/>
      <c r="G551" s="298"/>
      <c r="H551" s="298"/>
      <c r="I551" s="298"/>
    </row>
    <row r="552">
      <c r="D552" s="298"/>
      <c r="E552" s="298"/>
      <c r="F552" s="298"/>
      <c r="G552" s="298"/>
      <c r="H552" s="298"/>
      <c r="I552" s="298"/>
    </row>
    <row r="553">
      <c r="D553" s="298"/>
      <c r="E553" s="298"/>
      <c r="F553" s="298"/>
      <c r="G553" s="298"/>
      <c r="H553" s="298"/>
      <c r="I553" s="298"/>
    </row>
    <row r="554">
      <c r="D554" s="298"/>
      <c r="E554" s="298"/>
      <c r="F554" s="298"/>
      <c r="G554" s="298"/>
      <c r="H554" s="298"/>
      <c r="I554" s="298"/>
    </row>
    <row r="555">
      <c r="D555" s="298"/>
      <c r="E555" s="298"/>
      <c r="F555" s="298"/>
      <c r="G555" s="298"/>
      <c r="H555" s="298"/>
      <c r="I555" s="298"/>
    </row>
    <row r="556">
      <c r="D556" s="298"/>
      <c r="E556" s="298"/>
      <c r="F556" s="298"/>
      <c r="G556" s="298"/>
      <c r="H556" s="298"/>
      <c r="I556" s="298"/>
    </row>
    <row r="557">
      <c r="D557" s="298"/>
      <c r="E557" s="298"/>
      <c r="F557" s="298"/>
      <c r="G557" s="298"/>
      <c r="H557" s="298"/>
      <c r="I557" s="298"/>
    </row>
    <row r="558">
      <c r="D558" s="298"/>
      <c r="E558" s="298"/>
      <c r="F558" s="298"/>
      <c r="G558" s="298"/>
      <c r="H558" s="298"/>
      <c r="I558" s="298"/>
    </row>
    <row r="559">
      <c r="D559" s="298"/>
      <c r="E559" s="298"/>
      <c r="F559" s="298"/>
      <c r="G559" s="298"/>
      <c r="H559" s="298"/>
      <c r="I559" s="298"/>
    </row>
    <row r="560">
      <c r="D560" s="298"/>
      <c r="E560" s="298"/>
      <c r="F560" s="298"/>
      <c r="G560" s="298"/>
      <c r="H560" s="298"/>
      <c r="I560" s="298"/>
    </row>
    <row r="561">
      <c r="D561" s="298"/>
      <c r="E561" s="298"/>
      <c r="F561" s="298"/>
      <c r="G561" s="298"/>
      <c r="H561" s="298"/>
      <c r="I561" s="298"/>
    </row>
    <row r="562">
      <c r="D562" s="298"/>
      <c r="E562" s="298"/>
      <c r="F562" s="298"/>
      <c r="G562" s="298"/>
      <c r="H562" s="298"/>
      <c r="I562" s="298"/>
    </row>
    <row r="563">
      <c r="D563" s="298"/>
      <c r="E563" s="298"/>
      <c r="F563" s="298"/>
      <c r="G563" s="298"/>
      <c r="H563" s="298"/>
      <c r="I563" s="298"/>
    </row>
    <row r="564">
      <c r="D564" s="298"/>
      <c r="E564" s="298"/>
      <c r="F564" s="298"/>
      <c r="G564" s="298"/>
      <c r="H564" s="298"/>
      <c r="I564" s="298"/>
    </row>
    <row r="565">
      <c r="D565" s="298"/>
      <c r="E565" s="298"/>
      <c r="F565" s="298"/>
      <c r="G565" s="298"/>
      <c r="H565" s="298"/>
      <c r="I565" s="298"/>
    </row>
    <row r="566">
      <c r="D566" s="298"/>
      <c r="E566" s="298"/>
      <c r="F566" s="298"/>
      <c r="G566" s="298"/>
      <c r="H566" s="298"/>
      <c r="I566" s="298"/>
    </row>
    <row r="567">
      <c r="D567" s="298"/>
      <c r="E567" s="298"/>
      <c r="F567" s="298"/>
      <c r="G567" s="298"/>
      <c r="H567" s="298"/>
      <c r="I567" s="298"/>
    </row>
    <row r="568">
      <c r="D568" s="298"/>
      <c r="E568" s="298"/>
      <c r="F568" s="298"/>
      <c r="G568" s="298"/>
      <c r="H568" s="298"/>
      <c r="I568" s="298"/>
    </row>
    <row r="569">
      <c r="D569" s="298"/>
      <c r="E569" s="298"/>
      <c r="F569" s="298"/>
      <c r="G569" s="298"/>
      <c r="H569" s="298"/>
      <c r="I569" s="298"/>
    </row>
    <row r="570">
      <c r="D570" s="298"/>
      <c r="E570" s="298"/>
      <c r="F570" s="298"/>
      <c r="G570" s="298"/>
      <c r="H570" s="298"/>
      <c r="I570" s="298"/>
    </row>
    <row r="571">
      <c r="D571" s="298"/>
      <c r="E571" s="298"/>
      <c r="F571" s="298"/>
      <c r="G571" s="298"/>
      <c r="H571" s="298"/>
      <c r="I571" s="298"/>
    </row>
    <row r="572">
      <c r="D572" s="298"/>
      <c r="E572" s="298"/>
      <c r="F572" s="298"/>
      <c r="G572" s="298"/>
      <c r="H572" s="298"/>
      <c r="I572" s="298"/>
    </row>
    <row r="573">
      <c r="D573" s="298"/>
      <c r="E573" s="298"/>
      <c r="F573" s="298"/>
      <c r="G573" s="298"/>
      <c r="H573" s="298"/>
      <c r="I573" s="298"/>
    </row>
    <row r="574">
      <c r="D574" s="298"/>
      <c r="E574" s="298"/>
      <c r="F574" s="298"/>
      <c r="G574" s="298"/>
      <c r="H574" s="298"/>
      <c r="I574" s="298"/>
    </row>
    <row r="575">
      <c r="D575" s="298"/>
      <c r="E575" s="298"/>
      <c r="F575" s="298"/>
      <c r="G575" s="298"/>
      <c r="H575" s="298"/>
      <c r="I575" s="298"/>
    </row>
    <row r="576">
      <c r="D576" s="298"/>
      <c r="E576" s="298"/>
      <c r="F576" s="298"/>
      <c r="G576" s="298"/>
      <c r="H576" s="298"/>
      <c r="I576" s="298"/>
    </row>
    <row r="577">
      <c r="D577" s="298"/>
      <c r="E577" s="298"/>
      <c r="F577" s="298"/>
      <c r="G577" s="298"/>
      <c r="H577" s="298"/>
      <c r="I577" s="298"/>
    </row>
    <row r="578">
      <c r="D578" s="298"/>
      <c r="E578" s="298"/>
      <c r="F578" s="298"/>
      <c r="G578" s="298"/>
      <c r="H578" s="298"/>
      <c r="I578" s="298"/>
    </row>
    <row r="579">
      <c r="D579" s="298"/>
      <c r="E579" s="298"/>
      <c r="F579" s="298"/>
      <c r="G579" s="298"/>
      <c r="H579" s="298"/>
      <c r="I579" s="298"/>
    </row>
    <row r="580">
      <c r="D580" s="298"/>
      <c r="E580" s="298"/>
      <c r="F580" s="298"/>
      <c r="G580" s="298"/>
      <c r="H580" s="298"/>
      <c r="I580" s="298"/>
    </row>
    <row r="581">
      <c r="D581" s="298"/>
      <c r="E581" s="298"/>
      <c r="F581" s="298"/>
      <c r="G581" s="298"/>
      <c r="H581" s="298"/>
      <c r="I581" s="298"/>
    </row>
    <row r="582">
      <c r="D582" s="298"/>
      <c r="E582" s="298"/>
      <c r="F582" s="298"/>
      <c r="G582" s="298"/>
      <c r="H582" s="298"/>
      <c r="I582" s="298"/>
    </row>
    <row r="583">
      <c r="D583" s="298"/>
      <c r="E583" s="298"/>
      <c r="F583" s="298"/>
      <c r="G583" s="298"/>
      <c r="H583" s="298"/>
      <c r="I583" s="298"/>
    </row>
    <row r="584">
      <c r="D584" s="298"/>
      <c r="E584" s="298"/>
      <c r="F584" s="298"/>
      <c r="G584" s="298"/>
      <c r="H584" s="298"/>
      <c r="I584" s="298"/>
    </row>
    <row r="585">
      <c r="D585" s="298"/>
      <c r="E585" s="298"/>
      <c r="F585" s="298"/>
      <c r="G585" s="298"/>
      <c r="H585" s="298"/>
      <c r="I585" s="298"/>
    </row>
    <row r="586">
      <c r="D586" s="298"/>
      <c r="E586" s="298"/>
      <c r="F586" s="298"/>
      <c r="G586" s="298"/>
      <c r="H586" s="298"/>
      <c r="I586" s="298"/>
    </row>
    <row r="587">
      <c r="D587" s="298"/>
      <c r="E587" s="298"/>
      <c r="F587" s="298"/>
      <c r="G587" s="298"/>
      <c r="H587" s="298"/>
      <c r="I587" s="298"/>
    </row>
    <row r="588">
      <c r="D588" s="298"/>
      <c r="E588" s="298"/>
      <c r="F588" s="298"/>
      <c r="G588" s="298"/>
      <c r="H588" s="298"/>
      <c r="I588" s="298"/>
    </row>
    <row r="589">
      <c r="D589" s="298"/>
      <c r="E589" s="298"/>
      <c r="F589" s="298"/>
      <c r="G589" s="298"/>
      <c r="H589" s="298"/>
      <c r="I589" s="298"/>
    </row>
    <row r="590">
      <c r="D590" s="298"/>
      <c r="E590" s="298"/>
      <c r="F590" s="298"/>
      <c r="G590" s="298"/>
      <c r="H590" s="298"/>
      <c r="I590" s="298"/>
    </row>
    <row r="591">
      <c r="D591" s="298"/>
      <c r="E591" s="298"/>
      <c r="F591" s="298"/>
      <c r="G591" s="298"/>
      <c r="H591" s="298"/>
      <c r="I591" s="298"/>
    </row>
    <row r="592">
      <c r="D592" s="298"/>
      <c r="E592" s="298"/>
      <c r="F592" s="298"/>
      <c r="G592" s="298"/>
      <c r="H592" s="298"/>
      <c r="I592" s="298"/>
    </row>
    <row r="593">
      <c r="D593" s="298"/>
      <c r="E593" s="298"/>
      <c r="F593" s="298"/>
      <c r="G593" s="298"/>
      <c r="H593" s="298"/>
      <c r="I593" s="298"/>
    </row>
    <row r="594">
      <c r="D594" s="298"/>
      <c r="E594" s="298"/>
      <c r="F594" s="298"/>
      <c r="G594" s="298"/>
      <c r="H594" s="298"/>
      <c r="I594" s="298"/>
    </row>
    <row r="595">
      <c r="D595" s="298"/>
      <c r="E595" s="298"/>
      <c r="F595" s="298"/>
      <c r="G595" s="298"/>
      <c r="H595" s="298"/>
      <c r="I595" s="298"/>
    </row>
    <row r="596">
      <c r="D596" s="298"/>
      <c r="E596" s="298"/>
      <c r="F596" s="298"/>
      <c r="G596" s="298"/>
      <c r="H596" s="298"/>
      <c r="I596" s="298"/>
    </row>
    <row r="597">
      <c r="D597" s="298"/>
      <c r="E597" s="298"/>
      <c r="F597" s="298"/>
      <c r="G597" s="298"/>
      <c r="H597" s="298"/>
      <c r="I597" s="298"/>
    </row>
    <row r="598">
      <c r="D598" s="298"/>
      <c r="E598" s="298"/>
      <c r="F598" s="298"/>
      <c r="G598" s="298"/>
      <c r="H598" s="298"/>
      <c r="I598" s="298"/>
    </row>
    <row r="599">
      <c r="D599" s="298"/>
      <c r="E599" s="298"/>
      <c r="F599" s="298"/>
      <c r="G599" s="298"/>
      <c r="H599" s="298"/>
      <c r="I599" s="298"/>
    </row>
    <row r="600">
      <c r="D600" s="298"/>
      <c r="E600" s="298"/>
      <c r="F600" s="298"/>
      <c r="G600" s="298"/>
      <c r="H600" s="298"/>
      <c r="I600" s="298"/>
    </row>
    <row r="601">
      <c r="D601" s="298"/>
      <c r="E601" s="298"/>
      <c r="F601" s="298"/>
      <c r="G601" s="298"/>
      <c r="H601" s="298"/>
      <c r="I601" s="298"/>
    </row>
    <row r="602">
      <c r="D602" s="298"/>
      <c r="E602" s="298"/>
      <c r="F602" s="298"/>
      <c r="G602" s="298"/>
      <c r="H602" s="298"/>
      <c r="I602" s="298"/>
    </row>
    <row r="603">
      <c r="D603" s="298"/>
      <c r="E603" s="298"/>
      <c r="F603" s="298"/>
      <c r="G603" s="298"/>
      <c r="H603" s="298"/>
      <c r="I603" s="298"/>
    </row>
    <row r="604">
      <c r="D604" s="298"/>
      <c r="E604" s="298"/>
      <c r="F604" s="298"/>
      <c r="G604" s="298"/>
      <c r="H604" s="298"/>
      <c r="I604" s="298"/>
    </row>
    <row r="605">
      <c r="D605" s="298"/>
      <c r="E605" s="298"/>
      <c r="F605" s="298"/>
      <c r="G605" s="298"/>
      <c r="H605" s="298"/>
      <c r="I605" s="298"/>
    </row>
    <row r="606">
      <c r="D606" s="298"/>
      <c r="E606" s="298"/>
      <c r="F606" s="298"/>
      <c r="G606" s="298"/>
      <c r="H606" s="298"/>
      <c r="I606" s="298"/>
    </row>
    <row r="607">
      <c r="D607" s="298"/>
      <c r="E607" s="298"/>
      <c r="F607" s="298"/>
      <c r="G607" s="298"/>
      <c r="H607" s="298"/>
      <c r="I607" s="298"/>
    </row>
    <row r="608">
      <c r="D608" s="298"/>
      <c r="E608" s="298"/>
      <c r="F608" s="298"/>
      <c r="G608" s="298"/>
      <c r="H608" s="298"/>
      <c r="I608" s="298"/>
    </row>
    <row r="609">
      <c r="D609" s="298"/>
      <c r="E609" s="298"/>
      <c r="F609" s="298"/>
      <c r="G609" s="298"/>
      <c r="H609" s="298"/>
      <c r="I609" s="298"/>
    </row>
    <row r="610">
      <c r="D610" s="298"/>
      <c r="E610" s="298"/>
      <c r="F610" s="298"/>
      <c r="G610" s="298"/>
      <c r="H610" s="298"/>
      <c r="I610" s="298"/>
    </row>
    <row r="611">
      <c r="D611" s="298"/>
      <c r="E611" s="298"/>
      <c r="F611" s="298"/>
      <c r="G611" s="298"/>
      <c r="H611" s="298"/>
      <c r="I611" s="298"/>
    </row>
    <row r="612">
      <c r="D612" s="298"/>
      <c r="E612" s="298"/>
      <c r="F612" s="298"/>
      <c r="G612" s="298"/>
      <c r="H612" s="298"/>
      <c r="I612" s="298"/>
    </row>
    <row r="613">
      <c r="D613" s="298"/>
      <c r="E613" s="298"/>
      <c r="F613" s="298"/>
      <c r="G613" s="298"/>
      <c r="H613" s="298"/>
      <c r="I613" s="298"/>
    </row>
    <row r="614">
      <c r="D614" s="298"/>
      <c r="E614" s="298"/>
      <c r="F614" s="298"/>
      <c r="G614" s="298"/>
      <c r="H614" s="298"/>
      <c r="I614" s="298"/>
    </row>
    <row r="615">
      <c r="D615" s="298"/>
      <c r="E615" s="298"/>
      <c r="F615" s="298"/>
      <c r="G615" s="298"/>
      <c r="H615" s="298"/>
      <c r="I615" s="298"/>
    </row>
    <row r="616">
      <c r="D616" s="298"/>
      <c r="E616" s="298"/>
      <c r="F616" s="298"/>
      <c r="G616" s="298"/>
      <c r="H616" s="298"/>
      <c r="I616" s="298"/>
    </row>
    <row r="617">
      <c r="D617" s="298"/>
      <c r="E617" s="298"/>
      <c r="F617" s="298"/>
      <c r="G617" s="298"/>
      <c r="H617" s="298"/>
      <c r="I617" s="298"/>
    </row>
    <row r="618">
      <c r="D618" s="298"/>
      <c r="E618" s="298"/>
      <c r="F618" s="298"/>
      <c r="G618" s="298"/>
      <c r="H618" s="298"/>
      <c r="I618" s="298"/>
    </row>
    <row r="619">
      <c r="D619" s="298"/>
      <c r="E619" s="298"/>
      <c r="F619" s="298"/>
      <c r="G619" s="298"/>
      <c r="H619" s="298"/>
      <c r="I619" s="298"/>
    </row>
    <row r="620">
      <c r="D620" s="298"/>
      <c r="E620" s="298"/>
      <c r="F620" s="298"/>
      <c r="G620" s="298"/>
      <c r="H620" s="298"/>
      <c r="I620" s="298"/>
    </row>
    <row r="621">
      <c r="D621" s="298"/>
      <c r="E621" s="298"/>
      <c r="F621" s="298"/>
      <c r="G621" s="298"/>
      <c r="H621" s="298"/>
      <c r="I621" s="298"/>
    </row>
    <row r="622">
      <c r="D622" s="298"/>
      <c r="E622" s="298"/>
      <c r="F622" s="298"/>
      <c r="G622" s="298"/>
      <c r="H622" s="298"/>
      <c r="I622" s="298"/>
    </row>
    <row r="623">
      <c r="D623" s="298"/>
      <c r="E623" s="298"/>
      <c r="F623" s="298"/>
      <c r="G623" s="298"/>
      <c r="H623" s="298"/>
      <c r="I623" s="298"/>
    </row>
    <row r="624">
      <c r="D624" s="298"/>
      <c r="E624" s="298"/>
      <c r="F624" s="298"/>
      <c r="G624" s="298"/>
      <c r="H624" s="298"/>
      <c r="I624" s="298"/>
    </row>
    <row r="625">
      <c r="D625" s="298"/>
      <c r="E625" s="298"/>
      <c r="F625" s="298"/>
      <c r="G625" s="298"/>
      <c r="H625" s="298"/>
      <c r="I625" s="298"/>
    </row>
    <row r="626">
      <c r="D626" s="298"/>
      <c r="E626" s="298"/>
      <c r="F626" s="298"/>
      <c r="G626" s="298"/>
      <c r="H626" s="298"/>
      <c r="I626" s="298"/>
    </row>
    <row r="627">
      <c r="D627" s="298"/>
      <c r="E627" s="298"/>
      <c r="F627" s="298"/>
      <c r="G627" s="298"/>
      <c r="H627" s="298"/>
      <c r="I627" s="298"/>
    </row>
    <row r="628">
      <c r="D628" s="298"/>
      <c r="E628" s="298"/>
      <c r="F628" s="298"/>
      <c r="G628" s="298"/>
      <c r="H628" s="298"/>
      <c r="I628" s="298"/>
    </row>
    <row r="629">
      <c r="D629" s="298"/>
      <c r="E629" s="298"/>
      <c r="F629" s="298"/>
      <c r="G629" s="298"/>
      <c r="H629" s="298"/>
      <c r="I629" s="298"/>
    </row>
    <row r="630">
      <c r="D630" s="298"/>
      <c r="E630" s="298"/>
      <c r="F630" s="298"/>
      <c r="G630" s="298"/>
      <c r="H630" s="298"/>
      <c r="I630" s="298"/>
    </row>
    <row r="631">
      <c r="D631" s="298"/>
      <c r="E631" s="298"/>
      <c r="F631" s="298"/>
      <c r="G631" s="298"/>
      <c r="H631" s="298"/>
      <c r="I631" s="298"/>
    </row>
    <row r="632">
      <c r="D632" s="298"/>
      <c r="E632" s="298"/>
      <c r="F632" s="298"/>
      <c r="G632" s="298"/>
      <c r="H632" s="298"/>
      <c r="I632" s="298"/>
    </row>
    <row r="633">
      <c r="D633" s="298"/>
      <c r="E633" s="298"/>
      <c r="F633" s="298"/>
      <c r="G633" s="298"/>
      <c r="H633" s="298"/>
      <c r="I633" s="298"/>
    </row>
    <row r="634">
      <c r="D634" s="298"/>
      <c r="E634" s="298"/>
      <c r="F634" s="298"/>
      <c r="G634" s="298"/>
      <c r="H634" s="298"/>
      <c r="I634" s="298"/>
    </row>
    <row r="635">
      <c r="D635" s="298"/>
      <c r="E635" s="298"/>
      <c r="F635" s="298"/>
      <c r="G635" s="298"/>
      <c r="H635" s="298"/>
      <c r="I635" s="298"/>
    </row>
    <row r="636">
      <c r="D636" s="298"/>
      <c r="E636" s="298"/>
      <c r="F636" s="298"/>
      <c r="G636" s="298"/>
      <c r="H636" s="298"/>
      <c r="I636" s="298"/>
    </row>
    <row r="637">
      <c r="D637" s="298"/>
      <c r="E637" s="298"/>
      <c r="F637" s="298"/>
      <c r="G637" s="298"/>
      <c r="H637" s="298"/>
      <c r="I637" s="298"/>
    </row>
    <row r="638">
      <c r="D638" s="298"/>
      <c r="E638" s="298"/>
      <c r="F638" s="298"/>
      <c r="G638" s="298"/>
      <c r="H638" s="298"/>
      <c r="I638" s="298"/>
    </row>
    <row r="639">
      <c r="D639" s="298"/>
      <c r="E639" s="298"/>
      <c r="F639" s="298"/>
      <c r="G639" s="298"/>
      <c r="H639" s="298"/>
      <c r="I639" s="298"/>
    </row>
    <row r="640">
      <c r="D640" s="298"/>
      <c r="E640" s="298"/>
      <c r="F640" s="298"/>
      <c r="G640" s="298"/>
      <c r="H640" s="298"/>
      <c r="I640" s="298"/>
    </row>
    <row r="641">
      <c r="D641" s="298"/>
      <c r="E641" s="298"/>
      <c r="F641" s="298"/>
      <c r="G641" s="298"/>
      <c r="H641" s="298"/>
      <c r="I641" s="298"/>
    </row>
    <row r="642">
      <c r="D642" s="298"/>
      <c r="E642" s="298"/>
      <c r="F642" s="298"/>
      <c r="G642" s="298"/>
      <c r="H642" s="298"/>
      <c r="I642" s="298"/>
    </row>
    <row r="643">
      <c r="D643" s="298"/>
      <c r="E643" s="298"/>
      <c r="F643" s="298"/>
      <c r="G643" s="298"/>
      <c r="H643" s="298"/>
      <c r="I643" s="298"/>
    </row>
    <row r="644">
      <c r="D644" s="298"/>
      <c r="E644" s="298"/>
      <c r="F644" s="298"/>
      <c r="G644" s="298"/>
      <c r="H644" s="298"/>
      <c r="I644" s="298"/>
    </row>
    <row r="645">
      <c r="D645" s="298"/>
      <c r="E645" s="298"/>
      <c r="F645" s="298"/>
      <c r="G645" s="298"/>
      <c r="H645" s="298"/>
      <c r="I645" s="298"/>
    </row>
    <row r="646">
      <c r="D646" s="298"/>
      <c r="E646" s="298"/>
      <c r="F646" s="298"/>
      <c r="G646" s="298"/>
      <c r="H646" s="298"/>
      <c r="I646" s="298"/>
    </row>
    <row r="647">
      <c r="D647" s="298"/>
      <c r="E647" s="298"/>
      <c r="F647" s="298"/>
      <c r="G647" s="298"/>
      <c r="H647" s="298"/>
      <c r="I647" s="298"/>
    </row>
    <row r="648">
      <c r="D648" s="298"/>
      <c r="E648" s="298"/>
      <c r="F648" s="298"/>
      <c r="G648" s="298"/>
      <c r="H648" s="298"/>
      <c r="I648" s="298"/>
    </row>
    <row r="649">
      <c r="D649" s="298"/>
      <c r="E649" s="298"/>
      <c r="F649" s="298"/>
      <c r="G649" s="298"/>
      <c r="H649" s="298"/>
      <c r="I649" s="298"/>
    </row>
    <row r="650">
      <c r="D650" s="298"/>
      <c r="E650" s="298"/>
      <c r="F650" s="298"/>
      <c r="G650" s="298"/>
      <c r="H650" s="298"/>
      <c r="I650" s="298"/>
    </row>
    <row r="651">
      <c r="D651" s="298"/>
      <c r="E651" s="298"/>
      <c r="F651" s="298"/>
      <c r="G651" s="298"/>
      <c r="H651" s="298"/>
      <c r="I651" s="298"/>
    </row>
    <row r="652">
      <c r="D652" s="298"/>
      <c r="E652" s="298"/>
      <c r="F652" s="298"/>
      <c r="G652" s="298"/>
      <c r="H652" s="298"/>
      <c r="I652" s="298"/>
    </row>
    <row r="653">
      <c r="D653" s="298"/>
      <c r="E653" s="298"/>
      <c r="F653" s="298"/>
      <c r="G653" s="298"/>
      <c r="H653" s="298"/>
      <c r="I653" s="298"/>
    </row>
    <row r="654">
      <c r="D654" s="298"/>
      <c r="E654" s="298"/>
      <c r="F654" s="298"/>
      <c r="G654" s="298"/>
      <c r="H654" s="298"/>
      <c r="I654" s="298"/>
    </row>
    <row r="655">
      <c r="D655" s="298"/>
      <c r="E655" s="298"/>
      <c r="F655" s="298"/>
      <c r="G655" s="298"/>
      <c r="H655" s="298"/>
      <c r="I655" s="298"/>
    </row>
    <row r="656">
      <c r="D656" s="298"/>
      <c r="E656" s="298"/>
      <c r="F656" s="298"/>
      <c r="G656" s="298"/>
      <c r="H656" s="298"/>
      <c r="I656" s="298"/>
    </row>
    <row r="657">
      <c r="D657" s="298"/>
      <c r="E657" s="298"/>
      <c r="F657" s="298"/>
      <c r="G657" s="298"/>
      <c r="H657" s="298"/>
      <c r="I657" s="298"/>
    </row>
    <row r="658">
      <c r="D658" s="298"/>
      <c r="E658" s="298"/>
      <c r="F658" s="298"/>
      <c r="G658" s="298"/>
      <c r="H658" s="298"/>
      <c r="I658" s="298"/>
    </row>
    <row r="659">
      <c r="D659" s="298"/>
      <c r="E659" s="298"/>
      <c r="F659" s="298"/>
      <c r="G659" s="298"/>
      <c r="H659" s="298"/>
      <c r="I659" s="298"/>
    </row>
    <row r="660">
      <c r="D660" s="298"/>
      <c r="E660" s="298"/>
      <c r="F660" s="298"/>
      <c r="G660" s="298"/>
      <c r="H660" s="298"/>
      <c r="I660" s="298"/>
    </row>
    <row r="661">
      <c r="D661" s="298"/>
      <c r="E661" s="298"/>
      <c r="F661" s="298"/>
      <c r="G661" s="298"/>
      <c r="H661" s="298"/>
      <c r="I661" s="298"/>
    </row>
    <row r="662">
      <c r="D662" s="298"/>
      <c r="E662" s="298"/>
      <c r="F662" s="298"/>
      <c r="G662" s="298"/>
      <c r="H662" s="298"/>
      <c r="I662" s="298"/>
    </row>
    <row r="663">
      <c r="D663" s="298"/>
      <c r="E663" s="298"/>
      <c r="F663" s="298"/>
      <c r="G663" s="298"/>
      <c r="H663" s="298"/>
      <c r="I663" s="298"/>
    </row>
    <row r="664">
      <c r="D664" s="298"/>
      <c r="E664" s="298"/>
      <c r="F664" s="298"/>
      <c r="G664" s="298"/>
      <c r="H664" s="298"/>
      <c r="I664" s="298"/>
    </row>
    <row r="665">
      <c r="D665" s="298"/>
      <c r="E665" s="298"/>
      <c r="F665" s="298"/>
      <c r="G665" s="298"/>
      <c r="H665" s="298"/>
      <c r="I665" s="298"/>
    </row>
    <row r="666">
      <c r="D666" s="298"/>
      <c r="E666" s="298"/>
      <c r="F666" s="298"/>
      <c r="G666" s="298"/>
      <c r="H666" s="298"/>
      <c r="I666" s="298"/>
    </row>
    <row r="667">
      <c r="D667" s="298"/>
      <c r="E667" s="298"/>
      <c r="F667" s="298"/>
      <c r="G667" s="298"/>
      <c r="H667" s="298"/>
      <c r="I667" s="298"/>
    </row>
    <row r="668">
      <c r="D668" s="298"/>
      <c r="E668" s="298"/>
      <c r="F668" s="298"/>
      <c r="G668" s="298"/>
      <c r="H668" s="298"/>
      <c r="I668" s="298"/>
    </row>
    <row r="669">
      <c r="D669" s="298"/>
      <c r="E669" s="298"/>
      <c r="F669" s="298"/>
      <c r="G669" s="298"/>
      <c r="H669" s="298"/>
      <c r="I669" s="298"/>
    </row>
    <row r="670">
      <c r="D670" s="298"/>
      <c r="E670" s="298"/>
      <c r="F670" s="298"/>
      <c r="G670" s="298"/>
      <c r="H670" s="298"/>
      <c r="I670" s="298"/>
    </row>
    <row r="671">
      <c r="D671" s="298"/>
      <c r="E671" s="298"/>
      <c r="F671" s="298"/>
      <c r="G671" s="298"/>
      <c r="H671" s="298"/>
      <c r="I671" s="298"/>
    </row>
    <row r="672">
      <c r="D672" s="298"/>
      <c r="E672" s="298"/>
      <c r="F672" s="298"/>
      <c r="G672" s="298"/>
      <c r="H672" s="298"/>
      <c r="I672" s="298"/>
    </row>
    <row r="673">
      <c r="D673" s="298"/>
      <c r="E673" s="298"/>
      <c r="F673" s="298"/>
      <c r="G673" s="298"/>
      <c r="H673" s="298"/>
      <c r="I673" s="298"/>
    </row>
    <row r="674">
      <c r="D674" s="298"/>
      <c r="E674" s="298"/>
      <c r="F674" s="298"/>
      <c r="G674" s="298"/>
      <c r="H674" s="298"/>
      <c r="I674" s="298"/>
    </row>
    <row r="675">
      <c r="D675" s="298"/>
      <c r="E675" s="298"/>
      <c r="F675" s="298"/>
      <c r="G675" s="298"/>
      <c r="H675" s="298"/>
      <c r="I675" s="298"/>
    </row>
    <row r="676">
      <c r="D676" s="298"/>
      <c r="E676" s="298"/>
      <c r="F676" s="298"/>
      <c r="G676" s="298"/>
      <c r="H676" s="298"/>
      <c r="I676" s="298"/>
    </row>
    <row r="677">
      <c r="D677" s="298"/>
      <c r="E677" s="298"/>
      <c r="F677" s="298"/>
      <c r="G677" s="298"/>
      <c r="H677" s="298"/>
      <c r="I677" s="298"/>
    </row>
    <row r="678">
      <c r="D678" s="298"/>
      <c r="E678" s="298"/>
      <c r="F678" s="298"/>
      <c r="G678" s="298"/>
      <c r="H678" s="298"/>
      <c r="I678" s="298"/>
    </row>
    <row r="679">
      <c r="D679" s="298"/>
      <c r="E679" s="298"/>
      <c r="F679" s="298"/>
      <c r="G679" s="298"/>
      <c r="H679" s="298"/>
      <c r="I679" s="298"/>
    </row>
    <row r="680">
      <c r="D680" s="298"/>
      <c r="E680" s="298"/>
      <c r="F680" s="298"/>
      <c r="G680" s="298"/>
      <c r="H680" s="298"/>
      <c r="I680" s="298"/>
    </row>
    <row r="681">
      <c r="D681" s="298"/>
      <c r="E681" s="298"/>
      <c r="F681" s="298"/>
      <c r="G681" s="298"/>
      <c r="H681" s="298"/>
      <c r="I681" s="298"/>
    </row>
    <row r="682">
      <c r="D682" s="298"/>
      <c r="E682" s="298"/>
      <c r="F682" s="298"/>
      <c r="G682" s="298"/>
      <c r="H682" s="298"/>
      <c r="I682" s="298"/>
    </row>
    <row r="683">
      <c r="D683" s="298"/>
      <c r="E683" s="298"/>
      <c r="F683" s="298"/>
      <c r="G683" s="298"/>
      <c r="H683" s="298"/>
      <c r="I683" s="298"/>
    </row>
    <row r="684">
      <c r="D684" s="298"/>
      <c r="E684" s="298"/>
      <c r="F684" s="298"/>
      <c r="G684" s="298"/>
      <c r="H684" s="298"/>
      <c r="I684" s="298"/>
    </row>
    <row r="685">
      <c r="D685" s="298"/>
      <c r="E685" s="298"/>
      <c r="F685" s="298"/>
      <c r="G685" s="298"/>
      <c r="H685" s="298"/>
      <c r="I685" s="298"/>
    </row>
    <row r="686">
      <c r="D686" s="298"/>
      <c r="E686" s="298"/>
      <c r="F686" s="298"/>
      <c r="G686" s="298"/>
      <c r="H686" s="298"/>
      <c r="I686" s="298"/>
    </row>
    <row r="687">
      <c r="D687" s="298"/>
      <c r="E687" s="298"/>
      <c r="F687" s="298"/>
      <c r="G687" s="298"/>
      <c r="H687" s="298"/>
      <c r="I687" s="298"/>
    </row>
    <row r="688">
      <c r="D688" s="298"/>
      <c r="E688" s="298"/>
      <c r="F688" s="298"/>
      <c r="G688" s="298"/>
      <c r="H688" s="298"/>
      <c r="I688" s="298"/>
    </row>
    <row r="689">
      <c r="D689" s="298"/>
      <c r="E689" s="298"/>
      <c r="F689" s="298"/>
      <c r="G689" s="298"/>
      <c r="H689" s="298"/>
      <c r="I689" s="298"/>
    </row>
    <row r="690">
      <c r="D690" s="298"/>
      <c r="E690" s="298"/>
      <c r="F690" s="298"/>
      <c r="G690" s="298"/>
      <c r="H690" s="298"/>
      <c r="I690" s="298"/>
    </row>
    <row r="691">
      <c r="D691" s="298"/>
      <c r="E691" s="298"/>
      <c r="F691" s="298"/>
      <c r="G691" s="298"/>
      <c r="H691" s="298"/>
      <c r="I691" s="298"/>
    </row>
    <row r="692">
      <c r="D692" s="298"/>
      <c r="E692" s="298"/>
      <c r="F692" s="298"/>
      <c r="G692" s="298"/>
      <c r="H692" s="298"/>
      <c r="I692" s="298"/>
    </row>
    <row r="693">
      <c r="D693" s="298"/>
      <c r="E693" s="298"/>
      <c r="F693" s="298"/>
      <c r="G693" s="298"/>
      <c r="H693" s="298"/>
      <c r="I693" s="298"/>
    </row>
    <row r="694">
      <c r="D694" s="298"/>
      <c r="E694" s="298"/>
      <c r="F694" s="298"/>
      <c r="G694" s="298"/>
      <c r="H694" s="298"/>
      <c r="I694" s="298"/>
    </row>
    <row r="695">
      <c r="D695" s="298"/>
      <c r="E695" s="298"/>
      <c r="F695" s="298"/>
      <c r="G695" s="298"/>
      <c r="H695" s="298"/>
      <c r="I695" s="298"/>
    </row>
    <row r="696">
      <c r="D696" s="298"/>
      <c r="E696" s="298"/>
      <c r="F696" s="298"/>
      <c r="G696" s="298"/>
      <c r="H696" s="298"/>
      <c r="I696" s="298"/>
    </row>
    <row r="697">
      <c r="D697" s="298"/>
      <c r="E697" s="298"/>
      <c r="F697" s="298"/>
      <c r="G697" s="298"/>
      <c r="H697" s="298"/>
      <c r="I697" s="298"/>
    </row>
    <row r="698">
      <c r="D698" s="298"/>
      <c r="E698" s="298"/>
      <c r="F698" s="298"/>
      <c r="G698" s="298"/>
      <c r="H698" s="298"/>
      <c r="I698" s="298"/>
    </row>
    <row r="699">
      <c r="D699" s="298"/>
      <c r="E699" s="298"/>
      <c r="F699" s="298"/>
      <c r="G699" s="298"/>
      <c r="H699" s="298"/>
      <c r="I699" s="298"/>
    </row>
    <row r="700">
      <c r="D700" s="298"/>
      <c r="E700" s="298"/>
      <c r="F700" s="298"/>
      <c r="G700" s="298"/>
      <c r="H700" s="298"/>
      <c r="I700" s="298"/>
    </row>
    <row r="701">
      <c r="D701" s="298"/>
      <c r="E701" s="298"/>
      <c r="F701" s="298"/>
      <c r="G701" s="298"/>
      <c r="H701" s="298"/>
      <c r="I701" s="298"/>
    </row>
    <row r="702">
      <c r="D702" s="298"/>
      <c r="E702" s="298"/>
      <c r="F702" s="298"/>
      <c r="G702" s="298"/>
      <c r="H702" s="298"/>
      <c r="I702" s="298"/>
    </row>
    <row r="703">
      <c r="D703" s="298"/>
      <c r="E703" s="298"/>
      <c r="F703" s="298"/>
      <c r="G703" s="298"/>
      <c r="H703" s="298"/>
      <c r="I703" s="298"/>
    </row>
    <row r="704">
      <c r="D704" s="298"/>
      <c r="E704" s="298"/>
      <c r="F704" s="298"/>
      <c r="G704" s="298"/>
      <c r="H704" s="298"/>
      <c r="I704" s="298"/>
    </row>
    <row r="705">
      <c r="D705" s="298"/>
      <c r="E705" s="298"/>
      <c r="F705" s="298"/>
      <c r="G705" s="298"/>
      <c r="H705" s="298"/>
      <c r="I705" s="298"/>
    </row>
    <row r="706">
      <c r="D706" s="298"/>
      <c r="E706" s="298"/>
      <c r="F706" s="298"/>
      <c r="G706" s="298"/>
      <c r="H706" s="298"/>
      <c r="I706" s="298"/>
    </row>
    <row r="707">
      <c r="D707" s="298"/>
      <c r="E707" s="298"/>
      <c r="F707" s="298"/>
      <c r="G707" s="298"/>
      <c r="H707" s="298"/>
      <c r="I707" s="298"/>
    </row>
    <row r="708">
      <c r="D708" s="298"/>
      <c r="E708" s="298"/>
      <c r="F708" s="298"/>
      <c r="G708" s="298"/>
      <c r="H708" s="298"/>
      <c r="I708" s="298"/>
    </row>
    <row r="709">
      <c r="D709" s="298"/>
      <c r="E709" s="298"/>
      <c r="F709" s="298"/>
      <c r="G709" s="298"/>
      <c r="H709" s="298"/>
      <c r="I709" s="298"/>
    </row>
    <row r="710">
      <c r="D710" s="298"/>
      <c r="E710" s="298"/>
      <c r="F710" s="298"/>
      <c r="G710" s="298"/>
      <c r="H710" s="298"/>
      <c r="I710" s="298"/>
    </row>
    <row r="711">
      <c r="D711" s="298"/>
      <c r="E711" s="298"/>
      <c r="F711" s="298"/>
      <c r="G711" s="298"/>
      <c r="H711" s="298"/>
      <c r="I711" s="298"/>
    </row>
    <row r="712">
      <c r="D712" s="298"/>
      <c r="E712" s="298"/>
      <c r="F712" s="298"/>
      <c r="G712" s="298"/>
      <c r="H712" s="298"/>
      <c r="I712" s="298"/>
    </row>
    <row r="713">
      <c r="D713" s="298"/>
      <c r="E713" s="298"/>
      <c r="F713" s="298"/>
      <c r="G713" s="298"/>
      <c r="H713" s="298"/>
      <c r="I713" s="298"/>
    </row>
    <row r="714">
      <c r="D714" s="298"/>
      <c r="E714" s="298"/>
      <c r="F714" s="298"/>
      <c r="G714" s="298"/>
      <c r="H714" s="298"/>
      <c r="I714" s="298"/>
    </row>
    <row r="715">
      <c r="D715" s="298"/>
      <c r="E715" s="298"/>
      <c r="F715" s="298"/>
      <c r="G715" s="298"/>
      <c r="H715" s="298"/>
      <c r="I715" s="298"/>
    </row>
    <row r="716">
      <c r="D716" s="298"/>
      <c r="E716" s="298"/>
      <c r="F716" s="298"/>
      <c r="G716" s="298"/>
      <c r="H716" s="298"/>
      <c r="I716" s="298"/>
    </row>
    <row r="717">
      <c r="D717" s="298"/>
      <c r="E717" s="298"/>
      <c r="F717" s="298"/>
      <c r="G717" s="298"/>
      <c r="H717" s="298"/>
      <c r="I717" s="298"/>
    </row>
    <row r="718">
      <c r="D718" s="298"/>
      <c r="E718" s="298"/>
      <c r="F718" s="298"/>
      <c r="G718" s="298"/>
      <c r="H718" s="298"/>
      <c r="I718" s="298"/>
    </row>
    <row r="719">
      <c r="D719" s="298"/>
      <c r="E719" s="298"/>
      <c r="F719" s="298"/>
      <c r="G719" s="298"/>
      <c r="H719" s="298"/>
      <c r="I719" s="298"/>
    </row>
    <row r="720">
      <c r="D720" s="298"/>
      <c r="E720" s="298"/>
      <c r="F720" s="298"/>
      <c r="G720" s="298"/>
      <c r="H720" s="298"/>
      <c r="I720" s="298"/>
    </row>
    <row r="721">
      <c r="D721" s="298"/>
      <c r="E721" s="298"/>
      <c r="F721" s="298"/>
      <c r="G721" s="298"/>
      <c r="H721" s="298"/>
      <c r="I721" s="298"/>
    </row>
    <row r="722">
      <c r="D722" s="298"/>
      <c r="E722" s="298"/>
      <c r="F722" s="298"/>
      <c r="G722" s="298"/>
      <c r="H722" s="298"/>
      <c r="I722" s="298"/>
    </row>
    <row r="723">
      <c r="D723" s="298"/>
      <c r="E723" s="298"/>
      <c r="F723" s="298"/>
      <c r="G723" s="298"/>
      <c r="H723" s="298"/>
      <c r="I723" s="298"/>
    </row>
    <row r="724">
      <c r="D724" s="298"/>
      <c r="E724" s="298"/>
      <c r="F724" s="298"/>
      <c r="G724" s="298"/>
      <c r="H724" s="298"/>
      <c r="I724" s="298"/>
    </row>
    <row r="725">
      <c r="D725" s="298"/>
      <c r="E725" s="298"/>
      <c r="F725" s="298"/>
      <c r="G725" s="298"/>
      <c r="H725" s="298"/>
      <c r="I725" s="298"/>
    </row>
    <row r="726">
      <c r="D726" s="298"/>
      <c r="E726" s="298"/>
      <c r="F726" s="298"/>
      <c r="G726" s="298"/>
      <c r="H726" s="298"/>
      <c r="I726" s="298"/>
    </row>
    <row r="727">
      <c r="D727" s="298"/>
      <c r="E727" s="298"/>
      <c r="F727" s="298"/>
      <c r="G727" s="298"/>
      <c r="H727" s="298"/>
      <c r="I727" s="298"/>
    </row>
    <row r="728">
      <c r="D728" s="298"/>
      <c r="E728" s="298"/>
      <c r="F728" s="298"/>
      <c r="G728" s="298"/>
      <c r="H728" s="298"/>
      <c r="I728" s="298"/>
    </row>
    <row r="729">
      <c r="D729" s="298"/>
      <c r="E729" s="298"/>
      <c r="F729" s="298"/>
      <c r="G729" s="298"/>
      <c r="H729" s="298"/>
      <c r="I729" s="298"/>
    </row>
    <row r="730">
      <c r="D730" s="298"/>
      <c r="E730" s="298"/>
      <c r="F730" s="298"/>
      <c r="G730" s="298"/>
      <c r="H730" s="298"/>
      <c r="I730" s="298"/>
    </row>
    <row r="731">
      <c r="D731" s="298"/>
      <c r="E731" s="298"/>
      <c r="F731" s="298"/>
      <c r="G731" s="298"/>
      <c r="H731" s="298"/>
      <c r="I731" s="298"/>
    </row>
    <row r="732">
      <c r="D732" s="298"/>
      <c r="E732" s="298"/>
      <c r="F732" s="298"/>
      <c r="G732" s="298"/>
      <c r="H732" s="298"/>
      <c r="I732" s="298"/>
    </row>
    <row r="733">
      <c r="D733" s="298"/>
      <c r="E733" s="298"/>
      <c r="F733" s="298"/>
      <c r="G733" s="298"/>
      <c r="H733" s="298"/>
      <c r="I733" s="298"/>
    </row>
    <row r="734">
      <c r="D734" s="298"/>
      <c r="E734" s="298"/>
      <c r="F734" s="298"/>
      <c r="G734" s="298"/>
      <c r="H734" s="298"/>
      <c r="I734" s="298"/>
    </row>
    <row r="735">
      <c r="D735" s="298"/>
      <c r="E735" s="298"/>
      <c r="F735" s="298"/>
      <c r="G735" s="298"/>
      <c r="H735" s="298"/>
      <c r="I735" s="298"/>
    </row>
    <row r="736">
      <c r="D736" s="298"/>
      <c r="E736" s="298"/>
      <c r="F736" s="298"/>
      <c r="G736" s="298"/>
      <c r="H736" s="298"/>
      <c r="I736" s="298"/>
    </row>
    <row r="737">
      <c r="D737" s="298"/>
      <c r="E737" s="298"/>
      <c r="F737" s="298"/>
      <c r="G737" s="298"/>
      <c r="H737" s="298"/>
      <c r="I737" s="298"/>
    </row>
    <row r="738">
      <c r="D738" s="298"/>
      <c r="E738" s="298"/>
      <c r="F738" s="298"/>
      <c r="G738" s="298"/>
      <c r="H738" s="298"/>
      <c r="I738" s="298"/>
    </row>
    <row r="739">
      <c r="D739" s="298"/>
      <c r="E739" s="298"/>
      <c r="F739" s="298"/>
      <c r="G739" s="298"/>
      <c r="H739" s="298"/>
      <c r="I739" s="298"/>
    </row>
    <row r="740">
      <c r="D740" s="298"/>
      <c r="E740" s="298"/>
      <c r="F740" s="298"/>
      <c r="G740" s="298"/>
      <c r="H740" s="298"/>
      <c r="I740" s="298"/>
    </row>
    <row r="741">
      <c r="D741" s="298"/>
      <c r="E741" s="298"/>
      <c r="F741" s="298"/>
      <c r="G741" s="298"/>
      <c r="H741" s="298"/>
      <c r="I741" s="298"/>
    </row>
    <row r="742">
      <c r="D742" s="298"/>
      <c r="E742" s="298"/>
      <c r="F742" s="298"/>
      <c r="G742" s="298"/>
      <c r="H742" s="298"/>
      <c r="I742" s="298"/>
    </row>
    <row r="743">
      <c r="D743" s="298"/>
      <c r="E743" s="298"/>
      <c r="F743" s="298"/>
      <c r="G743" s="298"/>
      <c r="H743" s="298"/>
      <c r="I743" s="298"/>
    </row>
    <row r="744">
      <c r="D744" s="298"/>
      <c r="E744" s="298"/>
      <c r="F744" s="298"/>
      <c r="G744" s="298"/>
      <c r="H744" s="298"/>
      <c r="I744" s="298"/>
    </row>
    <row r="745">
      <c r="D745" s="298"/>
      <c r="E745" s="298"/>
      <c r="F745" s="298"/>
      <c r="G745" s="298"/>
      <c r="H745" s="298"/>
      <c r="I745" s="298"/>
    </row>
    <row r="746">
      <c r="D746" s="298"/>
      <c r="E746" s="298"/>
      <c r="F746" s="298"/>
      <c r="G746" s="298"/>
      <c r="H746" s="298"/>
      <c r="I746" s="298"/>
    </row>
    <row r="747">
      <c r="D747" s="298"/>
      <c r="E747" s="298"/>
      <c r="F747" s="298"/>
      <c r="G747" s="298"/>
      <c r="H747" s="298"/>
      <c r="I747" s="298"/>
    </row>
    <row r="748">
      <c r="D748" s="298"/>
      <c r="E748" s="298"/>
      <c r="F748" s="298"/>
      <c r="G748" s="298"/>
      <c r="H748" s="298"/>
      <c r="I748" s="298"/>
    </row>
    <row r="749">
      <c r="D749" s="298"/>
      <c r="E749" s="298"/>
      <c r="F749" s="298"/>
      <c r="G749" s="298"/>
      <c r="H749" s="298"/>
      <c r="I749" s="298"/>
    </row>
    <row r="750">
      <c r="D750" s="298"/>
      <c r="E750" s="298"/>
      <c r="F750" s="298"/>
      <c r="G750" s="298"/>
      <c r="H750" s="298"/>
      <c r="I750" s="298"/>
    </row>
    <row r="751">
      <c r="D751" s="298"/>
      <c r="E751" s="298"/>
      <c r="F751" s="298"/>
      <c r="G751" s="298"/>
      <c r="H751" s="298"/>
      <c r="I751" s="298"/>
    </row>
    <row r="752">
      <c r="D752" s="298"/>
      <c r="E752" s="298"/>
      <c r="F752" s="298"/>
      <c r="G752" s="298"/>
      <c r="H752" s="298"/>
      <c r="I752" s="298"/>
    </row>
    <row r="753">
      <c r="D753" s="298"/>
      <c r="E753" s="298"/>
      <c r="F753" s="298"/>
      <c r="G753" s="298"/>
      <c r="H753" s="298"/>
      <c r="I753" s="298"/>
    </row>
    <row r="754">
      <c r="D754" s="298"/>
      <c r="E754" s="298"/>
      <c r="F754" s="298"/>
      <c r="G754" s="298"/>
      <c r="H754" s="298"/>
      <c r="I754" s="298"/>
    </row>
    <row r="755">
      <c r="D755" s="298"/>
      <c r="E755" s="298"/>
      <c r="F755" s="298"/>
      <c r="G755" s="298"/>
      <c r="H755" s="298"/>
      <c r="I755" s="298"/>
    </row>
    <row r="756">
      <c r="D756" s="298"/>
      <c r="E756" s="298"/>
      <c r="F756" s="298"/>
      <c r="G756" s="298"/>
      <c r="H756" s="298"/>
      <c r="I756" s="298"/>
    </row>
    <row r="757">
      <c r="D757" s="298"/>
      <c r="E757" s="298"/>
      <c r="F757" s="298"/>
      <c r="G757" s="298"/>
      <c r="H757" s="298"/>
      <c r="I757" s="298"/>
    </row>
    <row r="758">
      <c r="D758" s="298"/>
      <c r="E758" s="298"/>
      <c r="F758" s="298"/>
      <c r="G758" s="298"/>
      <c r="H758" s="298"/>
      <c r="I758" s="298"/>
    </row>
    <row r="759">
      <c r="D759" s="298"/>
      <c r="E759" s="298"/>
      <c r="F759" s="298"/>
      <c r="G759" s="298"/>
      <c r="H759" s="298"/>
      <c r="I759" s="298"/>
    </row>
    <row r="760">
      <c r="D760" s="298"/>
      <c r="E760" s="298"/>
      <c r="F760" s="298"/>
      <c r="G760" s="298"/>
      <c r="H760" s="298"/>
      <c r="I760" s="298"/>
    </row>
    <row r="761">
      <c r="D761" s="298"/>
      <c r="E761" s="298"/>
      <c r="F761" s="298"/>
      <c r="G761" s="298"/>
      <c r="H761" s="298"/>
      <c r="I761" s="298"/>
    </row>
    <row r="762">
      <c r="D762" s="298"/>
      <c r="E762" s="298"/>
      <c r="F762" s="298"/>
      <c r="G762" s="298"/>
      <c r="H762" s="298"/>
      <c r="I762" s="298"/>
    </row>
    <row r="763">
      <c r="D763" s="298"/>
      <c r="E763" s="298"/>
      <c r="F763" s="298"/>
      <c r="G763" s="298"/>
      <c r="H763" s="298"/>
      <c r="I763" s="298"/>
    </row>
    <row r="764">
      <c r="D764" s="298"/>
      <c r="E764" s="298"/>
      <c r="F764" s="298"/>
      <c r="G764" s="298"/>
      <c r="H764" s="298"/>
      <c r="I764" s="298"/>
    </row>
    <row r="765">
      <c r="D765" s="298"/>
      <c r="E765" s="298"/>
      <c r="F765" s="298"/>
      <c r="G765" s="298"/>
      <c r="H765" s="298"/>
      <c r="I765" s="298"/>
    </row>
    <row r="766">
      <c r="D766" s="298"/>
      <c r="E766" s="298"/>
      <c r="F766" s="298"/>
      <c r="G766" s="298"/>
      <c r="H766" s="298"/>
      <c r="I766" s="298"/>
    </row>
    <row r="767">
      <c r="D767" s="298"/>
      <c r="E767" s="298"/>
      <c r="F767" s="298"/>
      <c r="G767" s="298"/>
      <c r="H767" s="298"/>
      <c r="I767" s="298"/>
    </row>
    <row r="768">
      <c r="D768" s="298"/>
      <c r="E768" s="298"/>
      <c r="F768" s="298"/>
      <c r="G768" s="298"/>
      <c r="H768" s="298"/>
      <c r="I768" s="298"/>
    </row>
    <row r="769">
      <c r="D769" s="298"/>
      <c r="E769" s="298"/>
      <c r="F769" s="298"/>
      <c r="G769" s="298"/>
      <c r="H769" s="298"/>
      <c r="I769" s="298"/>
    </row>
  </sheetData>
  <mergeCells count="302">
    <mergeCell ref="D44:H44"/>
    <mergeCell ref="G45:H45"/>
    <mergeCell ref="G46:H46"/>
    <mergeCell ref="G47:H47"/>
    <mergeCell ref="G48:H48"/>
    <mergeCell ref="E49:H49"/>
    <mergeCell ref="E50:H50"/>
    <mergeCell ref="E51:F51"/>
    <mergeCell ref="E52:F52"/>
    <mergeCell ref="E53:F53"/>
    <mergeCell ref="D54:H54"/>
    <mergeCell ref="G55:H55"/>
    <mergeCell ref="G56:H56"/>
    <mergeCell ref="G57:H57"/>
    <mergeCell ref="C2:I2"/>
    <mergeCell ref="D3:H3"/>
    <mergeCell ref="D4:H4"/>
    <mergeCell ref="G5:H5"/>
    <mergeCell ref="G6:H6"/>
    <mergeCell ref="G7:H7"/>
    <mergeCell ref="G8:H8"/>
    <mergeCell ref="E9:H9"/>
    <mergeCell ref="E10:H10"/>
    <mergeCell ref="E11:F11"/>
    <mergeCell ref="E12:F12"/>
    <mergeCell ref="E13:F13"/>
    <mergeCell ref="D14:H14"/>
    <mergeCell ref="G15:H15"/>
    <mergeCell ref="G16:H16"/>
    <mergeCell ref="G17:H17"/>
    <mergeCell ref="G18:H18"/>
    <mergeCell ref="E19:H19"/>
    <mergeCell ref="E20:H20"/>
    <mergeCell ref="E21:F21"/>
    <mergeCell ref="E22:F22"/>
    <mergeCell ref="E23:F23"/>
    <mergeCell ref="D24:H24"/>
    <mergeCell ref="G25:H25"/>
    <mergeCell ref="G26:H26"/>
    <mergeCell ref="G27:H27"/>
    <mergeCell ref="G28:H28"/>
    <mergeCell ref="E29:H29"/>
    <mergeCell ref="E30:H30"/>
    <mergeCell ref="E31:F31"/>
    <mergeCell ref="E32:F32"/>
    <mergeCell ref="E33:F33"/>
    <mergeCell ref="D34:H34"/>
    <mergeCell ref="G35:H35"/>
    <mergeCell ref="G36:H36"/>
    <mergeCell ref="G37:H37"/>
    <mergeCell ref="G38:H38"/>
    <mergeCell ref="E39:H39"/>
    <mergeCell ref="E40:H40"/>
    <mergeCell ref="E41:F41"/>
    <mergeCell ref="E42:F42"/>
    <mergeCell ref="E43:F43"/>
    <mergeCell ref="G58:H58"/>
    <mergeCell ref="E59:H59"/>
    <mergeCell ref="E60:H60"/>
    <mergeCell ref="E61:F61"/>
    <mergeCell ref="E62:F62"/>
    <mergeCell ref="E63:F63"/>
    <mergeCell ref="D64:H64"/>
    <mergeCell ref="G65:H65"/>
    <mergeCell ref="G66:H66"/>
    <mergeCell ref="G67:H67"/>
    <mergeCell ref="G68:H68"/>
    <mergeCell ref="E69:H69"/>
    <mergeCell ref="E70:H70"/>
    <mergeCell ref="E71:F71"/>
    <mergeCell ref="E72:F72"/>
    <mergeCell ref="E73:F73"/>
    <mergeCell ref="D74:H74"/>
    <mergeCell ref="G75:H75"/>
    <mergeCell ref="G76:H76"/>
    <mergeCell ref="G77:H77"/>
    <mergeCell ref="G78:H78"/>
    <mergeCell ref="E79:H79"/>
    <mergeCell ref="E80:H80"/>
    <mergeCell ref="E81:F81"/>
    <mergeCell ref="E82:F82"/>
    <mergeCell ref="E83:F83"/>
    <mergeCell ref="D84:H84"/>
    <mergeCell ref="G85:H85"/>
    <mergeCell ref="G86:H86"/>
    <mergeCell ref="G87:H87"/>
    <mergeCell ref="G88:H88"/>
    <mergeCell ref="E89:H89"/>
    <mergeCell ref="E90:H90"/>
    <mergeCell ref="E91:F91"/>
    <mergeCell ref="E92:F92"/>
    <mergeCell ref="E93:F93"/>
    <mergeCell ref="D94:H94"/>
    <mergeCell ref="G95:H95"/>
    <mergeCell ref="G96:H96"/>
    <mergeCell ref="G97:H97"/>
    <mergeCell ref="G98:H98"/>
    <mergeCell ref="E99:H99"/>
    <mergeCell ref="E100:H100"/>
    <mergeCell ref="E101:F101"/>
    <mergeCell ref="E102:F102"/>
    <mergeCell ref="E103:F103"/>
    <mergeCell ref="D104:H104"/>
    <mergeCell ref="G105:H105"/>
    <mergeCell ref="G106:H106"/>
    <mergeCell ref="G107:H107"/>
    <mergeCell ref="G108:H108"/>
    <mergeCell ref="E109:H109"/>
    <mergeCell ref="E110:H110"/>
    <mergeCell ref="E111:F111"/>
    <mergeCell ref="E112:F112"/>
    <mergeCell ref="E113:F113"/>
    <mergeCell ref="D114:H114"/>
    <mergeCell ref="G115:H115"/>
    <mergeCell ref="G116:H116"/>
    <mergeCell ref="G117:H117"/>
    <mergeCell ref="G118:H118"/>
    <mergeCell ref="E119:H119"/>
    <mergeCell ref="E120:H120"/>
    <mergeCell ref="E121:F121"/>
    <mergeCell ref="E122:F122"/>
    <mergeCell ref="E123:F123"/>
    <mergeCell ref="D124:H124"/>
    <mergeCell ref="G125:H125"/>
    <mergeCell ref="G126:H126"/>
    <mergeCell ref="G127:H127"/>
    <mergeCell ref="G128:H128"/>
    <mergeCell ref="E129:H129"/>
    <mergeCell ref="E130:H130"/>
    <mergeCell ref="E131:F131"/>
    <mergeCell ref="E132:F132"/>
    <mergeCell ref="E133:F133"/>
    <mergeCell ref="D134:H134"/>
    <mergeCell ref="G135:H135"/>
    <mergeCell ref="G136:H136"/>
    <mergeCell ref="G137:H137"/>
    <mergeCell ref="G138:H138"/>
    <mergeCell ref="E139:H139"/>
    <mergeCell ref="E140:H140"/>
    <mergeCell ref="E141:F141"/>
    <mergeCell ref="E142:F142"/>
    <mergeCell ref="E143:F143"/>
    <mergeCell ref="D144:H144"/>
    <mergeCell ref="G145:H145"/>
    <mergeCell ref="G146:H146"/>
    <mergeCell ref="G147:H147"/>
    <mergeCell ref="G148:H148"/>
    <mergeCell ref="E149:H149"/>
    <mergeCell ref="E150:H150"/>
    <mergeCell ref="E151:F151"/>
    <mergeCell ref="E152:F152"/>
    <mergeCell ref="E153:F153"/>
    <mergeCell ref="D154:H154"/>
    <mergeCell ref="G155:H155"/>
    <mergeCell ref="G156:H156"/>
    <mergeCell ref="G157:H157"/>
    <mergeCell ref="G158:H158"/>
    <mergeCell ref="E159:H159"/>
    <mergeCell ref="E160:H160"/>
    <mergeCell ref="E161:F161"/>
    <mergeCell ref="E162:F162"/>
    <mergeCell ref="E163:F163"/>
    <mergeCell ref="D164:H164"/>
    <mergeCell ref="G165:H165"/>
    <mergeCell ref="G166:H166"/>
    <mergeCell ref="G167:H167"/>
    <mergeCell ref="G168:H168"/>
    <mergeCell ref="E169:H169"/>
    <mergeCell ref="E170:H170"/>
    <mergeCell ref="E171:F171"/>
    <mergeCell ref="E172:F172"/>
    <mergeCell ref="E173:F173"/>
    <mergeCell ref="D174:H174"/>
    <mergeCell ref="G175:H175"/>
    <mergeCell ref="G176:H176"/>
    <mergeCell ref="G177:H177"/>
    <mergeCell ref="G178:H178"/>
    <mergeCell ref="E179:H179"/>
    <mergeCell ref="E180:H180"/>
    <mergeCell ref="E181:F181"/>
    <mergeCell ref="E182:F182"/>
    <mergeCell ref="E183:F183"/>
    <mergeCell ref="D184:H184"/>
    <mergeCell ref="G185:H185"/>
    <mergeCell ref="G186:H186"/>
    <mergeCell ref="G187:H187"/>
    <mergeCell ref="G188:H188"/>
    <mergeCell ref="E189:H189"/>
    <mergeCell ref="E190:H190"/>
    <mergeCell ref="E191:F191"/>
    <mergeCell ref="E192:F192"/>
    <mergeCell ref="E193:F193"/>
    <mergeCell ref="D194:H194"/>
    <mergeCell ref="G195:H195"/>
    <mergeCell ref="G196:H196"/>
    <mergeCell ref="G197:H197"/>
    <mergeCell ref="G198:H198"/>
    <mergeCell ref="E199:H199"/>
    <mergeCell ref="E200:H200"/>
    <mergeCell ref="E201:F201"/>
    <mergeCell ref="E202:F202"/>
    <mergeCell ref="E203:F203"/>
    <mergeCell ref="D204:H204"/>
    <mergeCell ref="G205:H205"/>
    <mergeCell ref="G206:H206"/>
    <mergeCell ref="G207:H207"/>
    <mergeCell ref="G208:H208"/>
    <mergeCell ref="E209:H209"/>
    <mergeCell ref="E210:H210"/>
    <mergeCell ref="E211:F211"/>
    <mergeCell ref="D254:H254"/>
    <mergeCell ref="G255:H255"/>
    <mergeCell ref="G256:H256"/>
    <mergeCell ref="G257:H257"/>
    <mergeCell ref="G258:H258"/>
    <mergeCell ref="E259:H259"/>
    <mergeCell ref="E260:H260"/>
    <mergeCell ref="E261:F261"/>
    <mergeCell ref="E262:F262"/>
    <mergeCell ref="E263:F263"/>
    <mergeCell ref="D264:H264"/>
    <mergeCell ref="G265:H265"/>
    <mergeCell ref="G266:H266"/>
    <mergeCell ref="G267:H267"/>
    <mergeCell ref="G275:H275"/>
    <mergeCell ref="G276:H276"/>
    <mergeCell ref="G277:H277"/>
    <mergeCell ref="G278:H278"/>
    <mergeCell ref="E279:H279"/>
    <mergeCell ref="E280:H280"/>
    <mergeCell ref="E281:F281"/>
    <mergeCell ref="E282:F282"/>
    <mergeCell ref="E283:F283"/>
    <mergeCell ref="D284:H284"/>
    <mergeCell ref="G285:H285"/>
    <mergeCell ref="G286:H286"/>
    <mergeCell ref="G287:H287"/>
    <mergeCell ref="G288:H288"/>
    <mergeCell ref="G296:H296"/>
    <mergeCell ref="G297:H297"/>
    <mergeCell ref="G298:H298"/>
    <mergeCell ref="E299:H299"/>
    <mergeCell ref="E300:H300"/>
    <mergeCell ref="E301:F301"/>
    <mergeCell ref="E302:F302"/>
    <mergeCell ref="E303:F303"/>
    <mergeCell ref="E289:H289"/>
    <mergeCell ref="E290:H290"/>
    <mergeCell ref="E291:F291"/>
    <mergeCell ref="E292:F292"/>
    <mergeCell ref="E293:F293"/>
    <mergeCell ref="D294:H294"/>
    <mergeCell ref="G295:H295"/>
    <mergeCell ref="E212:F212"/>
    <mergeCell ref="E213:F213"/>
    <mergeCell ref="D214:H214"/>
    <mergeCell ref="G215:H215"/>
    <mergeCell ref="G216:H216"/>
    <mergeCell ref="G217:H217"/>
    <mergeCell ref="G218:H218"/>
    <mergeCell ref="E219:H219"/>
    <mergeCell ref="E220:H220"/>
    <mergeCell ref="E221:F221"/>
    <mergeCell ref="E222:F222"/>
    <mergeCell ref="E223:F223"/>
    <mergeCell ref="D224:H224"/>
    <mergeCell ref="G225:H225"/>
    <mergeCell ref="G226:H226"/>
    <mergeCell ref="G227:H227"/>
    <mergeCell ref="G228:H228"/>
    <mergeCell ref="E229:H229"/>
    <mergeCell ref="E230:H230"/>
    <mergeCell ref="E231:F231"/>
    <mergeCell ref="E232:F232"/>
    <mergeCell ref="E233:F233"/>
    <mergeCell ref="D234:H234"/>
    <mergeCell ref="G235:H235"/>
    <mergeCell ref="G236:H236"/>
    <mergeCell ref="G237:H237"/>
    <mergeCell ref="G238:H238"/>
    <mergeCell ref="E239:H239"/>
    <mergeCell ref="E240:H240"/>
    <mergeCell ref="E241:F241"/>
    <mergeCell ref="E242:F242"/>
    <mergeCell ref="E243:F243"/>
    <mergeCell ref="D244:H244"/>
    <mergeCell ref="G245:H245"/>
    <mergeCell ref="G246:H246"/>
    <mergeCell ref="G247:H247"/>
    <mergeCell ref="G248:H248"/>
    <mergeCell ref="E249:H249"/>
    <mergeCell ref="E250:H250"/>
    <mergeCell ref="E251:F251"/>
    <mergeCell ref="E252:F252"/>
    <mergeCell ref="E253:F253"/>
    <mergeCell ref="G268:H268"/>
    <mergeCell ref="E269:H269"/>
    <mergeCell ref="E270:H270"/>
    <mergeCell ref="E271:F271"/>
    <mergeCell ref="E272:F272"/>
    <mergeCell ref="E273:F273"/>
    <mergeCell ref="D274:H274"/>
  </mergeCells>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4" priority="1" operator="equal">
      <formula>"A"</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5" priority="2" operator="equal">
      <formula>"B"</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6" priority="3" operator="equal">
      <formula>"C1"</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7" priority="4" operator="equal">
      <formula>"C2"</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8" priority="5" operator="equal">
      <formula>"D"</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9" priority="6" operator="equal">
      <formula>"R"</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10" priority="7" operator="equal">
      <formula>"N"</formula>
    </cfRule>
  </conditionalFormatting>
  <printOptions gridLines="1" horizontalCentered="1"/>
  <pageMargins bottom="0.75" footer="0.0" header="0.0" left="0.7" right="0.7" top="0.75"/>
  <pageSetup fitToHeight="0" paperSize="9" cellComments="atEnd" orientation="portrait" pageOrder="overThenDown"/>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hidden="1" min="1" max="1" width="4.25"/>
    <col customWidth="1" hidden="1" min="2" max="2" width="7.13"/>
    <col customWidth="1" min="3" max="3" width="1.75"/>
    <col customWidth="1" min="4" max="8" width="6.38"/>
    <col customWidth="1" min="9" max="9" width="0.38"/>
  </cols>
  <sheetData>
    <row r="1" ht="25.5" hidden="1" customHeight="1"/>
    <row r="2" ht="6.0" customHeight="1">
      <c r="B2" s="238"/>
      <c r="C2" s="238"/>
    </row>
    <row r="3" ht="48.0" customHeight="1">
      <c r="D3" s="297" t="s">
        <v>114</v>
      </c>
    </row>
    <row r="4" ht="20.25" customHeight="1">
      <c r="D4" s="241">
        <f>NOW()</f>
        <v>46265.50961</v>
      </c>
    </row>
    <row r="5" ht="27.0" customHeight="1">
      <c r="A5" s="36" t="s">
        <v>98</v>
      </c>
      <c r="B5" s="36">
        <v>1.0</v>
      </c>
      <c r="D5" s="242" t="s">
        <v>11</v>
      </c>
      <c r="E5" s="243" t="s">
        <v>12</v>
      </c>
      <c r="F5" s="243" t="s">
        <v>13</v>
      </c>
      <c r="G5" s="244" t="s">
        <v>80</v>
      </c>
      <c r="H5" s="245"/>
    </row>
    <row r="6" ht="27.0" customHeight="1">
      <c r="A6" s="36"/>
      <c r="D6" s="247">
        <f t="array" ref="D6">IFERROR(INDEX('計測入力シート（ここのみ編集可）'!$BN$17:$BN$116,MATCH(A5&amp;B5,'計測入力シート（ここのみ編集可）'!$BO$17:$BO$116,0)),"")</f>
        <v>1</v>
      </c>
      <c r="E6" s="248" t="str">
        <f t="array" ref="E6">IFERROR(INDEX('計測入力シート（ここのみ編集可）'!$BP$17:$BP$116,MATCH(A5&amp;B5,'計測入力シート（ここのみ編集可）'!$BO$17:$BO$116,0)),"")</f>
        <v>-</v>
      </c>
      <c r="F6" s="249" t="str">
        <f t="array" ref="F6">IFERROR(INDEX('計測入力シート（ここのみ編集可）'!$BR$17:$BR$116,MATCH(A5&amp;B5,'計測入力シート（ここのみ編集可）'!$BO$17:$BO$116,0)),"")</f>
        <v>-</v>
      </c>
      <c r="G6" s="250">
        <f t="array" ref="G6">IFERROR(INDEX('計測入力シート（ここのみ編集可）'!$BL$17:$BL$116,MATCH(A5&amp;B5,'計測入力シート（ここのみ編集可）'!$BO$17:$BO$116,0)),"")</f>
        <v>5</v>
      </c>
      <c r="H6" s="251"/>
    </row>
    <row r="7" ht="27.0" customHeight="1">
      <c r="D7" s="252" t="s">
        <v>18</v>
      </c>
      <c r="E7" s="253">
        <f t="array" ref="E7">IFERROR(INDEX('計測入力シート（ここのみ編集可）'!$C$17:$C$116,MATCH(A5&amp;B5,'計測入力シート（ここのみ編集可）'!$BO$17:$BO$116,0)),"")</f>
        <v>44</v>
      </c>
      <c r="F7" s="254" t="s">
        <v>4</v>
      </c>
      <c r="G7" s="255" t="str">
        <f t="array" ref="G7">IFERROR(INDEX('計測入力シート（ここのみ編集可）'!$D$17:$D$116,MATCH(A5&amp;B5,'計測入力シート（ここのみ編集可）'!$BO$17:$BO$116,0)),"")</f>
        <v>TOKICO</v>
      </c>
      <c r="H7" s="256"/>
    </row>
    <row r="8" ht="27.0" customHeight="1">
      <c r="D8" s="257" t="s">
        <v>3</v>
      </c>
      <c r="E8" s="258" t="str">
        <f t="array" ref="E8">IFERROR(INDEX('計測入力シート（ここのみ編集可）'!$B$17:$B$116,MATCH(A5&amp;B5,'計測入力シート（ここのみ編集可）'!$BO$17:$BO$116,0)),"")</f>
        <v>C1</v>
      </c>
      <c r="F8" s="259" t="s">
        <v>5</v>
      </c>
      <c r="G8" s="260" t="str">
        <f t="array" ref="G8">IFERROR(INDEX('計測入力シート（ここのみ編集可）'!$E$17:$E$116,MATCH(A5&amp;B5,'計測入力シート（ここのみ編集可）'!$BO$17:$BO$116,0)),"")</f>
        <v>GSX-R1000</v>
      </c>
      <c r="H8" s="261"/>
    </row>
    <row r="9" ht="24.75" customHeight="1">
      <c r="D9" s="262" t="s">
        <v>58</v>
      </c>
      <c r="E9" s="263" t="str">
        <f t="array" ref="E9">IFERROR(INDEX(#REF!,MATCH(A5&amp;B5,'計測入力シート（ここのみ編集可）'!$BO$17:$BO$116,0)),"")</f>
        <v/>
      </c>
      <c r="H9" s="35"/>
    </row>
    <row r="10" ht="52.5" customHeight="1">
      <c r="D10" s="264" t="s">
        <v>68</v>
      </c>
      <c r="E10" s="265" t="str">
        <f t="array" ref="E10">IFERROR(INDEX(#REF!,MATCH(A5&amp;B5,'計測入力シート（ここのみ編集可）'!$BO$17:$BO$116,0)),"")</f>
        <v/>
      </c>
      <c r="F10" s="2"/>
      <c r="G10" s="2"/>
      <c r="H10" s="3"/>
    </row>
    <row r="11" ht="20.25" customHeight="1">
      <c r="D11" s="266" t="s">
        <v>70</v>
      </c>
      <c r="E11" s="267" t="str">
        <f t="array" ref="E11">IFERROR(INDEX('計測入力シート（ここのみ編集可）'!$AW$17:$AW$116,MATCH(A5&amp;B5,'計測入力シート（ここのみ編集可）'!$BO$17:$BO$116,0)),"")</f>
        <v>1:51:173</v>
      </c>
      <c r="F11" s="268"/>
      <c r="G11" s="269" t="s">
        <v>110</v>
      </c>
      <c r="H11" s="270" t="str">
        <f t="array" ref="H11">IFERROR(INDEX('計測入力シート（ここのみ編集可）'!$AY$17:$AY$116,MATCH(A5&amp;B5,'計測入力シート（ここのみ編集可）'!$BO$17:$BO$116,0)),"")</f>
        <v>-</v>
      </c>
    </row>
    <row r="12" ht="20.25" customHeight="1">
      <c r="D12" s="271" t="s">
        <v>73</v>
      </c>
      <c r="E12" s="272" t="str">
        <f t="array" ref="E12">IFERROR(INDEX('計測入力シート（ここのみ編集可）'!$AZ$17:$AZ$116,MATCH(A5&amp;B5,'計測入力シート（ここのみ編集可）'!$BO$17:$BO$116,0)),"")</f>
        <v>1:42:366</v>
      </c>
      <c r="F12" s="179"/>
      <c r="G12" s="273" t="s">
        <v>111</v>
      </c>
      <c r="H12" s="274" t="str">
        <f t="array" ref="H12">IFERROR(INDEX('計測入力シート（ここのみ編集可）'!$BB$17:$BB$116,MATCH(A5&amp;B5,'計測入力シート（ここのみ編集可）'!$BO$17:$BO$116,0)),"")</f>
        <v>-</v>
      </c>
    </row>
    <row r="13" ht="20.25" customHeight="1">
      <c r="D13" s="275" t="s">
        <v>112</v>
      </c>
      <c r="E13" s="276" t="str">
        <f t="array" ref="E13">IFERROR(INDEX('計測入力シート（ここのみ編集可）'!$BC$17:$BC$116,MATCH(A5&amp;B5,'計測入力シート（ここのみ編集可）'!$BO$17:$BO$116,0)),"")</f>
        <v>1:42:366</v>
      </c>
      <c r="F13" s="277"/>
      <c r="G13" s="278" t="s">
        <v>9</v>
      </c>
      <c r="H13" s="279">
        <f t="array" ref="H13">IFERROR(INDEX('計測入力シート（ここのみ編集可）'!$BD$17:$BD$116,MATCH(A5&amp;B5,'計測入力シート（ここのみ編集可）'!$BO$17:$BO$116,0)),"")</f>
        <v>1.048767494</v>
      </c>
    </row>
    <row r="14" ht="20.25" customHeight="1">
      <c r="D14" s="280"/>
    </row>
    <row r="15" ht="27.0" customHeight="1">
      <c r="A15" s="105" t="str">
        <f>A5</f>
        <v>C1</v>
      </c>
      <c r="B15" s="105">
        <f>B5+1</f>
        <v>2</v>
      </c>
      <c r="D15" s="242" t="s">
        <v>11</v>
      </c>
      <c r="E15" s="243" t="s">
        <v>12</v>
      </c>
      <c r="F15" s="243" t="s">
        <v>13</v>
      </c>
      <c r="G15" s="244" t="s">
        <v>80</v>
      </c>
      <c r="H15" s="245"/>
    </row>
    <row r="16" ht="27.0" customHeight="1">
      <c r="A16" s="36"/>
      <c r="B16" s="36"/>
      <c r="D16" s="247">
        <f t="array" ref="D16">IFERROR(INDEX('計測入力シート（ここのみ編集可）'!$BN$17:$BN$116,MATCH(A15&amp;B15,'計測入力シート（ここのみ編集可）'!$BO$17:$BO$116,0)),"")</f>
        <v>2</v>
      </c>
      <c r="E16" s="248" t="str">
        <f t="array" ref="E16">IFERROR(INDEX('計測入力シート（ここのみ編集可）'!$BP$17:$BP$116,MATCH(A15&amp;B15,'計測入力シート（ここのみ編集可）'!$BO$17:$BO$116,0)),"")</f>
        <v>-</v>
      </c>
      <c r="F16" s="249" t="str">
        <f t="array" ref="F16">IFERROR(INDEX('計測入力シート（ここのみ編集可）'!$BR$17:$BR$116,MATCH(A15&amp;B15,'計測入力シート（ここのみ編集可）'!$BO$17:$BO$116,0)),"")</f>
        <v>-</v>
      </c>
      <c r="G16" s="250">
        <f t="array" ref="G16">IFERROR(INDEX('計測入力シート（ここのみ編集可）'!$BL$17:$BL$116,MATCH(A15&amp;B15,'計測入力シート（ここのみ編集可）'!$BO$17:$BO$116,0)),"")</f>
        <v>7</v>
      </c>
      <c r="H16" s="251"/>
    </row>
    <row r="17" ht="27.0" customHeight="1">
      <c r="D17" s="252" t="s">
        <v>18</v>
      </c>
      <c r="E17" s="253">
        <f t="array" ref="E17">IFERROR(INDEX('計測入力シート（ここのみ編集可）'!$C$17:$C$116,MATCH(A15&amp;B15,'計測入力シート（ここのみ編集可）'!$BO$17:$BO$116,0)),"")</f>
        <v>46</v>
      </c>
      <c r="F17" s="254" t="s">
        <v>4</v>
      </c>
      <c r="G17" s="255" t="str">
        <f t="array" ref="G17">IFERROR(INDEX('計測入力シート（ここのみ編集可）'!$D$17:$D$116,MATCH(A15&amp;B15,'計測入力シート（ここのみ編集可）'!$BO$17:$BO$116,0)),"")</f>
        <v>しょこら。</v>
      </c>
      <c r="H17" s="256"/>
    </row>
    <row r="18" ht="27.0" customHeight="1">
      <c r="D18" s="257" t="s">
        <v>3</v>
      </c>
      <c r="E18" s="258" t="str">
        <f t="array" ref="E18">IFERROR(INDEX('計測入力シート（ここのみ編集可）'!$B$17:$B$116,MATCH(A15&amp;B15,'計測入力シート（ここのみ編集可）'!$BO$17:$BO$116,0)),"")</f>
        <v>C1</v>
      </c>
      <c r="F18" s="259" t="s">
        <v>5</v>
      </c>
      <c r="G18" s="260" t="str">
        <f t="array" ref="G18">IFERROR(INDEX('計測入力シート（ここのみ編集可）'!$E$17:$E$116,MATCH(A15&amp;B15,'計測入力シート（ここのみ編集可）'!$BO$17:$BO$116,0)),"")</f>
        <v>GSX-R600</v>
      </c>
      <c r="H18" s="261"/>
    </row>
    <row r="19" ht="24.75" customHeight="1">
      <c r="D19" s="262" t="s">
        <v>58</v>
      </c>
      <c r="E19" s="263" t="str">
        <f t="array" ref="E19">IFERROR(INDEX(#REF!,MATCH(A15&amp;B15,'計測入力シート（ここのみ編集可）'!$BO$17:$BO$116,0)),"")</f>
        <v/>
      </c>
      <c r="H19" s="35"/>
    </row>
    <row r="20" ht="52.5" customHeight="1">
      <c r="D20" s="264" t="s">
        <v>68</v>
      </c>
      <c r="E20" s="265" t="str">
        <f t="array" ref="E20">IFERROR(INDEX(#REF!,MATCH(A15&amp;B15,'計測入力シート（ここのみ編集可）'!$BO$17:$BO$116,0)),"")</f>
        <v/>
      </c>
      <c r="F20" s="2"/>
      <c r="G20" s="2"/>
      <c r="H20" s="3"/>
    </row>
    <row r="21" ht="20.25" customHeight="1">
      <c r="D21" s="266" t="s">
        <v>70</v>
      </c>
      <c r="E21" s="267" t="str">
        <f t="array" ref="E21">IFERROR(INDEX('計測入力シート（ここのみ編集可）'!$AW$17:$AW$116,MATCH(A15&amp;B15,'計測入力シート（ここのみ編集可）'!$BO$17:$BO$116,0)),"")</f>
        <v>1:44:866</v>
      </c>
      <c r="F21" s="268"/>
      <c r="G21" s="269" t="s">
        <v>110</v>
      </c>
      <c r="H21" s="270">
        <f t="array" ref="H21">IFERROR(INDEX('計測入力シート（ここのみ編集可）'!$AY$17:$AY$116,MATCH(A15&amp;B15,'計測入力シート（ここのみ編集可）'!$BO$17:$BO$116,0)),"")</f>
        <v>1</v>
      </c>
    </row>
    <row r="22" ht="20.25" customHeight="1">
      <c r="D22" s="271" t="s">
        <v>73</v>
      </c>
      <c r="E22" s="272" t="str">
        <f t="array" ref="E22">IFERROR(INDEX('計測入力シート（ここのみ編集可）'!$AZ$17:$AZ$116,MATCH(A15&amp;B15,'計測入力シート（ここのみ編集可）'!$BO$17:$BO$116,0)),"")</f>
        <v>1:44:224</v>
      </c>
      <c r="F22" s="179"/>
      <c r="G22" s="273" t="s">
        <v>111</v>
      </c>
      <c r="H22" s="274" t="str">
        <f t="array" ref="H22">IFERROR(INDEX('計測入力シート（ここのみ編集可）'!$BB$17:$BB$116,MATCH(A15&amp;B15,'計測入力シート（ここのみ編集可）'!$BO$17:$BO$116,0)),"")</f>
        <v>-</v>
      </c>
    </row>
    <row r="23" ht="20.25" customHeight="1">
      <c r="D23" s="275" t="s">
        <v>112</v>
      </c>
      <c r="E23" s="276" t="str">
        <f t="array" ref="E23">IFERROR(INDEX('計測入力シート（ここのみ編集可）'!$BC$17:$BC$116,MATCH(A15&amp;B15,'計測入力シート（ここのみ編集可）'!$BO$17:$BO$116,0)),"")</f>
        <v>1:44:224</v>
      </c>
      <c r="F23" s="277"/>
      <c r="G23" s="278" t="s">
        <v>9</v>
      </c>
      <c r="H23" s="279">
        <f t="array" ref="H23">IFERROR(INDEX('計測入力シート（ここのみ編集可）'!$BD$17:$BD$116,MATCH(A15&amp;B15,'計測入力シート（ここのみ編集可）'!$BO$17:$BO$116,0)),"")</f>
        <v>1.067803209</v>
      </c>
    </row>
    <row r="24" ht="20.25" customHeight="1">
      <c r="D24" s="280"/>
    </row>
    <row r="25" ht="27.0" customHeight="1">
      <c r="A25" s="105" t="str">
        <f>A15</f>
        <v>C1</v>
      </c>
      <c r="B25" s="105">
        <f>B15+1</f>
        <v>3</v>
      </c>
      <c r="D25" s="242" t="s">
        <v>11</v>
      </c>
      <c r="E25" s="243" t="s">
        <v>12</v>
      </c>
      <c r="F25" s="243" t="s">
        <v>13</v>
      </c>
      <c r="G25" s="244" t="s">
        <v>80</v>
      </c>
      <c r="H25" s="245"/>
    </row>
    <row r="26" ht="27.0" customHeight="1">
      <c r="A26" s="36"/>
      <c r="B26" s="36"/>
      <c r="D26" s="247">
        <f t="array" ref="D26">IFERROR(INDEX('計測入力シート（ここのみ編集可）'!$BN$17:$BN$116,MATCH(A25&amp;B25,'計測入力シート（ここのみ編集可）'!$BO$17:$BO$116,0)),"")</f>
        <v>3</v>
      </c>
      <c r="E26" s="248" t="str">
        <f t="array" ref="E26">IFERROR(INDEX('計測入力シート（ここのみ編集可）'!$BP$17:$BP$116,MATCH(A25&amp;B25,'計測入力シート（ここのみ編集可）'!$BO$17:$BO$116,0)),"")</f>
        <v>-</v>
      </c>
      <c r="F26" s="249" t="str">
        <f t="array" ref="F26">IFERROR(INDEX('計測入力シート（ここのみ編集可）'!$BR$17:$BR$116,MATCH(A25&amp;B25,'計測入力シート（ここのみ編集可）'!$BO$17:$BO$116,0)),"")</f>
        <v>-</v>
      </c>
      <c r="G26" s="250">
        <f t="array" ref="G26">IFERROR(INDEX('計測入力シート（ここのみ編集可）'!$BL$17:$BL$116,MATCH(A25&amp;B25,'計測入力シート（ここのみ編集可）'!$BO$17:$BO$116,0)),"")</f>
        <v>9</v>
      </c>
      <c r="H26" s="251"/>
    </row>
    <row r="27" ht="27.0" customHeight="1">
      <c r="D27" s="252" t="s">
        <v>18</v>
      </c>
      <c r="E27" s="253">
        <f t="array" ref="E27">IFERROR(INDEX('計測入力シート（ここのみ編集可）'!$C$17:$C$116,MATCH(A25&amp;B25,'計測入力シート（ここのみ編集可）'!$BO$17:$BO$116,0)),"")</f>
        <v>47</v>
      </c>
      <c r="F27" s="254" t="s">
        <v>4</v>
      </c>
      <c r="G27" s="255" t="str">
        <f t="array" ref="G27">IFERROR(INDEX('計測入力シート（ここのみ編集可）'!$D$17:$D$116,MATCH(A25&amp;B25,'計測入力シート（ここのみ編集可）'!$BO$17:$BO$116,0)),"")</f>
        <v>角</v>
      </c>
      <c r="H27" s="256"/>
    </row>
    <row r="28" ht="27.0" customHeight="1">
      <c r="D28" s="257" t="s">
        <v>3</v>
      </c>
      <c r="E28" s="258" t="str">
        <f t="array" ref="E28">IFERROR(INDEX('計測入力シート（ここのみ編集可）'!$B$17:$B$116,MATCH(A25&amp;B25,'計測入力シート（ここのみ編集可）'!$BO$17:$BO$116,0)),"")</f>
        <v>C1</v>
      </c>
      <c r="F28" s="259" t="s">
        <v>5</v>
      </c>
      <c r="G28" s="260" t="str">
        <f t="array" ref="G28">IFERROR(INDEX('計測入力シート（ここのみ編集可）'!$E$17:$E$116,MATCH(A25&amp;B25,'計測入力シート（ここのみ編集可）'!$BO$17:$BO$116,0)),"")</f>
        <v>SV650</v>
      </c>
      <c r="H28" s="261"/>
    </row>
    <row r="29" ht="24.75" customHeight="1">
      <c r="D29" s="262" t="s">
        <v>58</v>
      </c>
      <c r="E29" s="263" t="str">
        <f t="array" ref="E29">IFERROR(INDEX(#REF!,MATCH(A25&amp;B25,'計測入力シート（ここのみ編集可）'!$BO$17:$BO$116,0)),"")</f>
        <v/>
      </c>
      <c r="H29" s="35"/>
    </row>
    <row r="30" ht="52.5" customHeight="1">
      <c r="D30" s="264" t="s">
        <v>68</v>
      </c>
      <c r="E30" s="265" t="str">
        <f t="array" ref="E30">IFERROR(INDEX(#REF!,MATCH(A25&amp;B25,'計測入力シート（ここのみ編集可）'!$BO$17:$BO$116,0)),"")</f>
        <v/>
      </c>
      <c r="F30" s="2"/>
      <c r="G30" s="2"/>
      <c r="H30" s="3"/>
    </row>
    <row r="31" ht="20.25" customHeight="1">
      <c r="D31" s="266" t="s">
        <v>70</v>
      </c>
      <c r="E31" s="267" t="str">
        <f t="array" ref="E31">IFERROR(INDEX('計測入力シート（ここのみ編集可）'!$AW$17:$AW$116,MATCH(A25&amp;B25,'計測入力シート（ここのみ編集可）'!$BO$17:$BO$116,0)),"")</f>
        <v>1:43:467</v>
      </c>
      <c r="F31" s="268"/>
      <c r="G31" s="269" t="s">
        <v>110</v>
      </c>
      <c r="H31" s="270">
        <f t="array" ref="H31">IFERROR(INDEX('計測入力シート（ここのみ編集可）'!$AY$17:$AY$116,MATCH(A25&amp;B25,'計測入力シート（ここのみ編集可）'!$BO$17:$BO$116,0)),"")</f>
        <v>2</v>
      </c>
    </row>
    <row r="32" ht="20.25" customHeight="1">
      <c r="D32" s="271" t="s">
        <v>73</v>
      </c>
      <c r="E32" s="272" t="str">
        <f t="array" ref="E32">IFERROR(INDEX('計測入力シート（ここのみ編集可）'!$AZ$17:$AZ$116,MATCH(A25&amp;B25,'計測入力シート（ここのみ編集可）'!$BO$17:$BO$116,0)),"")</f>
        <v>1:44:448</v>
      </c>
      <c r="F32" s="179"/>
      <c r="G32" s="273" t="s">
        <v>111</v>
      </c>
      <c r="H32" s="274">
        <f t="array" ref="H32">IFERROR(INDEX('計測入力シート（ここのみ編集可）'!$BB$17:$BB$116,MATCH(A25&amp;B25,'計測入力シート（ここのみ編集可）'!$BO$17:$BO$116,0)),"")</f>
        <v>1</v>
      </c>
    </row>
    <row r="33" ht="20.25" customHeight="1">
      <c r="D33" s="275" t="s">
        <v>112</v>
      </c>
      <c r="E33" s="276" t="str">
        <f t="array" ref="E33">IFERROR(INDEX('計測入力シート（ここのみ編集可）'!$BC$17:$BC$116,MATCH(A25&amp;B25,'計測入力シート（ここのみ編集可）'!$BO$17:$BO$116,0)),"")</f>
        <v>1:45:448</v>
      </c>
      <c r="F33" s="277"/>
      <c r="G33" s="278" t="s">
        <v>9</v>
      </c>
      <c r="H33" s="279">
        <f t="array" ref="H33">IFERROR(INDEX('計測入力シート（ここのみ編集可）'!$BD$17:$BD$116,MATCH(A25&amp;B25,'計測入力シート（ここのみ編集可）'!$BO$17:$BO$116,0)),"")</f>
        <v>1.080343422</v>
      </c>
    </row>
    <row r="34" ht="20.25" customHeight="1">
      <c r="D34" s="280"/>
    </row>
    <row r="35" ht="27.0" customHeight="1">
      <c r="A35" s="105" t="str">
        <f>A25</f>
        <v>C1</v>
      </c>
      <c r="B35" s="105">
        <f>B25+1</f>
        <v>4</v>
      </c>
      <c r="D35" s="242" t="s">
        <v>11</v>
      </c>
      <c r="E35" s="243" t="s">
        <v>12</v>
      </c>
      <c r="F35" s="243" t="s">
        <v>13</v>
      </c>
      <c r="G35" s="244" t="s">
        <v>80</v>
      </c>
      <c r="H35" s="245"/>
    </row>
    <row r="36" ht="27.0" customHeight="1">
      <c r="A36" s="36"/>
      <c r="B36" s="36"/>
      <c r="D36" s="247">
        <f t="array" ref="D36">IFERROR(INDEX('計測入力シート（ここのみ編集可）'!$BN$17:$BN$116,MATCH(A35&amp;B35,'計測入力シート（ここのみ編集可）'!$BO$17:$BO$116,0)),"")</f>
        <v>4</v>
      </c>
      <c r="E36" s="248" t="str">
        <f t="array" ref="E36">IFERROR(INDEX('計測入力シート（ここのみ編集可）'!$BP$17:$BP$116,MATCH(A35&amp;B35,'計測入力シート（ここのみ編集可）'!$BO$17:$BO$116,0)),"")</f>
        <v>-</v>
      </c>
      <c r="F36" s="249" t="str">
        <f t="array" ref="F36">IFERROR(INDEX('計測入力シート（ここのみ編集可）'!$BR$17:$BR$116,MATCH(A35&amp;B35,'計測入力シート（ここのみ編集可）'!$BO$17:$BO$116,0)),"")</f>
        <v>-</v>
      </c>
      <c r="G36" s="250">
        <f t="array" ref="G36">IFERROR(INDEX('計測入力シート（ここのみ編集可）'!$BL$17:$BL$116,MATCH(A35&amp;B35,'計測入力シート（ここのみ編集可）'!$BO$17:$BO$116,0)),"")</f>
        <v>10</v>
      </c>
      <c r="H36" s="251"/>
    </row>
    <row r="37" ht="27.0" customHeight="1">
      <c r="D37" s="252" t="s">
        <v>18</v>
      </c>
      <c r="E37" s="253">
        <f t="array" ref="E37">IFERROR(INDEX('計測入力シート（ここのみ編集可）'!$C$17:$C$116,MATCH(A35&amp;B35,'計測入力シート（ここのみ編集可）'!$BO$17:$BO$116,0)),"")</f>
        <v>41</v>
      </c>
      <c r="F37" s="254" t="s">
        <v>4</v>
      </c>
      <c r="G37" s="255" t="str">
        <f t="array" ref="G37">IFERROR(INDEX('計測入力シート（ここのみ編集可）'!$D$17:$D$116,MATCH(A35&amp;B35,'計測入力シート（ここのみ編集可）'!$BO$17:$BO$116,0)),"")</f>
        <v>たけし</v>
      </c>
      <c r="H37" s="256"/>
    </row>
    <row r="38" ht="27.0" customHeight="1">
      <c r="D38" s="257" t="s">
        <v>3</v>
      </c>
      <c r="E38" s="258" t="str">
        <f t="array" ref="E38">IFERROR(INDEX('計測入力シート（ここのみ編集可）'!$B$17:$B$116,MATCH(A35&amp;B35,'計測入力シート（ここのみ編集可）'!$BO$17:$BO$116,0)),"")</f>
        <v>C1</v>
      </c>
      <c r="F38" s="259" t="s">
        <v>5</v>
      </c>
      <c r="G38" s="260" t="str">
        <f t="array" ref="G38">IFERROR(INDEX('計測入力シート（ここのみ編集可）'!$E$17:$E$116,MATCH(A35&amp;B35,'計測入力シート（ここのみ編集可）'!$BO$17:$BO$116,0)),"")</f>
        <v>YZ250</v>
      </c>
      <c r="H38" s="261"/>
    </row>
    <row r="39" ht="24.75" customHeight="1">
      <c r="D39" s="262" t="s">
        <v>58</v>
      </c>
      <c r="E39" s="263" t="str">
        <f t="array" ref="E39">IFERROR(INDEX(#REF!,MATCH(A35&amp;B35,'計測入力シート（ここのみ編集可）'!$BO$17:$BO$116,0)),"")</f>
        <v/>
      </c>
      <c r="H39" s="35"/>
    </row>
    <row r="40" ht="52.5" customHeight="1">
      <c r="D40" s="264" t="s">
        <v>68</v>
      </c>
      <c r="E40" s="265" t="str">
        <f t="array" ref="E40">IFERROR(INDEX(#REF!,MATCH(A35&amp;B35,'計測入力シート（ここのみ編集可）'!$BO$17:$BO$116,0)),"")</f>
        <v/>
      </c>
      <c r="F40" s="2"/>
      <c r="G40" s="2"/>
      <c r="H40" s="3"/>
    </row>
    <row r="41" ht="20.25" customHeight="1">
      <c r="D41" s="266" t="s">
        <v>70</v>
      </c>
      <c r="E41" s="267" t="str">
        <f t="array" ref="E41">IFERROR(INDEX('計測入力シート（ここのみ編集可）'!$AW$17:$AW$116,MATCH(A35&amp;B35,'計測入力シート（ここのみ編集可）'!$BO$17:$BO$116,0)),"")</f>
        <v>1:45:500</v>
      </c>
      <c r="F41" s="268"/>
      <c r="G41" s="269" t="s">
        <v>110</v>
      </c>
      <c r="H41" s="270" t="str">
        <f t="array" ref="H41">IFERROR(INDEX('計測入力シート（ここのみ編集可）'!$AY$17:$AY$116,MATCH(A35&amp;B35,'計測入力シート（ここのみ編集可）'!$BO$17:$BO$116,0)),"")</f>
        <v>-</v>
      </c>
    </row>
    <row r="42" ht="20.25" customHeight="1">
      <c r="D42" s="271" t="s">
        <v>73</v>
      </c>
      <c r="E42" s="272" t="str">
        <f t="array" ref="E42">IFERROR(INDEX('計測入力シート（ここのみ編集可）'!$AZ$17:$AZ$116,MATCH(A35&amp;B35,'計測入力シート（ここのみ編集可）'!$BO$17:$BO$116,0)),"")</f>
        <v>9:99:999</v>
      </c>
      <c r="F42" s="179"/>
      <c r="G42" s="273" t="s">
        <v>111</v>
      </c>
      <c r="H42" s="274" t="str">
        <f t="array" ref="H42">IFERROR(INDEX('計測入力シート（ここのみ編集可）'!$BB$17:$BB$116,MATCH(A35&amp;B35,'計測入力シート（ここのみ編集可）'!$BO$17:$BO$116,0)),"")</f>
        <v>MC</v>
      </c>
    </row>
    <row r="43" ht="20.25" customHeight="1">
      <c r="D43" s="275" t="s">
        <v>112</v>
      </c>
      <c r="E43" s="276" t="str">
        <f t="array" ref="E43">IFERROR(INDEX('計測入力シート（ここのみ編集可）'!$BC$17:$BC$116,MATCH(A35&amp;B35,'計測入力シート（ここのみ編集可）'!$BO$17:$BO$116,0)),"")</f>
        <v>1:45:500</v>
      </c>
      <c r="F43" s="277"/>
      <c r="G43" s="278" t="s">
        <v>9</v>
      </c>
      <c r="H43" s="279">
        <f t="array" ref="H43">IFERROR(INDEX('計測入力シート（ここのみ編集可）'!$BD$17:$BD$116,MATCH(A35&amp;B35,'計測入力シート（ここのみ編集可）'!$BO$17:$BO$116,0)),"")</f>
        <v>1.080876176</v>
      </c>
    </row>
    <row r="44" ht="20.25" customHeight="1">
      <c r="D44" s="280"/>
    </row>
    <row r="45" ht="27.0" customHeight="1">
      <c r="A45" s="105" t="str">
        <f>A35</f>
        <v>C1</v>
      </c>
      <c r="B45" s="105">
        <f>B35+1</f>
        <v>5</v>
      </c>
      <c r="D45" s="242" t="s">
        <v>11</v>
      </c>
      <c r="E45" s="243" t="s">
        <v>12</v>
      </c>
      <c r="F45" s="243" t="s">
        <v>13</v>
      </c>
      <c r="G45" s="244" t="s">
        <v>80</v>
      </c>
      <c r="H45" s="245"/>
    </row>
    <row r="46" ht="27.0" customHeight="1">
      <c r="A46" s="36"/>
      <c r="B46" s="36"/>
      <c r="D46" s="247">
        <f t="array" ref="D46">IFERROR(INDEX('計測入力シート（ここのみ編集可）'!$BN$17:$BN$116,MATCH(A45&amp;B45,'計測入力シート（ここのみ編集可）'!$BO$17:$BO$116,0)),"")</f>
        <v>5</v>
      </c>
      <c r="E46" s="248" t="str">
        <f t="array" ref="E46">IFERROR(INDEX('計測入力シート（ここのみ編集可）'!$BP$17:$BP$116,MATCH(A45&amp;B45,'計測入力シート（ここのみ編集可）'!$BO$17:$BO$116,0)),"")</f>
        <v>-</v>
      </c>
      <c r="F46" s="249" t="str">
        <f t="array" ref="F46">IFERROR(INDEX('計測入力シート（ここのみ編集可）'!$BR$17:$BR$116,MATCH(A45&amp;B45,'計測入力シート（ここのみ編集可）'!$BO$17:$BO$116,0)),"")</f>
        <v>-</v>
      </c>
      <c r="G46" s="250">
        <f t="array" ref="G46">IFERROR(INDEX('計測入力シート（ここのみ編集可）'!$BL$17:$BL$116,MATCH(A45&amp;B45,'計測入力シート（ここのみ編集可）'!$BO$17:$BO$116,0)),"")</f>
        <v>11</v>
      </c>
      <c r="H46" s="251"/>
    </row>
    <row r="47" ht="27.0" customHeight="1">
      <c r="D47" s="252" t="s">
        <v>18</v>
      </c>
      <c r="E47" s="253">
        <f t="array" ref="E47">IFERROR(INDEX('計測入力シート（ここのみ編集可）'!$C$17:$C$116,MATCH(A45&amp;B45,'計測入力シート（ここのみ編集可）'!$BO$17:$BO$116,0)),"")</f>
        <v>45</v>
      </c>
      <c r="F47" s="254" t="s">
        <v>4</v>
      </c>
      <c r="G47" s="255" t="str">
        <f t="array" ref="G47">IFERROR(INDEX('計測入力シート（ここのみ編集可）'!$D$17:$D$116,MATCH(A45&amp;B45,'計測入力シート（ここのみ編集可）'!$BO$17:$BO$116,0)),"")</f>
        <v>まろ</v>
      </c>
      <c r="H47" s="256"/>
    </row>
    <row r="48" ht="27.0" customHeight="1">
      <c r="D48" s="257" t="s">
        <v>3</v>
      </c>
      <c r="E48" s="258" t="str">
        <f t="array" ref="E48">IFERROR(INDEX('計測入力シート（ここのみ編集可）'!$B$17:$B$116,MATCH(A45&amp;B45,'計測入力シート（ここのみ編集可）'!$BO$17:$BO$116,0)),"")</f>
        <v>C1</v>
      </c>
      <c r="F48" s="259" t="s">
        <v>5</v>
      </c>
      <c r="G48" s="260" t="str">
        <f t="array" ref="G48">IFERROR(INDEX('計測入力シート（ここのみ編集可）'!$E$17:$E$116,MATCH(A45&amp;B45,'計測入力シート（ここのみ編集可）'!$BO$17:$BO$116,0)),"")</f>
        <v>MSX125改</v>
      </c>
      <c r="H48" s="261"/>
    </row>
    <row r="49" ht="24.75" customHeight="1">
      <c r="D49" s="262" t="s">
        <v>58</v>
      </c>
      <c r="E49" s="263" t="str">
        <f t="array" ref="E49">IFERROR(INDEX(#REF!,MATCH(A45&amp;B45,'計測入力シート（ここのみ編集可）'!$BO$17:$BO$116,0)),"")</f>
        <v/>
      </c>
      <c r="H49" s="35"/>
    </row>
    <row r="50" ht="52.5" customHeight="1">
      <c r="D50" s="264" t="s">
        <v>68</v>
      </c>
      <c r="E50" s="265" t="str">
        <f t="array" ref="E50">IFERROR(INDEX(#REF!,MATCH(A45&amp;B45,'計測入力シート（ここのみ編集可）'!$BO$17:$BO$116,0)),"")</f>
        <v/>
      </c>
      <c r="F50" s="2"/>
      <c r="G50" s="2"/>
      <c r="H50" s="3"/>
    </row>
    <row r="51" ht="20.25" customHeight="1">
      <c r="D51" s="266" t="s">
        <v>70</v>
      </c>
      <c r="E51" s="267" t="str">
        <f t="array" ref="E51">IFERROR(INDEX('計測入力シート（ここのみ編集可）'!$AW$17:$AW$116,MATCH(A45&amp;B45,'計測入力シート（ここのみ編集可）'!$BO$17:$BO$116,0)),"")</f>
        <v>1:46:217</v>
      </c>
      <c r="F51" s="268"/>
      <c r="G51" s="269" t="s">
        <v>110</v>
      </c>
      <c r="H51" s="270" t="str">
        <f t="array" ref="H51">IFERROR(INDEX('計測入力シート（ここのみ編集可）'!$AY$17:$AY$116,MATCH(A45&amp;B45,'計測入力シート（ここのみ編集可）'!$BO$17:$BO$116,0)),"")</f>
        <v>-</v>
      </c>
    </row>
    <row r="52" ht="20.25" customHeight="1">
      <c r="D52" s="271" t="s">
        <v>73</v>
      </c>
      <c r="E52" s="272" t="str">
        <f t="array" ref="E52">IFERROR(INDEX('計測入力シート（ここのみ編集可）'!$AZ$17:$AZ$116,MATCH(A45&amp;B45,'計測入力シート（ここのみ編集可）'!$BO$17:$BO$116,0)),"")</f>
        <v>1:46:801</v>
      </c>
      <c r="F52" s="179"/>
      <c r="G52" s="273" t="s">
        <v>111</v>
      </c>
      <c r="H52" s="274" t="str">
        <f t="array" ref="H52">IFERROR(INDEX('計測入力シート（ここのみ編集可）'!$BB$17:$BB$116,MATCH(A45&amp;B45,'計測入力シート（ここのみ編集可）'!$BO$17:$BO$116,0)),"")</f>
        <v>-</v>
      </c>
    </row>
    <row r="53" ht="20.25" customHeight="1">
      <c r="D53" s="275" t="s">
        <v>112</v>
      </c>
      <c r="E53" s="276" t="str">
        <f t="array" ref="E53">IFERROR(INDEX('計測入力シート（ここのみ編集可）'!$BC$17:$BC$116,MATCH(A45&amp;B45,'計測入力シート（ここのみ編集可）'!$BO$17:$BO$116,0)),"")</f>
        <v>1:46:217</v>
      </c>
      <c r="F53" s="277"/>
      <c r="G53" s="278" t="s">
        <v>9</v>
      </c>
      <c r="H53" s="279">
        <f t="array" ref="H53">IFERROR(INDEX('計測入力シート（ここのみ編集可）'!$BD$17:$BD$116,MATCH(A45&amp;B45,'計測入力シート（ここのみ編集可）'!$BO$17:$BO$116,0)),"")</f>
        <v>1.088222036</v>
      </c>
    </row>
    <row r="54" ht="20.25" customHeight="1">
      <c r="D54" s="280"/>
    </row>
    <row r="55" ht="27.0" customHeight="1">
      <c r="A55" s="105" t="str">
        <f>A45</f>
        <v>C1</v>
      </c>
      <c r="B55" s="105">
        <f>B45+1</f>
        <v>6</v>
      </c>
      <c r="D55" s="242" t="s">
        <v>11</v>
      </c>
      <c r="E55" s="243" t="s">
        <v>12</v>
      </c>
      <c r="F55" s="243" t="s">
        <v>13</v>
      </c>
      <c r="G55" s="244" t="s">
        <v>80</v>
      </c>
      <c r="H55" s="245"/>
    </row>
    <row r="56" ht="27.0" customHeight="1">
      <c r="A56" s="36"/>
      <c r="B56" s="36"/>
      <c r="D56" s="247">
        <f t="array" ref="D56">IFERROR(INDEX('計測入力シート（ここのみ編集可）'!$BN$17:$BN$116,MATCH(A55&amp;B55,'計測入力シート（ここのみ編集可）'!$BO$17:$BO$116,0)),"")</f>
        <v>6</v>
      </c>
      <c r="E56" s="248" t="str">
        <f t="array" ref="E56">IFERROR(INDEX('計測入力シート（ここのみ編集可）'!$BP$17:$BP$116,MATCH(A55&amp;B55,'計測入力シート（ここのみ編集可）'!$BO$17:$BO$116,0)),"")</f>
        <v>-</v>
      </c>
      <c r="F56" s="249" t="str">
        <f t="array" ref="F56">IFERROR(INDEX('計測入力シート（ここのみ編集可）'!$BR$17:$BR$116,MATCH(A55&amp;B55,'計測入力シート（ここのみ編集可）'!$BO$17:$BO$116,0)),"")</f>
        <v>-</v>
      </c>
      <c r="G56" s="250">
        <f t="array" ref="G56">IFERROR(INDEX('計測入力シート（ここのみ編集可）'!$BL$17:$BL$116,MATCH(A55&amp;B55,'計測入力シート（ここのみ編集可）'!$BO$17:$BO$116,0)),"")</f>
        <v>19</v>
      </c>
      <c r="H56" s="251"/>
    </row>
    <row r="57" ht="27.0" customHeight="1">
      <c r="D57" s="252" t="s">
        <v>18</v>
      </c>
      <c r="E57" s="253">
        <f t="array" ref="E57">IFERROR(INDEX('計測入力シート（ここのみ編集可）'!$C$17:$C$116,MATCH(A55&amp;B55,'計測入力シート（ここのみ編集可）'!$BO$17:$BO$116,0)),"")</f>
        <v>38</v>
      </c>
      <c r="F57" s="254" t="s">
        <v>4</v>
      </c>
      <c r="G57" s="255" t="str">
        <f t="array" ref="G57">IFERROR(INDEX('計測入力シート（ここのみ編集可）'!$D$17:$D$116,MATCH(A55&amp;B55,'計測入力シート（ここのみ編集可）'!$BO$17:$BO$116,0)),"")</f>
        <v>岡さーもん</v>
      </c>
      <c r="H57" s="256"/>
    </row>
    <row r="58" ht="27.0" customHeight="1">
      <c r="D58" s="257" t="s">
        <v>3</v>
      </c>
      <c r="E58" s="258" t="str">
        <f t="array" ref="E58">IFERROR(INDEX('計測入力シート（ここのみ編集可）'!$B$17:$B$116,MATCH(A55&amp;B55,'計測入力シート（ここのみ編集可）'!$BO$17:$BO$116,0)),"")</f>
        <v>C1</v>
      </c>
      <c r="F58" s="259" t="s">
        <v>5</v>
      </c>
      <c r="G58" s="260" t="str">
        <f t="array" ref="G58">IFERROR(INDEX('計測入力シート（ここのみ編集可）'!$E$17:$E$116,MATCH(A55&amp;B55,'計測入力シート（ここのみ編集可）'!$BO$17:$BO$116,0)),"")</f>
        <v>CBR600RR</v>
      </c>
      <c r="H58" s="261"/>
    </row>
    <row r="59" ht="24.75" customHeight="1">
      <c r="D59" s="262" t="s">
        <v>58</v>
      </c>
      <c r="E59" s="263" t="str">
        <f t="array" ref="E59">IFERROR(INDEX(#REF!,MATCH(A55&amp;B55,'計測入力シート（ここのみ編集可）'!$BO$17:$BO$116,0)),"")</f>
        <v/>
      </c>
      <c r="H59" s="35"/>
    </row>
    <row r="60" ht="52.5" customHeight="1">
      <c r="D60" s="264" t="s">
        <v>68</v>
      </c>
      <c r="E60" s="265" t="str">
        <f t="array" ref="E60">IFERROR(INDEX(#REF!,MATCH(A55&amp;B55,'計測入力シート（ここのみ編集可）'!$BO$17:$BO$116,0)),"")</f>
        <v/>
      </c>
      <c r="F60" s="2"/>
      <c r="G60" s="2"/>
      <c r="H60" s="3"/>
    </row>
    <row r="61" ht="20.25" customHeight="1">
      <c r="D61" s="266" t="s">
        <v>70</v>
      </c>
      <c r="E61" s="267" t="str">
        <f t="array" ref="E61">IFERROR(INDEX('計測入力シート（ここのみ編集可）'!$AW$17:$AW$116,MATCH(A55&amp;B55,'計測入力シート（ここのみ編集可）'!$BO$17:$BO$116,0)),"")</f>
        <v>9:99:999</v>
      </c>
      <c r="F61" s="268"/>
      <c r="G61" s="269" t="s">
        <v>110</v>
      </c>
      <c r="H61" s="270" t="str">
        <f t="array" ref="H61">IFERROR(INDEX('計測入力シート（ここのみ編集可）'!$AY$17:$AY$116,MATCH(A55&amp;B55,'計測入力シート（ここのみ編集可）'!$BO$17:$BO$116,0)),"")</f>
        <v>MC</v>
      </c>
    </row>
    <row r="62" ht="20.25" customHeight="1">
      <c r="D62" s="271" t="s">
        <v>73</v>
      </c>
      <c r="E62" s="272" t="str">
        <f t="array" ref="E62">IFERROR(INDEX('計測入力シート（ここのみ編集可）'!$AZ$17:$AZ$116,MATCH(A55&amp;B55,'計測入力シート（ここのみ編集可）'!$BO$17:$BO$116,0)),"")</f>
        <v>1:49:711</v>
      </c>
      <c r="F62" s="179"/>
      <c r="G62" s="273" t="s">
        <v>111</v>
      </c>
      <c r="H62" s="274" t="str">
        <f t="array" ref="H62">IFERROR(INDEX('計測入力シート（ここのみ編集可）'!$BB$17:$BB$116,MATCH(A55&amp;B55,'計測入力シート（ここのみ編集可）'!$BO$17:$BO$116,0)),"")</f>
        <v>-</v>
      </c>
    </row>
    <row r="63" ht="20.25" customHeight="1">
      <c r="D63" s="275" t="s">
        <v>112</v>
      </c>
      <c r="E63" s="276" t="str">
        <f t="array" ref="E63">IFERROR(INDEX('計測入力シート（ここのみ編集可）'!$BC$17:$BC$116,MATCH(A55&amp;B55,'計測入力シート（ここのみ編集可）'!$BO$17:$BO$116,0)),"")</f>
        <v>1:49:711</v>
      </c>
      <c r="F63" s="277"/>
      <c r="G63" s="278" t="s">
        <v>9</v>
      </c>
      <c r="H63" s="279">
        <f t="array" ref="H63">IFERROR(INDEX('計測入力シート（ここのみ編集可）'!$BD$17:$BD$116,MATCH(A55&amp;B55,'計測入力シート（ここのみ編集可）'!$BO$17:$BO$116,0)),"")</f>
        <v>1.124019015</v>
      </c>
    </row>
    <row r="64" ht="20.25" customHeight="1">
      <c r="D64" s="280"/>
    </row>
    <row r="65" ht="27.0" customHeight="1">
      <c r="A65" s="105" t="str">
        <f>A55</f>
        <v>C1</v>
      </c>
      <c r="B65" s="105">
        <f>B55+1</f>
        <v>7</v>
      </c>
      <c r="D65" s="242" t="s">
        <v>11</v>
      </c>
      <c r="E65" s="243" t="s">
        <v>12</v>
      </c>
      <c r="F65" s="243" t="s">
        <v>13</v>
      </c>
      <c r="G65" s="244" t="s">
        <v>80</v>
      </c>
      <c r="H65" s="245"/>
    </row>
    <row r="66" ht="27.0" customHeight="1">
      <c r="A66" s="36"/>
      <c r="B66" s="36"/>
      <c r="D66" s="247">
        <f t="array" ref="D66">IFERROR(INDEX('計測入力シート（ここのみ編集可）'!$BN$17:$BN$116,MATCH(A65&amp;B65,'計測入力シート（ここのみ編集可）'!$BO$17:$BO$116,0)),"")</f>
        <v>7</v>
      </c>
      <c r="E66" s="248" t="str">
        <f t="array" ref="E66">IFERROR(INDEX('計測入力シート（ここのみ編集可）'!$BP$17:$BP$116,MATCH(A65&amp;B65,'計測入力シート（ここのみ編集可）'!$BO$17:$BO$116,0)),"")</f>
        <v>-</v>
      </c>
      <c r="F66" s="249" t="str">
        <f t="array" ref="F66">IFERROR(INDEX('計測入力シート（ここのみ編集可）'!$BR$17:$BR$116,MATCH(A65&amp;B65,'計測入力シート（ここのみ編集可）'!$BO$17:$BO$116,0)),"")</f>
        <v>-</v>
      </c>
      <c r="G66" s="250">
        <f t="array" ref="G66">IFERROR(INDEX('計測入力シート（ここのみ編集可）'!$BL$17:$BL$116,MATCH(A65&amp;B65,'計測入力シート（ここのみ編集可）'!$BO$17:$BO$116,0)),"")</f>
        <v>20</v>
      </c>
      <c r="H66" s="251"/>
    </row>
    <row r="67" ht="27.0" customHeight="1">
      <c r="D67" s="252" t="s">
        <v>18</v>
      </c>
      <c r="E67" s="253">
        <f t="array" ref="E67">IFERROR(INDEX('計測入力シート（ここのみ編集可）'!$C$17:$C$116,MATCH(A65&amp;B65,'計測入力シート（ここのみ編集可）'!$BO$17:$BO$116,0)),"")</f>
        <v>43</v>
      </c>
      <c r="F67" s="254" t="s">
        <v>4</v>
      </c>
      <c r="G67" s="255" t="str">
        <f t="array" ref="G67">IFERROR(INDEX('計測入力シート（ここのみ編集可）'!$D$17:$D$116,MATCH(A65&amp;B65,'計測入力シート（ここのみ編集可）'!$BO$17:$BO$116,0)),"")</f>
        <v>とこ山とこ夫</v>
      </c>
      <c r="H67" s="256"/>
    </row>
    <row r="68" ht="27.0" customHeight="1">
      <c r="D68" s="257" t="s">
        <v>3</v>
      </c>
      <c r="E68" s="258" t="str">
        <f t="array" ref="E68">IFERROR(INDEX('計測入力シート（ここのみ編集可）'!$B$17:$B$116,MATCH(A65&amp;B65,'計測入力シート（ここのみ編集可）'!$BO$17:$BO$116,0)),"")</f>
        <v>C1</v>
      </c>
      <c r="F68" s="259" t="s">
        <v>5</v>
      </c>
      <c r="G68" s="260" t="str">
        <f t="array" ref="G68">IFERROR(INDEX('計測入力シート（ここのみ編集可）'!$E$17:$E$116,MATCH(A65&amp;B65,'計測入力シート（ここのみ編集可）'!$BO$17:$BO$116,0)),"")</f>
        <v>Z400</v>
      </c>
      <c r="H68" s="261"/>
    </row>
    <row r="69" ht="24.75" customHeight="1">
      <c r="D69" s="262" t="s">
        <v>58</v>
      </c>
      <c r="E69" s="263" t="str">
        <f t="array" ref="E69">IFERROR(INDEX(#REF!,MATCH(A65&amp;B65,'計測入力シート（ここのみ編集可）'!$BO$17:$BO$116,0)),"")</f>
        <v/>
      </c>
      <c r="H69" s="35"/>
    </row>
    <row r="70" ht="52.5" customHeight="1">
      <c r="D70" s="264" t="s">
        <v>68</v>
      </c>
      <c r="E70" s="265" t="str">
        <f t="array" ref="E70">IFERROR(INDEX(#REF!,MATCH(A65&amp;B65,'計測入力シート（ここのみ編集可）'!$BO$17:$BO$116,0)),"")</f>
        <v/>
      </c>
      <c r="F70" s="2"/>
      <c r="G70" s="2"/>
      <c r="H70" s="3"/>
    </row>
    <row r="71" ht="20.25" customHeight="1">
      <c r="D71" s="266" t="s">
        <v>70</v>
      </c>
      <c r="E71" s="267" t="str">
        <f t="array" ref="E71">IFERROR(INDEX('計測入力シート（ここのみ編集可）'!$AW$17:$AW$116,MATCH(A65&amp;B65,'計測入力シート（ここのみ編集可）'!$BO$17:$BO$116,0)),"")</f>
        <v>1:50:384</v>
      </c>
      <c r="F71" s="268"/>
      <c r="G71" s="269" t="s">
        <v>110</v>
      </c>
      <c r="H71" s="270" t="str">
        <f t="array" ref="H71">IFERROR(INDEX('計測入力シート（ここのみ編集可）'!$AY$17:$AY$116,MATCH(A65&amp;B65,'計測入力シート（ここのみ編集可）'!$BO$17:$BO$116,0)),"")</f>
        <v>-</v>
      </c>
    </row>
    <row r="72" ht="20.25" customHeight="1">
      <c r="D72" s="271" t="s">
        <v>73</v>
      </c>
      <c r="E72" s="272" t="str">
        <f t="array" ref="E72">IFERROR(INDEX('計測入力シート（ここのみ編集可）'!$AZ$17:$AZ$116,MATCH(A65&amp;B65,'計測入力シート（ここのみ編集可）'!$BO$17:$BO$116,0)),"")</f>
        <v>2:29:539</v>
      </c>
      <c r="F72" s="179"/>
      <c r="G72" s="273" t="s">
        <v>111</v>
      </c>
      <c r="H72" s="274" t="str">
        <f t="array" ref="H72">IFERROR(INDEX('計測入力シート（ここのみ編集可）'!$BB$17:$BB$116,MATCH(A65&amp;B65,'計測入力シート（ここのみ編集可）'!$BO$17:$BO$116,0)),"")</f>
        <v>-</v>
      </c>
    </row>
    <row r="73" ht="20.25" customHeight="1">
      <c r="D73" s="275" t="s">
        <v>112</v>
      </c>
      <c r="E73" s="276" t="str">
        <f t="array" ref="E73">IFERROR(INDEX('計測入力シート（ここのみ編集可）'!$BC$17:$BC$116,MATCH(A65&amp;B65,'計測入力シート（ここのみ編集可）'!$BO$17:$BO$116,0)),"")</f>
        <v>1:50:384</v>
      </c>
      <c r="F73" s="277"/>
      <c r="G73" s="278" t="s">
        <v>9</v>
      </c>
      <c r="H73" s="279">
        <f t="array" ref="H73">IFERROR(INDEX('計測入力シート（ここのみ編集可）'!$BD$17:$BD$116,MATCH(A65&amp;B65,'計測入力シート（ここのみ編集可）'!$BO$17:$BO$116,0)),"")</f>
        <v>1.130914083</v>
      </c>
    </row>
    <row r="74" ht="20.25" customHeight="1">
      <c r="D74" s="280"/>
    </row>
    <row r="75" ht="27.0" customHeight="1">
      <c r="A75" s="105" t="str">
        <f>A65</f>
        <v>C1</v>
      </c>
      <c r="B75" s="105">
        <f>B65+1</f>
        <v>8</v>
      </c>
      <c r="D75" s="242" t="s">
        <v>11</v>
      </c>
      <c r="E75" s="243" t="s">
        <v>12</v>
      </c>
      <c r="F75" s="243" t="s">
        <v>13</v>
      </c>
      <c r="G75" s="244" t="s">
        <v>80</v>
      </c>
      <c r="H75" s="245"/>
    </row>
    <row r="76" ht="27.0" customHeight="1">
      <c r="A76" s="36"/>
      <c r="B76" s="36"/>
      <c r="D76" s="247">
        <f t="array" ref="D76">IFERROR(INDEX('計測入力シート（ここのみ編集可）'!$BN$17:$BN$116,MATCH(A75&amp;B75,'計測入力シート（ここのみ編集可）'!$BO$17:$BO$116,0)),"")</f>
        <v>8</v>
      </c>
      <c r="E76" s="248" t="str">
        <f t="array" ref="E76">IFERROR(INDEX('計測入力シート（ここのみ編集可）'!$BP$17:$BP$116,MATCH(A75&amp;B75,'計測入力シート（ここのみ編集可）'!$BO$17:$BO$116,0)),"")</f>
        <v>-</v>
      </c>
      <c r="F76" s="249" t="str">
        <f t="array" ref="F76">IFERROR(INDEX('計測入力シート（ここのみ編集可）'!$BR$17:$BR$116,MATCH(A75&amp;B75,'計測入力シート（ここのみ編集可）'!$BO$17:$BO$116,0)),"")</f>
        <v>-</v>
      </c>
      <c r="G76" s="250">
        <f t="array" ref="G76">IFERROR(INDEX('計測入力シート（ここのみ編集可）'!$BL$17:$BL$116,MATCH(A75&amp;B75,'計測入力シート（ここのみ編集可）'!$BO$17:$BO$116,0)),"")</f>
        <v>41</v>
      </c>
      <c r="H76" s="251"/>
    </row>
    <row r="77" ht="27.0" customHeight="1">
      <c r="D77" s="252" t="s">
        <v>18</v>
      </c>
      <c r="E77" s="253">
        <f t="array" ref="E77">IFERROR(INDEX('計測入力シート（ここのみ編集可）'!$C$17:$C$116,MATCH(A75&amp;B75,'計測入力シート（ここのみ編集可）'!$BO$17:$BO$116,0)),"")</f>
        <v>40</v>
      </c>
      <c r="F77" s="254" t="s">
        <v>4</v>
      </c>
      <c r="G77" s="255" t="str">
        <f t="array" ref="G77">IFERROR(INDEX('計測入力シート（ここのみ編集可）'!$D$17:$D$116,MATCH(A75&amp;B75,'計測入力シート（ここのみ編集可）'!$BO$17:$BO$116,0)),"")</f>
        <v>組長</v>
      </c>
      <c r="H77" s="256"/>
    </row>
    <row r="78" ht="27.0" customHeight="1">
      <c r="D78" s="257" t="s">
        <v>3</v>
      </c>
      <c r="E78" s="258" t="str">
        <f t="array" ref="E78">IFERROR(INDEX('計測入力シート（ここのみ編集可）'!$B$17:$B$116,MATCH(A75&amp;B75,'計測入力シート（ここのみ編集可）'!$BO$17:$BO$116,0)),"")</f>
        <v>C1</v>
      </c>
      <c r="F78" s="259" t="s">
        <v>5</v>
      </c>
      <c r="G78" s="260" t="str">
        <f t="array" ref="G78">IFERROR(INDEX('計測入力シート（ここのみ編集可）'!$E$17:$E$116,MATCH(A75&amp;B75,'計測入力シート（ここのみ編集可）'!$BO$17:$BO$116,0)),"")</f>
        <v>GSX-R1000</v>
      </c>
      <c r="H78" s="261"/>
    </row>
    <row r="79" ht="24.75" customHeight="1">
      <c r="D79" s="262" t="s">
        <v>58</v>
      </c>
      <c r="E79" s="263" t="str">
        <f t="array" ref="E79">IFERROR(INDEX(#REF!,MATCH(A75&amp;B75,'計測入力シート（ここのみ編集可）'!$BO$17:$BO$116,0)),"")</f>
        <v/>
      </c>
      <c r="H79" s="35"/>
    </row>
    <row r="80" ht="52.5" customHeight="1">
      <c r="D80" s="264" t="s">
        <v>68</v>
      </c>
      <c r="E80" s="265" t="str">
        <f t="array" ref="E80">IFERROR(INDEX(#REF!,MATCH(A75&amp;B75,'計測入力シート（ここのみ編集可）'!$BO$17:$BO$116,0)),"")</f>
        <v/>
      </c>
      <c r="F80" s="2"/>
      <c r="G80" s="2"/>
      <c r="H80" s="3"/>
    </row>
    <row r="81" ht="20.25" customHeight="1">
      <c r="D81" s="266" t="s">
        <v>70</v>
      </c>
      <c r="E81" s="267" t="str">
        <f t="array" ref="E81">IFERROR(INDEX('計測入力シート（ここのみ編集可）'!$AW$17:$AW$116,MATCH(A75&amp;B75,'計測入力シート（ここのみ編集可）'!$BO$17:$BO$116,0)),"")</f>
        <v>2:08:005</v>
      </c>
      <c r="F81" s="268"/>
      <c r="G81" s="269" t="s">
        <v>110</v>
      </c>
      <c r="H81" s="270" t="str">
        <f t="array" ref="H81">IFERROR(INDEX('計測入力シート（ここのみ編集可）'!$AY$17:$AY$116,MATCH(A75&amp;B75,'計測入力シート（ここのみ編集可）'!$BO$17:$BO$116,0)),"")</f>
        <v>-</v>
      </c>
    </row>
    <row r="82" ht="20.25" customHeight="1">
      <c r="D82" s="271" t="s">
        <v>73</v>
      </c>
      <c r="E82" s="272" t="str">
        <f t="array" ref="E82">IFERROR(INDEX('計測入力シート（ここのみ編集可）'!$AZ$17:$AZ$116,MATCH(A75&amp;B75,'計測入力シート（ここのみ編集可）'!$BO$17:$BO$116,0)),"")</f>
        <v>2:00:926</v>
      </c>
      <c r="F82" s="179"/>
      <c r="G82" s="273" t="s">
        <v>111</v>
      </c>
      <c r="H82" s="274" t="str">
        <f t="array" ref="H82">IFERROR(INDEX('計測入力シート（ここのみ編集可）'!$BB$17:$BB$116,MATCH(A75&amp;B75,'計測入力シート（ここのみ編集可）'!$BO$17:$BO$116,0)),"")</f>
        <v>-</v>
      </c>
    </row>
    <row r="83" ht="20.25" customHeight="1">
      <c r="D83" s="275" t="s">
        <v>112</v>
      </c>
      <c r="E83" s="276" t="str">
        <f t="array" ref="E83">IFERROR(INDEX('計測入力シート（ここのみ編集可）'!$BC$17:$BC$116,MATCH(A75&amp;B75,'計測入力シート（ここのみ編集可）'!$BO$17:$BO$116,0)),"")</f>
        <v>2:00:926</v>
      </c>
      <c r="F83" s="277"/>
      <c r="G83" s="278" t="s">
        <v>9</v>
      </c>
      <c r="H83" s="279">
        <f t="array" ref="H83">IFERROR(INDEX('計測入力シート（ここのみ編集可）'!$BD$17:$BD$116,MATCH(A75&amp;B75,'計測入力シート（ここのみ編集可）'!$BO$17:$BO$116,0)),"")</f>
        <v>1.238919739</v>
      </c>
    </row>
    <row r="84" ht="20.25" customHeight="1">
      <c r="D84" s="280"/>
    </row>
    <row r="85" ht="27.0" customHeight="1">
      <c r="A85" s="105" t="str">
        <f>A75</f>
        <v>C1</v>
      </c>
      <c r="B85" s="105">
        <f>B75+1</f>
        <v>9</v>
      </c>
      <c r="D85" s="242" t="s">
        <v>11</v>
      </c>
      <c r="E85" s="243" t="s">
        <v>12</v>
      </c>
      <c r="F85" s="243" t="s">
        <v>13</v>
      </c>
      <c r="G85" s="244" t="s">
        <v>80</v>
      </c>
      <c r="H85" s="245"/>
    </row>
    <row r="86" ht="27.0" customHeight="1">
      <c r="A86" s="36"/>
      <c r="B86" s="36"/>
      <c r="D86" s="247" t="str">
        <f t="array" ref="D86">IFERROR(INDEX('計測入力シート（ここのみ編集可）'!$BN$17:$BN$116,MATCH(A85&amp;B85,'計測入力シート（ここのみ編集可）'!$BO$17:$BO$116,0)),"")</f>
        <v>-</v>
      </c>
      <c r="E86" s="248" t="str">
        <f t="array" ref="E86">IFERROR(INDEX('計測入力シート（ここのみ編集可）'!$BP$17:$BP$116,MATCH(A85&amp;B85,'計測入力シート（ここのみ編集可）'!$BO$17:$BO$116,0)),"")</f>
        <v>-</v>
      </c>
      <c r="F86" s="249" t="str">
        <f t="array" ref="F86">IFERROR(INDEX('計測入力シート（ここのみ編集可）'!$BR$17:$BR$116,MATCH(A85&amp;B85,'計測入力シート（ここのみ編集可）'!$BO$17:$BO$116,0)),"")</f>
        <v>-</v>
      </c>
      <c r="G86" s="250" t="str">
        <f t="array" ref="G86">IFERROR(INDEX('計測入力シート（ここのみ編集可）'!$BL$17:$BL$116,MATCH(A85&amp;B85,'計測入力シート（ここのみ編集可）'!$BO$17:$BO$116,0)),"")</f>
        <v>-</v>
      </c>
      <c r="H86" s="251"/>
    </row>
    <row r="87" ht="27.0" customHeight="1">
      <c r="D87" s="252" t="s">
        <v>18</v>
      </c>
      <c r="E87" s="253">
        <f t="array" ref="E87">IFERROR(INDEX('計測入力シート（ここのみ編集可）'!$C$17:$C$116,MATCH(A85&amp;B85,'計測入力シート（ここのみ編集可）'!$BO$17:$BO$116,0)),"")</f>
        <v>39</v>
      </c>
      <c r="F87" s="254" t="s">
        <v>4</v>
      </c>
      <c r="G87" s="255" t="str">
        <f t="array" ref="G87">IFERROR(INDEX('計測入力シート（ここのみ編集可）'!$D$17:$D$116,MATCH(A85&amp;B85,'計測入力シート（ここのみ編集可）'!$BO$17:$BO$116,0)),"")</f>
        <v>もんじろう</v>
      </c>
      <c r="H87" s="256"/>
    </row>
    <row r="88" ht="27.0" customHeight="1">
      <c r="D88" s="257" t="s">
        <v>3</v>
      </c>
      <c r="E88" s="258" t="str">
        <f t="array" ref="E88">IFERROR(INDEX('計測入力シート（ここのみ編集可）'!$B$17:$B$116,MATCH(A85&amp;B85,'計測入力シート（ここのみ編集可）'!$BO$17:$BO$116,0)),"")</f>
        <v>C1</v>
      </c>
      <c r="F88" s="259" t="s">
        <v>5</v>
      </c>
      <c r="G88" s="260" t="str">
        <f t="array" ref="G88">IFERROR(INDEX('計測入力シート（ここのみ編集可）'!$E$17:$E$116,MATCH(A85&amp;B85,'計測入力シート（ここのみ編集可）'!$BO$17:$BO$116,0)),"")</f>
        <v>WR450F</v>
      </c>
      <c r="H88" s="261"/>
    </row>
    <row r="89" ht="24.75" customHeight="1">
      <c r="D89" s="262" t="s">
        <v>58</v>
      </c>
      <c r="E89" s="263" t="str">
        <f t="array" ref="E89">IFERROR(INDEX(#REF!,MATCH(A85&amp;B85,'計測入力シート（ここのみ編集可）'!$BO$17:$BO$116,0)),"")</f>
        <v/>
      </c>
      <c r="H89" s="35"/>
    </row>
    <row r="90" ht="52.5" customHeight="1">
      <c r="D90" s="264" t="s">
        <v>68</v>
      </c>
      <c r="E90" s="265" t="str">
        <f t="array" ref="E90">IFERROR(INDEX(#REF!,MATCH(A85&amp;B85,'計測入力シート（ここのみ編集可）'!$BO$17:$BO$116,0)),"")</f>
        <v/>
      </c>
      <c r="F90" s="2"/>
      <c r="G90" s="2"/>
      <c r="H90" s="3"/>
    </row>
    <row r="91" ht="20.25" customHeight="1">
      <c r="D91" s="266" t="s">
        <v>70</v>
      </c>
      <c r="E91" s="267" t="str">
        <f t="array" ref="E91">IFERROR(INDEX('計測入力シート（ここのみ編集可）'!$AW$17:$AW$116,MATCH(A85&amp;B85,'計測入力シート（ここのみ編集可）'!$BO$17:$BO$116,0)),"")</f>
        <v>DNS</v>
      </c>
      <c r="F91" s="268"/>
      <c r="G91" s="269" t="s">
        <v>110</v>
      </c>
      <c r="H91" s="270" t="str">
        <f t="array" ref="H91">IFERROR(INDEX('計測入力シート（ここのみ編集可）'!$AY$17:$AY$116,MATCH(A85&amp;B85,'計測入力シート（ここのみ編集可）'!$BO$17:$BO$116,0)),"")</f>
        <v>-</v>
      </c>
    </row>
    <row r="92" ht="20.25" customHeight="1">
      <c r="D92" s="271" t="s">
        <v>73</v>
      </c>
      <c r="E92" s="272" t="str">
        <f t="array" ref="E92">IFERROR(INDEX('計測入力シート（ここのみ編集可）'!$AZ$17:$AZ$116,MATCH(A85&amp;B85,'計測入力シート（ここのみ編集可）'!$BO$17:$BO$116,0)),"")</f>
        <v>DNS</v>
      </c>
      <c r="F92" s="179"/>
      <c r="G92" s="273" t="s">
        <v>111</v>
      </c>
      <c r="H92" s="274" t="str">
        <f t="array" ref="H92">IFERROR(INDEX('計測入力シート（ここのみ編集可）'!$BB$17:$BB$116,MATCH(A85&amp;B85,'計測入力シート（ここのみ編集可）'!$BO$17:$BO$116,0)),"")</f>
        <v>-</v>
      </c>
    </row>
    <row r="93" ht="20.25" customHeight="1">
      <c r="D93" s="275" t="s">
        <v>112</v>
      </c>
      <c r="E93" s="276" t="str">
        <f t="array" ref="E93">IFERROR(INDEX('計測入力シート（ここのみ編集可）'!$BC$17:$BC$116,MATCH(A85&amp;B85,'計測入力シート（ここのみ編集可）'!$BO$17:$BO$116,0)),"")</f>
        <v>DNS</v>
      </c>
      <c r="F93" s="277"/>
      <c r="G93" s="278" t="s">
        <v>9</v>
      </c>
      <c r="H93" s="279" t="str">
        <f t="array" ref="H93">IFERROR(INDEX('計測入力シート（ここのみ編集可）'!$BD$17:$BD$116,MATCH(A85&amp;B85,'計測入力シート（ここのみ編集可）'!$BO$17:$BO$116,0)),"")</f>
        <v>-</v>
      </c>
    </row>
    <row r="94" ht="20.25" customHeight="1">
      <c r="D94" s="280"/>
    </row>
    <row r="95" ht="27.0" customHeight="1">
      <c r="A95" s="105" t="str">
        <f>A85</f>
        <v>C1</v>
      </c>
      <c r="B95" s="105">
        <f>B85+1</f>
        <v>10</v>
      </c>
      <c r="D95" s="242" t="s">
        <v>11</v>
      </c>
      <c r="E95" s="243" t="s">
        <v>12</v>
      </c>
      <c r="F95" s="243" t="s">
        <v>13</v>
      </c>
      <c r="G95" s="244" t="s">
        <v>80</v>
      </c>
      <c r="H95" s="245"/>
    </row>
    <row r="96" ht="27.0" customHeight="1">
      <c r="A96" s="36"/>
      <c r="B96" s="36"/>
      <c r="D96" s="247" t="str">
        <f t="array" ref="D96">IFERROR(INDEX('計測入力シート（ここのみ編集可）'!$BN$17:$BN$116,MATCH(A95&amp;B95,'計測入力シート（ここのみ編集可）'!$BO$17:$BO$116,0)),"")</f>
        <v>-</v>
      </c>
      <c r="E96" s="248" t="str">
        <f t="array" ref="E96">IFERROR(INDEX('計測入力シート（ここのみ編集可）'!$BP$17:$BP$116,MATCH(A95&amp;B95,'計測入力シート（ここのみ編集可）'!$BO$17:$BO$116,0)),"")</f>
        <v>-</v>
      </c>
      <c r="F96" s="249" t="str">
        <f t="array" ref="F96">IFERROR(INDEX('計測入力シート（ここのみ編集可）'!$BR$17:$BR$116,MATCH(A95&amp;B95,'計測入力シート（ここのみ編集可）'!$BO$17:$BO$116,0)),"")</f>
        <v>-</v>
      </c>
      <c r="G96" s="250" t="str">
        <f t="array" ref="G96">IFERROR(INDEX('計測入力シート（ここのみ編集可）'!$BL$17:$BL$116,MATCH(A95&amp;B95,'計測入力シート（ここのみ編集可）'!$BO$17:$BO$116,0)),"")</f>
        <v>-</v>
      </c>
      <c r="H96" s="251"/>
    </row>
    <row r="97" ht="27.0" customHeight="1">
      <c r="D97" s="252" t="s">
        <v>18</v>
      </c>
      <c r="E97" s="253">
        <f t="array" ref="E97">IFERROR(INDEX('計測入力シート（ここのみ編集可）'!$C$17:$C$116,MATCH(A95&amp;B95,'計測入力シート（ここのみ編集可）'!$BO$17:$BO$116,0)),"")</f>
        <v>42</v>
      </c>
      <c r="F97" s="254" t="s">
        <v>4</v>
      </c>
      <c r="G97" s="255" t="str">
        <f t="array" ref="G97">IFERROR(INDEX('計測入力シート（ここのみ編集可）'!$D$17:$D$116,MATCH(A95&amp;B95,'計測入力シート（ここのみ編集可）'!$BO$17:$BO$116,0)),"")</f>
        <v>kota</v>
      </c>
      <c r="H97" s="256"/>
    </row>
    <row r="98" ht="27.0" customHeight="1">
      <c r="D98" s="257" t="s">
        <v>3</v>
      </c>
      <c r="E98" s="258" t="str">
        <f t="array" ref="E98">IFERROR(INDEX('計測入力シート（ここのみ編集可）'!$B$17:$B$116,MATCH(A95&amp;B95,'計測入力シート（ここのみ編集可）'!$BO$17:$BO$116,0)),"")</f>
        <v>C1</v>
      </c>
      <c r="F98" s="259" t="s">
        <v>5</v>
      </c>
      <c r="G98" s="260" t="str">
        <f t="array" ref="G98">IFERROR(INDEX('計測入力シート（ここのみ編集可）'!$E$17:$E$116,MATCH(A95&amp;B95,'計測入力シート（ここのみ編集可）'!$BO$17:$BO$116,0)),"")</f>
        <v>GROM</v>
      </c>
      <c r="H98" s="261"/>
    </row>
    <row r="99" ht="24.75" customHeight="1">
      <c r="D99" s="262" t="s">
        <v>58</v>
      </c>
      <c r="E99" s="263" t="str">
        <f t="array" ref="E99">IFERROR(INDEX(#REF!,MATCH(A95&amp;B95,'計測入力シート（ここのみ編集可）'!$BO$17:$BO$116,0)),"")</f>
        <v/>
      </c>
      <c r="H99" s="35"/>
    </row>
    <row r="100" ht="52.5" customHeight="1">
      <c r="D100" s="264" t="s">
        <v>68</v>
      </c>
      <c r="E100" s="265" t="str">
        <f t="array" ref="E100">IFERROR(INDEX(#REF!,MATCH(A95&amp;B95,'計測入力シート（ここのみ編集可）'!$BO$17:$BO$116,0)),"")</f>
        <v/>
      </c>
      <c r="F100" s="2"/>
      <c r="G100" s="2"/>
      <c r="H100" s="3"/>
    </row>
    <row r="101" ht="20.25" customHeight="1">
      <c r="D101" s="266" t="s">
        <v>70</v>
      </c>
      <c r="E101" s="267" t="str">
        <f t="array" ref="E101">IFERROR(INDEX('計測入力シート（ここのみ編集可）'!$AW$17:$AW$116,MATCH(A95&amp;B95,'計測入力シート（ここのみ編集可）'!$BO$17:$BO$116,0)),"")</f>
        <v>DNS</v>
      </c>
      <c r="F101" s="268"/>
      <c r="G101" s="269" t="s">
        <v>110</v>
      </c>
      <c r="H101" s="270" t="str">
        <f t="array" ref="H101">IFERROR(INDEX('計測入力シート（ここのみ編集可）'!$AY$17:$AY$116,MATCH(A95&amp;B95,'計測入力シート（ここのみ編集可）'!$BO$17:$BO$116,0)),"")</f>
        <v>-</v>
      </c>
    </row>
    <row r="102" ht="20.25" customHeight="1">
      <c r="D102" s="271" t="s">
        <v>73</v>
      </c>
      <c r="E102" s="272" t="str">
        <f t="array" ref="E102">IFERROR(INDEX('計測入力シート（ここのみ編集可）'!$AZ$17:$AZ$116,MATCH(A95&amp;B95,'計測入力シート（ここのみ編集可）'!$BO$17:$BO$116,0)),"")</f>
        <v>DNS</v>
      </c>
      <c r="F102" s="179"/>
      <c r="G102" s="273" t="s">
        <v>111</v>
      </c>
      <c r="H102" s="274" t="str">
        <f t="array" ref="H102">IFERROR(INDEX('計測入力シート（ここのみ編集可）'!$BB$17:$BB$116,MATCH(A95&amp;B95,'計測入力シート（ここのみ編集可）'!$BO$17:$BO$116,0)),"")</f>
        <v>-</v>
      </c>
    </row>
    <row r="103" ht="20.25" customHeight="1">
      <c r="D103" s="275" t="s">
        <v>112</v>
      </c>
      <c r="E103" s="276" t="str">
        <f t="array" ref="E103">IFERROR(INDEX('計測入力シート（ここのみ編集可）'!$BC$17:$BC$116,MATCH(A95&amp;B95,'計測入力シート（ここのみ編集可）'!$BO$17:$BO$116,0)),"")</f>
        <v>DNS</v>
      </c>
      <c r="F103" s="277"/>
      <c r="G103" s="278" t="s">
        <v>9</v>
      </c>
      <c r="H103" s="279" t="str">
        <f t="array" ref="H103">IFERROR(INDEX('計測入力シート（ここのみ編集可）'!$BD$17:$BD$116,MATCH(A95&amp;B95,'計測入力シート（ここのみ編集可）'!$BO$17:$BO$116,0)),"")</f>
        <v>-</v>
      </c>
    </row>
    <row r="104" ht="20.25" customHeight="1">
      <c r="D104" s="280"/>
    </row>
    <row r="105" ht="27.0" customHeight="1">
      <c r="A105" s="105" t="str">
        <f>A95</f>
        <v>C1</v>
      </c>
      <c r="B105" s="105">
        <f>B95+1</f>
        <v>11</v>
      </c>
      <c r="D105" s="242" t="s">
        <v>11</v>
      </c>
      <c r="E105" s="243" t="s">
        <v>12</v>
      </c>
      <c r="F105" s="243" t="s">
        <v>13</v>
      </c>
      <c r="G105" s="244" t="s">
        <v>80</v>
      </c>
      <c r="H105" s="245"/>
    </row>
    <row r="106" ht="27.0" customHeight="1">
      <c r="A106" s="36"/>
      <c r="B106" s="36"/>
      <c r="D106" s="247" t="str">
        <f t="array" ref="D106">IFERROR(INDEX('計測入力シート（ここのみ編集可）'!$BN$17:$BN$116,MATCH(A105&amp;B105,'計測入力シート（ここのみ編集可）'!$BO$17:$BO$116,0)),"")</f>
        <v/>
      </c>
      <c r="E106" s="248" t="str">
        <f t="array" ref="E106">IFERROR(INDEX('計測入力シート（ここのみ編集可）'!$BP$17:$BP$116,MATCH(A105&amp;B105,'計測入力シート（ここのみ編集可）'!$BO$17:$BO$116,0)),"")</f>
        <v/>
      </c>
      <c r="F106" s="249" t="str">
        <f t="array" ref="F106">IFERROR(INDEX('計測入力シート（ここのみ編集可）'!$BR$17:$BR$116,MATCH(A105&amp;B105,'計測入力シート（ここのみ編集可）'!$BO$17:$BO$116,0)),"")</f>
        <v/>
      </c>
      <c r="G106" s="250" t="str">
        <f t="array" ref="G106">IFERROR(INDEX('計測入力シート（ここのみ編集可）'!$BL$17:$BL$116,MATCH(A105&amp;B105,'計測入力シート（ここのみ編集可）'!$BO$17:$BO$116,0)),"")</f>
        <v/>
      </c>
      <c r="H106" s="251"/>
    </row>
    <row r="107" ht="27.0" customHeight="1">
      <c r="D107" s="252" t="s">
        <v>18</v>
      </c>
      <c r="E107" s="253" t="str">
        <f t="array" ref="E107">IFERROR(INDEX('計測入力シート（ここのみ編集可）'!$C$17:$C$116,MATCH(A105&amp;B105,'計測入力シート（ここのみ編集可）'!$BO$17:$BO$116,0)),"")</f>
        <v/>
      </c>
      <c r="F107" s="254" t="s">
        <v>4</v>
      </c>
      <c r="G107" s="255" t="str">
        <f t="array" ref="G107">IFERROR(INDEX('計測入力シート（ここのみ編集可）'!$D$17:$D$116,MATCH(A105&amp;B105,'計測入力シート（ここのみ編集可）'!$BO$17:$BO$116,0)),"")</f>
        <v/>
      </c>
      <c r="H107" s="256"/>
    </row>
    <row r="108" ht="27.0" customHeight="1">
      <c r="D108" s="257" t="s">
        <v>3</v>
      </c>
      <c r="E108" s="258" t="str">
        <f t="array" ref="E108">IFERROR(INDEX('計測入力シート（ここのみ編集可）'!$B$17:$B$116,MATCH(A105&amp;B105,'計測入力シート（ここのみ編集可）'!$BO$17:$BO$116,0)),"")</f>
        <v/>
      </c>
      <c r="F108" s="259" t="s">
        <v>5</v>
      </c>
      <c r="G108" s="260" t="str">
        <f t="array" ref="G108">IFERROR(INDEX('計測入力シート（ここのみ編集可）'!$E$17:$E$116,MATCH(A105&amp;B105,'計測入力シート（ここのみ編集可）'!$BO$17:$BO$116,0)),"")</f>
        <v/>
      </c>
      <c r="H108" s="261"/>
    </row>
    <row r="109" ht="24.75" customHeight="1">
      <c r="D109" s="262" t="s">
        <v>58</v>
      </c>
      <c r="E109" s="263" t="str">
        <f t="array" ref="E109">IFERROR(INDEX(#REF!,MATCH(A105&amp;B105,'計測入力シート（ここのみ編集可）'!$BO$17:$BO$116,0)),"")</f>
        <v/>
      </c>
      <c r="H109" s="35"/>
    </row>
    <row r="110" ht="52.5" customHeight="1">
      <c r="D110" s="264" t="s">
        <v>68</v>
      </c>
      <c r="E110" s="265" t="str">
        <f t="array" ref="E110">IFERROR(INDEX(#REF!,MATCH(A105&amp;B105,'計測入力シート（ここのみ編集可）'!$BO$17:$BO$116,0)),"")</f>
        <v/>
      </c>
      <c r="F110" s="2"/>
      <c r="G110" s="2"/>
      <c r="H110" s="3"/>
    </row>
    <row r="111" ht="20.25" customHeight="1">
      <c r="D111" s="266" t="s">
        <v>70</v>
      </c>
      <c r="E111" s="267" t="str">
        <f t="array" ref="E111">IFERROR(INDEX('計測入力シート（ここのみ編集可）'!$AW$17:$AW$116,MATCH(A105&amp;B105,'計測入力シート（ここのみ編集可）'!$BO$17:$BO$116,0)),"")</f>
        <v/>
      </c>
      <c r="F111" s="268"/>
      <c r="G111" s="269" t="s">
        <v>110</v>
      </c>
      <c r="H111" s="270" t="str">
        <f t="array" ref="H111">IFERROR(INDEX('計測入力シート（ここのみ編集可）'!$AY$17:$AY$116,MATCH(A105&amp;B105,'計測入力シート（ここのみ編集可）'!$BO$17:$BO$116,0)),"")</f>
        <v/>
      </c>
    </row>
    <row r="112" ht="20.25" customHeight="1">
      <c r="D112" s="271" t="s">
        <v>73</v>
      </c>
      <c r="E112" s="272" t="str">
        <f t="array" ref="E112">IFERROR(INDEX('計測入力シート（ここのみ編集可）'!$AZ$17:$AZ$116,MATCH(A105&amp;B105,'計測入力シート（ここのみ編集可）'!$BO$17:$BO$116,0)),"")</f>
        <v/>
      </c>
      <c r="F112" s="179"/>
      <c r="G112" s="273" t="s">
        <v>111</v>
      </c>
      <c r="H112" s="274" t="str">
        <f t="array" ref="H112">IFERROR(INDEX('計測入力シート（ここのみ編集可）'!$BB$17:$BB$116,MATCH(A105&amp;B105,'計測入力シート（ここのみ編集可）'!$BO$17:$BO$116,0)),"")</f>
        <v/>
      </c>
    </row>
    <row r="113" ht="20.25" customHeight="1">
      <c r="D113" s="275" t="s">
        <v>112</v>
      </c>
      <c r="E113" s="276" t="str">
        <f t="array" ref="E113">IFERROR(INDEX('計測入力シート（ここのみ編集可）'!$BC$17:$BC$116,MATCH(A105&amp;B105,'計測入力シート（ここのみ編集可）'!$BO$17:$BO$116,0)),"")</f>
        <v/>
      </c>
      <c r="F113" s="277"/>
      <c r="G113" s="278" t="s">
        <v>9</v>
      </c>
      <c r="H113" s="279" t="str">
        <f t="array" ref="H113">IFERROR(INDEX('計測入力シート（ここのみ編集可）'!$BD$17:$BD$116,MATCH(A105&amp;B105,'計測入力シート（ここのみ編集可）'!$BO$17:$BO$116,0)),"")</f>
        <v/>
      </c>
    </row>
    <row r="114" ht="20.25" customHeight="1">
      <c r="D114" s="280"/>
    </row>
    <row r="115" ht="27.0" customHeight="1">
      <c r="A115" s="105" t="str">
        <f>A105</f>
        <v>C1</v>
      </c>
      <c r="B115" s="105">
        <f>B105+1</f>
        <v>12</v>
      </c>
      <c r="D115" s="242" t="s">
        <v>11</v>
      </c>
      <c r="E115" s="243" t="s">
        <v>12</v>
      </c>
      <c r="F115" s="243" t="s">
        <v>13</v>
      </c>
      <c r="G115" s="244" t="s">
        <v>80</v>
      </c>
      <c r="H115" s="245"/>
    </row>
    <row r="116" ht="27.0" customHeight="1">
      <c r="A116" s="36"/>
      <c r="B116" s="36"/>
      <c r="D116" s="247" t="str">
        <f t="array" ref="D116">IFERROR(INDEX('計測入力シート（ここのみ編集可）'!$BN$17:$BN$116,MATCH(A115&amp;B115,'計測入力シート（ここのみ編集可）'!$BO$17:$BO$116,0)),"")</f>
        <v/>
      </c>
      <c r="E116" s="248" t="str">
        <f t="array" ref="E116">IFERROR(INDEX('計測入力シート（ここのみ編集可）'!$BP$17:$BP$116,MATCH(A115&amp;B115,'計測入力シート（ここのみ編集可）'!$BO$17:$BO$116,0)),"")</f>
        <v/>
      </c>
      <c r="F116" s="249" t="str">
        <f t="array" ref="F116">IFERROR(INDEX('計測入力シート（ここのみ編集可）'!$BR$17:$BR$116,MATCH(A115&amp;B115,'計測入力シート（ここのみ編集可）'!$BO$17:$BO$116,0)),"")</f>
        <v/>
      </c>
      <c r="G116" s="250" t="str">
        <f t="array" ref="G116">IFERROR(INDEX('計測入力シート（ここのみ編集可）'!$BL$17:$BL$116,MATCH(A115&amp;B115,'計測入力シート（ここのみ編集可）'!$BO$17:$BO$116,0)),"")</f>
        <v/>
      </c>
      <c r="H116" s="251"/>
    </row>
    <row r="117" ht="27.0" customHeight="1">
      <c r="D117" s="252" t="s">
        <v>18</v>
      </c>
      <c r="E117" s="253" t="str">
        <f t="array" ref="E117">IFERROR(INDEX('計測入力シート（ここのみ編集可）'!$C$17:$C$116,MATCH(A115&amp;B115,'計測入力シート（ここのみ編集可）'!$BO$17:$BO$116,0)),"")</f>
        <v/>
      </c>
      <c r="F117" s="254" t="s">
        <v>4</v>
      </c>
      <c r="G117" s="255" t="str">
        <f t="array" ref="G117">IFERROR(INDEX('計測入力シート（ここのみ編集可）'!$D$17:$D$116,MATCH(A115&amp;B115,'計測入力シート（ここのみ編集可）'!$BO$17:$BO$116,0)),"")</f>
        <v/>
      </c>
      <c r="H117" s="256"/>
    </row>
    <row r="118" ht="27.0" customHeight="1">
      <c r="D118" s="257" t="s">
        <v>3</v>
      </c>
      <c r="E118" s="258" t="str">
        <f t="array" ref="E118">IFERROR(INDEX('計測入力シート（ここのみ編集可）'!$B$17:$B$116,MATCH(A115&amp;B115,'計測入力シート（ここのみ編集可）'!$BO$17:$BO$116,0)),"")</f>
        <v/>
      </c>
      <c r="F118" s="259" t="s">
        <v>5</v>
      </c>
      <c r="G118" s="260" t="str">
        <f t="array" ref="G118">IFERROR(INDEX('計測入力シート（ここのみ編集可）'!$E$17:$E$116,MATCH(A115&amp;B115,'計測入力シート（ここのみ編集可）'!$BO$17:$BO$116,0)),"")</f>
        <v/>
      </c>
      <c r="H118" s="261"/>
    </row>
    <row r="119" ht="24.75" customHeight="1">
      <c r="D119" s="262" t="s">
        <v>58</v>
      </c>
      <c r="E119" s="263" t="str">
        <f t="array" ref="E119">IFERROR(INDEX(#REF!,MATCH(A115&amp;B115,'計測入力シート（ここのみ編集可）'!$BO$17:$BO$116,0)),"")</f>
        <v/>
      </c>
      <c r="H119" s="35"/>
    </row>
    <row r="120" ht="52.5" customHeight="1">
      <c r="D120" s="264" t="s">
        <v>68</v>
      </c>
      <c r="E120" s="265" t="str">
        <f t="array" ref="E120">IFERROR(INDEX(#REF!,MATCH(A115&amp;B115,'計測入力シート（ここのみ編集可）'!$BO$17:$BO$116,0)),"")</f>
        <v/>
      </c>
      <c r="F120" s="2"/>
      <c r="G120" s="2"/>
      <c r="H120" s="3"/>
    </row>
    <row r="121" ht="20.25" customHeight="1">
      <c r="D121" s="266" t="s">
        <v>70</v>
      </c>
      <c r="E121" s="267" t="str">
        <f t="array" ref="E121">IFERROR(INDEX('計測入力シート（ここのみ編集可）'!$AW$17:$AW$116,MATCH(A115&amp;B115,'計測入力シート（ここのみ編集可）'!$BO$17:$BO$116,0)),"")</f>
        <v/>
      </c>
      <c r="F121" s="268"/>
      <c r="G121" s="269" t="s">
        <v>110</v>
      </c>
      <c r="H121" s="270" t="str">
        <f t="array" ref="H121">IFERROR(INDEX('計測入力シート（ここのみ編集可）'!$AY$17:$AY$116,MATCH(A115&amp;B115,'計測入力シート（ここのみ編集可）'!$BO$17:$BO$116,0)),"")</f>
        <v/>
      </c>
    </row>
    <row r="122" ht="20.25" customHeight="1">
      <c r="D122" s="271" t="s">
        <v>73</v>
      </c>
      <c r="E122" s="272" t="str">
        <f t="array" ref="E122">IFERROR(INDEX('計測入力シート（ここのみ編集可）'!$AZ$17:$AZ$116,MATCH(A115&amp;B115,'計測入力シート（ここのみ編集可）'!$BO$17:$BO$116,0)),"")</f>
        <v/>
      </c>
      <c r="F122" s="179"/>
      <c r="G122" s="273" t="s">
        <v>111</v>
      </c>
      <c r="H122" s="274" t="str">
        <f t="array" ref="H122">IFERROR(INDEX('計測入力シート（ここのみ編集可）'!$BB$17:$BB$116,MATCH(A115&amp;B115,'計測入力シート（ここのみ編集可）'!$BO$17:$BO$116,0)),"")</f>
        <v/>
      </c>
    </row>
    <row r="123" ht="20.25" customHeight="1">
      <c r="D123" s="275" t="s">
        <v>112</v>
      </c>
      <c r="E123" s="276" t="str">
        <f t="array" ref="E123">IFERROR(INDEX('計測入力シート（ここのみ編集可）'!$BC$17:$BC$116,MATCH(A115&amp;B115,'計測入力シート（ここのみ編集可）'!$BO$17:$BO$116,0)),"")</f>
        <v/>
      </c>
      <c r="F123" s="277"/>
      <c r="G123" s="278" t="s">
        <v>9</v>
      </c>
      <c r="H123" s="279" t="str">
        <f t="array" ref="H123">IFERROR(INDEX('計測入力シート（ここのみ編集可）'!$BD$17:$BD$116,MATCH(A115&amp;B115,'計測入力シート（ここのみ編集可）'!$BO$17:$BO$116,0)),"")</f>
        <v/>
      </c>
    </row>
    <row r="124" ht="20.25" customHeight="1">
      <c r="D124" s="280"/>
    </row>
    <row r="125" ht="27.0" customHeight="1">
      <c r="A125" s="105" t="str">
        <f>A115</f>
        <v>C1</v>
      </c>
      <c r="B125" s="105">
        <f>B115+1</f>
        <v>13</v>
      </c>
      <c r="D125" s="242" t="s">
        <v>11</v>
      </c>
      <c r="E125" s="243" t="s">
        <v>12</v>
      </c>
      <c r="F125" s="243" t="s">
        <v>13</v>
      </c>
      <c r="G125" s="244" t="s">
        <v>80</v>
      </c>
      <c r="H125" s="245"/>
    </row>
    <row r="126" ht="27.0" customHeight="1">
      <c r="A126" s="36"/>
      <c r="B126" s="36"/>
      <c r="D126" s="247" t="str">
        <f t="array" ref="D126">IFERROR(INDEX('計測入力シート（ここのみ編集可）'!$BN$17:$BN$116,MATCH(A125&amp;B125,'計測入力シート（ここのみ編集可）'!$BO$17:$BO$116,0)),"")</f>
        <v/>
      </c>
      <c r="E126" s="248" t="str">
        <f t="array" ref="E126">IFERROR(INDEX('計測入力シート（ここのみ編集可）'!$BP$17:$BP$116,MATCH(A125&amp;B125,'計測入力シート（ここのみ編集可）'!$BO$17:$BO$116,0)),"")</f>
        <v/>
      </c>
      <c r="F126" s="249" t="str">
        <f t="array" ref="F126">IFERROR(INDEX('計測入力シート（ここのみ編集可）'!$BR$17:$BR$116,MATCH(A125&amp;B125,'計測入力シート（ここのみ編集可）'!$BO$17:$BO$116,0)),"")</f>
        <v/>
      </c>
      <c r="G126" s="250" t="str">
        <f t="array" ref="G126">IFERROR(INDEX('計測入力シート（ここのみ編集可）'!$BL$17:$BL$116,MATCH(A125&amp;B125,'計測入力シート（ここのみ編集可）'!$BO$17:$BO$116,0)),"")</f>
        <v/>
      </c>
      <c r="H126" s="251"/>
    </row>
    <row r="127" ht="27.0" customHeight="1">
      <c r="D127" s="252" t="s">
        <v>18</v>
      </c>
      <c r="E127" s="253" t="str">
        <f t="array" ref="E127">IFERROR(INDEX('計測入力シート（ここのみ編集可）'!$C$17:$C$116,MATCH(A125&amp;B125,'計測入力シート（ここのみ編集可）'!$BO$17:$BO$116,0)),"")</f>
        <v/>
      </c>
      <c r="F127" s="254" t="s">
        <v>4</v>
      </c>
      <c r="G127" s="255" t="str">
        <f t="array" ref="G127">IFERROR(INDEX('計測入力シート（ここのみ編集可）'!$D$17:$D$116,MATCH(A125&amp;B125,'計測入力シート（ここのみ編集可）'!$BO$17:$BO$116,0)),"")</f>
        <v/>
      </c>
      <c r="H127" s="256"/>
    </row>
    <row r="128" ht="27.0" customHeight="1">
      <c r="D128" s="257" t="s">
        <v>3</v>
      </c>
      <c r="E128" s="258" t="str">
        <f t="array" ref="E128">IFERROR(INDEX('計測入力シート（ここのみ編集可）'!$B$17:$B$116,MATCH(A125&amp;B125,'計測入力シート（ここのみ編集可）'!$BO$17:$BO$116,0)),"")</f>
        <v/>
      </c>
      <c r="F128" s="259" t="s">
        <v>5</v>
      </c>
      <c r="G128" s="260" t="str">
        <f t="array" ref="G128">IFERROR(INDEX('計測入力シート（ここのみ編集可）'!$E$17:$E$116,MATCH(A125&amp;B125,'計測入力シート（ここのみ編集可）'!$BO$17:$BO$116,0)),"")</f>
        <v/>
      </c>
      <c r="H128" s="261"/>
    </row>
    <row r="129" ht="24.75" customHeight="1">
      <c r="D129" s="262" t="s">
        <v>58</v>
      </c>
      <c r="E129" s="263" t="str">
        <f t="array" ref="E129">IFERROR(INDEX(#REF!,MATCH(A125&amp;B125,'計測入力シート（ここのみ編集可）'!$BO$17:$BO$116,0)),"")</f>
        <v/>
      </c>
      <c r="H129" s="35"/>
    </row>
    <row r="130" ht="52.5" customHeight="1">
      <c r="D130" s="264" t="s">
        <v>68</v>
      </c>
      <c r="E130" s="265" t="str">
        <f t="array" ref="E130">IFERROR(INDEX(#REF!,MATCH(A125&amp;B125,'計測入力シート（ここのみ編集可）'!$BO$17:$BO$116,0)),"")</f>
        <v/>
      </c>
      <c r="F130" s="2"/>
      <c r="G130" s="2"/>
      <c r="H130" s="3"/>
    </row>
    <row r="131" ht="20.25" customHeight="1">
      <c r="D131" s="266" t="s">
        <v>70</v>
      </c>
      <c r="E131" s="267" t="str">
        <f t="array" ref="E131">IFERROR(INDEX('計測入力シート（ここのみ編集可）'!$AW$17:$AW$116,MATCH(A125&amp;B125,'計測入力シート（ここのみ編集可）'!$BO$17:$BO$116,0)),"")</f>
        <v/>
      </c>
      <c r="F131" s="268"/>
      <c r="G131" s="269" t="s">
        <v>110</v>
      </c>
      <c r="H131" s="270" t="str">
        <f t="array" ref="H131">IFERROR(INDEX('計測入力シート（ここのみ編集可）'!$AY$17:$AY$116,MATCH(A125&amp;B125,'計測入力シート（ここのみ編集可）'!$BO$17:$BO$116,0)),"")</f>
        <v/>
      </c>
    </row>
    <row r="132" ht="20.25" customHeight="1">
      <c r="D132" s="271" t="s">
        <v>73</v>
      </c>
      <c r="E132" s="272" t="str">
        <f t="array" ref="E132">IFERROR(INDEX('計測入力シート（ここのみ編集可）'!$AZ$17:$AZ$116,MATCH(A125&amp;B125,'計測入力シート（ここのみ編集可）'!$BO$17:$BO$116,0)),"")</f>
        <v/>
      </c>
      <c r="F132" s="179"/>
      <c r="G132" s="273" t="s">
        <v>111</v>
      </c>
      <c r="H132" s="274" t="str">
        <f t="array" ref="H132">IFERROR(INDEX('計測入力シート（ここのみ編集可）'!$BB$17:$BB$116,MATCH(A125&amp;B125,'計測入力シート（ここのみ編集可）'!$BO$17:$BO$116,0)),"")</f>
        <v/>
      </c>
    </row>
    <row r="133" ht="20.25" customHeight="1">
      <c r="D133" s="275" t="s">
        <v>112</v>
      </c>
      <c r="E133" s="276" t="str">
        <f t="array" ref="E133">IFERROR(INDEX('計測入力シート（ここのみ編集可）'!$BC$17:$BC$116,MATCH(A125&amp;B125,'計測入力シート（ここのみ編集可）'!$BO$17:$BO$116,0)),"")</f>
        <v/>
      </c>
      <c r="F133" s="277"/>
      <c r="G133" s="278" t="s">
        <v>9</v>
      </c>
      <c r="H133" s="279" t="str">
        <f t="array" ref="H133">IFERROR(INDEX('計測入力シート（ここのみ編集可）'!$BD$17:$BD$116,MATCH(A125&amp;B125,'計測入力シート（ここのみ編集可）'!$BO$17:$BO$116,0)),"")</f>
        <v/>
      </c>
    </row>
    <row r="134" ht="20.25" customHeight="1">
      <c r="D134" s="280"/>
    </row>
    <row r="135" ht="27.0" customHeight="1">
      <c r="A135" s="105" t="str">
        <f>A125</f>
        <v>C1</v>
      </c>
      <c r="B135" s="105">
        <f>B125+1</f>
        <v>14</v>
      </c>
      <c r="D135" s="242" t="s">
        <v>11</v>
      </c>
      <c r="E135" s="243" t="s">
        <v>12</v>
      </c>
      <c r="F135" s="243" t="s">
        <v>13</v>
      </c>
      <c r="G135" s="244" t="s">
        <v>80</v>
      </c>
      <c r="H135" s="245"/>
    </row>
    <row r="136" ht="27.0" customHeight="1">
      <c r="A136" s="36"/>
      <c r="B136" s="36"/>
      <c r="D136" s="247" t="str">
        <f t="array" ref="D136">IFERROR(INDEX('計測入力シート（ここのみ編集可）'!$BN$17:$BN$116,MATCH(A135&amp;B135,'計測入力シート（ここのみ編集可）'!$BO$17:$BO$116,0)),"")</f>
        <v/>
      </c>
      <c r="E136" s="248" t="str">
        <f t="array" ref="E136">IFERROR(INDEX('計測入力シート（ここのみ編集可）'!$BP$17:$BP$116,MATCH(A135&amp;B135,'計測入力シート（ここのみ編集可）'!$BO$17:$BO$116,0)),"")</f>
        <v/>
      </c>
      <c r="F136" s="249" t="str">
        <f t="array" ref="F136">IFERROR(INDEX('計測入力シート（ここのみ編集可）'!$BR$17:$BR$116,MATCH(A135&amp;B135,'計測入力シート（ここのみ編集可）'!$BO$17:$BO$116,0)),"")</f>
        <v/>
      </c>
      <c r="G136" s="250" t="str">
        <f t="array" ref="G136">IFERROR(INDEX('計測入力シート（ここのみ編集可）'!$BL$17:$BL$116,MATCH(A135&amp;B135,'計測入力シート（ここのみ編集可）'!$BO$17:$BO$116,0)),"")</f>
        <v/>
      </c>
      <c r="H136" s="251"/>
    </row>
    <row r="137" ht="27.0" customHeight="1">
      <c r="D137" s="252" t="s">
        <v>18</v>
      </c>
      <c r="E137" s="253" t="str">
        <f t="array" ref="E137">IFERROR(INDEX('計測入力シート（ここのみ編集可）'!$C$17:$C$116,MATCH(A135&amp;B135,'計測入力シート（ここのみ編集可）'!$BO$17:$BO$116,0)),"")</f>
        <v/>
      </c>
      <c r="F137" s="254" t="s">
        <v>4</v>
      </c>
      <c r="G137" s="255" t="str">
        <f t="array" ref="G137">IFERROR(INDEX('計測入力シート（ここのみ編集可）'!$D$17:$D$116,MATCH(A135&amp;B135,'計測入力シート（ここのみ編集可）'!$BO$17:$BO$116,0)),"")</f>
        <v/>
      </c>
      <c r="H137" s="256"/>
    </row>
    <row r="138" ht="27.0" customHeight="1">
      <c r="D138" s="257" t="s">
        <v>3</v>
      </c>
      <c r="E138" s="258" t="str">
        <f t="array" ref="E138">IFERROR(INDEX('計測入力シート（ここのみ編集可）'!$B$17:$B$116,MATCH(A135&amp;B135,'計測入力シート（ここのみ編集可）'!$BO$17:$BO$116,0)),"")</f>
        <v/>
      </c>
      <c r="F138" s="259" t="s">
        <v>5</v>
      </c>
      <c r="G138" s="260" t="str">
        <f t="array" ref="G138">IFERROR(INDEX('計測入力シート（ここのみ編集可）'!$E$17:$E$116,MATCH(A135&amp;B135,'計測入力シート（ここのみ編集可）'!$BO$17:$BO$116,0)),"")</f>
        <v/>
      </c>
      <c r="H138" s="261"/>
    </row>
    <row r="139" ht="24.75" customHeight="1">
      <c r="D139" s="262" t="s">
        <v>58</v>
      </c>
      <c r="E139" s="263" t="str">
        <f t="array" ref="E139">IFERROR(INDEX(#REF!,MATCH(A135&amp;B135,'計測入力シート（ここのみ編集可）'!$BO$17:$BO$116,0)),"")</f>
        <v/>
      </c>
      <c r="H139" s="35"/>
    </row>
    <row r="140" ht="52.5" customHeight="1">
      <c r="D140" s="264" t="s">
        <v>68</v>
      </c>
      <c r="E140" s="265" t="str">
        <f t="array" ref="E140">IFERROR(INDEX(#REF!,MATCH(A135&amp;B135,'計測入力シート（ここのみ編集可）'!$BO$17:$BO$116,0)),"")</f>
        <v/>
      </c>
      <c r="F140" s="2"/>
      <c r="G140" s="2"/>
      <c r="H140" s="3"/>
    </row>
    <row r="141" ht="20.25" customHeight="1">
      <c r="D141" s="266" t="s">
        <v>70</v>
      </c>
      <c r="E141" s="267" t="str">
        <f t="array" ref="E141">IFERROR(INDEX('計測入力シート（ここのみ編集可）'!$AW$17:$AW$116,MATCH(A135&amp;B135,'計測入力シート（ここのみ編集可）'!$BO$17:$BO$116,0)),"")</f>
        <v/>
      </c>
      <c r="F141" s="268"/>
      <c r="G141" s="269" t="s">
        <v>110</v>
      </c>
      <c r="H141" s="270" t="str">
        <f t="array" ref="H141">IFERROR(INDEX('計測入力シート（ここのみ編集可）'!$AY$17:$AY$116,MATCH(A135&amp;B135,'計測入力シート（ここのみ編集可）'!$BO$17:$BO$116,0)),"")</f>
        <v/>
      </c>
    </row>
    <row r="142" ht="20.25" customHeight="1">
      <c r="D142" s="271" t="s">
        <v>73</v>
      </c>
      <c r="E142" s="272" t="str">
        <f t="array" ref="E142">IFERROR(INDEX('計測入力シート（ここのみ編集可）'!$AZ$17:$AZ$116,MATCH(A135&amp;B135,'計測入力シート（ここのみ編集可）'!$BO$17:$BO$116,0)),"")</f>
        <v/>
      </c>
      <c r="F142" s="179"/>
      <c r="G142" s="273" t="s">
        <v>111</v>
      </c>
      <c r="H142" s="274" t="str">
        <f t="array" ref="H142">IFERROR(INDEX('計測入力シート（ここのみ編集可）'!$BB$17:$BB$116,MATCH(A135&amp;B135,'計測入力シート（ここのみ編集可）'!$BO$17:$BO$116,0)),"")</f>
        <v/>
      </c>
    </row>
    <row r="143" ht="20.25" customHeight="1">
      <c r="D143" s="275" t="s">
        <v>112</v>
      </c>
      <c r="E143" s="276" t="str">
        <f t="array" ref="E143">IFERROR(INDEX('計測入力シート（ここのみ編集可）'!$BC$17:$BC$116,MATCH(A135&amp;B135,'計測入力シート（ここのみ編集可）'!$BO$17:$BO$116,0)),"")</f>
        <v/>
      </c>
      <c r="F143" s="277"/>
      <c r="G143" s="278" t="s">
        <v>9</v>
      </c>
      <c r="H143" s="279" t="str">
        <f t="array" ref="H143">IFERROR(INDEX('計測入力シート（ここのみ編集可）'!$BD$17:$BD$116,MATCH(A135&amp;B135,'計測入力シート（ここのみ編集可）'!$BO$17:$BO$116,0)),"")</f>
        <v/>
      </c>
    </row>
    <row r="144" ht="20.25" customHeight="1">
      <c r="D144" s="280"/>
    </row>
    <row r="145" ht="27.0" customHeight="1">
      <c r="A145" s="105" t="str">
        <f>A135</f>
        <v>C1</v>
      </c>
      <c r="B145" s="105">
        <f>B135+1</f>
        <v>15</v>
      </c>
      <c r="D145" s="242" t="s">
        <v>11</v>
      </c>
      <c r="E145" s="243" t="s">
        <v>12</v>
      </c>
      <c r="F145" s="243" t="s">
        <v>13</v>
      </c>
      <c r="G145" s="244" t="s">
        <v>80</v>
      </c>
      <c r="H145" s="245"/>
    </row>
    <row r="146" ht="27.0" customHeight="1">
      <c r="A146" s="36"/>
      <c r="B146" s="36"/>
      <c r="D146" s="247" t="str">
        <f t="array" ref="D146">IFERROR(INDEX('計測入力シート（ここのみ編集可）'!$BN$17:$BN$116,MATCH(A145&amp;B145,'計測入力シート（ここのみ編集可）'!$BO$17:$BO$116,0)),"")</f>
        <v/>
      </c>
      <c r="E146" s="248" t="str">
        <f t="array" ref="E146">IFERROR(INDEX('計測入力シート（ここのみ編集可）'!$BP$17:$BP$116,MATCH(A145&amp;B145,'計測入力シート（ここのみ編集可）'!$BO$17:$BO$116,0)),"")</f>
        <v/>
      </c>
      <c r="F146" s="249" t="str">
        <f t="array" ref="F146">IFERROR(INDEX('計測入力シート（ここのみ編集可）'!$BR$17:$BR$116,MATCH(A145&amp;B145,'計測入力シート（ここのみ編集可）'!$BO$17:$BO$116,0)),"")</f>
        <v/>
      </c>
      <c r="G146" s="250" t="str">
        <f t="array" ref="G146">IFERROR(INDEX('計測入力シート（ここのみ編集可）'!$BL$17:$BL$116,MATCH(A145&amp;B145,'計測入力シート（ここのみ編集可）'!$BO$17:$BO$116,0)),"")</f>
        <v/>
      </c>
      <c r="H146" s="251"/>
    </row>
    <row r="147" ht="27.0" customHeight="1">
      <c r="D147" s="252" t="s">
        <v>18</v>
      </c>
      <c r="E147" s="253" t="str">
        <f t="array" ref="E147">IFERROR(INDEX('計測入力シート（ここのみ編集可）'!$C$17:$C$116,MATCH(A145&amp;B145,'計測入力シート（ここのみ編集可）'!$BO$17:$BO$116,0)),"")</f>
        <v/>
      </c>
      <c r="F147" s="254" t="s">
        <v>4</v>
      </c>
      <c r="G147" s="255" t="str">
        <f t="array" ref="G147">IFERROR(INDEX('計測入力シート（ここのみ編集可）'!$D$17:$D$116,MATCH(A145&amp;B145,'計測入力シート（ここのみ編集可）'!$BO$17:$BO$116,0)),"")</f>
        <v/>
      </c>
      <c r="H147" s="256"/>
    </row>
    <row r="148" ht="27.0" customHeight="1">
      <c r="D148" s="257" t="s">
        <v>3</v>
      </c>
      <c r="E148" s="258" t="str">
        <f t="array" ref="E148">IFERROR(INDEX('計測入力シート（ここのみ編集可）'!$B$17:$B$116,MATCH(A145&amp;B145,'計測入力シート（ここのみ編集可）'!$BO$17:$BO$116,0)),"")</f>
        <v/>
      </c>
      <c r="F148" s="259" t="s">
        <v>5</v>
      </c>
      <c r="G148" s="260" t="str">
        <f t="array" ref="G148">IFERROR(INDEX('計測入力シート（ここのみ編集可）'!$E$17:$E$116,MATCH(A145&amp;B145,'計測入力シート（ここのみ編集可）'!$BO$17:$BO$116,0)),"")</f>
        <v/>
      </c>
      <c r="H148" s="261"/>
    </row>
    <row r="149" ht="24.75" customHeight="1">
      <c r="D149" s="262" t="s">
        <v>58</v>
      </c>
      <c r="E149" s="263" t="str">
        <f t="array" ref="E149">IFERROR(INDEX(#REF!,MATCH(A145&amp;B145,'計測入力シート（ここのみ編集可）'!$BO$17:$BO$116,0)),"")</f>
        <v/>
      </c>
      <c r="H149" s="35"/>
    </row>
    <row r="150" ht="52.5" customHeight="1">
      <c r="D150" s="264" t="s">
        <v>68</v>
      </c>
      <c r="E150" s="265" t="str">
        <f t="array" ref="E150">IFERROR(INDEX(#REF!,MATCH(A145&amp;B145,'計測入力シート（ここのみ編集可）'!$BO$17:$BO$116,0)),"")</f>
        <v/>
      </c>
      <c r="F150" s="2"/>
      <c r="G150" s="2"/>
      <c r="H150" s="3"/>
    </row>
    <row r="151" ht="20.25" customHeight="1">
      <c r="D151" s="266" t="s">
        <v>70</v>
      </c>
      <c r="E151" s="267" t="str">
        <f t="array" ref="E151">IFERROR(INDEX('計測入力シート（ここのみ編集可）'!$AW$17:$AW$116,MATCH(A145&amp;B145,'計測入力シート（ここのみ編集可）'!$BO$17:$BO$116,0)),"")</f>
        <v/>
      </c>
      <c r="F151" s="268"/>
      <c r="G151" s="269" t="s">
        <v>110</v>
      </c>
      <c r="H151" s="270" t="str">
        <f t="array" ref="H151">IFERROR(INDEX('計測入力シート（ここのみ編集可）'!$AY$17:$AY$116,MATCH(A145&amp;B145,'計測入力シート（ここのみ編集可）'!$BO$17:$BO$116,0)),"")</f>
        <v/>
      </c>
    </row>
    <row r="152" ht="20.25" customHeight="1">
      <c r="D152" s="271" t="s">
        <v>73</v>
      </c>
      <c r="E152" s="272" t="str">
        <f t="array" ref="E152">IFERROR(INDEX('計測入力シート（ここのみ編集可）'!$AZ$17:$AZ$116,MATCH(A145&amp;B145,'計測入力シート（ここのみ編集可）'!$BO$17:$BO$116,0)),"")</f>
        <v/>
      </c>
      <c r="F152" s="179"/>
      <c r="G152" s="273" t="s">
        <v>111</v>
      </c>
      <c r="H152" s="274" t="str">
        <f t="array" ref="H152">IFERROR(INDEX('計測入力シート（ここのみ編集可）'!$BB$17:$BB$116,MATCH(A145&amp;B145,'計測入力シート（ここのみ編集可）'!$BO$17:$BO$116,0)),"")</f>
        <v/>
      </c>
    </row>
    <row r="153" ht="20.25" customHeight="1">
      <c r="D153" s="275" t="s">
        <v>112</v>
      </c>
      <c r="E153" s="276" t="str">
        <f t="array" ref="E153">IFERROR(INDEX('計測入力シート（ここのみ編集可）'!$BC$17:$BC$116,MATCH(A145&amp;B145,'計測入力シート（ここのみ編集可）'!$BO$17:$BO$116,0)),"")</f>
        <v/>
      </c>
      <c r="F153" s="277"/>
      <c r="G153" s="278" t="s">
        <v>9</v>
      </c>
      <c r="H153" s="279" t="str">
        <f t="array" ref="H153">IFERROR(INDEX('計測入力シート（ここのみ編集可）'!$BD$17:$BD$116,MATCH(A145&amp;B145,'計測入力シート（ここのみ編集可）'!$BO$17:$BO$116,0)),"")</f>
        <v/>
      </c>
    </row>
    <row r="154" ht="20.25" customHeight="1">
      <c r="D154" s="280"/>
    </row>
    <row r="155" ht="27.0" customHeight="1">
      <c r="A155" s="105" t="str">
        <f>A145</f>
        <v>C1</v>
      </c>
      <c r="B155" s="105">
        <f>B145+1</f>
        <v>16</v>
      </c>
      <c r="D155" s="242" t="s">
        <v>11</v>
      </c>
      <c r="E155" s="243" t="s">
        <v>12</v>
      </c>
      <c r="F155" s="243" t="s">
        <v>13</v>
      </c>
      <c r="G155" s="244" t="s">
        <v>80</v>
      </c>
      <c r="H155" s="245"/>
    </row>
    <row r="156" ht="27.0" customHeight="1">
      <c r="A156" s="36"/>
      <c r="B156" s="36"/>
      <c r="D156" s="247" t="str">
        <f t="array" ref="D156">IFERROR(INDEX('計測入力シート（ここのみ編集可）'!$BN$17:$BN$116,MATCH(A155&amp;B155,'計測入力シート（ここのみ編集可）'!$BO$17:$BO$116,0)),"")</f>
        <v/>
      </c>
      <c r="E156" s="248" t="str">
        <f t="array" ref="E156">IFERROR(INDEX('計測入力シート（ここのみ編集可）'!$BP$17:$BP$116,MATCH(A155&amp;B155,'計測入力シート（ここのみ編集可）'!$BO$17:$BO$116,0)),"")</f>
        <v/>
      </c>
      <c r="F156" s="249" t="str">
        <f t="array" ref="F156">IFERROR(INDEX('計測入力シート（ここのみ編集可）'!$BR$17:$BR$116,MATCH(A155&amp;B155,'計測入力シート（ここのみ編集可）'!$BO$17:$BO$116,0)),"")</f>
        <v/>
      </c>
      <c r="G156" s="250" t="str">
        <f t="array" ref="G156">IFERROR(INDEX('計測入力シート（ここのみ編集可）'!$BL$17:$BL$116,MATCH(A155&amp;B155,'計測入力シート（ここのみ編集可）'!$BO$17:$BO$116,0)),"")</f>
        <v/>
      </c>
      <c r="H156" s="251"/>
    </row>
    <row r="157" ht="27.0" customHeight="1">
      <c r="D157" s="252" t="s">
        <v>18</v>
      </c>
      <c r="E157" s="253" t="str">
        <f t="array" ref="E157">IFERROR(INDEX('計測入力シート（ここのみ編集可）'!$C$17:$C$116,MATCH(A155&amp;B155,'計測入力シート（ここのみ編集可）'!$BO$17:$BO$116,0)),"")</f>
        <v/>
      </c>
      <c r="F157" s="254" t="s">
        <v>4</v>
      </c>
      <c r="G157" s="255" t="str">
        <f t="array" ref="G157">IFERROR(INDEX('計測入力シート（ここのみ編集可）'!$D$17:$D$116,MATCH(A155&amp;B155,'計測入力シート（ここのみ編集可）'!$BO$17:$BO$116,0)),"")</f>
        <v/>
      </c>
      <c r="H157" s="256"/>
    </row>
    <row r="158" ht="27.0" customHeight="1">
      <c r="D158" s="257" t="s">
        <v>3</v>
      </c>
      <c r="E158" s="258" t="str">
        <f t="array" ref="E158">IFERROR(INDEX('計測入力シート（ここのみ編集可）'!$B$17:$B$116,MATCH(A155&amp;B155,'計測入力シート（ここのみ編集可）'!$BO$17:$BO$116,0)),"")</f>
        <v/>
      </c>
      <c r="F158" s="259" t="s">
        <v>5</v>
      </c>
      <c r="G158" s="260" t="str">
        <f t="array" ref="G158">IFERROR(INDEX('計測入力シート（ここのみ編集可）'!$E$17:$E$116,MATCH(A155&amp;B155,'計測入力シート（ここのみ編集可）'!$BO$17:$BO$116,0)),"")</f>
        <v/>
      </c>
      <c r="H158" s="261"/>
    </row>
    <row r="159" ht="24.75" customHeight="1">
      <c r="D159" s="262" t="s">
        <v>58</v>
      </c>
      <c r="E159" s="263" t="str">
        <f t="array" ref="E159">IFERROR(INDEX(#REF!,MATCH(A155&amp;B155,'計測入力シート（ここのみ編集可）'!$BO$17:$BO$116,0)),"")</f>
        <v/>
      </c>
      <c r="H159" s="35"/>
    </row>
    <row r="160" ht="52.5" customHeight="1">
      <c r="D160" s="264" t="s">
        <v>68</v>
      </c>
      <c r="E160" s="265" t="str">
        <f t="array" ref="E160">IFERROR(INDEX(#REF!,MATCH(A155&amp;B155,'計測入力シート（ここのみ編集可）'!$BO$17:$BO$116,0)),"")</f>
        <v/>
      </c>
      <c r="F160" s="2"/>
      <c r="G160" s="2"/>
      <c r="H160" s="3"/>
    </row>
    <row r="161" ht="20.25" customHeight="1">
      <c r="D161" s="266" t="s">
        <v>70</v>
      </c>
      <c r="E161" s="267" t="str">
        <f t="array" ref="E161">IFERROR(INDEX('計測入力シート（ここのみ編集可）'!$AW$17:$AW$116,MATCH(A155&amp;B155,'計測入力シート（ここのみ編集可）'!$BO$17:$BO$116,0)),"")</f>
        <v/>
      </c>
      <c r="F161" s="268"/>
      <c r="G161" s="269" t="s">
        <v>110</v>
      </c>
      <c r="H161" s="270" t="str">
        <f t="array" ref="H161">IFERROR(INDEX('計測入力シート（ここのみ編集可）'!$AY$17:$AY$116,MATCH(A155&amp;B155,'計測入力シート（ここのみ編集可）'!$BO$17:$BO$116,0)),"")</f>
        <v/>
      </c>
    </row>
    <row r="162" ht="20.25" customHeight="1">
      <c r="D162" s="271" t="s">
        <v>73</v>
      </c>
      <c r="E162" s="272" t="str">
        <f t="array" ref="E162">IFERROR(INDEX('計測入力シート（ここのみ編集可）'!$AZ$17:$AZ$116,MATCH(A155&amp;B155,'計測入力シート（ここのみ編集可）'!$BO$17:$BO$116,0)),"")</f>
        <v/>
      </c>
      <c r="F162" s="179"/>
      <c r="G162" s="273" t="s">
        <v>111</v>
      </c>
      <c r="H162" s="274" t="str">
        <f t="array" ref="H162">IFERROR(INDEX('計測入力シート（ここのみ編集可）'!$BB$17:$BB$116,MATCH(A155&amp;B155,'計測入力シート（ここのみ編集可）'!$BO$17:$BO$116,0)),"")</f>
        <v/>
      </c>
    </row>
    <row r="163" ht="20.25" customHeight="1">
      <c r="D163" s="275" t="s">
        <v>112</v>
      </c>
      <c r="E163" s="276" t="str">
        <f t="array" ref="E163">IFERROR(INDEX('計測入力シート（ここのみ編集可）'!$BC$17:$BC$116,MATCH(A155&amp;B155,'計測入力シート（ここのみ編集可）'!$BO$17:$BO$116,0)),"")</f>
        <v/>
      </c>
      <c r="F163" s="277"/>
      <c r="G163" s="278" t="s">
        <v>9</v>
      </c>
      <c r="H163" s="279" t="str">
        <f t="array" ref="H163">IFERROR(INDEX('計測入力シート（ここのみ編集可）'!$BD$17:$BD$116,MATCH(A155&amp;B155,'計測入力シート（ここのみ編集可）'!$BO$17:$BO$116,0)),"")</f>
        <v/>
      </c>
    </row>
    <row r="164" ht="20.25" customHeight="1">
      <c r="D164" s="280"/>
    </row>
    <row r="165" ht="27.0" customHeight="1">
      <c r="A165" s="105" t="str">
        <f>A155</f>
        <v>C1</v>
      </c>
      <c r="B165" s="105">
        <f>B155+1</f>
        <v>17</v>
      </c>
      <c r="D165" s="242" t="s">
        <v>11</v>
      </c>
      <c r="E165" s="243" t="s">
        <v>12</v>
      </c>
      <c r="F165" s="243" t="s">
        <v>13</v>
      </c>
      <c r="G165" s="244" t="s">
        <v>80</v>
      </c>
      <c r="H165" s="245"/>
    </row>
    <row r="166" ht="27.0" customHeight="1">
      <c r="A166" s="36"/>
      <c r="B166" s="36"/>
      <c r="D166" s="247" t="str">
        <f t="array" ref="D166">IFERROR(INDEX('計測入力シート（ここのみ編集可）'!$BN$17:$BN$116,MATCH(A165&amp;B165,'計測入力シート（ここのみ編集可）'!$BO$17:$BO$116,0)),"")</f>
        <v/>
      </c>
      <c r="E166" s="248" t="str">
        <f t="array" ref="E166">IFERROR(INDEX('計測入力シート（ここのみ編集可）'!$BP$17:$BP$116,MATCH(A165&amp;B165,'計測入力シート（ここのみ編集可）'!$BO$17:$BO$116,0)),"")</f>
        <v/>
      </c>
      <c r="F166" s="249" t="str">
        <f t="array" ref="F166">IFERROR(INDEX('計測入力シート（ここのみ編集可）'!$BR$17:$BR$116,MATCH(A165&amp;B165,'計測入力シート（ここのみ編集可）'!$BO$17:$BO$116,0)),"")</f>
        <v/>
      </c>
      <c r="G166" s="250" t="str">
        <f t="array" ref="G166">IFERROR(INDEX('計測入力シート（ここのみ編集可）'!$BL$17:$BL$116,MATCH(A165&amp;B165,'計測入力シート（ここのみ編集可）'!$BO$17:$BO$116,0)),"")</f>
        <v/>
      </c>
      <c r="H166" s="251"/>
    </row>
    <row r="167" ht="27.0" customHeight="1">
      <c r="D167" s="252" t="s">
        <v>18</v>
      </c>
      <c r="E167" s="253" t="str">
        <f t="array" ref="E167">IFERROR(INDEX('計測入力シート（ここのみ編集可）'!$C$17:$C$116,MATCH(A165&amp;B165,'計測入力シート（ここのみ編集可）'!$BO$17:$BO$116,0)),"")</f>
        <v/>
      </c>
      <c r="F167" s="254" t="s">
        <v>4</v>
      </c>
      <c r="G167" s="255" t="str">
        <f t="array" ref="G167">IFERROR(INDEX('計測入力シート（ここのみ編集可）'!$D$17:$D$116,MATCH(A165&amp;B165,'計測入力シート（ここのみ編集可）'!$BO$17:$BO$116,0)),"")</f>
        <v/>
      </c>
      <c r="H167" s="256"/>
    </row>
    <row r="168" ht="27.0" customHeight="1">
      <c r="D168" s="257" t="s">
        <v>3</v>
      </c>
      <c r="E168" s="258" t="str">
        <f t="array" ref="E168">IFERROR(INDEX('計測入力シート（ここのみ編集可）'!$B$17:$B$116,MATCH(A165&amp;B165,'計測入力シート（ここのみ編集可）'!$BO$17:$BO$116,0)),"")</f>
        <v/>
      </c>
      <c r="F168" s="259" t="s">
        <v>5</v>
      </c>
      <c r="G168" s="260" t="str">
        <f t="array" ref="G168">IFERROR(INDEX('計測入力シート（ここのみ編集可）'!$E$17:$E$116,MATCH(A165&amp;B165,'計測入力シート（ここのみ編集可）'!$BO$17:$BO$116,0)),"")</f>
        <v/>
      </c>
      <c r="H168" s="261"/>
    </row>
    <row r="169" ht="24.75" customHeight="1">
      <c r="D169" s="262" t="s">
        <v>58</v>
      </c>
      <c r="E169" s="263" t="str">
        <f t="array" ref="E169">IFERROR(INDEX(#REF!,MATCH(A165&amp;B165,'計測入力シート（ここのみ編集可）'!$BO$17:$BO$116,0)),"")</f>
        <v/>
      </c>
      <c r="H169" s="35"/>
    </row>
    <row r="170" ht="52.5" customHeight="1">
      <c r="D170" s="264" t="s">
        <v>68</v>
      </c>
      <c r="E170" s="265" t="str">
        <f t="array" ref="E170">IFERROR(INDEX(#REF!,MATCH(A165&amp;B165,'計測入力シート（ここのみ編集可）'!$BO$17:$BO$116,0)),"")</f>
        <v/>
      </c>
      <c r="F170" s="2"/>
      <c r="G170" s="2"/>
      <c r="H170" s="3"/>
    </row>
    <row r="171" ht="20.25" customHeight="1">
      <c r="D171" s="266" t="s">
        <v>70</v>
      </c>
      <c r="E171" s="267" t="str">
        <f t="array" ref="E171">IFERROR(INDEX('計測入力シート（ここのみ編集可）'!$AW$17:$AW$116,MATCH(A165&amp;B165,'計測入力シート（ここのみ編集可）'!$BO$17:$BO$116,0)),"")</f>
        <v/>
      </c>
      <c r="F171" s="268"/>
      <c r="G171" s="269" t="s">
        <v>110</v>
      </c>
      <c r="H171" s="270" t="str">
        <f t="array" ref="H171">IFERROR(INDEX('計測入力シート（ここのみ編集可）'!$AY$17:$AY$116,MATCH(A165&amp;B165,'計測入力シート（ここのみ編集可）'!$BO$17:$BO$116,0)),"")</f>
        <v/>
      </c>
    </row>
    <row r="172" ht="20.25" customHeight="1">
      <c r="D172" s="271" t="s">
        <v>73</v>
      </c>
      <c r="E172" s="272" t="str">
        <f t="array" ref="E172">IFERROR(INDEX('計測入力シート（ここのみ編集可）'!$AZ$17:$AZ$116,MATCH(A165&amp;B165,'計測入力シート（ここのみ編集可）'!$BO$17:$BO$116,0)),"")</f>
        <v/>
      </c>
      <c r="F172" s="179"/>
      <c r="G172" s="273" t="s">
        <v>111</v>
      </c>
      <c r="H172" s="274" t="str">
        <f t="array" ref="H172">IFERROR(INDEX('計測入力シート（ここのみ編集可）'!$BB$17:$BB$116,MATCH(A165&amp;B165,'計測入力シート（ここのみ編集可）'!$BO$17:$BO$116,0)),"")</f>
        <v/>
      </c>
    </row>
    <row r="173" ht="20.25" customHeight="1">
      <c r="D173" s="275" t="s">
        <v>112</v>
      </c>
      <c r="E173" s="276" t="str">
        <f t="array" ref="E173">IFERROR(INDEX('計測入力シート（ここのみ編集可）'!$BC$17:$BC$116,MATCH(A165&amp;B165,'計測入力シート（ここのみ編集可）'!$BO$17:$BO$116,0)),"")</f>
        <v/>
      </c>
      <c r="F173" s="277"/>
      <c r="G173" s="278" t="s">
        <v>9</v>
      </c>
      <c r="H173" s="279" t="str">
        <f t="array" ref="H173">IFERROR(INDEX('計測入力シート（ここのみ編集可）'!$BD$17:$BD$116,MATCH(A165&amp;B165,'計測入力シート（ここのみ編集可）'!$BO$17:$BO$116,0)),"")</f>
        <v/>
      </c>
    </row>
    <row r="174" ht="20.25" customHeight="1">
      <c r="D174" s="280"/>
    </row>
    <row r="175" ht="27.0" customHeight="1">
      <c r="A175" s="105" t="str">
        <f>A165</f>
        <v>C1</v>
      </c>
      <c r="B175" s="105">
        <f>B165+1</f>
        <v>18</v>
      </c>
      <c r="D175" s="242" t="s">
        <v>11</v>
      </c>
      <c r="E175" s="243" t="s">
        <v>12</v>
      </c>
      <c r="F175" s="243" t="s">
        <v>13</v>
      </c>
      <c r="G175" s="244" t="s">
        <v>80</v>
      </c>
      <c r="H175" s="245"/>
    </row>
    <row r="176" ht="27.0" customHeight="1">
      <c r="A176" s="36"/>
      <c r="B176" s="36"/>
      <c r="D176" s="247" t="str">
        <f t="array" ref="D176">IFERROR(INDEX('計測入力シート（ここのみ編集可）'!$BN$17:$BN$116,MATCH(A175&amp;B175,'計測入力シート（ここのみ編集可）'!$BO$17:$BO$116,0)),"")</f>
        <v/>
      </c>
      <c r="E176" s="248" t="str">
        <f t="array" ref="E176">IFERROR(INDEX('計測入力シート（ここのみ編集可）'!$BP$17:$BP$116,MATCH(A175&amp;B175,'計測入力シート（ここのみ編集可）'!$BO$17:$BO$116,0)),"")</f>
        <v/>
      </c>
      <c r="F176" s="249" t="str">
        <f t="array" ref="F176">IFERROR(INDEX('計測入力シート（ここのみ編集可）'!$BR$17:$BR$116,MATCH(A175&amp;B175,'計測入力シート（ここのみ編集可）'!$BO$17:$BO$116,0)),"")</f>
        <v/>
      </c>
      <c r="G176" s="250" t="str">
        <f t="array" ref="G176">IFERROR(INDEX('計測入力シート（ここのみ編集可）'!$BL$17:$BL$116,MATCH(A175&amp;B175,'計測入力シート（ここのみ編集可）'!$BO$17:$BO$116,0)),"")</f>
        <v/>
      </c>
      <c r="H176" s="251"/>
    </row>
    <row r="177" ht="27.0" customHeight="1">
      <c r="D177" s="252" t="s">
        <v>18</v>
      </c>
      <c r="E177" s="253" t="str">
        <f t="array" ref="E177">IFERROR(INDEX('計測入力シート（ここのみ編集可）'!$C$17:$C$116,MATCH(A175&amp;B175,'計測入力シート（ここのみ編集可）'!$BO$17:$BO$116,0)),"")</f>
        <v/>
      </c>
      <c r="F177" s="254" t="s">
        <v>4</v>
      </c>
      <c r="G177" s="255" t="str">
        <f t="array" ref="G177">IFERROR(INDEX('計測入力シート（ここのみ編集可）'!$D$17:$D$116,MATCH(A175&amp;B175,'計測入力シート（ここのみ編集可）'!$BO$17:$BO$116,0)),"")</f>
        <v/>
      </c>
      <c r="H177" s="256"/>
    </row>
    <row r="178" ht="27.0" customHeight="1">
      <c r="D178" s="257" t="s">
        <v>3</v>
      </c>
      <c r="E178" s="258" t="str">
        <f t="array" ref="E178">IFERROR(INDEX('計測入力シート（ここのみ編集可）'!$B$17:$B$116,MATCH(A175&amp;B175,'計測入力シート（ここのみ編集可）'!$BO$17:$BO$116,0)),"")</f>
        <v/>
      </c>
      <c r="F178" s="259" t="s">
        <v>5</v>
      </c>
      <c r="G178" s="260" t="str">
        <f t="array" ref="G178">IFERROR(INDEX('計測入力シート（ここのみ編集可）'!$E$17:$E$116,MATCH(A175&amp;B175,'計測入力シート（ここのみ編集可）'!$BO$17:$BO$116,0)),"")</f>
        <v/>
      </c>
      <c r="H178" s="261"/>
    </row>
    <row r="179" ht="24.75" customHeight="1">
      <c r="D179" s="262" t="s">
        <v>58</v>
      </c>
      <c r="E179" s="263" t="str">
        <f t="array" ref="E179">IFERROR(INDEX(#REF!,MATCH(A175&amp;B175,'計測入力シート（ここのみ編集可）'!$BO$17:$BO$116,0)),"")</f>
        <v/>
      </c>
      <c r="H179" s="35"/>
    </row>
    <row r="180" ht="52.5" customHeight="1">
      <c r="D180" s="264" t="s">
        <v>68</v>
      </c>
      <c r="E180" s="265" t="str">
        <f t="array" ref="E180">IFERROR(INDEX(#REF!,MATCH(A175&amp;B175,'計測入力シート（ここのみ編集可）'!$BO$17:$BO$116,0)),"")</f>
        <v/>
      </c>
      <c r="F180" s="2"/>
      <c r="G180" s="2"/>
      <c r="H180" s="3"/>
    </row>
    <row r="181" ht="20.25" customHeight="1">
      <c r="D181" s="266" t="s">
        <v>70</v>
      </c>
      <c r="E181" s="267" t="str">
        <f t="array" ref="E181">IFERROR(INDEX('計測入力シート（ここのみ編集可）'!$AW$17:$AW$116,MATCH(A175&amp;B175,'計測入力シート（ここのみ編集可）'!$BO$17:$BO$116,0)),"")</f>
        <v/>
      </c>
      <c r="F181" s="268"/>
      <c r="G181" s="269" t="s">
        <v>110</v>
      </c>
      <c r="H181" s="270" t="str">
        <f t="array" ref="H181">IFERROR(INDEX('計測入力シート（ここのみ編集可）'!$AY$17:$AY$116,MATCH(A175&amp;B175,'計測入力シート（ここのみ編集可）'!$BO$17:$BO$116,0)),"")</f>
        <v/>
      </c>
    </row>
    <row r="182" ht="20.25" customHeight="1">
      <c r="D182" s="271" t="s">
        <v>73</v>
      </c>
      <c r="E182" s="272" t="str">
        <f t="array" ref="E182">IFERROR(INDEX('計測入力シート（ここのみ編集可）'!$AZ$17:$AZ$116,MATCH(A175&amp;B175,'計測入力シート（ここのみ編集可）'!$BO$17:$BO$116,0)),"")</f>
        <v/>
      </c>
      <c r="F182" s="179"/>
      <c r="G182" s="273" t="s">
        <v>111</v>
      </c>
      <c r="H182" s="274" t="str">
        <f t="array" ref="H182">IFERROR(INDEX('計測入力シート（ここのみ編集可）'!$BB$17:$BB$116,MATCH(A175&amp;B175,'計測入力シート（ここのみ編集可）'!$BO$17:$BO$116,0)),"")</f>
        <v/>
      </c>
    </row>
    <row r="183" ht="20.25" customHeight="1">
      <c r="D183" s="275" t="s">
        <v>112</v>
      </c>
      <c r="E183" s="276" t="str">
        <f t="array" ref="E183">IFERROR(INDEX('計測入力シート（ここのみ編集可）'!$BC$17:$BC$116,MATCH(A175&amp;B175,'計測入力シート（ここのみ編集可）'!$BO$17:$BO$116,0)),"")</f>
        <v/>
      </c>
      <c r="F183" s="277"/>
      <c r="G183" s="278" t="s">
        <v>9</v>
      </c>
      <c r="H183" s="279" t="str">
        <f t="array" ref="H183">IFERROR(INDEX('計測入力シート（ここのみ編集可）'!$BD$17:$BD$116,MATCH(A175&amp;B175,'計測入力シート（ここのみ編集可）'!$BO$17:$BO$116,0)),"")</f>
        <v/>
      </c>
    </row>
    <row r="184" ht="20.25" customHeight="1">
      <c r="D184" s="280"/>
    </row>
    <row r="185" ht="27.0" customHeight="1">
      <c r="A185" s="105" t="str">
        <f>A175</f>
        <v>C1</v>
      </c>
      <c r="B185" s="105">
        <f>B175+1</f>
        <v>19</v>
      </c>
      <c r="D185" s="242" t="s">
        <v>11</v>
      </c>
      <c r="E185" s="243" t="s">
        <v>12</v>
      </c>
      <c r="F185" s="243" t="s">
        <v>13</v>
      </c>
      <c r="G185" s="244" t="s">
        <v>80</v>
      </c>
      <c r="H185" s="245"/>
    </row>
    <row r="186" ht="27.0" customHeight="1">
      <c r="A186" s="36"/>
      <c r="B186" s="36"/>
      <c r="D186" s="247" t="str">
        <f t="array" ref="D186">IFERROR(INDEX('計測入力シート（ここのみ編集可）'!$BN$17:$BN$116,MATCH(A185&amp;B185,'計測入力シート（ここのみ編集可）'!$BO$17:$BO$116,0)),"")</f>
        <v/>
      </c>
      <c r="E186" s="248" t="str">
        <f t="array" ref="E186">IFERROR(INDEX('計測入力シート（ここのみ編集可）'!$BP$17:$BP$116,MATCH(A185&amp;B185,'計測入力シート（ここのみ編集可）'!$BO$17:$BO$116,0)),"")</f>
        <v/>
      </c>
      <c r="F186" s="249" t="str">
        <f t="array" ref="F186">IFERROR(INDEX('計測入力シート（ここのみ編集可）'!$BR$17:$BR$116,MATCH(A185&amp;B185,'計測入力シート（ここのみ編集可）'!$BO$17:$BO$116,0)),"")</f>
        <v/>
      </c>
      <c r="G186" s="250" t="str">
        <f t="array" ref="G186">IFERROR(INDEX('計測入力シート（ここのみ編集可）'!$BL$17:$BL$116,MATCH(A185&amp;B185,'計測入力シート（ここのみ編集可）'!$BO$17:$BO$116,0)),"")</f>
        <v/>
      </c>
      <c r="H186" s="251"/>
    </row>
    <row r="187" ht="27.0" customHeight="1">
      <c r="D187" s="252" t="s">
        <v>18</v>
      </c>
      <c r="E187" s="253" t="str">
        <f t="array" ref="E187">IFERROR(INDEX('計測入力シート（ここのみ編集可）'!$C$17:$C$116,MATCH(A185&amp;B185,'計測入力シート（ここのみ編集可）'!$BO$17:$BO$116,0)),"")</f>
        <v/>
      </c>
      <c r="F187" s="254" t="s">
        <v>4</v>
      </c>
      <c r="G187" s="255" t="str">
        <f t="array" ref="G187">IFERROR(INDEX('計測入力シート（ここのみ編集可）'!$D$17:$D$116,MATCH(A185&amp;B185,'計測入力シート（ここのみ編集可）'!$BO$17:$BO$116,0)),"")</f>
        <v/>
      </c>
      <c r="H187" s="256"/>
    </row>
    <row r="188" ht="27.0" customHeight="1">
      <c r="D188" s="257" t="s">
        <v>3</v>
      </c>
      <c r="E188" s="258" t="str">
        <f t="array" ref="E188">IFERROR(INDEX('計測入力シート（ここのみ編集可）'!$B$17:$B$116,MATCH(A185&amp;B185,'計測入力シート（ここのみ編集可）'!$BO$17:$BO$116,0)),"")</f>
        <v/>
      </c>
      <c r="F188" s="259" t="s">
        <v>5</v>
      </c>
      <c r="G188" s="260" t="str">
        <f t="array" ref="G188">IFERROR(INDEX('計測入力シート（ここのみ編集可）'!$E$17:$E$116,MATCH(A185&amp;B185,'計測入力シート（ここのみ編集可）'!$BO$17:$BO$116,0)),"")</f>
        <v/>
      </c>
      <c r="H188" s="261"/>
    </row>
    <row r="189" ht="24.75" customHeight="1">
      <c r="D189" s="262" t="s">
        <v>58</v>
      </c>
      <c r="E189" s="263" t="str">
        <f t="array" ref="E189">IFERROR(INDEX(#REF!,MATCH(A185&amp;B185,'計測入力シート（ここのみ編集可）'!$BO$17:$BO$116,0)),"")</f>
        <v/>
      </c>
      <c r="H189" s="35"/>
    </row>
    <row r="190" ht="52.5" customHeight="1">
      <c r="D190" s="264" t="s">
        <v>68</v>
      </c>
      <c r="E190" s="265" t="str">
        <f t="array" ref="E190">IFERROR(INDEX(#REF!,MATCH(A185&amp;B185,'計測入力シート（ここのみ編集可）'!$BO$17:$BO$116,0)),"")</f>
        <v/>
      </c>
      <c r="F190" s="2"/>
      <c r="G190" s="2"/>
      <c r="H190" s="3"/>
    </row>
    <row r="191" ht="20.25" customHeight="1">
      <c r="D191" s="266" t="s">
        <v>70</v>
      </c>
      <c r="E191" s="267" t="str">
        <f t="array" ref="E191">IFERROR(INDEX('計測入力シート（ここのみ編集可）'!$AW$17:$AW$116,MATCH(A185&amp;B185,'計測入力シート（ここのみ編集可）'!$BO$17:$BO$116,0)),"")</f>
        <v/>
      </c>
      <c r="F191" s="268"/>
      <c r="G191" s="269" t="s">
        <v>110</v>
      </c>
      <c r="H191" s="270" t="str">
        <f t="array" ref="H191">IFERROR(INDEX('計測入力シート（ここのみ編集可）'!$AY$17:$AY$116,MATCH(A185&amp;B185,'計測入力シート（ここのみ編集可）'!$BO$17:$BO$116,0)),"")</f>
        <v/>
      </c>
    </row>
    <row r="192" ht="20.25" customHeight="1">
      <c r="D192" s="271" t="s">
        <v>73</v>
      </c>
      <c r="E192" s="272" t="str">
        <f t="array" ref="E192">IFERROR(INDEX('計測入力シート（ここのみ編集可）'!$AZ$17:$AZ$116,MATCH(A185&amp;B185,'計測入力シート（ここのみ編集可）'!$BO$17:$BO$116,0)),"")</f>
        <v/>
      </c>
      <c r="F192" s="179"/>
      <c r="G192" s="273" t="s">
        <v>111</v>
      </c>
      <c r="H192" s="274" t="str">
        <f t="array" ref="H192">IFERROR(INDEX('計測入力シート（ここのみ編集可）'!$BB$17:$BB$116,MATCH(A185&amp;B185,'計測入力シート（ここのみ編集可）'!$BO$17:$BO$116,0)),"")</f>
        <v/>
      </c>
    </row>
    <row r="193" ht="20.25" customHeight="1">
      <c r="D193" s="275" t="s">
        <v>112</v>
      </c>
      <c r="E193" s="276" t="str">
        <f t="array" ref="E193">IFERROR(INDEX('計測入力シート（ここのみ編集可）'!$BC$17:$BC$116,MATCH(A185&amp;B185,'計測入力シート（ここのみ編集可）'!$BO$17:$BO$116,0)),"")</f>
        <v/>
      </c>
      <c r="F193" s="277"/>
      <c r="G193" s="278" t="s">
        <v>9</v>
      </c>
      <c r="H193" s="279" t="str">
        <f t="array" ref="H193">IFERROR(INDEX('計測入力シート（ここのみ編集可）'!$BD$17:$BD$116,MATCH(A185&amp;B185,'計測入力シート（ここのみ編集可）'!$BO$17:$BO$116,0)),"")</f>
        <v/>
      </c>
    </row>
    <row r="194" ht="20.25" customHeight="1">
      <c r="D194" s="280"/>
    </row>
    <row r="195" ht="27.0" customHeight="1">
      <c r="A195" s="105" t="str">
        <f>A185</f>
        <v>C1</v>
      </c>
      <c r="B195" s="105">
        <f>B185+1</f>
        <v>20</v>
      </c>
      <c r="D195" s="242" t="s">
        <v>11</v>
      </c>
      <c r="E195" s="243" t="s">
        <v>12</v>
      </c>
      <c r="F195" s="243" t="s">
        <v>13</v>
      </c>
      <c r="G195" s="244" t="s">
        <v>80</v>
      </c>
      <c r="H195" s="245"/>
    </row>
    <row r="196" ht="27.0" customHeight="1">
      <c r="A196" s="36"/>
      <c r="B196" s="36"/>
      <c r="D196" s="247" t="str">
        <f t="array" ref="D196">IFERROR(INDEX('計測入力シート（ここのみ編集可）'!$BN$17:$BN$116,MATCH(A195&amp;B195,'計測入力シート（ここのみ編集可）'!$BO$17:$BO$116,0)),"")</f>
        <v/>
      </c>
      <c r="E196" s="248" t="str">
        <f t="array" ref="E196">IFERROR(INDEX('計測入力シート（ここのみ編集可）'!$BP$17:$BP$116,MATCH(A195&amp;B195,'計測入力シート（ここのみ編集可）'!$BO$17:$BO$116,0)),"")</f>
        <v/>
      </c>
      <c r="F196" s="249" t="str">
        <f t="array" ref="F196">IFERROR(INDEX('計測入力シート（ここのみ編集可）'!$BR$17:$BR$116,MATCH(A195&amp;B195,'計測入力シート（ここのみ編集可）'!$BO$17:$BO$116,0)),"")</f>
        <v/>
      </c>
      <c r="G196" s="250" t="str">
        <f t="array" ref="G196">IFERROR(INDEX('計測入力シート（ここのみ編集可）'!$BL$17:$BL$116,MATCH(A195&amp;B195,'計測入力シート（ここのみ編集可）'!$BO$17:$BO$116,0)),"")</f>
        <v/>
      </c>
      <c r="H196" s="251"/>
    </row>
    <row r="197" ht="27.0" customHeight="1">
      <c r="D197" s="252" t="s">
        <v>18</v>
      </c>
      <c r="E197" s="253" t="str">
        <f t="array" ref="E197">IFERROR(INDEX('計測入力シート（ここのみ編集可）'!$C$17:$C$116,MATCH(A195&amp;B195,'計測入力シート（ここのみ編集可）'!$BO$17:$BO$116,0)),"")</f>
        <v/>
      </c>
      <c r="F197" s="254" t="s">
        <v>4</v>
      </c>
      <c r="G197" s="255" t="str">
        <f t="array" ref="G197">IFERROR(INDEX('計測入力シート（ここのみ編集可）'!$D$17:$D$116,MATCH(A195&amp;B195,'計測入力シート（ここのみ編集可）'!$BO$17:$BO$116,0)),"")</f>
        <v/>
      </c>
      <c r="H197" s="256"/>
    </row>
    <row r="198" ht="27.0" customHeight="1">
      <c r="D198" s="257" t="s">
        <v>3</v>
      </c>
      <c r="E198" s="258" t="str">
        <f t="array" ref="E198">IFERROR(INDEX('計測入力シート（ここのみ編集可）'!$B$17:$B$116,MATCH(A195&amp;B195,'計測入力シート（ここのみ編集可）'!$BO$17:$BO$116,0)),"")</f>
        <v/>
      </c>
      <c r="F198" s="259" t="s">
        <v>5</v>
      </c>
      <c r="G198" s="260" t="str">
        <f t="array" ref="G198">IFERROR(INDEX('計測入力シート（ここのみ編集可）'!$E$17:$E$116,MATCH(A195&amp;B195,'計測入力シート（ここのみ編集可）'!$BO$17:$BO$116,0)),"")</f>
        <v/>
      </c>
      <c r="H198" s="261"/>
    </row>
    <row r="199" ht="24.75" customHeight="1">
      <c r="D199" s="262" t="s">
        <v>58</v>
      </c>
      <c r="E199" s="263" t="str">
        <f t="array" ref="E199">IFERROR(INDEX(#REF!,MATCH(A195&amp;B195,'計測入力シート（ここのみ編集可）'!$BO$17:$BO$116,0)),"")</f>
        <v/>
      </c>
      <c r="H199" s="35"/>
    </row>
    <row r="200" ht="52.5" customHeight="1">
      <c r="D200" s="264" t="s">
        <v>68</v>
      </c>
      <c r="E200" s="265" t="str">
        <f t="array" ref="E200">IFERROR(INDEX(#REF!,MATCH(A195&amp;B195,'計測入力シート（ここのみ編集可）'!$BO$17:$BO$116,0)),"")</f>
        <v/>
      </c>
      <c r="F200" s="2"/>
      <c r="G200" s="2"/>
      <c r="H200" s="3"/>
    </row>
    <row r="201" ht="20.25" customHeight="1">
      <c r="D201" s="266" t="s">
        <v>70</v>
      </c>
      <c r="E201" s="267" t="str">
        <f t="array" ref="E201">IFERROR(INDEX('計測入力シート（ここのみ編集可）'!$AW$17:$AW$116,MATCH(A195&amp;B195,'計測入力シート（ここのみ編集可）'!$BO$17:$BO$116,0)),"")</f>
        <v/>
      </c>
      <c r="F201" s="268"/>
      <c r="G201" s="269" t="s">
        <v>110</v>
      </c>
      <c r="H201" s="270" t="str">
        <f t="array" ref="H201">IFERROR(INDEX('計測入力シート（ここのみ編集可）'!$AY$17:$AY$116,MATCH(A195&amp;B195,'計測入力シート（ここのみ編集可）'!$BO$17:$BO$116,0)),"")</f>
        <v/>
      </c>
    </row>
    <row r="202" ht="20.25" customHeight="1">
      <c r="D202" s="271" t="s">
        <v>73</v>
      </c>
      <c r="E202" s="272" t="str">
        <f t="array" ref="E202">IFERROR(INDEX('計測入力シート（ここのみ編集可）'!$AZ$17:$AZ$116,MATCH(A195&amp;B195,'計測入力シート（ここのみ編集可）'!$BO$17:$BO$116,0)),"")</f>
        <v/>
      </c>
      <c r="F202" s="179"/>
      <c r="G202" s="273" t="s">
        <v>111</v>
      </c>
      <c r="H202" s="274" t="str">
        <f t="array" ref="H202">IFERROR(INDEX('計測入力シート（ここのみ編集可）'!$BB$17:$BB$116,MATCH(A195&amp;B195,'計測入力シート（ここのみ編集可）'!$BO$17:$BO$116,0)),"")</f>
        <v/>
      </c>
    </row>
    <row r="203" ht="20.25" customHeight="1">
      <c r="D203" s="275" t="s">
        <v>112</v>
      </c>
      <c r="E203" s="276" t="str">
        <f t="array" ref="E203">IFERROR(INDEX('計測入力シート（ここのみ編集可）'!$BC$17:$BC$116,MATCH(A195&amp;B195,'計測入力シート（ここのみ編集可）'!$BO$17:$BO$116,0)),"")</f>
        <v/>
      </c>
      <c r="F203" s="277"/>
      <c r="G203" s="278" t="s">
        <v>9</v>
      </c>
      <c r="H203" s="279" t="str">
        <f t="array" ref="H203">IFERROR(INDEX('計測入力シート（ここのみ編集可）'!$BD$17:$BD$116,MATCH(A195&amp;B195,'計測入力シート（ここのみ編集可）'!$BO$17:$BO$116,0)),"")</f>
        <v/>
      </c>
    </row>
    <row r="204" ht="20.25" customHeight="1">
      <c r="D204" s="280"/>
    </row>
    <row r="205" ht="27.0" customHeight="1">
      <c r="A205" s="105" t="str">
        <f>A195</f>
        <v>C1</v>
      </c>
      <c r="B205" s="105">
        <f>B195+1</f>
        <v>21</v>
      </c>
      <c r="D205" s="242" t="s">
        <v>11</v>
      </c>
      <c r="E205" s="243" t="s">
        <v>12</v>
      </c>
      <c r="F205" s="243" t="s">
        <v>13</v>
      </c>
      <c r="G205" s="244" t="s">
        <v>80</v>
      </c>
      <c r="H205" s="245"/>
    </row>
    <row r="206" ht="27.0" customHeight="1">
      <c r="A206" s="36"/>
      <c r="B206" s="36"/>
      <c r="D206" s="247" t="str">
        <f t="array" ref="D206">IFERROR(INDEX('計測入力シート（ここのみ編集可）'!$BN$17:$BN$116,MATCH(A205&amp;B205,'計測入力シート（ここのみ編集可）'!$BO$17:$BO$116,0)),"")</f>
        <v/>
      </c>
      <c r="E206" s="248" t="str">
        <f t="array" ref="E206">IFERROR(INDEX('計測入力シート（ここのみ編集可）'!$BP$17:$BP$116,MATCH(A205&amp;B205,'計測入力シート（ここのみ編集可）'!$BO$17:$BO$116,0)),"")</f>
        <v/>
      </c>
      <c r="F206" s="249" t="str">
        <f t="array" ref="F206">IFERROR(INDEX('計測入力シート（ここのみ編集可）'!$BR$17:$BR$116,MATCH(A205&amp;B205,'計測入力シート（ここのみ編集可）'!$BO$17:$BO$116,0)),"")</f>
        <v/>
      </c>
      <c r="G206" s="250" t="str">
        <f t="array" ref="G206">IFERROR(INDEX('計測入力シート（ここのみ編集可）'!$BL$17:$BL$116,MATCH(A205&amp;B205,'計測入力シート（ここのみ編集可）'!$BO$17:$BO$116,0)),"")</f>
        <v/>
      </c>
      <c r="H206" s="251"/>
    </row>
    <row r="207" ht="27.0" customHeight="1">
      <c r="D207" s="252" t="s">
        <v>18</v>
      </c>
      <c r="E207" s="253" t="str">
        <f t="array" ref="E207">IFERROR(INDEX('計測入力シート（ここのみ編集可）'!$C$17:$C$116,MATCH(A205&amp;B205,'計測入力シート（ここのみ編集可）'!$BO$17:$BO$116,0)),"")</f>
        <v/>
      </c>
      <c r="F207" s="254" t="s">
        <v>4</v>
      </c>
      <c r="G207" s="255" t="str">
        <f t="array" ref="G207">IFERROR(INDEX('計測入力シート（ここのみ編集可）'!$D$17:$D$116,MATCH(A205&amp;B205,'計測入力シート（ここのみ編集可）'!$BO$17:$BO$116,0)),"")</f>
        <v/>
      </c>
      <c r="H207" s="256"/>
    </row>
    <row r="208" ht="27.0" customHeight="1">
      <c r="D208" s="257" t="s">
        <v>3</v>
      </c>
      <c r="E208" s="258" t="str">
        <f t="array" ref="E208">IFERROR(INDEX('計測入力シート（ここのみ編集可）'!$B$17:$B$116,MATCH(A205&amp;B205,'計測入力シート（ここのみ編集可）'!$BO$17:$BO$116,0)),"")</f>
        <v/>
      </c>
      <c r="F208" s="259" t="s">
        <v>5</v>
      </c>
      <c r="G208" s="260" t="str">
        <f t="array" ref="G208">IFERROR(INDEX('計測入力シート（ここのみ編集可）'!$E$17:$E$116,MATCH(A205&amp;B205,'計測入力シート（ここのみ編集可）'!$BO$17:$BO$116,0)),"")</f>
        <v/>
      </c>
      <c r="H208" s="261"/>
    </row>
    <row r="209" ht="24.75" customHeight="1">
      <c r="D209" s="262" t="s">
        <v>58</v>
      </c>
      <c r="E209" s="263" t="str">
        <f t="array" ref="E209">IFERROR(INDEX(#REF!,MATCH(A205&amp;B205,'計測入力シート（ここのみ編集可）'!$BO$17:$BO$116,0)),"")</f>
        <v/>
      </c>
      <c r="H209" s="35"/>
    </row>
    <row r="210" ht="52.5" customHeight="1">
      <c r="D210" s="264" t="s">
        <v>68</v>
      </c>
      <c r="E210" s="265" t="str">
        <f t="array" ref="E210">IFERROR(INDEX(#REF!,MATCH(A205&amp;B205,'計測入力シート（ここのみ編集可）'!$BO$17:$BO$116,0)),"")</f>
        <v/>
      </c>
      <c r="F210" s="2"/>
      <c r="G210" s="2"/>
      <c r="H210" s="3"/>
    </row>
    <row r="211" ht="20.25" customHeight="1">
      <c r="D211" s="266" t="s">
        <v>70</v>
      </c>
      <c r="E211" s="267" t="str">
        <f t="array" ref="E211">IFERROR(INDEX('計測入力シート（ここのみ編集可）'!$AW$17:$AW$116,MATCH(A205&amp;B205,'計測入力シート（ここのみ編集可）'!$BO$17:$BO$116,0)),"")</f>
        <v/>
      </c>
      <c r="F211" s="268"/>
      <c r="G211" s="269" t="s">
        <v>110</v>
      </c>
      <c r="H211" s="270" t="str">
        <f t="array" ref="H211">IFERROR(INDEX('計測入力シート（ここのみ編集可）'!$AY$17:$AY$116,MATCH(A205&amp;B205,'計測入力シート（ここのみ編集可）'!$BO$17:$BO$116,0)),"")</f>
        <v/>
      </c>
    </row>
    <row r="212" ht="20.25" customHeight="1">
      <c r="D212" s="271" t="s">
        <v>73</v>
      </c>
      <c r="E212" s="272" t="str">
        <f t="array" ref="E212">IFERROR(INDEX('計測入力シート（ここのみ編集可）'!$AZ$17:$AZ$116,MATCH(A205&amp;B205,'計測入力シート（ここのみ編集可）'!$BO$17:$BO$116,0)),"")</f>
        <v/>
      </c>
      <c r="F212" s="179"/>
      <c r="G212" s="273" t="s">
        <v>111</v>
      </c>
      <c r="H212" s="274" t="str">
        <f t="array" ref="H212">IFERROR(INDEX('計測入力シート（ここのみ編集可）'!$BB$17:$BB$116,MATCH(A205&amp;B205,'計測入力シート（ここのみ編集可）'!$BO$17:$BO$116,0)),"")</f>
        <v/>
      </c>
    </row>
    <row r="213" ht="20.25" customHeight="1">
      <c r="D213" s="275" t="s">
        <v>112</v>
      </c>
      <c r="E213" s="276" t="str">
        <f t="array" ref="E213">IFERROR(INDEX('計測入力シート（ここのみ編集可）'!$BC$17:$BC$116,MATCH(A205&amp;B205,'計測入力シート（ここのみ編集可）'!$BO$17:$BO$116,0)),"")</f>
        <v/>
      </c>
      <c r="F213" s="277"/>
      <c r="G213" s="278" t="s">
        <v>9</v>
      </c>
      <c r="H213" s="279" t="str">
        <f t="array" ref="H213">IFERROR(INDEX('計測入力シート（ここのみ編集可）'!$BD$17:$BD$116,MATCH(A205&amp;B205,'計測入力シート（ここのみ編集可）'!$BO$17:$BO$116,0)),"")</f>
        <v/>
      </c>
    </row>
    <row r="214" ht="20.25" customHeight="1">
      <c r="D214" s="280"/>
    </row>
    <row r="215" ht="27.0" customHeight="1">
      <c r="A215" s="105" t="str">
        <f>A205</f>
        <v>C1</v>
      </c>
      <c r="B215" s="105">
        <f>B205+1</f>
        <v>22</v>
      </c>
      <c r="D215" s="242" t="s">
        <v>11</v>
      </c>
      <c r="E215" s="243" t="s">
        <v>12</v>
      </c>
      <c r="F215" s="243" t="s">
        <v>13</v>
      </c>
      <c r="G215" s="244" t="s">
        <v>80</v>
      </c>
      <c r="H215" s="245"/>
    </row>
    <row r="216" ht="27.0" customHeight="1">
      <c r="A216" s="36"/>
      <c r="B216" s="36"/>
      <c r="D216" s="247" t="str">
        <f t="array" ref="D216">IFERROR(INDEX('計測入力シート（ここのみ編集可）'!$BN$17:$BN$116,MATCH(A215&amp;B215,'計測入力シート（ここのみ編集可）'!$BO$17:$BO$116,0)),"")</f>
        <v/>
      </c>
      <c r="E216" s="248" t="str">
        <f t="array" ref="E216">IFERROR(INDEX('計測入力シート（ここのみ編集可）'!$BP$17:$BP$116,MATCH(A215&amp;B215,'計測入力シート（ここのみ編集可）'!$BO$17:$BO$116,0)),"")</f>
        <v/>
      </c>
      <c r="F216" s="249" t="str">
        <f t="array" ref="F216">IFERROR(INDEX('計測入力シート（ここのみ編集可）'!$BR$17:$BR$116,MATCH(A215&amp;B215,'計測入力シート（ここのみ編集可）'!$BO$17:$BO$116,0)),"")</f>
        <v/>
      </c>
      <c r="G216" s="250" t="str">
        <f t="array" ref="G216">IFERROR(INDEX('計測入力シート（ここのみ編集可）'!$BL$17:$BL$116,MATCH(A215&amp;B215,'計測入力シート（ここのみ編集可）'!$BO$17:$BO$116,0)),"")</f>
        <v/>
      </c>
      <c r="H216" s="251"/>
    </row>
    <row r="217" ht="27.0" customHeight="1">
      <c r="D217" s="252" t="s">
        <v>18</v>
      </c>
      <c r="E217" s="253" t="str">
        <f t="array" ref="E217">IFERROR(INDEX('計測入力シート（ここのみ編集可）'!$C$17:$C$116,MATCH(A215&amp;B215,'計測入力シート（ここのみ編集可）'!$BO$17:$BO$116,0)),"")</f>
        <v/>
      </c>
      <c r="F217" s="254" t="s">
        <v>4</v>
      </c>
      <c r="G217" s="255" t="str">
        <f t="array" ref="G217">IFERROR(INDEX('計測入力シート（ここのみ編集可）'!$D$17:$D$116,MATCH(A215&amp;B215,'計測入力シート（ここのみ編集可）'!$BO$17:$BO$116,0)),"")</f>
        <v/>
      </c>
      <c r="H217" s="256"/>
    </row>
    <row r="218" ht="27.0" customHeight="1">
      <c r="D218" s="257" t="s">
        <v>3</v>
      </c>
      <c r="E218" s="258" t="str">
        <f t="array" ref="E218">IFERROR(INDEX('計測入力シート（ここのみ編集可）'!$B$17:$B$116,MATCH(A215&amp;B215,'計測入力シート（ここのみ編集可）'!$BO$17:$BO$116,0)),"")</f>
        <v/>
      </c>
      <c r="F218" s="259" t="s">
        <v>5</v>
      </c>
      <c r="G218" s="260" t="str">
        <f t="array" ref="G218">IFERROR(INDEX('計測入力シート（ここのみ編集可）'!$E$17:$E$116,MATCH(A215&amp;B215,'計測入力シート（ここのみ編集可）'!$BO$17:$BO$116,0)),"")</f>
        <v/>
      </c>
      <c r="H218" s="261"/>
    </row>
    <row r="219" ht="24.75" customHeight="1">
      <c r="D219" s="262" t="s">
        <v>58</v>
      </c>
      <c r="E219" s="263" t="str">
        <f t="array" ref="E219">IFERROR(INDEX(#REF!,MATCH(A215&amp;B215,'計測入力シート（ここのみ編集可）'!$BO$17:$BO$116,0)),"")</f>
        <v/>
      </c>
      <c r="H219" s="35"/>
    </row>
    <row r="220" ht="52.5" customHeight="1">
      <c r="D220" s="264" t="s">
        <v>68</v>
      </c>
      <c r="E220" s="265" t="str">
        <f t="array" ref="E220">IFERROR(INDEX(#REF!,MATCH(A215&amp;B215,'計測入力シート（ここのみ編集可）'!$BO$17:$BO$116,0)),"")</f>
        <v/>
      </c>
      <c r="F220" s="2"/>
      <c r="G220" s="2"/>
      <c r="H220" s="3"/>
    </row>
    <row r="221" ht="20.25" customHeight="1">
      <c r="D221" s="266" t="s">
        <v>70</v>
      </c>
      <c r="E221" s="267" t="str">
        <f t="array" ref="E221">IFERROR(INDEX('計測入力シート（ここのみ編集可）'!$AW$17:$AW$116,MATCH(A215&amp;B215,'計測入力シート（ここのみ編集可）'!$BO$17:$BO$116,0)),"")</f>
        <v/>
      </c>
      <c r="F221" s="268"/>
      <c r="G221" s="269" t="s">
        <v>110</v>
      </c>
      <c r="H221" s="270" t="str">
        <f t="array" ref="H221">IFERROR(INDEX('計測入力シート（ここのみ編集可）'!$AY$17:$AY$116,MATCH(A215&amp;B215,'計測入力シート（ここのみ編集可）'!$BO$17:$BO$116,0)),"")</f>
        <v/>
      </c>
    </row>
    <row r="222" ht="20.25" customHeight="1">
      <c r="D222" s="271" t="s">
        <v>73</v>
      </c>
      <c r="E222" s="272" t="str">
        <f t="array" ref="E222">IFERROR(INDEX('計測入力シート（ここのみ編集可）'!$AZ$17:$AZ$116,MATCH(A215&amp;B215,'計測入力シート（ここのみ編集可）'!$BO$17:$BO$116,0)),"")</f>
        <v/>
      </c>
      <c r="F222" s="179"/>
      <c r="G222" s="273" t="s">
        <v>111</v>
      </c>
      <c r="H222" s="274" t="str">
        <f t="array" ref="H222">IFERROR(INDEX('計測入力シート（ここのみ編集可）'!$BB$17:$BB$116,MATCH(A215&amp;B215,'計測入力シート（ここのみ編集可）'!$BO$17:$BO$116,0)),"")</f>
        <v/>
      </c>
    </row>
    <row r="223" ht="20.25" customHeight="1">
      <c r="D223" s="275" t="s">
        <v>112</v>
      </c>
      <c r="E223" s="276" t="str">
        <f t="array" ref="E223">IFERROR(INDEX('計測入力シート（ここのみ編集可）'!$BC$17:$BC$116,MATCH(A215&amp;B215,'計測入力シート（ここのみ編集可）'!$BO$17:$BO$116,0)),"")</f>
        <v/>
      </c>
      <c r="F223" s="277"/>
      <c r="G223" s="278" t="s">
        <v>9</v>
      </c>
      <c r="H223" s="279" t="str">
        <f t="array" ref="H223">IFERROR(INDEX('計測入力シート（ここのみ編集可）'!$BD$17:$BD$116,MATCH(A215&amp;B215,'計測入力シート（ここのみ編集可）'!$BO$17:$BO$116,0)),"")</f>
        <v/>
      </c>
    </row>
    <row r="224" ht="20.25" customHeight="1">
      <c r="D224" s="280"/>
    </row>
    <row r="225" ht="27.0" customHeight="1">
      <c r="A225" s="105" t="str">
        <f>A215</f>
        <v>C1</v>
      </c>
      <c r="B225" s="105">
        <f>B215+1</f>
        <v>23</v>
      </c>
      <c r="D225" s="242" t="s">
        <v>11</v>
      </c>
      <c r="E225" s="243" t="s">
        <v>12</v>
      </c>
      <c r="F225" s="243" t="s">
        <v>13</v>
      </c>
      <c r="G225" s="244" t="s">
        <v>80</v>
      </c>
      <c r="H225" s="245"/>
    </row>
    <row r="226" ht="27.0" customHeight="1">
      <c r="A226" s="36"/>
      <c r="B226" s="36"/>
      <c r="D226" s="247" t="str">
        <f t="array" ref="D226">IFERROR(INDEX('計測入力シート（ここのみ編集可）'!$BN$17:$BN$116,MATCH(A225&amp;B225,'計測入力シート（ここのみ編集可）'!$BO$17:$BO$116,0)),"")</f>
        <v/>
      </c>
      <c r="E226" s="248" t="str">
        <f t="array" ref="E226">IFERROR(INDEX('計測入力シート（ここのみ編集可）'!$BP$17:$BP$116,MATCH(A225&amp;B225,'計測入力シート（ここのみ編集可）'!$BO$17:$BO$116,0)),"")</f>
        <v/>
      </c>
      <c r="F226" s="249" t="str">
        <f t="array" ref="F226">IFERROR(INDEX('計測入力シート（ここのみ編集可）'!$BR$17:$BR$116,MATCH(A225&amp;B225,'計測入力シート（ここのみ編集可）'!$BO$17:$BO$116,0)),"")</f>
        <v/>
      </c>
      <c r="G226" s="250" t="str">
        <f t="array" ref="G226">IFERROR(INDEX('計測入力シート（ここのみ編集可）'!$BL$17:$BL$116,MATCH(A225&amp;B225,'計測入力シート（ここのみ編集可）'!$BO$17:$BO$116,0)),"")</f>
        <v/>
      </c>
      <c r="H226" s="251"/>
    </row>
    <row r="227" ht="27.0" customHeight="1">
      <c r="D227" s="252" t="s">
        <v>18</v>
      </c>
      <c r="E227" s="253" t="str">
        <f t="array" ref="E227">IFERROR(INDEX('計測入力シート（ここのみ編集可）'!$C$17:$C$116,MATCH(A225&amp;B225,'計測入力シート（ここのみ編集可）'!$BO$17:$BO$116,0)),"")</f>
        <v/>
      </c>
      <c r="F227" s="254" t="s">
        <v>4</v>
      </c>
      <c r="G227" s="255" t="str">
        <f t="array" ref="G227">IFERROR(INDEX('計測入力シート（ここのみ編集可）'!$D$17:$D$116,MATCH(A225&amp;B225,'計測入力シート（ここのみ編集可）'!$BO$17:$BO$116,0)),"")</f>
        <v/>
      </c>
      <c r="H227" s="256"/>
    </row>
    <row r="228" ht="27.0" customHeight="1">
      <c r="D228" s="257" t="s">
        <v>3</v>
      </c>
      <c r="E228" s="258" t="str">
        <f t="array" ref="E228">IFERROR(INDEX('計測入力シート（ここのみ編集可）'!$B$17:$B$116,MATCH(A225&amp;B225,'計測入力シート（ここのみ編集可）'!$BO$17:$BO$116,0)),"")</f>
        <v/>
      </c>
      <c r="F228" s="259" t="s">
        <v>5</v>
      </c>
      <c r="G228" s="260" t="str">
        <f t="array" ref="G228">IFERROR(INDEX('計測入力シート（ここのみ編集可）'!$E$17:$E$116,MATCH(A225&amp;B225,'計測入力シート（ここのみ編集可）'!$BO$17:$BO$116,0)),"")</f>
        <v/>
      </c>
      <c r="H228" s="261"/>
    </row>
    <row r="229" ht="24.75" customHeight="1">
      <c r="D229" s="262" t="s">
        <v>58</v>
      </c>
      <c r="E229" s="263" t="str">
        <f t="array" ref="E229">IFERROR(INDEX(#REF!,MATCH(A225&amp;B225,'計測入力シート（ここのみ編集可）'!$BO$17:$BO$116,0)),"")</f>
        <v/>
      </c>
      <c r="H229" s="35"/>
    </row>
    <row r="230" ht="52.5" customHeight="1">
      <c r="D230" s="264" t="s">
        <v>68</v>
      </c>
      <c r="E230" s="265" t="str">
        <f t="array" ref="E230">IFERROR(INDEX(#REF!,MATCH(A225&amp;B225,'計測入力シート（ここのみ編集可）'!$BO$17:$BO$116,0)),"")</f>
        <v/>
      </c>
      <c r="F230" s="2"/>
      <c r="G230" s="2"/>
      <c r="H230" s="3"/>
    </row>
    <row r="231" ht="20.25" customHeight="1">
      <c r="D231" s="266" t="s">
        <v>70</v>
      </c>
      <c r="E231" s="267" t="str">
        <f t="array" ref="E231">IFERROR(INDEX('計測入力シート（ここのみ編集可）'!$AW$17:$AW$116,MATCH(A225&amp;B225,'計測入力シート（ここのみ編集可）'!$BO$17:$BO$116,0)),"")</f>
        <v/>
      </c>
      <c r="F231" s="268"/>
      <c r="G231" s="269" t="s">
        <v>110</v>
      </c>
      <c r="H231" s="270" t="str">
        <f t="array" ref="H231">IFERROR(INDEX('計測入力シート（ここのみ編集可）'!$AY$17:$AY$116,MATCH(A225&amp;B225,'計測入力シート（ここのみ編集可）'!$BO$17:$BO$116,0)),"")</f>
        <v/>
      </c>
    </row>
    <row r="232" ht="20.25" customHeight="1">
      <c r="D232" s="271" t="s">
        <v>73</v>
      </c>
      <c r="E232" s="272" t="str">
        <f t="array" ref="E232">IFERROR(INDEX('計測入力シート（ここのみ編集可）'!$AZ$17:$AZ$116,MATCH(A225&amp;B225,'計測入力シート（ここのみ編集可）'!$BO$17:$BO$116,0)),"")</f>
        <v/>
      </c>
      <c r="F232" s="179"/>
      <c r="G232" s="273" t="s">
        <v>111</v>
      </c>
      <c r="H232" s="274" t="str">
        <f t="array" ref="H232">IFERROR(INDEX('計測入力シート（ここのみ編集可）'!$BB$17:$BB$116,MATCH(A225&amp;B225,'計測入力シート（ここのみ編集可）'!$BO$17:$BO$116,0)),"")</f>
        <v/>
      </c>
    </row>
    <row r="233" ht="20.25" customHeight="1">
      <c r="D233" s="275" t="s">
        <v>112</v>
      </c>
      <c r="E233" s="276" t="str">
        <f t="array" ref="E233">IFERROR(INDEX('計測入力シート（ここのみ編集可）'!$BC$17:$BC$116,MATCH(A225&amp;B225,'計測入力シート（ここのみ編集可）'!$BO$17:$BO$116,0)),"")</f>
        <v/>
      </c>
      <c r="F233" s="277"/>
      <c r="G233" s="278" t="s">
        <v>9</v>
      </c>
      <c r="H233" s="279" t="str">
        <f t="array" ref="H233">IFERROR(INDEX('計測入力シート（ここのみ編集可）'!$BD$17:$BD$116,MATCH(A225&amp;B225,'計測入力シート（ここのみ編集可）'!$BO$17:$BO$116,0)),"")</f>
        <v/>
      </c>
    </row>
    <row r="234" ht="20.25" customHeight="1">
      <c r="D234" s="280"/>
    </row>
    <row r="235" ht="27.0" customHeight="1">
      <c r="A235" s="105" t="str">
        <f>A225</f>
        <v>C1</v>
      </c>
      <c r="B235" s="105">
        <f>B225+1</f>
        <v>24</v>
      </c>
      <c r="D235" s="242" t="s">
        <v>11</v>
      </c>
      <c r="E235" s="243" t="s">
        <v>12</v>
      </c>
      <c r="F235" s="243" t="s">
        <v>13</v>
      </c>
      <c r="G235" s="244" t="s">
        <v>80</v>
      </c>
      <c r="H235" s="245"/>
    </row>
    <row r="236" ht="27.0" customHeight="1">
      <c r="A236" s="36"/>
      <c r="B236" s="36"/>
      <c r="D236" s="247" t="str">
        <f t="array" ref="D236">IFERROR(INDEX('計測入力シート（ここのみ編集可）'!$BN$17:$BN$116,MATCH(A235&amp;B235,'計測入力シート（ここのみ編集可）'!$BO$17:$BO$116,0)),"")</f>
        <v/>
      </c>
      <c r="E236" s="248" t="str">
        <f t="array" ref="E236">IFERROR(INDEX('計測入力シート（ここのみ編集可）'!$BP$17:$BP$116,MATCH(A235&amp;B235,'計測入力シート（ここのみ編集可）'!$BO$17:$BO$116,0)),"")</f>
        <v/>
      </c>
      <c r="F236" s="249" t="str">
        <f t="array" ref="F236">IFERROR(INDEX('計測入力シート（ここのみ編集可）'!$BR$17:$BR$116,MATCH(A235&amp;B235,'計測入力シート（ここのみ編集可）'!$BO$17:$BO$116,0)),"")</f>
        <v/>
      </c>
      <c r="G236" s="250" t="str">
        <f t="array" ref="G236">IFERROR(INDEX('計測入力シート（ここのみ編集可）'!$BL$17:$BL$116,MATCH(A235&amp;B235,'計測入力シート（ここのみ編集可）'!$BO$17:$BO$116,0)),"")</f>
        <v/>
      </c>
      <c r="H236" s="251"/>
    </row>
    <row r="237" ht="27.0" customHeight="1">
      <c r="D237" s="252" t="s">
        <v>18</v>
      </c>
      <c r="E237" s="253" t="str">
        <f t="array" ref="E237">IFERROR(INDEX('計測入力シート（ここのみ編集可）'!$C$17:$C$116,MATCH(A235&amp;B235,'計測入力シート（ここのみ編集可）'!$BO$17:$BO$116,0)),"")</f>
        <v/>
      </c>
      <c r="F237" s="254" t="s">
        <v>4</v>
      </c>
      <c r="G237" s="255" t="str">
        <f t="array" ref="G237">IFERROR(INDEX('計測入力シート（ここのみ編集可）'!$D$17:$D$116,MATCH(A235&amp;B235,'計測入力シート（ここのみ編集可）'!$BO$17:$BO$116,0)),"")</f>
        <v/>
      </c>
      <c r="H237" s="256"/>
    </row>
    <row r="238" ht="27.0" customHeight="1">
      <c r="D238" s="257" t="s">
        <v>3</v>
      </c>
      <c r="E238" s="258" t="str">
        <f t="array" ref="E238">IFERROR(INDEX('計測入力シート（ここのみ編集可）'!$B$17:$B$116,MATCH(A235&amp;B235,'計測入力シート（ここのみ編集可）'!$BO$17:$BO$116,0)),"")</f>
        <v/>
      </c>
      <c r="F238" s="259" t="s">
        <v>5</v>
      </c>
      <c r="G238" s="260" t="str">
        <f t="array" ref="G238">IFERROR(INDEX('計測入力シート（ここのみ編集可）'!$E$17:$E$116,MATCH(A235&amp;B235,'計測入力シート（ここのみ編集可）'!$BO$17:$BO$116,0)),"")</f>
        <v/>
      </c>
      <c r="H238" s="261"/>
    </row>
    <row r="239" ht="24.75" customHeight="1">
      <c r="D239" s="262" t="s">
        <v>58</v>
      </c>
      <c r="E239" s="263" t="str">
        <f t="array" ref="E239">IFERROR(INDEX(#REF!,MATCH(A235&amp;B235,'計測入力シート（ここのみ編集可）'!$BO$17:$BO$116,0)),"")</f>
        <v/>
      </c>
      <c r="H239" s="35"/>
    </row>
    <row r="240" ht="52.5" customHeight="1">
      <c r="D240" s="264" t="s">
        <v>68</v>
      </c>
      <c r="E240" s="265" t="str">
        <f t="array" ref="E240">IFERROR(INDEX(#REF!,MATCH(A235&amp;B235,'計測入力シート（ここのみ編集可）'!$BO$17:$BO$116,0)),"")</f>
        <v/>
      </c>
      <c r="F240" s="2"/>
      <c r="G240" s="2"/>
      <c r="H240" s="3"/>
    </row>
    <row r="241" ht="20.25" customHeight="1">
      <c r="D241" s="266" t="s">
        <v>70</v>
      </c>
      <c r="E241" s="267" t="str">
        <f t="array" ref="E241">IFERROR(INDEX('計測入力シート（ここのみ編集可）'!$AW$17:$AW$116,MATCH(A235&amp;B235,'計測入力シート（ここのみ編集可）'!$BO$17:$BO$116,0)),"")</f>
        <v/>
      </c>
      <c r="F241" s="268"/>
      <c r="G241" s="269" t="s">
        <v>110</v>
      </c>
      <c r="H241" s="270" t="str">
        <f t="array" ref="H241">IFERROR(INDEX('計測入力シート（ここのみ編集可）'!$AY$17:$AY$116,MATCH(A235&amp;B235,'計測入力シート（ここのみ編集可）'!$BO$17:$BO$116,0)),"")</f>
        <v/>
      </c>
    </row>
    <row r="242" ht="20.25" customHeight="1">
      <c r="D242" s="271" t="s">
        <v>73</v>
      </c>
      <c r="E242" s="272" t="str">
        <f t="array" ref="E242">IFERROR(INDEX('計測入力シート（ここのみ編集可）'!$AZ$17:$AZ$116,MATCH(A235&amp;B235,'計測入力シート（ここのみ編集可）'!$BO$17:$BO$116,0)),"")</f>
        <v/>
      </c>
      <c r="F242" s="179"/>
      <c r="G242" s="273" t="s">
        <v>111</v>
      </c>
      <c r="H242" s="274" t="str">
        <f t="array" ref="H242">IFERROR(INDEX('計測入力シート（ここのみ編集可）'!$BB$17:$BB$116,MATCH(A235&amp;B235,'計測入力シート（ここのみ編集可）'!$BO$17:$BO$116,0)),"")</f>
        <v/>
      </c>
    </row>
    <row r="243" ht="20.25" customHeight="1">
      <c r="D243" s="275" t="s">
        <v>112</v>
      </c>
      <c r="E243" s="276" t="str">
        <f t="array" ref="E243">IFERROR(INDEX('計測入力シート（ここのみ編集可）'!$BC$17:$BC$116,MATCH(A235&amp;B235,'計測入力シート（ここのみ編集可）'!$BO$17:$BO$116,0)),"")</f>
        <v/>
      </c>
      <c r="F243" s="277"/>
      <c r="G243" s="278" t="s">
        <v>9</v>
      </c>
      <c r="H243" s="279" t="str">
        <f t="array" ref="H243">IFERROR(INDEX('計測入力シート（ここのみ編集可）'!$BD$17:$BD$116,MATCH(A235&amp;B235,'計測入力シート（ここのみ編集可）'!$BO$17:$BO$116,0)),"")</f>
        <v/>
      </c>
    </row>
    <row r="244" ht="20.25" customHeight="1">
      <c r="D244" s="280"/>
    </row>
    <row r="245" ht="27.0" customHeight="1">
      <c r="A245" s="105" t="str">
        <f>A235</f>
        <v>C1</v>
      </c>
      <c r="B245" s="105">
        <f>B235+1</f>
        <v>25</v>
      </c>
      <c r="D245" s="242" t="s">
        <v>11</v>
      </c>
      <c r="E245" s="243" t="s">
        <v>12</v>
      </c>
      <c r="F245" s="243" t="s">
        <v>13</v>
      </c>
      <c r="G245" s="244" t="s">
        <v>80</v>
      </c>
      <c r="H245" s="245"/>
    </row>
    <row r="246" ht="27.0" customHeight="1">
      <c r="A246" s="36"/>
      <c r="B246" s="36"/>
      <c r="D246" s="247" t="str">
        <f t="array" ref="D246">IFERROR(INDEX('計測入力シート（ここのみ編集可）'!$BN$17:$BN$116,MATCH(A245&amp;B245,'計測入力シート（ここのみ編集可）'!$BO$17:$BO$116,0)),"")</f>
        <v/>
      </c>
      <c r="E246" s="248" t="str">
        <f t="array" ref="E246">IFERROR(INDEX('計測入力シート（ここのみ編集可）'!$BP$17:$BP$116,MATCH(A245&amp;B245,'計測入力シート（ここのみ編集可）'!$BO$17:$BO$116,0)),"")</f>
        <v/>
      </c>
      <c r="F246" s="249" t="str">
        <f t="array" ref="F246">IFERROR(INDEX('計測入力シート（ここのみ編集可）'!$BR$17:$BR$116,MATCH(A245&amp;B245,'計測入力シート（ここのみ編集可）'!$BO$17:$BO$116,0)),"")</f>
        <v/>
      </c>
      <c r="G246" s="250" t="str">
        <f t="array" ref="G246">IFERROR(INDEX('計測入力シート（ここのみ編集可）'!$BL$17:$BL$116,MATCH(A245&amp;B245,'計測入力シート（ここのみ編集可）'!$BO$17:$BO$116,0)),"")</f>
        <v/>
      </c>
      <c r="H246" s="251"/>
    </row>
    <row r="247" ht="27.0" customHeight="1">
      <c r="D247" s="252" t="s">
        <v>18</v>
      </c>
      <c r="E247" s="253" t="str">
        <f t="array" ref="E247">IFERROR(INDEX('計測入力シート（ここのみ編集可）'!$C$17:$C$116,MATCH(A245&amp;B245,'計測入力シート（ここのみ編集可）'!$BO$17:$BO$116,0)),"")</f>
        <v/>
      </c>
      <c r="F247" s="254" t="s">
        <v>4</v>
      </c>
      <c r="G247" s="255" t="str">
        <f t="array" ref="G247">IFERROR(INDEX('計測入力シート（ここのみ編集可）'!$D$17:$D$116,MATCH(A245&amp;B245,'計測入力シート（ここのみ編集可）'!$BO$17:$BO$116,0)),"")</f>
        <v/>
      </c>
      <c r="H247" s="256"/>
    </row>
    <row r="248" ht="27.0" customHeight="1">
      <c r="D248" s="257" t="s">
        <v>3</v>
      </c>
      <c r="E248" s="258" t="str">
        <f t="array" ref="E248">IFERROR(INDEX('計測入力シート（ここのみ編集可）'!$B$17:$B$116,MATCH(A245&amp;B245,'計測入力シート（ここのみ編集可）'!$BO$17:$BO$116,0)),"")</f>
        <v/>
      </c>
      <c r="F248" s="259" t="s">
        <v>5</v>
      </c>
      <c r="G248" s="260" t="str">
        <f t="array" ref="G248">IFERROR(INDEX('計測入力シート（ここのみ編集可）'!$E$17:$E$116,MATCH(A245&amp;B245,'計測入力シート（ここのみ編集可）'!$BO$17:$BO$116,0)),"")</f>
        <v/>
      </c>
      <c r="H248" s="261"/>
    </row>
    <row r="249" ht="24.75" customHeight="1">
      <c r="D249" s="262" t="s">
        <v>58</v>
      </c>
      <c r="E249" s="263" t="str">
        <f t="array" ref="E249">IFERROR(INDEX(#REF!,MATCH(A245&amp;B245,'計測入力シート（ここのみ編集可）'!$BO$17:$BO$116,0)),"")</f>
        <v/>
      </c>
      <c r="H249" s="35"/>
    </row>
    <row r="250" ht="52.5" customHeight="1">
      <c r="D250" s="264" t="s">
        <v>68</v>
      </c>
      <c r="E250" s="265" t="str">
        <f t="array" ref="E250">IFERROR(INDEX(#REF!,MATCH(A245&amp;B245,'計測入力シート（ここのみ編集可）'!$BO$17:$BO$116,0)),"")</f>
        <v/>
      </c>
      <c r="F250" s="2"/>
      <c r="G250" s="2"/>
      <c r="H250" s="3"/>
    </row>
    <row r="251" ht="20.25" customHeight="1">
      <c r="D251" s="266" t="s">
        <v>70</v>
      </c>
      <c r="E251" s="267" t="str">
        <f t="array" ref="E251">IFERROR(INDEX('計測入力シート（ここのみ編集可）'!$AW$17:$AW$116,MATCH(A245&amp;B245,'計測入力シート（ここのみ編集可）'!$BO$17:$BO$116,0)),"")</f>
        <v/>
      </c>
      <c r="F251" s="268"/>
      <c r="G251" s="269" t="s">
        <v>110</v>
      </c>
      <c r="H251" s="270" t="str">
        <f t="array" ref="H251">IFERROR(INDEX('計測入力シート（ここのみ編集可）'!$AY$17:$AY$116,MATCH(A245&amp;B245,'計測入力シート（ここのみ編集可）'!$BO$17:$BO$116,0)),"")</f>
        <v/>
      </c>
    </row>
    <row r="252" ht="20.25" customHeight="1">
      <c r="D252" s="271" t="s">
        <v>73</v>
      </c>
      <c r="E252" s="272" t="str">
        <f t="array" ref="E252">IFERROR(INDEX('計測入力シート（ここのみ編集可）'!$AZ$17:$AZ$116,MATCH(A245&amp;B245,'計測入力シート（ここのみ編集可）'!$BO$17:$BO$116,0)),"")</f>
        <v/>
      </c>
      <c r="F252" s="179"/>
      <c r="G252" s="273" t="s">
        <v>111</v>
      </c>
      <c r="H252" s="274" t="str">
        <f t="array" ref="H252">IFERROR(INDEX('計測入力シート（ここのみ編集可）'!$BB$17:$BB$116,MATCH(A245&amp;B245,'計測入力シート（ここのみ編集可）'!$BO$17:$BO$116,0)),"")</f>
        <v/>
      </c>
    </row>
    <row r="253" ht="20.25" customHeight="1">
      <c r="D253" s="275" t="s">
        <v>112</v>
      </c>
      <c r="E253" s="276" t="str">
        <f t="array" ref="E253">IFERROR(INDEX('計測入力シート（ここのみ編集可）'!$BC$17:$BC$116,MATCH(A245&amp;B245,'計測入力シート（ここのみ編集可）'!$BO$17:$BO$116,0)),"")</f>
        <v/>
      </c>
      <c r="F253" s="277"/>
      <c r="G253" s="278" t="s">
        <v>9</v>
      </c>
      <c r="H253" s="279" t="str">
        <f t="array" ref="H253">IFERROR(INDEX('計測入力シート（ここのみ編集可）'!$BD$17:$BD$116,MATCH(A245&amp;B245,'計測入力シート（ここのみ編集可）'!$BO$17:$BO$116,0)),"")</f>
        <v/>
      </c>
    </row>
    <row r="254" ht="20.25" customHeight="1">
      <c r="D254" s="280"/>
    </row>
    <row r="255" ht="27.0" customHeight="1">
      <c r="A255" s="105" t="str">
        <f>A245</f>
        <v>C1</v>
      </c>
      <c r="B255" s="105">
        <f>B245+1</f>
        <v>26</v>
      </c>
      <c r="D255" s="242" t="s">
        <v>11</v>
      </c>
      <c r="E255" s="243" t="s">
        <v>12</v>
      </c>
      <c r="F255" s="243" t="s">
        <v>13</v>
      </c>
      <c r="G255" s="244" t="s">
        <v>80</v>
      </c>
      <c r="H255" s="245"/>
    </row>
    <row r="256" ht="27.0" customHeight="1">
      <c r="A256" s="36"/>
      <c r="B256" s="36"/>
      <c r="D256" s="247" t="str">
        <f t="array" ref="D256">IFERROR(INDEX('計測入力シート（ここのみ編集可）'!$BN$17:$BN$116,MATCH(A255&amp;B255,'計測入力シート（ここのみ編集可）'!$BO$17:$BO$116,0)),"")</f>
        <v/>
      </c>
      <c r="E256" s="248" t="str">
        <f t="array" ref="E256">IFERROR(INDEX('計測入力シート（ここのみ編集可）'!$BP$17:$BP$116,MATCH(A255&amp;B255,'計測入力シート（ここのみ編集可）'!$BO$17:$BO$116,0)),"")</f>
        <v/>
      </c>
      <c r="F256" s="249" t="str">
        <f t="array" ref="F256">IFERROR(INDEX('計測入力シート（ここのみ編集可）'!$BR$17:$BR$116,MATCH(A255&amp;B255,'計測入力シート（ここのみ編集可）'!$BO$17:$BO$116,0)),"")</f>
        <v/>
      </c>
      <c r="G256" s="250" t="str">
        <f t="array" ref="G256">IFERROR(INDEX('計測入力シート（ここのみ編集可）'!$BL$17:$BL$116,MATCH(A255&amp;B255,'計測入力シート（ここのみ編集可）'!$BO$17:$BO$116,0)),"")</f>
        <v/>
      </c>
      <c r="H256" s="251"/>
    </row>
    <row r="257" ht="27.0" customHeight="1">
      <c r="D257" s="252" t="s">
        <v>18</v>
      </c>
      <c r="E257" s="253" t="str">
        <f t="array" ref="E257">IFERROR(INDEX('計測入力シート（ここのみ編集可）'!$C$17:$C$116,MATCH(A255&amp;B255,'計測入力シート（ここのみ編集可）'!$BO$17:$BO$116,0)),"")</f>
        <v/>
      </c>
      <c r="F257" s="254" t="s">
        <v>4</v>
      </c>
      <c r="G257" s="255" t="str">
        <f t="array" ref="G257">IFERROR(INDEX('計測入力シート（ここのみ編集可）'!$D$17:$D$116,MATCH(A255&amp;B255,'計測入力シート（ここのみ編集可）'!$BO$17:$BO$116,0)),"")</f>
        <v/>
      </c>
      <c r="H257" s="256"/>
    </row>
    <row r="258" ht="27.0" customHeight="1">
      <c r="D258" s="257" t="s">
        <v>3</v>
      </c>
      <c r="E258" s="258" t="str">
        <f t="array" ref="E258">IFERROR(INDEX('計測入力シート（ここのみ編集可）'!$B$17:$B$116,MATCH(A255&amp;B255,'計測入力シート（ここのみ編集可）'!$BO$17:$BO$116,0)),"")</f>
        <v/>
      </c>
      <c r="F258" s="259" t="s">
        <v>5</v>
      </c>
      <c r="G258" s="260" t="str">
        <f t="array" ref="G258">IFERROR(INDEX('計測入力シート（ここのみ編集可）'!$E$17:$E$116,MATCH(A255&amp;B255,'計測入力シート（ここのみ編集可）'!$BO$17:$BO$116,0)),"")</f>
        <v/>
      </c>
      <c r="H258" s="261"/>
    </row>
    <row r="259" ht="24.75" customHeight="1">
      <c r="D259" s="262" t="s">
        <v>58</v>
      </c>
      <c r="E259" s="263" t="str">
        <f t="array" ref="E259">IFERROR(INDEX(#REF!,MATCH(A255&amp;B255,'計測入力シート（ここのみ編集可）'!$BO$17:$BO$116,0)),"")</f>
        <v/>
      </c>
      <c r="H259" s="35"/>
    </row>
    <row r="260" ht="52.5" customHeight="1">
      <c r="D260" s="264" t="s">
        <v>68</v>
      </c>
      <c r="E260" s="265" t="str">
        <f t="array" ref="E260">IFERROR(INDEX(#REF!,MATCH(A255&amp;B255,'計測入力シート（ここのみ編集可）'!$BO$17:$BO$116,0)),"")</f>
        <v/>
      </c>
      <c r="F260" s="2"/>
      <c r="G260" s="2"/>
      <c r="H260" s="3"/>
    </row>
    <row r="261" ht="20.25" customHeight="1">
      <c r="D261" s="266" t="s">
        <v>70</v>
      </c>
      <c r="E261" s="267" t="str">
        <f t="array" ref="E261">IFERROR(INDEX('計測入力シート（ここのみ編集可）'!$AW$17:$AW$116,MATCH(A255&amp;B255,'計測入力シート（ここのみ編集可）'!$BO$17:$BO$116,0)),"")</f>
        <v/>
      </c>
      <c r="F261" s="268"/>
      <c r="G261" s="269" t="s">
        <v>110</v>
      </c>
      <c r="H261" s="270" t="str">
        <f t="array" ref="H261">IFERROR(INDEX('計測入力シート（ここのみ編集可）'!$AY$17:$AY$116,MATCH(A255&amp;B255,'計測入力シート（ここのみ編集可）'!$BO$17:$BO$116,0)),"")</f>
        <v/>
      </c>
    </row>
    <row r="262" ht="20.25" customHeight="1">
      <c r="D262" s="271" t="s">
        <v>73</v>
      </c>
      <c r="E262" s="272" t="str">
        <f t="array" ref="E262">IFERROR(INDEX('計測入力シート（ここのみ編集可）'!$AZ$17:$AZ$116,MATCH(A255&amp;B255,'計測入力シート（ここのみ編集可）'!$BO$17:$BO$116,0)),"")</f>
        <v/>
      </c>
      <c r="F262" s="179"/>
      <c r="G262" s="273" t="s">
        <v>111</v>
      </c>
      <c r="H262" s="274" t="str">
        <f t="array" ref="H262">IFERROR(INDEX('計測入力シート（ここのみ編集可）'!$BB$17:$BB$116,MATCH(A255&amp;B255,'計測入力シート（ここのみ編集可）'!$BO$17:$BO$116,0)),"")</f>
        <v/>
      </c>
    </row>
    <row r="263" ht="20.25" customHeight="1">
      <c r="D263" s="275" t="s">
        <v>112</v>
      </c>
      <c r="E263" s="276" t="str">
        <f t="array" ref="E263">IFERROR(INDEX('計測入力シート（ここのみ編集可）'!$BC$17:$BC$116,MATCH(A255&amp;B255,'計測入力シート（ここのみ編集可）'!$BO$17:$BO$116,0)),"")</f>
        <v/>
      </c>
      <c r="F263" s="277"/>
      <c r="G263" s="278" t="s">
        <v>9</v>
      </c>
      <c r="H263" s="279" t="str">
        <f t="array" ref="H263">IFERROR(INDEX('計測入力シート（ここのみ編集可）'!$BD$17:$BD$116,MATCH(A255&amp;B255,'計測入力シート（ここのみ編集可）'!$BO$17:$BO$116,0)),"")</f>
        <v/>
      </c>
    </row>
    <row r="264" ht="20.25" customHeight="1">
      <c r="D264" s="280"/>
    </row>
    <row r="265" ht="27.0" customHeight="1">
      <c r="A265" s="105" t="str">
        <f>A255</f>
        <v>C1</v>
      </c>
      <c r="B265" s="105">
        <f>B255+1</f>
        <v>27</v>
      </c>
      <c r="D265" s="242" t="s">
        <v>11</v>
      </c>
      <c r="E265" s="243" t="s">
        <v>12</v>
      </c>
      <c r="F265" s="243" t="s">
        <v>13</v>
      </c>
      <c r="G265" s="244" t="s">
        <v>80</v>
      </c>
      <c r="H265" s="245"/>
    </row>
    <row r="266" ht="27.0" customHeight="1">
      <c r="A266" s="36"/>
      <c r="B266" s="36"/>
      <c r="D266" s="247" t="str">
        <f t="array" ref="D266">IFERROR(INDEX('計測入力シート（ここのみ編集可）'!$BN$17:$BN$116,MATCH(A265&amp;B265,'計測入力シート（ここのみ編集可）'!$BO$17:$BO$116,0)),"")</f>
        <v/>
      </c>
      <c r="E266" s="248" t="str">
        <f t="array" ref="E266">IFERROR(INDEX('計測入力シート（ここのみ編集可）'!$BP$17:$BP$116,MATCH(A265&amp;B265,'計測入力シート（ここのみ編集可）'!$BO$17:$BO$116,0)),"")</f>
        <v/>
      </c>
      <c r="F266" s="249" t="str">
        <f t="array" ref="F266">IFERROR(INDEX('計測入力シート（ここのみ編集可）'!$BR$17:$BR$116,MATCH(A265&amp;B265,'計測入力シート（ここのみ編集可）'!$BO$17:$BO$116,0)),"")</f>
        <v/>
      </c>
      <c r="G266" s="250" t="str">
        <f t="array" ref="G266">IFERROR(INDEX('計測入力シート（ここのみ編集可）'!$BL$17:$BL$116,MATCH(A265&amp;B265,'計測入力シート（ここのみ編集可）'!$BO$17:$BO$116,0)),"")</f>
        <v/>
      </c>
      <c r="H266" s="251"/>
    </row>
    <row r="267" ht="27.0" customHeight="1">
      <c r="D267" s="252" t="s">
        <v>18</v>
      </c>
      <c r="E267" s="253" t="str">
        <f t="array" ref="E267">IFERROR(INDEX('計測入力シート（ここのみ編集可）'!$C$17:$C$116,MATCH(A265&amp;B265,'計測入力シート（ここのみ編集可）'!$BO$17:$BO$116,0)),"")</f>
        <v/>
      </c>
      <c r="F267" s="254" t="s">
        <v>4</v>
      </c>
      <c r="G267" s="255" t="str">
        <f t="array" ref="G267">IFERROR(INDEX('計測入力シート（ここのみ編集可）'!$D$17:$D$116,MATCH(A265&amp;B265,'計測入力シート（ここのみ編集可）'!$BO$17:$BO$116,0)),"")</f>
        <v/>
      </c>
      <c r="H267" s="256"/>
    </row>
    <row r="268" ht="27.0" customHeight="1">
      <c r="D268" s="257" t="s">
        <v>3</v>
      </c>
      <c r="E268" s="258" t="str">
        <f t="array" ref="E268">IFERROR(INDEX('計測入力シート（ここのみ編集可）'!$B$17:$B$116,MATCH(A265&amp;B265,'計測入力シート（ここのみ編集可）'!$BO$17:$BO$116,0)),"")</f>
        <v/>
      </c>
      <c r="F268" s="259" t="s">
        <v>5</v>
      </c>
      <c r="G268" s="260" t="str">
        <f t="array" ref="G268">IFERROR(INDEX('計測入力シート（ここのみ編集可）'!$E$17:$E$116,MATCH(A265&amp;B265,'計測入力シート（ここのみ編集可）'!$BO$17:$BO$116,0)),"")</f>
        <v/>
      </c>
      <c r="H268" s="261"/>
    </row>
    <row r="269" ht="24.75" customHeight="1">
      <c r="D269" s="262" t="s">
        <v>58</v>
      </c>
      <c r="E269" s="263" t="str">
        <f t="array" ref="E269">IFERROR(INDEX(#REF!,MATCH(A265&amp;B265,'計測入力シート（ここのみ編集可）'!$BO$17:$BO$116,0)),"")</f>
        <v/>
      </c>
      <c r="H269" s="35"/>
    </row>
    <row r="270" ht="52.5" customHeight="1">
      <c r="D270" s="264" t="s">
        <v>68</v>
      </c>
      <c r="E270" s="265" t="str">
        <f t="array" ref="E270">IFERROR(INDEX(#REF!,MATCH(A265&amp;B265,'計測入力シート（ここのみ編集可）'!$BO$17:$BO$116,0)),"")</f>
        <v/>
      </c>
      <c r="F270" s="2"/>
      <c r="G270" s="2"/>
      <c r="H270" s="3"/>
    </row>
    <row r="271" ht="20.25" customHeight="1">
      <c r="D271" s="266" t="s">
        <v>70</v>
      </c>
      <c r="E271" s="267" t="str">
        <f t="array" ref="E271">IFERROR(INDEX('計測入力シート（ここのみ編集可）'!$AW$17:$AW$116,MATCH(A265&amp;B265,'計測入力シート（ここのみ編集可）'!$BO$17:$BO$116,0)),"")</f>
        <v/>
      </c>
      <c r="F271" s="268"/>
      <c r="G271" s="269" t="s">
        <v>110</v>
      </c>
      <c r="H271" s="270" t="str">
        <f t="array" ref="H271">IFERROR(INDEX('計測入力シート（ここのみ編集可）'!$AY$17:$AY$116,MATCH(A265&amp;B265,'計測入力シート（ここのみ編集可）'!$BO$17:$BO$116,0)),"")</f>
        <v/>
      </c>
    </row>
    <row r="272" ht="20.25" customHeight="1">
      <c r="D272" s="271" t="s">
        <v>73</v>
      </c>
      <c r="E272" s="272" t="str">
        <f t="array" ref="E272">IFERROR(INDEX('計測入力シート（ここのみ編集可）'!$AZ$17:$AZ$116,MATCH(A265&amp;B265,'計測入力シート（ここのみ編集可）'!$BO$17:$BO$116,0)),"")</f>
        <v/>
      </c>
      <c r="F272" s="179"/>
      <c r="G272" s="273" t="s">
        <v>111</v>
      </c>
      <c r="H272" s="274" t="str">
        <f t="array" ref="H272">IFERROR(INDEX('計測入力シート（ここのみ編集可）'!$BB$17:$BB$116,MATCH(A265&amp;B265,'計測入力シート（ここのみ編集可）'!$BO$17:$BO$116,0)),"")</f>
        <v/>
      </c>
    </row>
    <row r="273" ht="20.25" customHeight="1">
      <c r="D273" s="275" t="s">
        <v>112</v>
      </c>
      <c r="E273" s="276" t="str">
        <f t="array" ref="E273">IFERROR(INDEX('計測入力シート（ここのみ編集可）'!$BC$17:$BC$116,MATCH(A265&amp;B265,'計測入力シート（ここのみ編集可）'!$BO$17:$BO$116,0)),"")</f>
        <v/>
      </c>
      <c r="F273" s="277"/>
      <c r="G273" s="278" t="s">
        <v>9</v>
      </c>
      <c r="H273" s="279" t="str">
        <f t="array" ref="H273">IFERROR(INDEX('計測入力シート（ここのみ編集可）'!$BD$17:$BD$116,MATCH(A265&amp;B265,'計測入力シート（ここのみ編集可）'!$BO$17:$BO$116,0)),"")</f>
        <v/>
      </c>
    </row>
    <row r="274" ht="20.25" customHeight="1">
      <c r="D274" s="280"/>
    </row>
    <row r="275" ht="27.0" customHeight="1">
      <c r="A275" s="105" t="str">
        <f>A265</f>
        <v>C1</v>
      </c>
      <c r="B275" s="105">
        <f>B265+1</f>
        <v>28</v>
      </c>
      <c r="D275" s="242" t="s">
        <v>11</v>
      </c>
      <c r="E275" s="243" t="s">
        <v>12</v>
      </c>
      <c r="F275" s="243" t="s">
        <v>13</v>
      </c>
      <c r="G275" s="244" t="s">
        <v>80</v>
      </c>
      <c r="H275" s="245"/>
    </row>
    <row r="276" ht="27.0" customHeight="1">
      <c r="A276" s="36"/>
      <c r="B276" s="36"/>
      <c r="D276" s="247" t="str">
        <f t="array" ref="D276">IFERROR(INDEX('計測入力シート（ここのみ編集可）'!$BN$17:$BN$116,MATCH(A275&amp;B275,'計測入力シート（ここのみ編集可）'!$BO$17:$BO$116,0)),"")</f>
        <v/>
      </c>
      <c r="E276" s="248" t="str">
        <f t="array" ref="E276">IFERROR(INDEX('計測入力シート（ここのみ編集可）'!$BP$17:$BP$116,MATCH(A275&amp;B275,'計測入力シート（ここのみ編集可）'!$BO$17:$BO$116,0)),"")</f>
        <v/>
      </c>
      <c r="F276" s="249" t="str">
        <f t="array" ref="F276">IFERROR(INDEX('計測入力シート（ここのみ編集可）'!$BR$17:$BR$116,MATCH(A275&amp;B275,'計測入力シート（ここのみ編集可）'!$BO$17:$BO$116,0)),"")</f>
        <v/>
      </c>
      <c r="G276" s="250" t="str">
        <f t="array" ref="G276">IFERROR(INDEX('計測入力シート（ここのみ編集可）'!$BL$17:$BL$116,MATCH(A275&amp;B275,'計測入力シート（ここのみ編集可）'!$BO$17:$BO$116,0)),"")</f>
        <v/>
      </c>
      <c r="H276" s="251"/>
    </row>
    <row r="277" ht="27.0" customHeight="1">
      <c r="D277" s="252" t="s">
        <v>18</v>
      </c>
      <c r="E277" s="253" t="str">
        <f t="array" ref="E277">IFERROR(INDEX('計測入力シート（ここのみ編集可）'!$C$17:$C$116,MATCH(A275&amp;B275,'計測入力シート（ここのみ編集可）'!$BO$17:$BO$116,0)),"")</f>
        <v/>
      </c>
      <c r="F277" s="254" t="s">
        <v>4</v>
      </c>
      <c r="G277" s="255" t="str">
        <f t="array" ref="G277">IFERROR(INDEX('計測入力シート（ここのみ編集可）'!$D$17:$D$116,MATCH(A275&amp;B275,'計測入力シート（ここのみ編集可）'!$BO$17:$BO$116,0)),"")</f>
        <v/>
      </c>
      <c r="H277" s="256"/>
    </row>
    <row r="278" ht="27.0" customHeight="1">
      <c r="D278" s="257" t="s">
        <v>3</v>
      </c>
      <c r="E278" s="258" t="str">
        <f t="array" ref="E278">IFERROR(INDEX('計測入力シート（ここのみ編集可）'!$B$17:$B$116,MATCH(A275&amp;B275,'計測入力シート（ここのみ編集可）'!$BO$17:$BO$116,0)),"")</f>
        <v/>
      </c>
      <c r="F278" s="259" t="s">
        <v>5</v>
      </c>
      <c r="G278" s="260" t="str">
        <f t="array" ref="G278">IFERROR(INDEX('計測入力シート（ここのみ編集可）'!$E$17:$E$116,MATCH(A275&amp;B275,'計測入力シート（ここのみ編集可）'!$BO$17:$BO$116,0)),"")</f>
        <v/>
      </c>
      <c r="H278" s="261"/>
    </row>
    <row r="279" ht="24.75" customHeight="1">
      <c r="D279" s="262" t="s">
        <v>58</v>
      </c>
      <c r="E279" s="263" t="str">
        <f t="array" ref="E279">IFERROR(INDEX(#REF!,MATCH(A275&amp;B275,'計測入力シート（ここのみ編集可）'!$BO$17:$BO$116,0)),"")</f>
        <v/>
      </c>
      <c r="H279" s="35"/>
    </row>
    <row r="280" ht="52.5" customHeight="1">
      <c r="D280" s="264" t="s">
        <v>68</v>
      </c>
      <c r="E280" s="265" t="str">
        <f t="array" ref="E280">IFERROR(INDEX(#REF!,MATCH(A275&amp;B275,'計測入力シート（ここのみ編集可）'!$BO$17:$BO$116,0)),"")</f>
        <v/>
      </c>
      <c r="F280" s="2"/>
      <c r="G280" s="2"/>
      <c r="H280" s="3"/>
    </row>
    <row r="281" ht="20.25" customHeight="1">
      <c r="D281" s="266" t="s">
        <v>70</v>
      </c>
      <c r="E281" s="267" t="str">
        <f t="array" ref="E281">IFERROR(INDEX('計測入力シート（ここのみ編集可）'!$AW$17:$AW$116,MATCH(A275&amp;B275,'計測入力シート（ここのみ編集可）'!$BO$17:$BO$116,0)),"")</f>
        <v/>
      </c>
      <c r="F281" s="268"/>
      <c r="G281" s="269" t="s">
        <v>110</v>
      </c>
      <c r="H281" s="270" t="str">
        <f t="array" ref="H281">IFERROR(INDEX('計測入力シート（ここのみ編集可）'!$AY$17:$AY$116,MATCH(A275&amp;B275,'計測入力シート（ここのみ編集可）'!$BO$17:$BO$116,0)),"")</f>
        <v/>
      </c>
    </row>
    <row r="282" ht="20.25" customHeight="1">
      <c r="D282" s="271" t="s">
        <v>73</v>
      </c>
      <c r="E282" s="272" t="str">
        <f t="array" ref="E282">IFERROR(INDEX('計測入力シート（ここのみ編集可）'!$AZ$17:$AZ$116,MATCH(A275&amp;B275,'計測入力シート（ここのみ編集可）'!$BO$17:$BO$116,0)),"")</f>
        <v/>
      </c>
      <c r="F282" s="179"/>
      <c r="G282" s="273" t="s">
        <v>111</v>
      </c>
      <c r="H282" s="274" t="str">
        <f t="array" ref="H282">IFERROR(INDEX('計測入力シート（ここのみ編集可）'!$BB$17:$BB$116,MATCH(A275&amp;B275,'計測入力シート（ここのみ編集可）'!$BO$17:$BO$116,0)),"")</f>
        <v/>
      </c>
    </row>
    <row r="283" ht="20.25" customHeight="1">
      <c r="D283" s="275" t="s">
        <v>112</v>
      </c>
      <c r="E283" s="276" t="str">
        <f t="array" ref="E283">IFERROR(INDEX('計測入力シート（ここのみ編集可）'!$BC$17:$BC$116,MATCH(A275&amp;B275,'計測入力シート（ここのみ編集可）'!$BO$17:$BO$116,0)),"")</f>
        <v/>
      </c>
      <c r="F283" s="277"/>
      <c r="G283" s="278" t="s">
        <v>9</v>
      </c>
      <c r="H283" s="279" t="str">
        <f t="array" ref="H283">IFERROR(INDEX('計測入力シート（ここのみ編集可）'!$BD$17:$BD$116,MATCH(A275&amp;B275,'計測入力シート（ここのみ編集可）'!$BO$17:$BO$116,0)),"")</f>
        <v/>
      </c>
    </row>
    <row r="284" ht="20.25" customHeight="1">
      <c r="D284" s="280"/>
    </row>
    <row r="285" ht="27.0" customHeight="1">
      <c r="A285" s="105" t="str">
        <f>A275</f>
        <v>C1</v>
      </c>
      <c r="B285" s="105">
        <f>B275+1</f>
        <v>29</v>
      </c>
      <c r="D285" s="242" t="s">
        <v>11</v>
      </c>
      <c r="E285" s="243" t="s">
        <v>12</v>
      </c>
      <c r="F285" s="243" t="s">
        <v>13</v>
      </c>
      <c r="G285" s="244" t="s">
        <v>80</v>
      </c>
      <c r="H285" s="245"/>
    </row>
    <row r="286" ht="27.0" customHeight="1">
      <c r="A286" s="36"/>
      <c r="B286" s="36"/>
      <c r="D286" s="247" t="str">
        <f t="array" ref="D286">IFERROR(INDEX('計測入力シート（ここのみ編集可）'!$BN$17:$BN$116,MATCH(A285&amp;B285,'計測入力シート（ここのみ編集可）'!$BO$17:$BO$116,0)),"")</f>
        <v/>
      </c>
      <c r="E286" s="248" t="str">
        <f t="array" ref="E286">IFERROR(INDEX('計測入力シート（ここのみ編集可）'!$BP$17:$BP$116,MATCH(A285&amp;B285,'計測入力シート（ここのみ編集可）'!$BO$17:$BO$116,0)),"")</f>
        <v/>
      </c>
      <c r="F286" s="249" t="str">
        <f t="array" ref="F286">IFERROR(INDEX('計測入力シート（ここのみ編集可）'!$BR$17:$BR$116,MATCH(A285&amp;B285,'計測入力シート（ここのみ編集可）'!$BO$17:$BO$116,0)),"")</f>
        <v/>
      </c>
      <c r="G286" s="250" t="str">
        <f t="array" ref="G286">IFERROR(INDEX('計測入力シート（ここのみ編集可）'!$BL$17:$BL$116,MATCH(A285&amp;B285,'計測入力シート（ここのみ編集可）'!$BO$17:$BO$116,0)),"")</f>
        <v/>
      </c>
      <c r="H286" s="251"/>
    </row>
    <row r="287" ht="27.0" customHeight="1">
      <c r="D287" s="252" t="s">
        <v>18</v>
      </c>
      <c r="E287" s="253" t="str">
        <f t="array" ref="E287">IFERROR(INDEX('計測入力シート（ここのみ編集可）'!$C$17:$C$116,MATCH(A285&amp;B285,'計測入力シート（ここのみ編集可）'!$BO$17:$BO$116,0)),"")</f>
        <v/>
      </c>
      <c r="F287" s="254" t="s">
        <v>4</v>
      </c>
      <c r="G287" s="255" t="str">
        <f t="array" ref="G287">IFERROR(INDEX('計測入力シート（ここのみ編集可）'!$D$17:$D$116,MATCH(A285&amp;B285,'計測入力シート（ここのみ編集可）'!$BO$17:$BO$116,0)),"")</f>
        <v/>
      </c>
      <c r="H287" s="256"/>
    </row>
    <row r="288" ht="27.0" customHeight="1">
      <c r="D288" s="257" t="s">
        <v>3</v>
      </c>
      <c r="E288" s="258" t="str">
        <f t="array" ref="E288">IFERROR(INDEX('計測入力シート（ここのみ編集可）'!$B$17:$B$116,MATCH(A285&amp;B285,'計測入力シート（ここのみ編集可）'!$BO$17:$BO$116,0)),"")</f>
        <v/>
      </c>
      <c r="F288" s="259" t="s">
        <v>5</v>
      </c>
      <c r="G288" s="260" t="str">
        <f t="array" ref="G288">IFERROR(INDEX('計測入力シート（ここのみ編集可）'!$E$17:$E$116,MATCH(A285&amp;B285,'計測入力シート（ここのみ編集可）'!$BO$17:$BO$116,0)),"")</f>
        <v/>
      </c>
      <c r="H288" s="261"/>
    </row>
    <row r="289" ht="24.75" customHeight="1">
      <c r="D289" s="262" t="s">
        <v>58</v>
      </c>
      <c r="E289" s="263" t="str">
        <f t="array" ref="E289">IFERROR(INDEX(#REF!,MATCH(A285&amp;B285,'計測入力シート（ここのみ編集可）'!$BO$17:$BO$116,0)),"")</f>
        <v/>
      </c>
      <c r="H289" s="35"/>
    </row>
    <row r="290" ht="52.5" customHeight="1">
      <c r="D290" s="264" t="s">
        <v>68</v>
      </c>
      <c r="E290" s="265" t="str">
        <f t="array" ref="E290">IFERROR(INDEX(#REF!,MATCH(A285&amp;B285,'計測入力シート（ここのみ編集可）'!$BO$17:$BO$116,0)),"")</f>
        <v/>
      </c>
      <c r="F290" s="2"/>
      <c r="G290" s="2"/>
      <c r="H290" s="3"/>
    </row>
    <row r="291" ht="20.25" customHeight="1">
      <c r="D291" s="266" t="s">
        <v>70</v>
      </c>
      <c r="E291" s="267" t="str">
        <f t="array" ref="E291">IFERROR(INDEX('計測入力シート（ここのみ編集可）'!$AW$17:$AW$116,MATCH(A285&amp;B285,'計測入力シート（ここのみ編集可）'!$BO$17:$BO$116,0)),"")</f>
        <v/>
      </c>
      <c r="F291" s="268"/>
      <c r="G291" s="269" t="s">
        <v>110</v>
      </c>
      <c r="H291" s="270" t="str">
        <f t="array" ref="H291">IFERROR(INDEX('計測入力シート（ここのみ編集可）'!$AY$17:$AY$116,MATCH(A285&amp;B285,'計測入力シート（ここのみ編集可）'!$BO$17:$BO$116,0)),"")</f>
        <v/>
      </c>
    </row>
    <row r="292" ht="20.25" customHeight="1">
      <c r="D292" s="271" t="s">
        <v>73</v>
      </c>
      <c r="E292" s="272" t="str">
        <f t="array" ref="E292">IFERROR(INDEX('計測入力シート（ここのみ編集可）'!$AZ$17:$AZ$116,MATCH(A285&amp;B285,'計測入力シート（ここのみ編集可）'!$BO$17:$BO$116,0)),"")</f>
        <v/>
      </c>
      <c r="F292" s="179"/>
      <c r="G292" s="273" t="s">
        <v>111</v>
      </c>
      <c r="H292" s="274" t="str">
        <f t="array" ref="H292">IFERROR(INDEX('計測入力シート（ここのみ編集可）'!$BB$17:$BB$116,MATCH(A285&amp;B285,'計測入力シート（ここのみ編集可）'!$BO$17:$BO$116,0)),"")</f>
        <v/>
      </c>
    </row>
    <row r="293" ht="20.25" customHeight="1">
      <c r="D293" s="275" t="s">
        <v>112</v>
      </c>
      <c r="E293" s="276" t="str">
        <f t="array" ref="E293">IFERROR(INDEX('計測入力シート（ここのみ編集可）'!$BC$17:$BC$116,MATCH(A285&amp;B285,'計測入力シート（ここのみ編集可）'!$BO$17:$BO$116,0)),"")</f>
        <v/>
      </c>
      <c r="F293" s="277"/>
      <c r="G293" s="278" t="s">
        <v>9</v>
      </c>
      <c r="H293" s="279" t="str">
        <f t="array" ref="H293">IFERROR(INDEX('計測入力シート（ここのみ編集可）'!$BD$17:$BD$116,MATCH(A285&amp;B285,'計測入力シート（ここのみ編集可）'!$BO$17:$BO$116,0)),"")</f>
        <v/>
      </c>
    </row>
    <row r="294" ht="20.25" customHeight="1">
      <c r="D294" s="280"/>
    </row>
    <row r="295" ht="27.0" customHeight="1">
      <c r="A295" s="105" t="str">
        <f>A285</f>
        <v>C1</v>
      </c>
      <c r="B295" s="105">
        <f>B285+1</f>
        <v>30</v>
      </c>
      <c r="D295" s="242" t="s">
        <v>11</v>
      </c>
      <c r="E295" s="243" t="s">
        <v>12</v>
      </c>
      <c r="F295" s="243" t="s">
        <v>13</v>
      </c>
      <c r="G295" s="244" t="s">
        <v>80</v>
      </c>
      <c r="H295" s="245"/>
    </row>
    <row r="296" ht="27.0" customHeight="1">
      <c r="A296" s="36"/>
      <c r="B296" s="36"/>
      <c r="D296" s="247" t="str">
        <f t="array" ref="D296">IFERROR(INDEX('計測入力シート（ここのみ編集可）'!$BN$17:$BN$116,MATCH(A295&amp;B295,'計測入力シート（ここのみ編集可）'!$BO$17:$BO$116,0)),"")</f>
        <v/>
      </c>
      <c r="E296" s="248" t="str">
        <f t="array" ref="E296">IFERROR(INDEX('計測入力シート（ここのみ編集可）'!$BP$17:$BP$116,MATCH(A295&amp;B295,'計測入力シート（ここのみ編集可）'!$BO$17:$BO$116,0)),"")</f>
        <v/>
      </c>
      <c r="F296" s="249" t="str">
        <f t="array" ref="F296">IFERROR(INDEX('計測入力シート（ここのみ編集可）'!$BR$17:$BR$116,MATCH(A295&amp;B295,'計測入力シート（ここのみ編集可）'!$BO$17:$BO$116,0)),"")</f>
        <v/>
      </c>
      <c r="G296" s="250" t="str">
        <f t="array" ref="G296">IFERROR(INDEX('計測入力シート（ここのみ編集可）'!$BL$17:$BL$116,MATCH(A295&amp;B295,'計測入力シート（ここのみ編集可）'!$BO$17:$BO$116,0)),"")</f>
        <v/>
      </c>
      <c r="H296" s="251"/>
    </row>
    <row r="297" ht="27.0" customHeight="1">
      <c r="D297" s="252" t="s">
        <v>18</v>
      </c>
      <c r="E297" s="253" t="str">
        <f t="array" ref="E297">IFERROR(INDEX('計測入力シート（ここのみ編集可）'!$C$17:$C$116,MATCH(A295&amp;B295,'計測入力シート（ここのみ編集可）'!$BO$17:$BO$116,0)),"")</f>
        <v/>
      </c>
      <c r="F297" s="254" t="s">
        <v>4</v>
      </c>
      <c r="G297" s="255" t="str">
        <f t="array" ref="G297">IFERROR(INDEX('計測入力シート（ここのみ編集可）'!$D$17:$D$116,MATCH(A295&amp;B295,'計測入力シート（ここのみ編集可）'!$BO$17:$BO$116,0)),"")</f>
        <v/>
      </c>
      <c r="H297" s="256"/>
    </row>
    <row r="298" ht="27.0" customHeight="1">
      <c r="D298" s="257" t="s">
        <v>3</v>
      </c>
      <c r="E298" s="258" t="str">
        <f t="array" ref="E298">IFERROR(INDEX('計測入力シート（ここのみ編集可）'!$B$17:$B$116,MATCH(A295&amp;B295,'計測入力シート（ここのみ編集可）'!$BO$17:$BO$116,0)),"")</f>
        <v/>
      </c>
      <c r="F298" s="259" t="s">
        <v>5</v>
      </c>
      <c r="G298" s="260" t="str">
        <f t="array" ref="G298">IFERROR(INDEX('計測入力シート（ここのみ編集可）'!$E$17:$E$116,MATCH(A295&amp;B295,'計測入力シート（ここのみ編集可）'!$BO$17:$BO$116,0)),"")</f>
        <v/>
      </c>
      <c r="H298" s="261"/>
    </row>
    <row r="299" ht="24.75" customHeight="1">
      <c r="D299" s="262" t="s">
        <v>58</v>
      </c>
      <c r="E299" s="263" t="str">
        <f t="array" ref="E299">IFERROR(INDEX(#REF!,MATCH(A295&amp;B295,'計測入力シート（ここのみ編集可）'!$BO$17:$BO$116,0)),"")</f>
        <v/>
      </c>
      <c r="H299" s="35"/>
    </row>
    <row r="300" ht="52.5" customHeight="1">
      <c r="D300" s="264" t="s">
        <v>68</v>
      </c>
      <c r="E300" s="265" t="str">
        <f t="array" ref="E300">IFERROR(INDEX(#REF!,MATCH(A295&amp;B295,'計測入力シート（ここのみ編集可）'!$BO$17:$BO$116,0)),"")</f>
        <v/>
      </c>
      <c r="F300" s="2"/>
      <c r="G300" s="2"/>
      <c r="H300" s="3"/>
    </row>
    <row r="301" ht="20.25" customHeight="1">
      <c r="D301" s="266" t="s">
        <v>70</v>
      </c>
      <c r="E301" s="267" t="str">
        <f t="array" ref="E301">IFERROR(INDEX('計測入力シート（ここのみ編集可）'!$AW$17:$AW$116,MATCH(A295&amp;B295,'計測入力シート（ここのみ編集可）'!$BO$17:$BO$116,0)),"")</f>
        <v/>
      </c>
      <c r="F301" s="268"/>
      <c r="G301" s="269" t="s">
        <v>110</v>
      </c>
      <c r="H301" s="270" t="str">
        <f t="array" ref="H301">IFERROR(INDEX('計測入力シート（ここのみ編集可）'!$AY$17:$AY$116,MATCH(A295&amp;B295,'計測入力シート（ここのみ編集可）'!$BO$17:$BO$116,0)),"")</f>
        <v/>
      </c>
    </row>
    <row r="302" ht="20.25" customHeight="1">
      <c r="D302" s="271" t="s">
        <v>73</v>
      </c>
      <c r="E302" s="272" t="str">
        <f t="array" ref="E302">IFERROR(INDEX('計測入力シート（ここのみ編集可）'!$AZ$17:$AZ$116,MATCH(A295&amp;B295,'計測入力シート（ここのみ編集可）'!$BO$17:$BO$116,0)),"")</f>
        <v/>
      </c>
      <c r="F302" s="179"/>
      <c r="G302" s="273" t="s">
        <v>111</v>
      </c>
      <c r="H302" s="274" t="str">
        <f t="array" ref="H302">IFERROR(INDEX('計測入力シート（ここのみ編集可）'!$BB$17:$BB$116,MATCH(A295&amp;B295,'計測入力シート（ここのみ編集可）'!$BO$17:$BO$116,0)),"")</f>
        <v/>
      </c>
    </row>
    <row r="303" ht="20.25" customHeight="1">
      <c r="D303" s="275" t="s">
        <v>112</v>
      </c>
      <c r="E303" s="276" t="str">
        <f t="array" ref="E303">IFERROR(INDEX('計測入力シート（ここのみ編集可）'!$BC$17:$BC$116,MATCH(A295&amp;B295,'計測入力シート（ここのみ編集可）'!$BO$17:$BO$116,0)),"")</f>
        <v/>
      </c>
      <c r="F303" s="277"/>
      <c r="G303" s="278" t="s">
        <v>9</v>
      </c>
      <c r="H303" s="279" t="str">
        <f t="array" ref="H303">IFERROR(INDEX('計測入力シート（ここのみ編集可）'!$BD$17:$BD$116,MATCH(A295&amp;B295,'計測入力シート（ここのみ編集可）'!$BO$17:$BO$116,0)),"")</f>
        <v/>
      </c>
    </row>
    <row r="304">
      <c r="D304" s="298"/>
      <c r="E304" s="298"/>
      <c r="F304" s="298"/>
      <c r="G304" s="298"/>
      <c r="H304" s="298"/>
    </row>
    <row r="305">
      <c r="D305" s="298"/>
      <c r="E305" s="298"/>
      <c r="F305" s="298"/>
      <c r="G305" s="298"/>
      <c r="H305" s="298"/>
    </row>
    <row r="306">
      <c r="D306" s="298"/>
      <c r="E306" s="298"/>
      <c r="F306" s="298"/>
      <c r="G306" s="298"/>
      <c r="H306" s="298"/>
    </row>
    <row r="307">
      <c r="D307" s="298"/>
      <c r="E307" s="298"/>
      <c r="F307" s="298"/>
      <c r="G307" s="298"/>
      <c r="H307" s="298"/>
    </row>
    <row r="308">
      <c r="D308" s="298"/>
      <c r="E308" s="298"/>
      <c r="F308" s="298"/>
      <c r="G308" s="298"/>
      <c r="H308" s="298"/>
    </row>
    <row r="309">
      <c r="D309" s="298"/>
      <c r="E309" s="298"/>
      <c r="F309" s="298"/>
      <c r="G309" s="298"/>
      <c r="H309" s="298"/>
    </row>
    <row r="310">
      <c r="D310" s="298"/>
      <c r="E310" s="298"/>
      <c r="F310" s="298"/>
      <c r="G310" s="298"/>
      <c r="H310" s="298"/>
    </row>
    <row r="311">
      <c r="D311" s="298"/>
      <c r="E311" s="298"/>
      <c r="F311" s="298"/>
      <c r="G311" s="298"/>
      <c r="H311" s="298"/>
    </row>
    <row r="312">
      <c r="D312" s="298"/>
      <c r="E312" s="298"/>
      <c r="F312" s="298"/>
      <c r="G312" s="298"/>
      <c r="H312" s="298"/>
    </row>
    <row r="313">
      <c r="D313" s="298"/>
      <c r="E313" s="298"/>
      <c r="F313" s="298"/>
      <c r="G313" s="298"/>
      <c r="H313" s="298"/>
    </row>
    <row r="314">
      <c r="D314" s="298"/>
      <c r="E314" s="298"/>
      <c r="F314" s="298"/>
      <c r="G314" s="298"/>
      <c r="H314" s="298"/>
    </row>
    <row r="315">
      <c r="D315" s="298"/>
      <c r="E315" s="298"/>
      <c r="F315" s="298"/>
      <c r="G315" s="298"/>
      <c r="H315" s="298"/>
    </row>
    <row r="316">
      <c r="D316" s="298"/>
      <c r="E316" s="298"/>
      <c r="F316" s="298"/>
      <c r="G316" s="298"/>
      <c r="H316" s="298"/>
    </row>
    <row r="317">
      <c r="D317" s="298"/>
      <c r="E317" s="298"/>
      <c r="F317" s="298"/>
      <c r="G317" s="298"/>
      <c r="H317" s="298"/>
    </row>
    <row r="318">
      <c r="D318" s="298"/>
      <c r="E318" s="298"/>
      <c r="F318" s="298"/>
      <c r="G318" s="298"/>
      <c r="H318" s="298"/>
    </row>
    <row r="319">
      <c r="D319" s="298"/>
      <c r="E319" s="298"/>
      <c r="F319" s="298"/>
      <c r="G319" s="298"/>
      <c r="H319" s="298"/>
    </row>
    <row r="320">
      <c r="D320" s="298"/>
      <c r="E320" s="298"/>
      <c r="F320" s="298"/>
      <c r="G320" s="298"/>
      <c r="H320" s="298"/>
    </row>
    <row r="321">
      <c r="D321" s="298"/>
      <c r="E321" s="298"/>
      <c r="F321" s="298"/>
      <c r="G321" s="298"/>
      <c r="H321" s="298"/>
      <c r="I321" s="298"/>
    </row>
    <row r="322">
      <c r="D322" s="298"/>
      <c r="E322" s="298"/>
      <c r="F322" s="298"/>
      <c r="G322" s="298"/>
      <c r="H322" s="298"/>
      <c r="I322" s="298"/>
    </row>
    <row r="323">
      <c r="D323" s="298"/>
      <c r="E323" s="298"/>
      <c r="F323" s="298"/>
      <c r="G323" s="298"/>
      <c r="H323" s="298"/>
      <c r="I323" s="298"/>
    </row>
    <row r="324">
      <c r="D324" s="298"/>
      <c r="E324" s="298"/>
      <c r="F324" s="298"/>
      <c r="G324" s="298"/>
      <c r="H324" s="298"/>
      <c r="I324" s="298"/>
    </row>
    <row r="325">
      <c r="D325" s="298"/>
      <c r="E325" s="298"/>
      <c r="F325" s="298"/>
      <c r="G325" s="298"/>
      <c r="H325" s="298"/>
      <c r="I325" s="298"/>
    </row>
    <row r="326">
      <c r="D326" s="298"/>
      <c r="E326" s="298"/>
      <c r="F326" s="298"/>
      <c r="G326" s="298"/>
      <c r="H326" s="298"/>
      <c r="I326" s="298"/>
    </row>
    <row r="327">
      <c r="D327" s="298"/>
      <c r="E327" s="298"/>
      <c r="F327" s="298"/>
      <c r="G327" s="298"/>
      <c r="H327" s="298"/>
      <c r="I327" s="298"/>
    </row>
    <row r="328">
      <c r="D328" s="298"/>
      <c r="E328" s="298"/>
      <c r="F328" s="298"/>
      <c r="G328" s="298"/>
      <c r="H328" s="298"/>
      <c r="I328" s="298"/>
    </row>
    <row r="329">
      <c r="D329" s="298"/>
      <c r="E329" s="298"/>
      <c r="F329" s="298"/>
      <c r="G329" s="298"/>
      <c r="H329" s="298"/>
      <c r="I329" s="298"/>
    </row>
    <row r="330">
      <c r="D330" s="298"/>
      <c r="E330" s="298"/>
      <c r="F330" s="298"/>
      <c r="G330" s="298"/>
      <c r="H330" s="298"/>
      <c r="I330" s="298"/>
    </row>
    <row r="331">
      <c r="D331" s="298"/>
      <c r="E331" s="298"/>
      <c r="F331" s="298"/>
      <c r="G331" s="298"/>
      <c r="H331" s="298"/>
      <c r="I331" s="298"/>
    </row>
    <row r="332">
      <c r="D332" s="298"/>
      <c r="E332" s="298"/>
      <c r="F332" s="298"/>
      <c r="G332" s="298"/>
      <c r="H332" s="298"/>
      <c r="I332" s="298"/>
    </row>
    <row r="333">
      <c r="D333" s="298"/>
      <c r="E333" s="298"/>
      <c r="F333" s="298"/>
      <c r="G333" s="298"/>
      <c r="H333" s="298"/>
      <c r="I333" s="298"/>
    </row>
    <row r="334">
      <c r="D334" s="298"/>
      <c r="E334" s="298"/>
      <c r="F334" s="298"/>
      <c r="G334" s="298"/>
      <c r="H334" s="298"/>
      <c r="I334" s="298"/>
    </row>
    <row r="335">
      <c r="D335" s="298"/>
      <c r="E335" s="298"/>
      <c r="F335" s="298"/>
      <c r="G335" s="298"/>
      <c r="H335" s="298"/>
      <c r="I335" s="298"/>
    </row>
    <row r="336">
      <c r="D336" s="298"/>
      <c r="E336" s="298"/>
      <c r="F336" s="298"/>
      <c r="G336" s="298"/>
      <c r="H336" s="298"/>
      <c r="I336" s="298"/>
    </row>
    <row r="337">
      <c r="D337" s="298"/>
      <c r="E337" s="298"/>
      <c r="F337" s="298"/>
      <c r="G337" s="298"/>
      <c r="H337" s="298"/>
      <c r="I337" s="298"/>
    </row>
    <row r="338">
      <c r="D338" s="298"/>
      <c r="E338" s="298"/>
      <c r="F338" s="298"/>
      <c r="G338" s="298"/>
      <c r="H338" s="298"/>
      <c r="I338" s="298"/>
    </row>
    <row r="339">
      <c r="D339" s="298"/>
      <c r="E339" s="298"/>
      <c r="F339" s="298"/>
      <c r="G339" s="298"/>
      <c r="H339" s="298"/>
      <c r="I339" s="298"/>
    </row>
    <row r="340">
      <c r="D340" s="298"/>
      <c r="E340" s="298"/>
      <c r="F340" s="298"/>
      <c r="G340" s="298"/>
      <c r="H340" s="298"/>
      <c r="I340" s="298"/>
    </row>
    <row r="341">
      <c r="D341" s="298"/>
      <c r="E341" s="298"/>
      <c r="F341" s="298"/>
      <c r="G341" s="298"/>
      <c r="H341" s="298"/>
      <c r="I341" s="298"/>
    </row>
    <row r="342">
      <c r="D342" s="298"/>
      <c r="E342" s="298"/>
      <c r="F342" s="298"/>
      <c r="G342" s="298"/>
      <c r="H342" s="298"/>
      <c r="I342" s="298"/>
    </row>
    <row r="343">
      <c r="D343" s="298"/>
      <c r="E343" s="298"/>
      <c r="F343" s="298"/>
      <c r="G343" s="298"/>
      <c r="H343" s="298"/>
      <c r="I343" s="298"/>
    </row>
    <row r="344">
      <c r="D344" s="298"/>
      <c r="E344" s="298"/>
      <c r="F344" s="298"/>
      <c r="G344" s="298"/>
      <c r="H344" s="298"/>
      <c r="I344" s="298"/>
    </row>
    <row r="345">
      <c r="D345" s="298"/>
      <c r="E345" s="298"/>
      <c r="F345" s="298"/>
      <c r="G345" s="298"/>
      <c r="H345" s="298"/>
      <c r="I345" s="298"/>
    </row>
    <row r="346">
      <c r="D346" s="298"/>
      <c r="E346" s="298"/>
      <c r="F346" s="298"/>
      <c r="G346" s="298"/>
      <c r="H346" s="298"/>
      <c r="I346" s="298"/>
    </row>
    <row r="347">
      <c r="D347" s="298"/>
      <c r="E347" s="298"/>
      <c r="F347" s="298"/>
      <c r="G347" s="298"/>
      <c r="H347" s="298"/>
      <c r="I347" s="298"/>
    </row>
    <row r="348">
      <c r="D348" s="298"/>
      <c r="E348" s="298"/>
      <c r="F348" s="298"/>
      <c r="G348" s="298"/>
      <c r="H348" s="298"/>
      <c r="I348" s="298"/>
    </row>
    <row r="349">
      <c r="D349" s="298"/>
      <c r="E349" s="298"/>
      <c r="F349" s="298"/>
      <c r="G349" s="298"/>
      <c r="H349" s="298"/>
      <c r="I349" s="298"/>
    </row>
    <row r="350">
      <c r="D350" s="298"/>
      <c r="E350" s="298"/>
      <c r="F350" s="298"/>
      <c r="G350" s="298"/>
      <c r="H350" s="298"/>
      <c r="I350" s="298"/>
    </row>
    <row r="351">
      <c r="D351" s="298"/>
      <c r="E351" s="298"/>
      <c r="F351" s="298"/>
      <c r="G351" s="298"/>
      <c r="H351" s="298"/>
      <c r="I351" s="298"/>
    </row>
    <row r="352">
      <c r="D352" s="298"/>
      <c r="E352" s="298"/>
      <c r="F352" s="298"/>
      <c r="G352" s="298"/>
      <c r="H352" s="298"/>
      <c r="I352" s="298"/>
    </row>
    <row r="353">
      <c r="D353" s="298"/>
      <c r="E353" s="298"/>
      <c r="F353" s="298"/>
      <c r="G353" s="298"/>
      <c r="H353" s="298"/>
      <c r="I353" s="298"/>
    </row>
    <row r="354">
      <c r="D354" s="298"/>
      <c r="E354" s="298"/>
      <c r="F354" s="298"/>
      <c r="G354" s="298"/>
      <c r="H354" s="298"/>
      <c r="I354" s="298"/>
    </row>
    <row r="355">
      <c r="D355" s="298"/>
      <c r="E355" s="298"/>
      <c r="F355" s="298"/>
      <c r="G355" s="298"/>
      <c r="H355" s="298"/>
      <c r="I355" s="298"/>
    </row>
    <row r="356">
      <c r="D356" s="298"/>
      <c r="E356" s="298"/>
      <c r="F356" s="298"/>
      <c r="G356" s="298"/>
      <c r="H356" s="298"/>
      <c r="I356" s="298"/>
    </row>
    <row r="357">
      <c r="D357" s="298"/>
      <c r="E357" s="298"/>
      <c r="F357" s="298"/>
      <c r="G357" s="298"/>
      <c r="H357" s="298"/>
      <c r="I357" s="298"/>
    </row>
    <row r="358">
      <c r="D358" s="298"/>
      <c r="E358" s="298"/>
      <c r="F358" s="298"/>
      <c r="G358" s="298"/>
      <c r="H358" s="298"/>
      <c r="I358" s="298"/>
    </row>
    <row r="359">
      <c r="D359" s="298"/>
      <c r="E359" s="298"/>
      <c r="F359" s="298"/>
      <c r="G359" s="298"/>
      <c r="H359" s="298"/>
      <c r="I359" s="298"/>
    </row>
    <row r="360">
      <c r="D360" s="298"/>
      <c r="E360" s="298"/>
      <c r="F360" s="298"/>
      <c r="G360" s="298"/>
      <c r="H360" s="298"/>
      <c r="I360" s="298"/>
    </row>
    <row r="361">
      <c r="D361" s="298"/>
      <c r="E361" s="298"/>
      <c r="F361" s="298"/>
      <c r="G361" s="298"/>
      <c r="H361" s="298"/>
      <c r="I361" s="298"/>
    </row>
    <row r="362">
      <c r="D362" s="298"/>
      <c r="E362" s="298"/>
      <c r="F362" s="298"/>
      <c r="G362" s="298"/>
      <c r="H362" s="298"/>
      <c r="I362" s="298"/>
    </row>
    <row r="363">
      <c r="D363" s="298"/>
      <c r="E363" s="298"/>
      <c r="F363" s="298"/>
      <c r="G363" s="298"/>
      <c r="H363" s="298"/>
      <c r="I363" s="298"/>
    </row>
    <row r="364">
      <c r="D364" s="298"/>
      <c r="E364" s="298"/>
      <c r="F364" s="298"/>
      <c r="G364" s="298"/>
      <c r="H364" s="298"/>
      <c r="I364" s="298"/>
    </row>
    <row r="365">
      <c r="D365" s="298"/>
      <c r="E365" s="298"/>
      <c r="F365" s="298"/>
      <c r="G365" s="298"/>
      <c r="H365" s="298"/>
      <c r="I365" s="298"/>
    </row>
    <row r="366">
      <c r="D366" s="298"/>
      <c r="E366" s="298"/>
      <c r="F366" s="298"/>
      <c r="G366" s="298"/>
      <c r="H366" s="298"/>
      <c r="I366" s="298"/>
    </row>
    <row r="367">
      <c r="D367" s="298"/>
      <c r="E367" s="298"/>
      <c r="F367" s="298"/>
      <c r="G367" s="298"/>
      <c r="H367" s="298"/>
      <c r="I367" s="298"/>
    </row>
    <row r="368">
      <c r="D368" s="298"/>
      <c r="E368" s="298"/>
      <c r="F368" s="298"/>
      <c r="G368" s="298"/>
      <c r="H368" s="298"/>
      <c r="I368" s="298"/>
    </row>
    <row r="369">
      <c r="D369" s="298"/>
      <c r="E369" s="298"/>
      <c r="F369" s="298"/>
      <c r="G369" s="298"/>
      <c r="H369" s="298"/>
      <c r="I369" s="298"/>
    </row>
    <row r="370">
      <c r="D370" s="298"/>
      <c r="E370" s="298"/>
      <c r="F370" s="298"/>
      <c r="G370" s="298"/>
      <c r="H370" s="298"/>
      <c r="I370" s="298"/>
    </row>
    <row r="371">
      <c r="D371" s="298"/>
      <c r="E371" s="298"/>
      <c r="F371" s="298"/>
      <c r="G371" s="298"/>
      <c r="H371" s="298"/>
      <c r="I371" s="298"/>
    </row>
    <row r="372">
      <c r="D372" s="298"/>
      <c r="E372" s="298"/>
      <c r="F372" s="298"/>
      <c r="G372" s="298"/>
      <c r="H372" s="298"/>
      <c r="I372" s="298"/>
    </row>
    <row r="373">
      <c r="D373" s="298"/>
      <c r="E373" s="298"/>
      <c r="F373" s="298"/>
      <c r="G373" s="298"/>
      <c r="H373" s="298"/>
      <c r="I373" s="298"/>
    </row>
    <row r="374">
      <c r="D374" s="298"/>
      <c r="E374" s="298"/>
      <c r="F374" s="298"/>
      <c r="G374" s="298"/>
      <c r="H374" s="298"/>
      <c r="I374" s="298"/>
    </row>
    <row r="375">
      <c r="D375" s="298"/>
      <c r="E375" s="298"/>
      <c r="F375" s="298"/>
      <c r="G375" s="298"/>
      <c r="H375" s="298"/>
      <c r="I375" s="298"/>
    </row>
    <row r="376">
      <c r="D376" s="298"/>
      <c r="E376" s="298"/>
      <c r="F376" s="298"/>
      <c r="G376" s="298"/>
      <c r="H376" s="298"/>
      <c r="I376" s="298"/>
    </row>
    <row r="377">
      <c r="D377" s="298"/>
      <c r="E377" s="298"/>
      <c r="F377" s="298"/>
      <c r="G377" s="298"/>
      <c r="H377" s="298"/>
      <c r="I377" s="298"/>
    </row>
    <row r="378">
      <c r="D378" s="298"/>
      <c r="E378" s="298"/>
      <c r="F378" s="298"/>
      <c r="G378" s="298"/>
      <c r="H378" s="298"/>
      <c r="I378" s="298"/>
    </row>
    <row r="379">
      <c r="D379" s="298"/>
      <c r="E379" s="298"/>
      <c r="F379" s="298"/>
      <c r="G379" s="298"/>
      <c r="H379" s="298"/>
      <c r="I379" s="298"/>
    </row>
    <row r="380">
      <c r="D380" s="298"/>
      <c r="E380" s="298"/>
      <c r="F380" s="298"/>
      <c r="G380" s="298"/>
      <c r="H380" s="298"/>
      <c r="I380" s="298"/>
    </row>
    <row r="381">
      <c r="D381" s="298"/>
      <c r="E381" s="298"/>
      <c r="F381" s="298"/>
      <c r="G381" s="298"/>
      <c r="H381" s="298"/>
      <c r="I381" s="298"/>
    </row>
    <row r="382">
      <c r="D382" s="298"/>
      <c r="E382" s="298"/>
      <c r="F382" s="298"/>
      <c r="G382" s="298"/>
      <c r="H382" s="298"/>
      <c r="I382" s="298"/>
    </row>
    <row r="383">
      <c r="D383" s="298"/>
      <c r="E383" s="298"/>
      <c r="F383" s="298"/>
      <c r="G383" s="298"/>
      <c r="H383" s="298"/>
      <c r="I383" s="298"/>
    </row>
    <row r="384">
      <c r="D384" s="298"/>
      <c r="E384" s="298"/>
      <c r="F384" s="298"/>
      <c r="G384" s="298"/>
      <c r="H384" s="298"/>
      <c r="I384" s="298"/>
    </row>
    <row r="385">
      <c r="D385" s="298"/>
      <c r="E385" s="298"/>
      <c r="F385" s="298"/>
      <c r="G385" s="298"/>
      <c r="H385" s="298"/>
      <c r="I385" s="298"/>
    </row>
    <row r="386">
      <c r="D386" s="298"/>
      <c r="E386" s="298"/>
      <c r="F386" s="298"/>
      <c r="G386" s="298"/>
      <c r="H386" s="298"/>
      <c r="I386" s="298"/>
    </row>
    <row r="387">
      <c r="D387" s="298"/>
      <c r="E387" s="298"/>
      <c r="F387" s="298"/>
      <c r="G387" s="298"/>
      <c r="H387" s="298"/>
      <c r="I387" s="298"/>
    </row>
    <row r="388">
      <c r="D388" s="298"/>
      <c r="E388" s="298"/>
      <c r="F388" s="298"/>
      <c r="G388" s="298"/>
      <c r="H388" s="298"/>
      <c r="I388" s="298"/>
    </row>
    <row r="389">
      <c r="D389" s="298"/>
      <c r="E389" s="298"/>
      <c r="F389" s="298"/>
      <c r="G389" s="298"/>
      <c r="H389" s="298"/>
      <c r="I389" s="298"/>
    </row>
    <row r="390">
      <c r="D390" s="298"/>
      <c r="E390" s="298"/>
      <c r="F390" s="298"/>
      <c r="G390" s="298"/>
      <c r="H390" s="298"/>
      <c r="I390" s="298"/>
    </row>
    <row r="391">
      <c r="D391" s="298"/>
      <c r="E391" s="298"/>
      <c r="F391" s="298"/>
      <c r="G391" s="298"/>
      <c r="H391" s="298"/>
      <c r="I391" s="298"/>
    </row>
    <row r="392">
      <c r="D392" s="298"/>
      <c r="E392" s="298"/>
      <c r="F392" s="298"/>
      <c r="G392" s="298"/>
      <c r="H392" s="298"/>
      <c r="I392" s="298"/>
    </row>
    <row r="393">
      <c r="D393" s="298"/>
      <c r="E393" s="298"/>
      <c r="F393" s="298"/>
      <c r="G393" s="298"/>
      <c r="H393" s="298"/>
      <c r="I393" s="298"/>
    </row>
    <row r="394">
      <c r="D394" s="298"/>
      <c r="E394" s="298"/>
      <c r="F394" s="298"/>
      <c r="G394" s="298"/>
      <c r="H394" s="298"/>
      <c r="I394" s="298"/>
    </row>
    <row r="395">
      <c r="D395" s="298"/>
      <c r="E395" s="298"/>
      <c r="F395" s="298"/>
      <c r="G395" s="298"/>
      <c r="H395" s="298"/>
      <c r="I395" s="298"/>
    </row>
    <row r="396">
      <c r="D396" s="298"/>
      <c r="E396" s="298"/>
      <c r="F396" s="298"/>
      <c r="G396" s="298"/>
      <c r="H396" s="298"/>
      <c r="I396" s="298"/>
    </row>
    <row r="397">
      <c r="D397" s="298"/>
      <c r="E397" s="298"/>
      <c r="F397" s="298"/>
      <c r="G397" s="298"/>
      <c r="H397" s="298"/>
      <c r="I397" s="298"/>
    </row>
    <row r="398">
      <c r="D398" s="298"/>
      <c r="E398" s="298"/>
      <c r="F398" s="298"/>
      <c r="G398" s="298"/>
      <c r="H398" s="298"/>
      <c r="I398" s="298"/>
    </row>
    <row r="399">
      <c r="D399" s="298"/>
      <c r="E399" s="298"/>
      <c r="F399" s="298"/>
      <c r="G399" s="298"/>
      <c r="H399" s="298"/>
      <c r="I399" s="298"/>
    </row>
    <row r="400">
      <c r="D400" s="298"/>
      <c r="E400" s="298"/>
      <c r="F400" s="298"/>
      <c r="G400" s="298"/>
      <c r="H400" s="298"/>
      <c r="I400" s="298"/>
    </row>
    <row r="401">
      <c r="D401" s="298"/>
      <c r="E401" s="298"/>
      <c r="F401" s="298"/>
      <c r="G401" s="298"/>
      <c r="H401" s="298"/>
      <c r="I401" s="298"/>
    </row>
    <row r="402">
      <c r="D402" s="298"/>
      <c r="E402" s="298"/>
      <c r="F402" s="298"/>
      <c r="G402" s="298"/>
      <c r="H402" s="298"/>
      <c r="I402" s="298"/>
    </row>
    <row r="403">
      <c r="D403" s="298"/>
      <c r="E403" s="298"/>
      <c r="F403" s="298"/>
      <c r="G403" s="298"/>
      <c r="H403" s="298"/>
      <c r="I403" s="298"/>
    </row>
    <row r="404">
      <c r="D404" s="298"/>
      <c r="E404" s="298"/>
      <c r="F404" s="298"/>
      <c r="G404" s="298"/>
      <c r="H404" s="298"/>
      <c r="I404" s="298"/>
    </row>
    <row r="405">
      <c r="D405" s="298"/>
      <c r="E405" s="298"/>
      <c r="F405" s="298"/>
      <c r="G405" s="298"/>
      <c r="H405" s="298"/>
      <c r="I405" s="298"/>
    </row>
    <row r="406">
      <c r="D406" s="298"/>
      <c r="E406" s="298"/>
      <c r="F406" s="298"/>
      <c r="G406" s="298"/>
      <c r="H406" s="298"/>
      <c r="I406" s="298"/>
    </row>
    <row r="407">
      <c r="D407" s="298"/>
      <c r="E407" s="298"/>
      <c r="F407" s="298"/>
      <c r="G407" s="298"/>
      <c r="H407" s="298"/>
      <c r="I407" s="298"/>
    </row>
    <row r="408">
      <c r="D408" s="298"/>
      <c r="E408" s="298"/>
      <c r="F408" s="298"/>
      <c r="G408" s="298"/>
      <c r="H408" s="298"/>
      <c r="I408" s="298"/>
    </row>
    <row r="409">
      <c r="D409" s="298"/>
      <c r="E409" s="298"/>
      <c r="F409" s="298"/>
      <c r="G409" s="298"/>
      <c r="H409" s="298"/>
      <c r="I409" s="298"/>
    </row>
    <row r="410">
      <c r="D410" s="298"/>
      <c r="E410" s="298"/>
      <c r="F410" s="298"/>
      <c r="G410" s="298"/>
      <c r="H410" s="298"/>
      <c r="I410" s="298"/>
    </row>
    <row r="411">
      <c r="D411" s="298"/>
      <c r="E411" s="298"/>
      <c r="F411" s="298"/>
      <c r="G411" s="298"/>
      <c r="H411" s="298"/>
      <c r="I411" s="298"/>
    </row>
    <row r="412">
      <c r="D412" s="298"/>
      <c r="E412" s="298"/>
      <c r="F412" s="298"/>
      <c r="G412" s="298"/>
      <c r="H412" s="298"/>
      <c r="I412" s="298"/>
    </row>
    <row r="413">
      <c r="D413" s="298"/>
      <c r="E413" s="298"/>
      <c r="F413" s="298"/>
      <c r="G413" s="298"/>
      <c r="H413" s="298"/>
      <c r="I413" s="298"/>
    </row>
    <row r="414">
      <c r="D414" s="298"/>
      <c r="E414" s="298"/>
      <c r="F414" s="298"/>
      <c r="G414" s="298"/>
      <c r="H414" s="298"/>
      <c r="I414" s="298"/>
    </row>
    <row r="415">
      <c r="D415" s="298"/>
      <c r="E415" s="298"/>
      <c r="F415" s="298"/>
      <c r="G415" s="298"/>
      <c r="H415" s="298"/>
      <c r="I415" s="298"/>
    </row>
    <row r="416">
      <c r="D416" s="298"/>
      <c r="E416" s="298"/>
      <c r="F416" s="298"/>
      <c r="G416" s="298"/>
      <c r="H416" s="298"/>
      <c r="I416" s="298"/>
    </row>
    <row r="417">
      <c r="D417" s="298"/>
      <c r="E417" s="298"/>
      <c r="F417" s="298"/>
      <c r="G417" s="298"/>
      <c r="H417" s="298"/>
      <c r="I417" s="298"/>
    </row>
    <row r="418">
      <c r="D418" s="298"/>
      <c r="E418" s="298"/>
      <c r="F418" s="298"/>
      <c r="G418" s="298"/>
      <c r="H418" s="298"/>
      <c r="I418" s="298"/>
    </row>
    <row r="419">
      <c r="D419" s="298"/>
      <c r="E419" s="298"/>
      <c r="F419" s="298"/>
      <c r="G419" s="298"/>
      <c r="H419" s="298"/>
      <c r="I419" s="298"/>
    </row>
    <row r="420">
      <c r="D420" s="298"/>
      <c r="E420" s="298"/>
      <c r="F420" s="298"/>
      <c r="G420" s="298"/>
      <c r="H420" s="298"/>
      <c r="I420" s="298"/>
    </row>
    <row r="421">
      <c r="D421" s="298"/>
      <c r="E421" s="298"/>
      <c r="F421" s="298"/>
      <c r="G421" s="298"/>
      <c r="H421" s="298"/>
      <c r="I421" s="298"/>
    </row>
    <row r="422">
      <c r="D422" s="298"/>
      <c r="E422" s="298"/>
      <c r="F422" s="298"/>
      <c r="G422" s="298"/>
      <c r="H422" s="298"/>
      <c r="I422" s="298"/>
    </row>
    <row r="423">
      <c r="D423" s="298"/>
      <c r="E423" s="298"/>
      <c r="F423" s="298"/>
      <c r="G423" s="298"/>
      <c r="H423" s="298"/>
      <c r="I423" s="298"/>
    </row>
    <row r="424">
      <c r="D424" s="298"/>
      <c r="E424" s="298"/>
      <c r="F424" s="298"/>
      <c r="G424" s="298"/>
      <c r="H424" s="298"/>
      <c r="I424" s="298"/>
    </row>
    <row r="425">
      <c r="D425" s="298"/>
      <c r="E425" s="298"/>
      <c r="F425" s="298"/>
      <c r="G425" s="298"/>
      <c r="H425" s="298"/>
      <c r="I425" s="298"/>
    </row>
    <row r="426">
      <c r="D426" s="298"/>
      <c r="E426" s="298"/>
      <c r="F426" s="298"/>
      <c r="G426" s="298"/>
      <c r="H426" s="298"/>
      <c r="I426" s="298"/>
    </row>
    <row r="427">
      <c r="D427" s="298"/>
      <c r="E427" s="298"/>
      <c r="F427" s="298"/>
      <c r="G427" s="298"/>
      <c r="H427" s="298"/>
      <c r="I427" s="298"/>
    </row>
    <row r="428">
      <c r="D428" s="298"/>
      <c r="E428" s="298"/>
      <c r="F428" s="298"/>
      <c r="G428" s="298"/>
      <c r="H428" s="298"/>
      <c r="I428" s="298"/>
    </row>
    <row r="429">
      <c r="D429" s="298"/>
      <c r="E429" s="298"/>
      <c r="F429" s="298"/>
      <c r="G429" s="298"/>
      <c r="H429" s="298"/>
      <c r="I429" s="298"/>
    </row>
    <row r="430">
      <c r="D430" s="298"/>
      <c r="E430" s="298"/>
      <c r="F430" s="298"/>
      <c r="G430" s="298"/>
      <c r="H430" s="298"/>
      <c r="I430" s="298"/>
    </row>
    <row r="431">
      <c r="D431" s="298"/>
      <c r="E431" s="298"/>
      <c r="F431" s="298"/>
      <c r="G431" s="298"/>
      <c r="H431" s="298"/>
      <c r="I431" s="298"/>
    </row>
    <row r="432">
      <c r="D432" s="298"/>
      <c r="E432" s="298"/>
      <c r="F432" s="298"/>
      <c r="G432" s="298"/>
      <c r="H432" s="298"/>
      <c r="I432" s="298"/>
    </row>
    <row r="433">
      <c r="D433" s="298"/>
      <c r="E433" s="298"/>
      <c r="F433" s="298"/>
      <c r="G433" s="298"/>
      <c r="H433" s="298"/>
      <c r="I433" s="298"/>
    </row>
    <row r="434">
      <c r="D434" s="298"/>
      <c r="E434" s="298"/>
      <c r="F434" s="298"/>
      <c r="G434" s="298"/>
      <c r="H434" s="298"/>
      <c r="I434" s="298"/>
    </row>
    <row r="435">
      <c r="D435" s="298"/>
      <c r="E435" s="298"/>
      <c r="F435" s="298"/>
      <c r="G435" s="298"/>
      <c r="H435" s="298"/>
      <c r="I435" s="298"/>
    </row>
    <row r="436">
      <c r="D436" s="298"/>
      <c r="E436" s="298"/>
      <c r="F436" s="298"/>
      <c r="G436" s="298"/>
      <c r="H436" s="298"/>
      <c r="I436" s="298"/>
    </row>
    <row r="437">
      <c r="D437" s="298"/>
      <c r="E437" s="298"/>
      <c r="F437" s="298"/>
      <c r="G437" s="298"/>
      <c r="H437" s="298"/>
      <c r="I437" s="298"/>
    </row>
    <row r="438">
      <c r="D438" s="298"/>
      <c r="E438" s="298"/>
      <c r="F438" s="298"/>
      <c r="G438" s="298"/>
      <c r="H438" s="298"/>
      <c r="I438" s="298"/>
    </row>
    <row r="439">
      <c r="D439" s="298"/>
      <c r="E439" s="298"/>
      <c r="F439" s="298"/>
      <c r="G439" s="298"/>
      <c r="H439" s="298"/>
      <c r="I439" s="298"/>
    </row>
    <row r="440">
      <c r="D440" s="298"/>
      <c r="E440" s="298"/>
      <c r="F440" s="298"/>
      <c r="G440" s="298"/>
      <c r="H440" s="298"/>
      <c r="I440" s="298"/>
    </row>
    <row r="441">
      <c r="D441" s="298"/>
      <c r="E441" s="298"/>
      <c r="F441" s="298"/>
      <c r="G441" s="298"/>
      <c r="H441" s="298"/>
      <c r="I441" s="298"/>
    </row>
    <row r="442">
      <c r="D442" s="298"/>
      <c r="E442" s="298"/>
      <c r="F442" s="298"/>
      <c r="G442" s="298"/>
      <c r="H442" s="298"/>
      <c r="I442" s="298"/>
    </row>
    <row r="443">
      <c r="D443" s="298"/>
      <c r="E443" s="298"/>
      <c r="F443" s="298"/>
      <c r="G443" s="298"/>
      <c r="H443" s="298"/>
      <c r="I443" s="298"/>
    </row>
    <row r="444">
      <c r="D444" s="298"/>
      <c r="E444" s="298"/>
      <c r="F444" s="298"/>
      <c r="G444" s="298"/>
      <c r="H444" s="298"/>
      <c r="I444" s="298"/>
    </row>
    <row r="445">
      <c r="D445" s="298"/>
      <c r="E445" s="298"/>
      <c r="F445" s="298"/>
      <c r="G445" s="298"/>
      <c r="H445" s="298"/>
      <c r="I445" s="298"/>
    </row>
    <row r="446">
      <c r="D446" s="298"/>
      <c r="E446" s="298"/>
      <c r="F446" s="298"/>
      <c r="G446" s="298"/>
      <c r="H446" s="298"/>
      <c r="I446" s="298"/>
    </row>
    <row r="447">
      <c r="D447" s="298"/>
      <c r="E447" s="298"/>
      <c r="F447" s="298"/>
      <c r="G447" s="298"/>
      <c r="H447" s="298"/>
      <c r="I447" s="298"/>
    </row>
    <row r="448">
      <c r="D448" s="298"/>
      <c r="E448" s="298"/>
      <c r="F448" s="298"/>
      <c r="G448" s="298"/>
      <c r="H448" s="298"/>
      <c r="I448" s="298"/>
    </row>
    <row r="449">
      <c r="D449" s="298"/>
      <c r="E449" s="298"/>
      <c r="F449" s="298"/>
      <c r="G449" s="298"/>
      <c r="H449" s="298"/>
      <c r="I449" s="298"/>
    </row>
    <row r="450">
      <c r="D450" s="298"/>
      <c r="E450" s="298"/>
      <c r="F450" s="298"/>
      <c r="G450" s="298"/>
      <c r="H450" s="298"/>
      <c r="I450" s="298"/>
    </row>
    <row r="451">
      <c r="D451" s="298"/>
      <c r="E451" s="298"/>
      <c r="F451" s="298"/>
      <c r="G451" s="298"/>
      <c r="H451" s="298"/>
      <c r="I451" s="298"/>
    </row>
    <row r="452">
      <c r="D452" s="298"/>
      <c r="E452" s="298"/>
      <c r="F452" s="298"/>
      <c r="G452" s="298"/>
      <c r="H452" s="298"/>
      <c r="I452" s="298"/>
    </row>
    <row r="453">
      <c r="D453" s="298"/>
      <c r="E453" s="298"/>
      <c r="F453" s="298"/>
      <c r="G453" s="298"/>
      <c r="H453" s="298"/>
      <c r="I453" s="298"/>
    </row>
    <row r="454">
      <c r="D454" s="298"/>
      <c r="E454" s="298"/>
      <c r="F454" s="298"/>
      <c r="G454" s="298"/>
      <c r="H454" s="298"/>
      <c r="I454" s="298"/>
    </row>
    <row r="455">
      <c r="D455" s="298"/>
      <c r="E455" s="298"/>
      <c r="F455" s="298"/>
      <c r="G455" s="298"/>
      <c r="H455" s="298"/>
      <c r="I455" s="298"/>
    </row>
    <row r="456">
      <c r="D456" s="298"/>
      <c r="E456" s="298"/>
      <c r="F456" s="298"/>
      <c r="G456" s="298"/>
      <c r="H456" s="298"/>
      <c r="I456" s="298"/>
    </row>
    <row r="457">
      <c r="D457" s="298"/>
      <c r="E457" s="298"/>
      <c r="F457" s="298"/>
      <c r="G457" s="298"/>
      <c r="H457" s="298"/>
      <c r="I457" s="298"/>
    </row>
    <row r="458">
      <c r="D458" s="298"/>
      <c r="E458" s="298"/>
      <c r="F458" s="298"/>
      <c r="G458" s="298"/>
      <c r="H458" s="298"/>
      <c r="I458" s="298"/>
    </row>
    <row r="459">
      <c r="D459" s="298"/>
      <c r="E459" s="298"/>
      <c r="F459" s="298"/>
      <c r="G459" s="298"/>
      <c r="H459" s="298"/>
      <c r="I459" s="298"/>
    </row>
    <row r="460">
      <c r="D460" s="298"/>
      <c r="E460" s="298"/>
      <c r="F460" s="298"/>
      <c r="G460" s="298"/>
      <c r="H460" s="298"/>
      <c r="I460" s="298"/>
    </row>
    <row r="461">
      <c r="D461" s="298"/>
      <c r="E461" s="298"/>
      <c r="F461" s="298"/>
      <c r="G461" s="298"/>
      <c r="H461" s="298"/>
      <c r="I461" s="298"/>
    </row>
    <row r="462">
      <c r="D462" s="298"/>
      <c r="E462" s="298"/>
      <c r="F462" s="298"/>
      <c r="G462" s="298"/>
      <c r="H462" s="298"/>
      <c r="I462" s="298"/>
    </row>
    <row r="463">
      <c r="D463" s="298"/>
      <c r="E463" s="298"/>
      <c r="F463" s="298"/>
      <c r="G463" s="298"/>
      <c r="H463" s="298"/>
      <c r="I463" s="298"/>
    </row>
    <row r="464">
      <c r="D464" s="298"/>
      <c r="E464" s="298"/>
      <c r="F464" s="298"/>
      <c r="G464" s="298"/>
      <c r="H464" s="298"/>
      <c r="I464" s="298"/>
    </row>
    <row r="465">
      <c r="D465" s="298"/>
      <c r="E465" s="298"/>
      <c r="F465" s="298"/>
      <c r="G465" s="298"/>
      <c r="H465" s="298"/>
      <c r="I465" s="298"/>
    </row>
    <row r="466">
      <c r="D466" s="298"/>
      <c r="E466" s="298"/>
      <c r="F466" s="298"/>
      <c r="G466" s="298"/>
      <c r="H466" s="298"/>
      <c r="I466" s="298"/>
    </row>
    <row r="467">
      <c r="D467" s="298"/>
      <c r="E467" s="298"/>
      <c r="F467" s="298"/>
      <c r="G467" s="298"/>
      <c r="H467" s="298"/>
      <c r="I467" s="298"/>
    </row>
    <row r="468">
      <c r="D468" s="298"/>
      <c r="E468" s="298"/>
      <c r="F468" s="298"/>
      <c r="G468" s="298"/>
      <c r="H468" s="298"/>
      <c r="I468" s="298"/>
    </row>
    <row r="469">
      <c r="D469" s="298"/>
      <c r="E469" s="298"/>
      <c r="F469" s="298"/>
      <c r="G469" s="298"/>
      <c r="H469" s="298"/>
      <c r="I469" s="298"/>
    </row>
    <row r="470">
      <c r="D470" s="298"/>
      <c r="E470" s="298"/>
      <c r="F470" s="298"/>
      <c r="G470" s="298"/>
      <c r="H470" s="298"/>
      <c r="I470" s="298"/>
    </row>
    <row r="471">
      <c r="D471" s="298"/>
      <c r="E471" s="298"/>
      <c r="F471" s="298"/>
      <c r="G471" s="298"/>
      <c r="H471" s="298"/>
      <c r="I471" s="298"/>
    </row>
    <row r="472">
      <c r="D472" s="298"/>
      <c r="E472" s="298"/>
      <c r="F472" s="298"/>
      <c r="G472" s="298"/>
      <c r="H472" s="298"/>
      <c r="I472" s="298"/>
    </row>
    <row r="473">
      <c r="D473" s="298"/>
      <c r="E473" s="298"/>
      <c r="F473" s="298"/>
      <c r="G473" s="298"/>
      <c r="H473" s="298"/>
      <c r="I473" s="298"/>
    </row>
    <row r="474">
      <c r="D474" s="298"/>
      <c r="E474" s="298"/>
      <c r="F474" s="298"/>
      <c r="G474" s="298"/>
      <c r="H474" s="298"/>
      <c r="I474" s="298"/>
    </row>
    <row r="475">
      <c r="D475" s="298"/>
      <c r="E475" s="298"/>
      <c r="F475" s="298"/>
      <c r="G475" s="298"/>
      <c r="H475" s="298"/>
      <c r="I475" s="298"/>
    </row>
    <row r="476">
      <c r="D476" s="298"/>
      <c r="E476" s="298"/>
      <c r="F476" s="298"/>
      <c r="G476" s="298"/>
      <c r="H476" s="298"/>
      <c r="I476" s="298"/>
    </row>
    <row r="477">
      <c r="D477" s="298"/>
      <c r="E477" s="298"/>
      <c r="F477" s="298"/>
      <c r="G477" s="298"/>
      <c r="H477" s="298"/>
      <c r="I477" s="298"/>
    </row>
    <row r="478">
      <c r="D478" s="298"/>
      <c r="E478" s="298"/>
      <c r="F478" s="298"/>
      <c r="G478" s="298"/>
      <c r="H478" s="298"/>
      <c r="I478" s="298"/>
    </row>
    <row r="479">
      <c r="D479" s="298"/>
      <c r="E479" s="298"/>
      <c r="F479" s="298"/>
      <c r="G479" s="298"/>
      <c r="H479" s="298"/>
      <c r="I479" s="298"/>
    </row>
    <row r="480">
      <c r="D480" s="298"/>
      <c r="E480" s="298"/>
      <c r="F480" s="298"/>
      <c r="G480" s="298"/>
      <c r="H480" s="298"/>
      <c r="I480" s="298"/>
    </row>
    <row r="481">
      <c r="D481" s="298"/>
      <c r="E481" s="298"/>
      <c r="F481" s="298"/>
      <c r="G481" s="298"/>
      <c r="H481" s="298"/>
      <c r="I481" s="298"/>
    </row>
    <row r="482">
      <c r="D482" s="298"/>
      <c r="E482" s="298"/>
      <c r="F482" s="298"/>
      <c r="G482" s="298"/>
      <c r="H482" s="298"/>
      <c r="I482" s="298"/>
    </row>
    <row r="483">
      <c r="D483" s="298"/>
      <c r="E483" s="298"/>
      <c r="F483" s="298"/>
      <c r="G483" s="298"/>
      <c r="H483" s="298"/>
      <c r="I483" s="298"/>
    </row>
    <row r="484">
      <c r="D484" s="298"/>
      <c r="E484" s="298"/>
      <c r="F484" s="298"/>
      <c r="G484" s="298"/>
      <c r="H484" s="298"/>
      <c r="I484" s="298"/>
    </row>
    <row r="485">
      <c r="D485" s="298"/>
      <c r="E485" s="298"/>
      <c r="F485" s="298"/>
      <c r="G485" s="298"/>
      <c r="H485" s="298"/>
      <c r="I485" s="298"/>
    </row>
    <row r="486">
      <c r="D486" s="298"/>
      <c r="E486" s="298"/>
      <c r="F486" s="298"/>
      <c r="G486" s="298"/>
      <c r="H486" s="298"/>
      <c r="I486" s="298"/>
    </row>
    <row r="487">
      <c r="D487" s="298"/>
      <c r="E487" s="298"/>
      <c r="F487" s="298"/>
      <c r="G487" s="298"/>
      <c r="H487" s="298"/>
      <c r="I487" s="298"/>
    </row>
    <row r="488">
      <c r="D488" s="298"/>
      <c r="E488" s="298"/>
      <c r="F488" s="298"/>
      <c r="G488" s="298"/>
      <c r="H488" s="298"/>
      <c r="I488" s="298"/>
    </row>
    <row r="489">
      <c r="D489" s="298"/>
      <c r="E489" s="298"/>
      <c r="F489" s="298"/>
      <c r="G489" s="298"/>
      <c r="H489" s="298"/>
      <c r="I489" s="298"/>
    </row>
    <row r="490">
      <c r="D490" s="298"/>
      <c r="E490" s="298"/>
      <c r="F490" s="298"/>
      <c r="G490" s="298"/>
      <c r="H490" s="298"/>
      <c r="I490" s="298"/>
    </row>
    <row r="491">
      <c r="D491" s="298"/>
      <c r="E491" s="298"/>
      <c r="F491" s="298"/>
      <c r="G491" s="298"/>
      <c r="H491" s="298"/>
      <c r="I491" s="298"/>
    </row>
    <row r="492">
      <c r="D492" s="298"/>
      <c r="E492" s="298"/>
      <c r="F492" s="298"/>
      <c r="G492" s="298"/>
      <c r="H492" s="298"/>
      <c r="I492" s="298"/>
    </row>
    <row r="493">
      <c r="D493" s="298"/>
      <c r="E493" s="298"/>
      <c r="F493" s="298"/>
      <c r="G493" s="298"/>
      <c r="H493" s="298"/>
      <c r="I493" s="298"/>
    </row>
    <row r="494">
      <c r="D494" s="298"/>
      <c r="E494" s="298"/>
      <c r="F494" s="298"/>
      <c r="G494" s="298"/>
      <c r="H494" s="298"/>
      <c r="I494" s="298"/>
    </row>
    <row r="495">
      <c r="D495" s="298"/>
      <c r="E495" s="298"/>
      <c r="F495" s="298"/>
      <c r="G495" s="298"/>
      <c r="H495" s="298"/>
      <c r="I495" s="298"/>
    </row>
    <row r="496">
      <c r="D496" s="298"/>
      <c r="E496" s="298"/>
      <c r="F496" s="298"/>
      <c r="G496" s="298"/>
      <c r="H496" s="298"/>
      <c r="I496" s="298"/>
    </row>
    <row r="497">
      <c r="D497" s="298"/>
      <c r="E497" s="298"/>
      <c r="F497" s="298"/>
      <c r="G497" s="298"/>
      <c r="H497" s="298"/>
      <c r="I497" s="298"/>
    </row>
    <row r="498">
      <c r="D498" s="298"/>
      <c r="E498" s="298"/>
      <c r="F498" s="298"/>
      <c r="G498" s="298"/>
      <c r="H498" s="298"/>
      <c r="I498" s="298"/>
    </row>
    <row r="499">
      <c r="D499" s="298"/>
      <c r="E499" s="298"/>
      <c r="F499" s="298"/>
      <c r="G499" s="298"/>
      <c r="H499" s="298"/>
      <c r="I499" s="298"/>
    </row>
    <row r="500">
      <c r="D500" s="298"/>
      <c r="E500" s="298"/>
      <c r="F500" s="298"/>
      <c r="G500" s="298"/>
      <c r="H500" s="298"/>
      <c r="I500" s="298"/>
    </row>
    <row r="501">
      <c r="D501" s="298"/>
      <c r="E501" s="298"/>
      <c r="F501" s="298"/>
      <c r="G501" s="298"/>
      <c r="H501" s="298"/>
      <c r="I501" s="298"/>
    </row>
    <row r="502">
      <c r="D502" s="298"/>
      <c r="E502" s="298"/>
      <c r="F502" s="298"/>
      <c r="G502" s="298"/>
      <c r="H502" s="298"/>
      <c r="I502" s="298"/>
    </row>
    <row r="503">
      <c r="D503" s="298"/>
      <c r="E503" s="298"/>
      <c r="F503" s="298"/>
      <c r="G503" s="298"/>
      <c r="H503" s="298"/>
      <c r="I503" s="298"/>
    </row>
    <row r="504">
      <c r="D504" s="298"/>
      <c r="E504" s="298"/>
      <c r="F504" s="298"/>
      <c r="G504" s="298"/>
      <c r="H504" s="298"/>
      <c r="I504" s="298"/>
    </row>
    <row r="505">
      <c r="D505" s="298"/>
      <c r="E505" s="298"/>
      <c r="F505" s="298"/>
      <c r="G505" s="298"/>
      <c r="H505" s="298"/>
      <c r="I505" s="298"/>
    </row>
    <row r="506">
      <c r="D506" s="298"/>
      <c r="E506" s="298"/>
      <c r="F506" s="298"/>
      <c r="G506" s="298"/>
      <c r="H506" s="298"/>
      <c r="I506" s="298"/>
    </row>
    <row r="507">
      <c r="D507" s="298"/>
      <c r="E507" s="298"/>
      <c r="F507" s="298"/>
      <c r="G507" s="298"/>
      <c r="H507" s="298"/>
      <c r="I507" s="298"/>
    </row>
    <row r="508">
      <c r="D508" s="298"/>
      <c r="E508" s="298"/>
      <c r="F508" s="298"/>
      <c r="G508" s="298"/>
      <c r="H508" s="298"/>
      <c r="I508" s="298"/>
    </row>
    <row r="509">
      <c r="D509" s="298"/>
      <c r="E509" s="298"/>
      <c r="F509" s="298"/>
      <c r="G509" s="298"/>
      <c r="H509" s="298"/>
      <c r="I509" s="298"/>
    </row>
    <row r="510">
      <c r="D510" s="298"/>
      <c r="E510" s="298"/>
      <c r="F510" s="298"/>
      <c r="G510" s="298"/>
      <c r="H510" s="298"/>
      <c r="I510" s="298"/>
    </row>
    <row r="511">
      <c r="D511" s="298"/>
      <c r="E511" s="298"/>
      <c r="F511" s="298"/>
      <c r="G511" s="298"/>
      <c r="H511" s="298"/>
      <c r="I511" s="298"/>
    </row>
    <row r="512">
      <c r="D512" s="298"/>
      <c r="E512" s="298"/>
      <c r="F512" s="298"/>
      <c r="G512" s="298"/>
      <c r="H512" s="298"/>
      <c r="I512" s="298"/>
    </row>
    <row r="513">
      <c r="D513" s="298"/>
      <c r="E513" s="298"/>
      <c r="F513" s="298"/>
      <c r="G513" s="298"/>
      <c r="H513" s="298"/>
      <c r="I513" s="298"/>
    </row>
    <row r="514">
      <c r="D514" s="298"/>
      <c r="E514" s="298"/>
      <c r="F514" s="298"/>
      <c r="G514" s="298"/>
      <c r="H514" s="298"/>
      <c r="I514" s="298"/>
    </row>
    <row r="515">
      <c r="D515" s="298"/>
      <c r="E515" s="298"/>
      <c r="F515" s="298"/>
      <c r="G515" s="298"/>
      <c r="H515" s="298"/>
      <c r="I515" s="298"/>
    </row>
    <row r="516">
      <c r="D516" s="298"/>
      <c r="E516" s="298"/>
      <c r="F516" s="298"/>
      <c r="G516" s="298"/>
      <c r="H516" s="298"/>
      <c r="I516" s="298"/>
    </row>
    <row r="517">
      <c r="D517" s="298"/>
      <c r="E517" s="298"/>
      <c r="F517" s="298"/>
      <c r="G517" s="298"/>
      <c r="H517" s="298"/>
      <c r="I517" s="298"/>
    </row>
    <row r="518">
      <c r="D518" s="298"/>
      <c r="E518" s="298"/>
      <c r="F518" s="298"/>
      <c r="G518" s="298"/>
      <c r="H518" s="298"/>
      <c r="I518" s="298"/>
    </row>
    <row r="519">
      <c r="D519" s="298"/>
      <c r="E519" s="298"/>
      <c r="F519" s="298"/>
      <c r="G519" s="298"/>
      <c r="H519" s="298"/>
      <c r="I519" s="298"/>
    </row>
    <row r="520">
      <c r="D520" s="298"/>
      <c r="E520" s="298"/>
      <c r="F520" s="298"/>
      <c r="G520" s="298"/>
      <c r="H520" s="298"/>
      <c r="I520" s="298"/>
    </row>
    <row r="521">
      <c r="D521" s="298"/>
      <c r="E521" s="298"/>
      <c r="F521" s="298"/>
      <c r="G521" s="298"/>
      <c r="H521" s="298"/>
      <c r="I521" s="298"/>
    </row>
    <row r="522">
      <c r="D522" s="298"/>
      <c r="E522" s="298"/>
      <c r="F522" s="298"/>
      <c r="G522" s="298"/>
      <c r="H522" s="298"/>
      <c r="I522" s="298"/>
    </row>
    <row r="523">
      <c r="D523" s="298"/>
      <c r="E523" s="298"/>
      <c r="F523" s="298"/>
      <c r="G523" s="298"/>
      <c r="H523" s="298"/>
      <c r="I523" s="298"/>
    </row>
    <row r="524">
      <c r="D524" s="298"/>
      <c r="E524" s="298"/>
      <c r="F524" s="298"/>
      <c r="G524" s="298"/>
      <c r="H524" s="298"/>
      <c r="I524" s="298"/>
    </row>
    <row r="525">
      <c r="D525" s="298"/>
      <c r="E525" s="298"/>
      <c r="F525" s="298"/>
      <c r="G525" s="298"/>
      <c r="H525" s="298"/>
      <c r="I525" s="298"/>
    </row>
    <row r="526">
      <c r="D526" s="298"/>
      <c r="E526" s="298"/>
      <c r="F526" s="298"/>
      <c r="G526" s="298"/>
      <c r="H526" s="298"/>
      <c r="I526" s="298"/>
    </row>
    <row r="527">
      <c r="D527" s="298"/>
      <c r="E527" s="298"/>
      <c r="F527" s="298"/>
      <c r="G527" s="298"/>
      <c r="H527" s="298"/>
      <c r="I527" s="298"/>
    </row>
    <row r="528">
      <c r="D528" s="298"/>
      <c r="E528" s="298"/>
      <c r="F528" s="298"/>
      <c r="G528" s="298"/>
      <c r="H528" s="298"/>
      <c r="I528" s="298"/>
    </row>
    <row r="529">
      <c r="D529" s="298"/>
      <c r="E529" s="298"/>
      <c r="F529" s="298"/>
      <c r="G529" s="298"/>
      <c r="H529" s="298"/>
      <c r="I529" s="298"/>
    </row>
    <row r="530">
      <c r="D530" s="298"/>
      <c r="E530" s="298"/>
      <c r="F530" s="298"/>
      <c r="G530" s="298"/>
      <c r="H530" s="298"/>
      <c r="I530" s="298"/>
    </row>
    <row r="531">
      <c r="D531" s="298"/>
      <c r="E531" s="298"/>
      <c r="F531" s="298"/>
      <c r="G531" s="298"/>
      <c r="H531" s="298"/>
      <c r="I531" s="298"/>
    </row>
    <row r="532">
      <c r="D532" s="298"/>
      <c r="E532" s="298"/>
      <c r="F532" s="298"/>
      <c r="G532" s="298"/>
      <c r="H532" s="298"/>
      <c r="I532" s="298"/>
    </row>
    <row r="533">
      <c r="D533" s="298"/>
      <c r="E533" s="298"/>
      <c r="F533" s="298"/>
      <c r="G533" s="298"/>
      <c r="H533" s="298"/>
      <c r="I533" s="298"/>
    </row>
    <row r="534">
      <c r="D534" s="298"/>
      <c r="E534" s="298"/>
      <c r="F534" s="298"/>
      <c r="G534" s="298"/>
      <c r="H534" s="298"/>
      <c r="I534" s="298"/>
    </row>
    <row r="535">
      <c r="D535" s="298"/>
      <c r="E535" s="298"/>
      <c r="F535" s="298"/>
      <c r="G535" s="298"/>
      <c r="H535" s="298"/>
      <c r="I535" s="298"/>
    </row>
    <row r="536">
      <c r="D536" s="298"/>
      <c r="E536" s="298"/>
      <c r="F536" s="298"/>
      <c r="G536" s="298"/>
      <c r="H536" s="298"/>
      <c r="I536" s="298"/>
    </row>
    <row r="537">
      <c r="D537" s="298"/>
      <c r="E537" s="298"/>
      <c r="F537" s="298"/>
      <c r="G537" s="298"/>
      <c r="H537" s="298"/>
      <c r="I537" s="298"/>
    </row>
    <row r="538">
      <c r="D538" s="298"/>
      <c r="E538" s="298"/>
      <c r="F538" s="298"/>
      <c r="G538" s="298"/>
      <c r="H538" s="298"/>
      <c r="I538" s="298"/>
    </row>
    <row r="539">
      <c r="D539" s="298"/>
      <c r="E539" s="298"/>
      <c r="F539" s="298"/>
      <c r="G539" s="298"/>
      <c r="H539" s="298"/>
      <c r="I539" s="298"/>
    </row>
    <row r="540">
      <c r="D540" s="298"/>
      <c r="E540" s="298"/>
      <c r="F540" s="298"/>
      <c r="G540" s="298"/>
      <c r="H540" s="298"/>
      <c r="I540" s="298"/>
    </row>
    <row r="541">
      <c r="D541" s="298"/>
      <c r="E541" s="298"/>
      <c r="F541" s="298"/>
      <c r="G541" s="298"/>
      <c r="H541" s="298"/>
      <c r="I541" s="298"/>
    </row>
    <row r="542">
      <c r="D542" s="298"/>
      <c r="E542" s="298"/>
      <c r="F542" s="298"/>
      <c r="G542" s="298"/>
      <c r="H542" s="298"/>
      <c r="I542" s="298"/>
    </row>
    <row r="543">
      <c r="D543" s="298"/>
      <c r="E543" s="298"/>
      <c r="F543" s="298"/>
      <c r="G543" s="298"/>
      <c r="H543" s="298"/>
      <c r="I543" s="298"/>
    </row>
    <row r="544">
      <c r="D544" s="298"/>
      <c r="E544" s="298"/>
      <c r="F544" s="298"/>
      <c r="G544" s="298"/>
      <c r="H544" s="298"/>
      <c r="I544" s="298"/>
    </row>
    <row r="545">
      <c r="D545" s="298"/>
      <c r="E545" s="298"/>
      <c r="F545" s="298"/>
      <c r="G545" s="298"/>
      <c r="H545" s="298"/>
      <c r="I545" s="298"/>
    </row>
    <row r="546">
      <c r="D546" s="298"/>
      <c r="E546" s="298"/>
      <c r="F546" s="298"/>
      <c r="G546" s="298"/>
      <c r="H546" s="298"/>
      <c r="I546" s="298"/>
    </row>
    <row r="547">
      <c r="D547" s="298"/>
      <c r="E547" s="298"/>
      <c r="F547" s="298"/>
      <c r="G547" s="298"/>
      <c r="H547" s="298"/>
      <c r="I547" s="298"/>
    </row>
    <row r="548">
      <c r="D548" s="298"/>
      <c r="E548" s="298"/>
      <c r="F548" s="298"/>
      <c r="G548" s="298"/>
      <c r="H548" s="298"/>
      <c r="I548" s="298"/>
    </row>
    <row r="549">
      <c r="D549" s="298"/>
      <c r="E549" s="298"/>
      <c r="F549" s="298"/>
      <c r="G549" s="298"/>
      <c r="H549" s="298"/>
      <c r="I549" s="298"/>
    </row>
    <row r="550">
      <c r="D550" s="298"/>
      <c r="E550" s="298"/>
      <c r="F550" s="298"/>
      <c r="G550" s="298"/>
      <c r="H550" s="298"/>
      <c r="I550" s="298"/>
    </row>
    <row r="551">
      <c r="D551" s="298"/>
      <c r="E551" s="298"/>
      <c r="F551" s="298"/>
      <c r="G551" s="298"/>
      <c r="H551" s="298"/>
      <c r="I551" s="298"/>
    </row>
    <row r="552">
      <c r="D552" s="298"/>
      <c r="E552" s="298"/>
      <c r="F552" s="298"/>
      <c r="G552" s="298"/>
      <c r="H552" s="298"/>
      <c r="I552" s="298"/>
    </row>
    <row r="553">
      <c r="D553" s="298"/>
      <c r="E553" s="298"/>
      <c r="F553" s="298"/>
      <c r="G553" s="298"/>
      <c r="H553" s="298"/>
      <c r="I553" s="298"/>
    </row>
    <row r="554">
      <c r="D554" s="298"/>
      <c r="E554" s="298"/>
      <c r="F554" s="298"/>
      <c r="G554" s="298"/>
      <c r="H554" s="298"/>
      <c r="I554" s="298"/>
    </row>
    <row r="555">
      <c r="D555" s="298"/>
      <c r="E555" s="298"/>
      <c r="F555" s="298"/>
      <c r="G555" s="298"/>
      <c r="H555" s="298"/>
      <c r="I555" s="298"/>
    </row>
    <row r="556">
      <c r="D556" s="298"/>
      <c r="E556" s="298"/>
      <c r="F556" s="298"/>
      <c r="G556" s="298"/>
      <c r="H556" s="298"/>
      <c r="I556" s="298"/>
    </row>
    <row r="557">
      <c r="D557" s="298"/>
      <c r="E557" s="298"/>
      <c r="F557" s="298"/>
      <c r="G557" s="298"/>
      <c r="H557" s="298"/>
      <c r="I557" s="298"/>
    </row>
    <row r="558">
      <c r="D558" s="298"/>
      <c r="E558" s="298"/>
      <c r="F558" s="298"/>
      <c r="G558" s="298"/>
      <c r="H558" s="298"/>
      <c r="I558" s="298"/>
    </row>
    <row r="559">
      <c r="D559" s="298"/>
      <c r="E559" s="298"/>
      <c r="F559" s="298"/>
      <c r="G559" s="298"/>
      <c r="H559" s="298"/>
      <c r="I559" s="298"/>
    </row>
    <row r="560">
      <c r="D560" s="298"/>
      <c r="E560" s="298"/>
      <c r="F560" s="298"/>
      <c r="G560" s="298"/>
      <c r="H560" s="298"/>
      <c r="I560" s="298"/>
    </row>
    <row r="561">
      <c r="D561" s="298"/>
      <c r="E561" s="298"/>
      <c r="F561" s="298"/>
      <c r="G561" s="298"/>
      <c r="H561" s="298"/>
      <c r="I561" s="298"/>
    </row>
    <row r="562">
      <c r="D562" s="298"/>
      <c r="E562" s="298"/>
      <c r="F562" s="298"/>
      <c r="G562" s="298"/>
      <c r="H562" s="298"/>
      <c r="I562" s="298"/>
    </row>
    <row r="563">
      <c r="D563" s="298"/>
      <c r="E563" s="298"/>
      <c r="F563" s="298"/>
      <c r="G563" s="298"/>
      <c r="H563" s="298"/>
      <c r="I563" s="298"/>
    </row>
    <row r="564">
      <c r="D564" s="298"/>
      <c r="E564" s="298"/>
      <c r="F564" s="298"/>
      <c r="G564" s="298"/>
      <c r="H564" s="298"/>
      <c r="I564" s="298"/>
    </row>
    <row r="565">
      <c r="D565" s="298"/>
      <c r="E565" s="298"/>
      <c r="F565" s="298"/>
      <c r="G565" s="298"/>
      <c r="H565" s="298"/>
      <c r="I565" s="298"/>
    </row>
    <row r="566">
      <c r="D566" s="298"/>
      <c r="E566" s="298"/>
      <c r="F566" s="298"/>
      <c r="G566" s="298"/>
      <c r="H566" s="298"/>
      <c r="I566" s="298"/>
    </row>
    <row r="567">
      <c r="D567" s="298"/>
      <c r="E567" s="298"/>
      <c r="F567" s="298"/>
      <c r="G567" s="298"/>
      <c r="H567" s="298"/>
      <c r="I567" s="298"/>
    </row>
    <row r="568">
      <c r="D568" s="298"/>
      <c r="E568" s="298"/>
      <c r="F568" s="298"/>
      <c r="G568" s="298"/>
      <c r="H568" s="298"/>
      <c r="I568" s="298"/>
    </row>
    <row r="569">
      <c r="D569" s="298"/>
      <c r="E569" s="298"/>
      <c r="F569" s="298"/>
      <c r="G569" s="298"/>
      <c r="H569" s="298"/>
      <c r="I569" s="298"/>
    </row>
    <row r="570">
      <c r="D570" s="298"/>
      <c r="E570" s="298"/>
      <c r="F570" s="298"/>
      <c r="G570" s="298"/>
      <c r="H570" s="298"/>
      <c r="I570" s="298"/>
    </row>
    <row r="571">
      <c r="D571" s="298"/>
      <c r="E571" s="298"/>
      <c r="F571" s="298"/>
      <c r="G571" s="298"/>
      <c r="H571" s="298"/>
      <c r="I571" s="298"/>
    </row>
    <row r="572">
      <c r="D572" s="298"/>
      <c r="E572" s="298"/>
      <c r="F572" s="298"/>
      <c r="G572" s="298"/>
      <c r="H572" s="298"/>
      <c r="I572" s="298"/>
    </row>
    <row r="573">
      <c r="D573" s="298"/>
      <c r="E573" s="298"/>
      <c r="F573" s="298"/>
      <c r="G573" s="298"/>
      <c r="H573" s="298"/>
      <c r="I573" s="298"/>
    </row>
    <row r="574">
      <c r="D574" s="298"/>
      <c r="E574" s="298"/>
      <c r="F574" s="298"/>
      <c r="G574" s="298"/>
      <c r="H574" s="298"/>
      <c r="I574" s="298"/>
    </row>
    <row r="575">
      <c r="D575" s="298"/>
      <c r="E575" s="298"/>
      <c r="F575" s="298"/>
      <c r="G575" s="298"/>
      <c r="H575" s="298"/>
      <c r="I575" s="298"/>
    </row>
    <row r="576">
      <c r="D576" s="298"/>
      <c r="E576" s="298"/>
      <c r="F576" s="298"/>
      <c r="G576" s="298"/>
      <c r="H576" s="298"/>
      <c r="I576" s="298"/>
    </row>
    <row r="577">
      <c r="D577" s="298"/>
      <c r="E577" s="298"/>
      <c r="F577" s="298"/>
      <c r="G577" s="298"/>
      <c r="H577" s="298"/>
      <c r="I577" s="298"/>
    </row>
    <row r="578">
      <c r="D578" s="298"/>
      <c r="E578" s="298"/>
      <c r="F578" s="298"/>
      <c r="G578" s="298"/>
      <c r="H578" s="298"/>
      <c r="I578" s="298"/>
    </row>
    <row r="579">
      <c r="D579" s="298"/>
      <c r="E579" s="298"/>
      <c r="F579" s="298"/>
      <c r="G579" s="298"/>
      <c r="H579" s="298"/>
      <c r="I579" s="298"/>
    </row>
    <row r="580">
      <c r="D580" s="298"/>
      <c r="E580" s="298"/>
      <c r="F580" s="298"/>
      <c r="G580" s="298"/>
      <c r="H580" s="298"/>
      <c r="I580" s="298"/>
    </row>
    <row r="581">
      <c r="D581" s="298"/>
      <c r="E581" s="298"/>
      <c r="F581" s="298"/>
      <c r="G581" s="298"/>
      <c r="H581" s="298"/>
      <c r="I581" s="298"/>
    </row>
    <row r="582">
      <c r="D582" s="298"/>
      <c r="E582" s="298"/>
      <c r="F582" s="298"/>
      <c r="G582" s="298"/>
      <c r="H582" s="298"/>
      <c r="I582" s="298"/>
    </row>
    <row r="583">
      <c r="D583" s="298"/>
      <c r="E583" s="298"/>
      <c r="F583" s="298"/>
      <c r="G583" s="298"/>
      <c r="H583" s="298"/>
      <c r="I583" s="298"/>
    </row>
    <row r="584">
      <c r="D584" s="298"/>
      <c r="E584" s="298"/>
      <c r="F584" s="298"/>
      <c r="G584" s="298"/>
      <c r="H584" s="298"/>
      <c r="I584" s="298"/>
    </row>
    <row r="585">
      <c r="D585" s="298"/>
      <c r="E585" s="298"/>
      <c r="F585" s="298"/>
      <c r="G585" s="298"/>
      <c r="H585" s="298"/>
      <c r="I585" s="298"/>
    </row>
    <row r="586">
      <c r="D586" s="298"/>
      <c r="E586" s="298"/>
      <c r="F586" s="298"/>
      <c r="G586" s="298"/>
      <c r="H586" s="298"/>
      <c r="I586" s="298"/>
    </row>
    <row r="587">
      <c r="D587" s="298"/>
      <c r="E587" s="298"/>
      <c r="F587" s="298"/>
      <c r="G587" s="298"/>
      <c r="H587" s="298"/>
      <c r="I587" s="298"/>
    </row>
    <row r="588">
      <c r="D588" s="298"/>
      <c r="E588" s="298"/>
      <c r="F588" s="298"/>
      <c r="G588" s="298"/>
      <c r="H588" s="298"/>
      <c r="I588" s="298"/>
    </row>
    <row r="589">
      <c r="D589" s="298"/>
      <c r="E589" s="298"/>
      <c r="F589" s="298"/>
      <c r="G589" s="298"/>
      <c r="H589" s="298"/>
      <c r="I589" s="298"/>
    </row>
    <row r="590">
      <c r="D590" s="298"/>
      <c r="E590" s="298"/>
      <c r="F590" s="298"/>
      <c r="G590" s="298"/>
      <c r="H590" s="298"/>
      <c r="I590" s="298"/>
    </row>
    <row r="591">
      <c r="D591" s="298"/>
      <c r="E591" s="298"/>
      <c r="F591" s="298"/>
      <c r="G591" s="298"/>
      <c r="H591" s="298"/>
      <c r="I591" s="298"/>
    </row>
    <row r="592">
      <c r="D592" s="298"/>
      <c r="E592" s="298"/>
      <c r="F592" s="298"/>
      <c r="G592" s="298"/>
      <c r="H592" s="298"/>
      <c r="I592" s="298"/>
    </row>
    <row r="593">
      <c r="D593" s="298"/>
      <c r="E593" s="298"/>
      <c r="F593" s="298"/>
      <c r="G593" s="298"/>
      <c r="H593" s="298"/>
      <c r="I593" s="298"/>
    </row>
    <row r="594">
      <c r="D594" s="298"/>
      <c r="E594" s="298"/>
      <c r="F594" s="298"/>
      <c r="G594" s="298"/>
      <c r="H594" s="298"/>
      <c r="I594" s="298"/>
    </row>
    <row r="595">
      <c r="D595" s="298"/>
      <c r="E595" s="298"/>
      <c r="F595" s="298"/>
      <c r="G595" s="298"/>
      <c r="H595" s="298"/>
      <c r="I595" s="298"/>
    </row>
    <row r="596">
      <c r="D596" s="298"/>
      <c r="E596" s="298"/>
      <c r="F596" s="298"/>
      <c r="G596" s="298"/>
      <c r="H596" s="298"/>
      <c r="I596" s="298"/>
    </row>
    <row r="597">
      <c r="D597" s="298"/>
      <c r="E597" s="298"/>
      <c r="F597" s="298"/>
      <c r="G597" s="298"/>
      <c r="H597" s="298"/>
      <c r="I597" s="298"/>
    </row>
    <row r="598">
      <c r="D598" s="298"/>
      <c r="E598" s="298"/>
      <c r="F598" s="298"/>
      <c r="G598" s="298"/>
      <c r="H598" s="298"/>
      <c r="I598" s="298"/>
    </row>
    <row r="599">
      <c r="D599" s="298"/>
      <c r="E599" s="298"/>
      <c r="F599" s="298"/>
      <c r="G599" s="298"/>
      <c r="H599" s="298"/>
      <c r="I599" s="298"/>
    </row>
    <row r="600">
      <c r="D600" s="298"/>
      <c r="E600" s="298"/>
      <c r="F600" s="298"/>
      <c r="G600" s="298"/>
      <c r="H600" s="298"/>
      <c r="I600" s="298"/>
    </row>
    <row r="601">
      <c r="D601" s="298"/>
      <c r="E601" s="298"/>
      <c r="F601" s="298"/>
      <c r="G601" s="298"/>
      <c r="H601" s="298"/>
      <c r="I601" s="298"/>
    </row>
    <row r="602">
      <c r="D602" s="298"/>
      <c r="E602" s="298"/>
      <c r="F602" s="298"/>
      <c r="G602" s="298"/>
      <c r="H602" s="298"/>
      <c r="I602" s="298"/>
    </row>
    <row r="603">
      <c r="D603" s="298"/>
      <c r="E603" s="298"/>
      <c r="F603" s="298"/>
      <c r="G603" s="298"/>
      <c r="H603" s="298"/>
      <c r="I603" s="298"/>
    </row>
    <row r="604">
      <c r="D604" s="298"/>
      <c r="E604" s="298"/>
      <c r="F604" s="298"/>
      <c r="G604" s="298"/>
      <c r="H604" s="298"/>
      <c r="I604" s="298"/>
    </row>
    <row r="605">
      <c r="D605" s="298"/>
      <c r="E605" s="298"/>
      <c r="F605" s="298"/>
      <c r="G605" s="298"/>
      <c r="H605" s="298"/>
      <c r="I605" s="298"/>
    </row>
    <row r="606">
      <c r="D606" s="298"/>
      <c r="E606" s="298"/>
      <c r="F606" s="298"/>
      <c r="G606" s="298"/>
      <c r="H606" s="298"/>
      <c r="I606" s="298"/>
    </row>
    <row r="607">
      <c r="D607" s="298"/>
      <c r="E607" s="298"/>
      <c r="F607" s="298"/>
      <c r="G607" s="298"/>
      <c r="H607" s="298"/>
      <c r="I607" s="298"/>
    </row>
    <row r="608">
      <c r="D608" s="298"/>
      <c r="E608" s="298"/>
      <c r="F608" s="298"/>
      <c r="G608" s="298"/>
      <c r="H608" s="298"/>
      <c r="I608" s="298"/>
    </row>
    <row r="609">
      <c r="D609" s="298"/>
      <c r="E609" s="298"/>
      <c r="F609" s="298"/>
      <c r="G609" s="298"/>
      <c r="H609" s="298"/>
      <c r="I609" s="298"/>
    </row>
    <row r="610">
      <c r="D610" s="298"/>
      <c r="E610" s="298"/>
      <c r="F610" s="298"/>
      <c r="G610" s="298"/>
      <c r="H610" s="298"/>
      <c r="I610" s="298"/>
    </row>
    <row r="611">
      <c r="D611" s="298"/>
      <c r="E611" s="298"/>
      <c r="F611" s="298"/>
      <c r="G611" s="298"/>
      <c r="H611" s="298"/>
      <c r="I611" s="298"/>
    </row>
    <row r="612">
      <c r="D612" s="298"/>
      <c r="E612" s="298"/>
      <c r="F612" s="298"/>
      <c r="G612" s="298"/>
      <c r="H612" s="298"/>
      <c r="I612" s="298"/>
    </row>
    <row r="613">
      <c r="D613" s="298"/>
      <c r="E613" s="298"/>
      <c r="F613" s="298"/>
      <c r="G613" s="298"/>
      <c r="H613" s="298"/>
      <c r="I613" s="298"/>
    </row>
    <row r="614">
      <c r="D614" s="298"/>
      <c r="E614" s="298"/>
      <c r="F614" s="298"/>
      <c r="G614" s="298"/>
      <c r="H614" s="298"/>
      <c r="I614" s="298"/>
    </row>
    <row r="615">
      <c r="D615" s="298"/>
      <c r="E615" s="298"/>
      <c r="F615" s="298"/>
      <c r="G615" s="298"/>
      <c r="H615" s="298"/>
      <c r="I615" s="298"/>
    </row>
    <row r="616">
      <c r="D616" s="298"/>
      <c r="E616" s="298"/>
      <c r="F616" s="298"/>
      <c r="G616" s="298"/>
      <c r="H616" s="298"/>
      <c r="I616" s="298"/>
    </row>
    <row r="617">
      <c r="D617" s="298"/>
      <c r="E617" s="298"/>
      <c r="F617" s="298"/>
      <c r="G617" s="298"/>
      <c r="H617" s="298"/>
      <c r="I617" s="298"/>
    </row>
    <row r="618">
      <c r="D618" s="298"/>
      <c r="E618" s="298"/>
      <c r="F618" s="298"/>
      <c r="G618" s="298"/>
      <c r="H618" s="298"/>
      <c r="I618" s="298"/>
    </row>
    <row r="619">
      <c r="D619" s="298"/>
      <c r="E619" s="298"/>
      <c r="F619" s="298"/>
      <c r="G619" s="298"/>
      <c r="H619" s="298"/>
      <c r="I619" s="298"/>
    </row>
    <row r="620">
      <c r="D620" s="298"/>
      <c r="E620" s="298"/>
      <c r="F620" s="298"/>
      <c r="G620" s="298"/>
      <c r="H620" s="298"/>
      <c r="I620" s="298"/>
    </row>
    <row r="621">
      <c r="D621" s="298"/>
      <c r="E621" s="298"/>
      <c r="F621" s="298"/>
      <c r="G621" s="298"/>
      <c r="H621" s="298"/>
      <c r="I621" s="298"/>
    </row>
    <row r="622">
      <c r="D622" s="298"/>
      <c r="E622" s="298"/>
      <c r="F622" s="298"/>
      <c r="G622" s="298"/>
      <c r="H622" s="298"/>
      <c r="I622" s="298"/>
    </row>
    <row r="623">
      <c r="D623" s="298"/>
      <c r="E623" s="298"/>
      <c r="F623" s="298"/>
      <c r="G623" s="298"/>
      <c r="H623" s="298"/>
      <c r="I623" s="298"/>
    </row>
    <row r="624">
      <c r="D624" s="298"/>
      <c r="E624" s="298"/>
      <c r="F624" s="298"/>
      <c r="G624" s="298"/>
      <c r="H624" s="298"/>
      <c r="I624" s="298"/>
    </row>
    <row r="625">
      <c r="D625" s="298"/>
      <c r="E625" s="298"/>
      <c r="F625" s="298"/>
      <c r="G625" s="298"/>
      <c r="H625" s="298"/>
      <c r="I625" s="298"/>
    </row>
    <row r="626">
      <c r="D626" s="298"/>
      <c r="E626" s="298"/>
      <c r="F626" s="298"/>
      <c r="G626" s="298"/>
      <c r="H626" s="298"/>
      <c r="I626" s="298"/>
    </row>
    <row r="627">
      <c r="D627" s="298"/>
      <c r="E627" s="298"/>
      <c r="F627" s="298"/>
      <c r="G627" s="298"/>
      <c r="H627" s="298"/>
      <c r="I627" s="298"/>
    </row>
    <row r="628">
      <c r="D628" s="298"/>
      <c r="E628" s="298"/>
      <c r="F628" s="298"/>
      <c r="G628" s="298"/>
      <c r="H628" s="298"/>
      <c r="I628" s="298"/>
    </row>
    <row r="629">
      <c r="D629" s="298"/>
      <c r="E629" s="298"/>
      <c r="F629" s="298"/>
      <c r="G629" s="298"/>
      <c r="H629" s="298"/>
      <c r="I629" s="298"/>
    </row>
    <row r="630">
      <c r="D630" s="298"/>
      <c r="E630" s="298"/>
      <c r="F630" s="298"/>
      <c r="G630" s="298"/>
      <c r="H630" s="298"/>
      <c r="I630" s="298"/>
    </row>
    <row r="631">
      <c r="D631" s="298"/>
      <c r="E631" s="298"/>
      <c r="F631" s="298"/>
      <c r="G631" s="298"/>
      <c r="H631" s="298"/>
      <c r="I631" s="298"/>
    </row>
    <row r="632">
      <c r="D632" s="298"/>
      <c r="E632" s="298"/>
      <c r="F632" s="298"/>
      <c r="G632" s="298"/>
      <c r="H632" s="298"/>
      <c r="I632" s="298"/>
    </row>
    <row r="633">
      <c r="D633" s="298"/>
      <c r="E633" s="298"/>
      <c r="F633" s="298"/>
      <c r="G633" s="298"/>
      <c r="H633" s="298"/>
      <c r="I633" s="298"/>
    </row>
    <row r="634">
      <c r="D634" s="298"/>
      <c r="E634" s="298"/>
      <c r="F634" s="298"/>
      <c r="G634" s="298"/>
      <c r="H634" s="298"/>
      <c r="I634" s="298"/>
    </row>
    <row r="635">
      <c r="D635" s="298"/>
      <c r="E635" s="298"/>
      <c r="F635" s="298"/>
      <c r="G635" s="298"/>
      <c r="H635" s="298"/>
      <c r="I635" s="298"/>
    </row>
    <row r="636">
      <c r="D636" s="298"/>
      <c r="E636" s="298"/>
      <c r="F636" s="298"/>
      <c r="G636" s="298"/>
      <c r="H636" s="298"/>
      <c r="I636" s="298"/>
    </row>
    <row r="637">
      <c r="D637" s="298"/>
      <c r="E637" s="298"/>
      <c r="F637" s="298"/>
      <c r="G637" s="298"/>
      <c r="H637" s="298"/>
      <c r="I637" s="298"/>
    </row>
    <row r="638">
      <c r="D638" s="298"/>
      <c r="E638" s="298"/>
      <c r="F638" s="298"/>
      <c r="G638" s="298"/>
      <c r="H638" s="298"/>
      <c r="I638" s="298"/>
    </row>
    <row r="639">
      <c r="D639" s="298"/>
      <c r="E639" s="298"/>
      <c r="F639" s="298"/>
      <c r="G639" s="298"/>
      <c r="H639" s="298"/>
      <c r="I639" s="298"/>
    </row>
    <row r="640">
      <c r="D640" s="298"/>
      <c r="E640" s="298"/>
      <c r="F640" s="298"/>
      <c r="G640" s="298"/>
      <c r="H640" s="298"/>
      <c r="I640" s="298"/>
    </row>
    <row r="641">
      <c r="D641" s="298"/>
      <c r="E641" s="298"/>
      <c r="F641" s="298"/>
      <c r="G641" s="298"/>
      <c r="H641" s="298"/>
      <c r="I641" s="298"/>
    </row>
    <row r="642">
      <c r="D642" s="298"/>
      <c r="E642" s="298"/>
      <c r="F642" s="298"/>
      <c r="G642" s="298"/>
      <c r="H642" s="298"/>
      <c r="I642" s="298"/>
    </row>
    <row r="643">
      <c r="D643" s="298"/>
      <c r="E643" s="298"/>
      <c r="F643" s="298"/>
      <c r="G643" s="298"/>
      <c r="H643" s="298"/>
      <c r="I643" s="298"/>
    </row>
    <row r="644">
      <c r="D644" s="298"/>
      <c r="E644" s="298"/>
      <c r="F644" s="298"/>
      <c r="G644" s="298"/>
      <c r="H644" s="298"/>
      <c r="I644" s="298"/>
    </row>
    <row r="645">
      <c r="D645" s="298"/>
      <c r="E645" s="298"/>
      <c r="F645" s="298"/>
      <c r="G645" s="298"/>
      <c r="H645" s="298"/>
      <c r="I645" s="298"/>
    </row>
    <row r="646">
      <c r="D646" s="298"/>
      <c r="E646" s="298"/>
      <c r="F646" s="298"/>
      <c r="G646" s="298"/>
      <c r="H646" s="298"/>
      <c r="I646" s="298"/>
    </row>
    <row r="647">
      <c r="D647" s="298"/>
      <c r="E647" s="298"/>
      <c r="F647" s="298"/>
      <c r="G647" s="298"/>
      <c r="H647" s="298"/>
      <c r="I647" s="298"/>
    </row>
    <row r="648">
      <c r="D648" s="298"/>
      <c r="E648" s="298"/>
      <c r="F648" s="298"/>
      <c r="G648" s="298"/>
      <c r="H648" s="298"/>
      <c r="I648" s="298"/>
    </row>
    <row r="649">
      <c r="D649" s="298"/>
      <c r="E649" s="298"/>
      <c r="F649" s="298"/>
      <c r="G649" s="298"/>
      <c r="H649" s="298"/>
      <c r="I649" s="298"/>
    </row>
    <row r="650">
      <c r="D650" s="298"/>
      <c r="E650" s="298"/>
      <c r="F650" s="298"/>
      <c r="G650" s="298"/>
      <c r="H650" s="298"/>
      <c r="I650" s="298"/>
    </row>
    <row r="651">
      <c r="D651" s="298"/>
      <c r="E651" s="298"/>
      <c r="F651" s="298"/>
      <c r="G651" s="298"/>
      <c r="H651" s="298"/>
      <c r="I651" s="298"/>
    </row>
    <row r="652">
      <c r="D652" s="298"/>
      <c r="E652" s="298"/>
      <c r="F652" s="298"/>
      <c r="G652" s="298"/>
      <c r="H652" s="298"/>
      <c r="I652" s="298"/>
    </row>
    <row r="653">
      <c r="D653" s="298"/>
      <c r="E653" s="298"/>
      <c r="F653" s="298"/>
      <c r="G653" s="298"/>
      <c r="H653" s="298"/>
      <c r="I653" s="298"/>
    </row>
    <row r="654">
      <c r="D654" s="298"/>
      <c r="E654" s="298"/>
      <c r="F654" s="298"/>
      <c r="G654" s="298"/>
      <c r="H654" s="298"/>
      <c r="I654" s="298"/>
    </row>
    <row r="655">
      <c r="D655" s="298"/>
      <c r="E655" s="298"/>
      <c r="F655" s="298"/>
      <c r="G655" s="298"/>
      <c r="H655" s="298"/>
      <c r="I655" s="298"/>
    </row>
    <row r="656">
      <c r="D656" s="298"/>
      <c r="E656" s="298"/>
      <c r="F656" s="298"/>
      <c r="G656" s="298"/>
      <c r="H656" s="298"/>
      <c r="I656" s="298"/>
    </row>
    <row r="657">
      <c r="D657" s="298"/>
      <c r="E657" s="298"/>
      <c r="F657" s="298"/>
      <c r="G657" s="298"/>
      <c r="H657" s="298"/>
      <c r="I657" s="298"/>
    </row>
    <row r="658">
      <c r="D658" s="298"/>
      <c r="E658" s="298"/>
      <c r="F658" s="298"/>
      <c r="G658" s="298"/>
      <c r="H658" s="298"/>
      <c r="I658" s="298"/>
    </row>
    <row r="659">
      <c r="D659" s="298"/>
      <c r="E659" s="298"/>
      <c r="F659" s="298"/>
      <c r="G659" s="298"/>
      <c r="H659" s="298"/>
      <c r="I659" s="298"/>
    </row>
    <row r="660">
      <c r="D660" s="298"/>
      <c r="E660" s="298"/>
      <c r="F660" s="298"/>
      <c r="G660" s="298"/>
      <c r="H660" s="298"/>
      <c r="I660" s="298"/>
    </row>
    <row r="661">
      <c r="D661" s="298"/>
      <c r="E661" s="298"/>
      <c r="F661" s="298"/>
      <c r="G661" s="298"/>
      <c r="H661" s="298"/>
      <c r="I661" s="298"/>
    </row>
    <row r="662">
      <c r="D662" s="298"/>
      <c r="E662" s="298"/>
      <c r="F662" s="298"/>
      <c r="G662" s="298"/>
      <c r="H662" s="298"/>
      <c r="I662" s="298"/>
    </row>
    <row r="663">
      <c r="D663" s="298"/>
      <c r="E663" s="298"/>
      <c r="F663" s="298"/>
      <c r="G663" s="298"/>
      <c r="H663" s="298"/>
      <c r="I663" s="298"/>
    </row>
    <row r="664">
      <c r="D664" s="298"/>
      <c r="E664" s="298"/>
      <c r="F664" s="298"/>
      <c r="G664" s="298"/>
      <c r="H664" s="298"/>
      <c r="I664" s="298"/>
    </row>
    <row r="665">
      <c r="D665" s="298"/>
      <c r="E665" s="298"/>
      <c r="F665" s="298"/>
      <c r="G665" s="298"/>
      <c r="H665" s="298"/>
      <c r="I665" s="298"/>
    </row>
    <row r="666">
      <c r="D666" s="298"/>
      <c r="E666" s="298"/>
      <c r="F666" s="298"/>
      <c r="G666" s="298"/>
      <c r="H666" s="298"/>
      <c r="I666" s="298"/>
    </row>
    <row r="667">
      <c r="D667" s="298"/>
      <c r="E667" s="298"/>
      <c r="F667" s="298"/>
      <c r="G667" s="298"/>
      <c r="H667" s="298"/>
      <c r="I667" s="298"/>
    </row>
    <row r="668">
      <c r="D668" s="298"/>
      <c r="E668" s="298"/>
      <c r="F668" s="298"/>
      <c r="G668" s="298"/>
      <c r="H668" s="298"/>
      <c r="I668" s="298"/>
    </row>
    <row r="669">
      <c r="D669" s="298"/>
      <c r="E669" s="298"/>
      <c r="F669" s="298"/>
      <c r="G669" s="298"/>
      <c r="H669" s="298"/>
      <c r="I669" s="298"/>
    </row>
    <row r="670">
      <c r="D670" s="298"/>
      <c r="E670" s="298"/>
      <c r="F670" s="298"/>
      <c r="G670" s="298"/>
      <c r="H670" s="298"/>
      <c r="I670" s="298"/>
    </row>
    <row r="671">
      <c r="D671" s="298"/>
      <c r="E671" s="298"/>
      <c r="F671" s="298"/>
      <c r="G671" s="298"/>
      <c r="H671" s="298"/>
      <c r="I671" s="298"/>
    </row>
    <row r="672">
      <c r="D672" s="298"/>
      <c r="E672" s="298"/>
      <c r="F672" s="298"/>
      <c r="G672" s="298"/>
      <c r="H672" s="298"/>
      <c r="I672" s="298"/>
    </row>
    <row r="673">
      <c r="D673" s="298"/>
      <c r="E673" s="298"/>
      <c r="F673" s="298"/>
      <c r="G673" s="298"/>
      <c r="H673" s="298"/>
      <c r="I673" s="298"/>
    </row>
    <row r="674">
      <c r="D674" s="298"/>
      <c r="E674" s="298"/>
      <c r="F674" s="298"/>
      <c r="G674" s="298"/>
      <c r="H674" s="298"/>
      <c r="I674" s="298"/>
    </row>
    <row r="675">
      <c r="D675" s="298"/>
      <c r="E675" s="298"/>
      <c r="F675" s="298"/>
      <c r="G675" s="298"/>
      <c r="H675" s="298"/>
      <c r="I675" s="298"/>
    </row>
    <row r="676">
      <c r="D676" s="298"/>
      <c r="E676" s="298"/>
      <c r="F676" s="298"/>
      <c r="G676" s="298"/>
      <c r="H676" s="298"/>
      <c r="I676" s="298"/>
    </row>
    <row r="677">
      <c r="D677" s="298"/>
      <c r="E677" s="298"/>
      <c r="F677" s="298"/>
      <c r="G677" s="298"/>
      <c r="H677" s="298"/>
      <c r="I677" s="298"/>
    </row>
    <row r="678">
      <c r="D678" s="298"/>
      <c r="E678" s="298"/>
      <c r="F678" s="298"/>
      <c r="G678" s="298"/>
      <c r="H678" s="298"/>
      <c r="I678" s="298"/>
    </row>
    <row r="679">
      <c r="D679" s="298"/>
      <c r="E679" s="298"/>
      <c r="F679" s="298"/>
      <c r="G679" s="298"/>
      <c r="H679" s="298"/>
      <c r="I679" s="298"/>
    </row>
    <row r="680">
      <c r="D680" s="298"/>
      <c r="E680" s="298"/>
      <c r="F680" s="298"/>
      <c r="G680" s="298"/>
      <c r="H680" s="298"/>
      <c r="I680" s="298"/>
    </row>
    <row r="681">
      <c r="D681" s="298"/>
      <c r="E681" s="298"/>
      <c r="F681" s="298"/>
      <c r="G681" s="298"/>
      <c r="H681" s="298"/>
      <c r="I681" s="298"/>
    </row>
    <row r="682">
      <c r="D682" s="298"/>
      <c r="E682" s="298"/>
      <c r="F682" s="298"/>
      <c r="G682" s="298"/>
      <c r="H682" s="298"/>
      <c r="I682" s="298"/>
    </row>
    <row r="683">
      <c r="D683" s="298"/>
      <c r="E683" s="298"/>
      <c r="F683" s="298"/>
      <c r="G683" s="298"/>
      <c r="H683" s="298"/>
      <c r="I683" s="298"/>
    </row>
    <row r="684">
      <c r="D684" s="298"/>
      <c r="E684" s="298"/>
      <c r="F684" s="298"/>
      <c r="G684" s="298"/>
      <c r="H684" s="298"/>
      <c r="I684" s="298"/>
    </row>
    <row r="685">
      <c r="D685" s="298"/>
      <c r="E685" s="298"/>
      <c r="F685" s="298"/>
      <c r="G685" s="298"/>
      <c r="H685" s="298"/>
      <c r="I685" s="298"/>
    </row>
    <row r="686">
      <c r="D686" s="298"/>
      <c r="E686" s="298"/>
      <c r="F686" s="298"/>
      <c r="G686" s="298"/>
      <c r="H686" s="298"/>
      <c r="I686" s="298"/>
    </row>
    <row r="687">
      <c r="D687" s="298"/>
      <c r="E687" s="298"/>
      <c r="F687" s="298"/>
      <c r="G687" s="298"/>
      <c r="H687" s="298"/>
      <c r="I687" s="298"/>
    </row>
    <row r="688">
      <c r="D688" s="298"/>
      <c r="E688" s="298"/>
      <c r="F688" s="298"/>
      <c r="G688" s="298"/>
      <c r="H688" s="298"/>
      <c r="I688" s="298"/>
    </row>
    <row r="689">
      <c r="D689" s="298"/>
      <c r="E689" s="298"/>
      <c r="F689" s="298"/>
      <c r="G689" s="298"/>
      <c r="H689" s="298"/>
      <c r="I689" s="298"/>
    </row>
    <row r="690">
      <c r="D690" s="298"/>
      <c r="E690" s="298"/>
      <c r="F690" s="298"/>
      <c r="G690" s="298"/>
      <c r="H690" s="298"/>
      <c r="I690" s="298"/>
    </row>
    <row r="691">
      <c r="D691" s="298"/>
      <c r="E691" s="298"/>
      <c r="F691" s="298"/>
      <c r="G691" s="298"/>
      <c r="H691" s="298"/>
      <c r="I691" s="298"/>
    </row>
    <row r="692">
      <c r="D692" s="298"/>
      <c r="E692" s="298"/>
      <c r="F692" s="298"/>
      <c r="G692" s="298"/>
      <c r="H692" s="298"/>
      <c r="I692" s="298"/>
    </row>
    <row r="693">
      <c r="D693" s="298"/>
      <c r="E693" s="298"/>
      <c r="F693" s="298"/>
      <c r="G693" s="298"/>
      <c r="H693" s="298"/>
      <c r="I693" s="298"/>
    </row>
    <row r="694">
      <c r="D694" s="298"/>
      <c r="E694" s="298"/>
      <c r="F694" s="298"/>
      <c r="G694" s="298"/>
      <c r="H694" s="298"/>
      <c r="I694" s="298"/>
    </row>
    <row r="695">
      <c r="D695" s="298"/>
      <c r="E695" s="298"/>
      <c r="F695" s="298"/>
      <c r="G695" s="298"/>
      <c r="H695" s="298"/>
      <c r="I695" s="298"/>
    </row>
    <row r="696">
      <c r="D696" s="298"/>
      <c r="E696" s="298"/>
      <c r="F696" s="298"/>
      <c r="G696" s="298"/>
      <c r="H696" s="298"/>
      <c r="I696" s="298"/>
    </row>
    <row r="697">
      <c r="D697" s="298"/>
      <c r="E697" s="298"/>
      <c r="F697" s="298"/>
      <c r="G697" s="298"/>
      <c r="H697" s="298"/>
      <c r="I697" s="298"/>
    </row>
    <row r="698">
      <c r="D698" s="298"/>
      <c r="E698" s="298"/>
      <c r="F698" s="298"/>
      <c r="G698" s="298"/>
      <c r="H698" s="298"/>
      <c r="I698" s="298"/>
    </row>
    <row r="699">
      <c r="D699" s="298"/>
      <c r="E699" s="298"/>
      <c r="F699" s="298"/>
      <c r="G699" s="298"/>
      <c r="H699" s="298"/>
      <c r="I699" s="298"/>
    </row>
    <row r="700">
      <c r="D700" s="298"/>
      <c r="E700" s="298"/>
      <c r="F700" s="298"/>
      <c r="G700" s="298"/>
      <c r="H700" s="298"/>
      <c r="I700" s="298"/>
    </row>
    <row r="701">
      <c r="D701" s="298"/>
      <c r="E701" s="298"/>
      <c r="F701" s="298"/>
      <c r="G701" s="298"/>
      <c r="H701" s="298"/>
      <c r="I701" s="298"/>
    </row>
    <row r="702">
      <c r="D702" s="298"/>
      <c r="E702" s="298"/>
      <c r="F702" s="298"/>
      <c r="G702" s="298"/>
      <c r="H702" s="298"/>
      <c r="I702" s="298"/>
    </row>
    <row r="703">
      <c r="D703" s="298"/>
      <c r="E703" s="298"/>
      <c r="F703" s="298"/>
      <c r="G703" s="298"/>
      <c r="H703" s="298"/>
      <c r="I703" s="298"/>
    </row>
    <row r="704">
      <c r="D704" s="298"/>
      <c r="E704" s="298"/>
      <c r="F704" s="298"/>
      <c r="G704" s="298"/>
      <c r="H704" s="298"/>
      <c r="I704" s="298"/>
    </row>
    <row r="705">
      <c r="D705" s="298"/>
      <c r="E705" s="298"/>
      <c r="F705" s="298"/>
      <c r="G705" s="298"/>
      <c r="H705" s="298"/>
      <c r="I705" s="298"/>
    </row>
    <row r="706">
      <c r="D706" s="298"/>
      <c r="E706" s="298"/>
      <c r="F706" s="298"/>
      <c r="G706" s="298"/>
      <c r="H706" s="298"/>
      <c r="I706" s="298"/>
    </row>
    <row r="707">
      <c r="D707" s="298"/>
      <c r="E707" s="298"/>
      <c r="F707" s="298"/>
      <c r="G707" s="298"/>
      <c r="H707" s="298"/>
      <c r="I707" s="298"/>
    </row>
    <row r="708">
      <c r="D708" s="298"/>
      <c r="E708" s="298"/>
      <c r="F708" s="298"/>
      <c r="G708" s="298"/>
      <c r="H708" s="298"/>
      <c r="I708" s="298"/>
    </row>
    <row r="709">
      <c r="D709" s="298"/>
      <c r="E709" s="298"/>
      <c r="F709" s="298"/>
      <c r="G709" s="298"/>
      <c r="H709" s="298"/>
      <c r="I709" s="298"/>
    </row>
    <row r="710">
      <c r="D710" s="298"/>
      <c r="E710" s="298"/>
      <c r="F710" s="298"/>
      <c r="G710" s="298"/>
      <c r="H710" s="298"/>
      <c r="I710" s="298"/>
    </row>
    <row r="711">
      <c r="D711" s="298"/>
      <c r="E711" s="298"/>
      <c r="F711" s="298"/>
      <c r="G711" s="298"/>
      <c r="H711" s="298"/>
      <c r="I711" s="298"/>
    </row>
    <row r="712">
      <c r="D712" s="298"/>
      <c r="E712" s="298"/>
      <c r="F712" s="298"/>
      <c r="G712" s="298"/>
      <c r="H712" s="298"/>
      <c r="I712" s="298"/>
    </row>
    <row r="713">
      <c r="D713" s="298"/>
      <c r="E713" s="298"/>
      <c r="F713" s="298"/>
      <c r="G713" s="298"/>
      <c r="H713" s="298"/>
      <c r="I713" s="298"/>
    </row>
    <row r="714">
      <c r="D714" s="298"/>
      <c r="E714" s="298"/>
      <c r="F714" s="298"/>
      <c r="G714" s="298"/>
      <c r="H714" s="298"/>
      <c r="I714" s="298"/>
    </row>
    <row r="715">
      <c r="D715" s="298"/>
      <c r="E715" s="298"/>
      <c r="F715" s="298"/>
      <c r="G715" s="298"/>
      <c r="H715" s="298"/>
      <c r="I715" s="298"/>
    </row>
    <row r="716">
      <c r="D716" s="298"/>
      <c r="E716" s="298"/>
      <c r="F716" s="298"/>
      <c r="G716" s="298"/>
      <c r="H716" s="298"/>
      <c r="I716" s="298"/>
    </row>
    <row r="717">
      <c r="D717" s="298"/>
      <c r="E717" s="298"/>
      <c r="F717" s="298"/>
      <c r="G717" s="298"/>
      <c r="H717" s="298"/>
      <c r="I717" s="298"/>
    </row>
    <row r="718">
      <c r="D718" s="298"/>
      <c r="E718" s="298"/>
      <c r="F718" s="298"/>
      <c r="G718" s="298"/>
      <c r="H718" s="298"/>
      <c r="I718" s="298"/>
    </row>
    <row r="719">
      <c r="D719" s="298"/>
      <c r="E719" s="298"/>
      <c r="F719" s="298"/>
      <c r="G719" s="298"/>
      <c r="H719" s="298"/>
      <c r="I719" s="298"/>
    </row>
    <row r="720">
      <c r="D720" s="298"/>
      <c r="E720" s="298"/>
      <c r="F720" s="298"/>
      <c r="G720" s="298"/>
      <c r="H720" s="298"/>
      <c r="I720" s="298"/>
    </row>
    <row r="721">
      <c r="D721" s="298"/>
      <c r="E721" s="298"/>
      <c r="F721" s="298"/>
      <c r="G721" s="298"/>
      <c r="H721" s="298"/>
      <c r="I721" s="298"/>
    </row>
    <row r="722">
      <c r="D722" s="298"/>
      <c r="E722" s="298"/>
      <c r="F722" s="298"/>
      <c r="G722" s="298"/>
      <c r="H722" s="298"/>
      <c r="I722" s="298"/>
    </row>
    <row r="723">
      <c r="D723" s="298"/>
      <c r="E723" s="298"/>
      <c r="F723" s="298"/>
      <c r="G723" s="298"/>
      <c r="H723" s="298"/>
      <c r="I723" s="298"/>
    </row>
    <row r="724">
      <c r="D724" s="298"/>
      <c r="E724" s="298"/>
      <c r="F724" s="298"/>
      <c r="G724" s="298"/>
      <c r="H724" s="298"/>
      <c r="I724" s="298"/>
    </row>
    <row r="725">
      <c r="D725" s="298"/>
      <c r="E725" s="298"/>
      <c r="F725" s="298"/>
      <c r="G725" s="298"/>
      <c r="H725" s="298"/>
      <c r="I725" s="298"/>
    </row>
    <row r="726">
      <c r="D726" s="298"/>
      <c r="E726" s="298"/>
      <c r="F726" s="298"/>
      <c r="G726" s="298"/>
      <c r="H726" s="298"/>
      <c r="I726" s="298"/>
    </row>
    <row r="727">
      <c r="D727" s="298"/>
      <c r="E727" s="298"/>
      <c r="F727" s="298"/>
      <c r="G727" s="298"/>
      <c r="H727" s="298"/>
      <c r="I727" s="298"/>
    </row>
    <row r="728">
      <c r="D728" s="298"/>
      <c r="E728" s="298"/>
      <c r="F728" s="298"/>
      <c r="G728" s="298"/>
      <c r="H728" s="298"/>
      <c r="I728" s="298"/>
    </row>
    <row r="729">
      <c r="D729" s="298"/>
      <c r="E729" s="298"/>
      <c r="F729" s="298"/>
      <c r="G729" s="298"/>
      <c r="H729" s="298"/>
      <c r="I729" s="298"/>
    </row>
    <row r="730">
      <c r="D730" s="298"/>
      <c r="E730" s="298"/>
      <c r="F730" s="298"/>
      <c r="G730" s="298"/>
      <c r="H730" s="298"/>
      <c r="I730" s="298"/>
    </row>
    <row r="731">
      <c r="D731" s="298"/>
      <c r="E731" s="298"/>
      <c r="F731" s="298"/>
      <c r="G731" s="298"/>
      <c r="H731" s="298"/>
      <c r="I731" s="298"/>
    </row>
    <row r="732">
      <c r="D732" s="298"/>
      <c r="E732" s="298"/>
      <c r="F732" s="298"/>
      <c r="G732" s="298"/>
      <c r="H732" s="298"/>
      <c r="I732" s="298"/>
    </row>
    <row r="733">
      <c r="D733" s="298"/>
      <c r="E733" s="298"/>
      <c r="F733" s="298"/>
      <c r="G733" s="298"/>
      <c r="H733" s="298"/>
      <c r="I733" s="298"/>
    </row>
    <row r="734">
      <c r="D734" s="298"/>
      <c r="E734" s="298"/>
      <c r="F734" s="298"/>
      <c r="G734" s="298"/>
      <c r="H734" s="298"/>
      <c r="I734" s="298"/>
    </row>
    <row r="735">
      <c r="D735" s="298"/>
      <c r="E735" s="298"/>
      <c r="F735" s="298"/>
      <c r="G735" s="298"/>
      <c r="H735" s="298"/>
      <c r="I735" s="298"/>
    </row>
    <row r="736">
      <c r="D736" s="298"/>
      <c r="E736" s="298"/>
      <c r="F736" s="298"/>
      <c r="G736" s="298"/>
      <c r="H736" s="298"/>
      <c r="I736" s="298"/>
    </row>
    <row r="737">
      <c r="D737" s="298"/>
      <c r="E737" s="298"/>
      <c r="F737" s="298"/>
      <c r="G737" s="298"/>
      <c r="H737" s="298"/>
      <c r="I737" s="298"/>
    </row>
    <row r="738">
      <c r="D738" s="298"/>
      <c r="E738" s="298"/>
      <c r="F738" s="298"/>
      <c r="G738" s="298"/>
      <c r="H738" s="298"/>
      <c r="I738" s="298"/>
    </row>
    <row r="739">
      <c r="D739" s="298"/>
      <c r="E739" s="298"/>
      <c r="F739" s="298"/>
      <c r="G739" s="298"/>
      <c r="H739" s="298"/>
      <c r="I739" s="298"/>
    </row>
    <row r="740">
      <c r="D740" s="298"/>
      <c r="E740" s="298"/>
      <c r="F740" s="298"/>
      <c r="G740" s="298"/>
      <c r="H740" s="298"/>
      <c r="I740" s="298"/>
    </row>
    <row r="741">
      <c r="D741" s="298"/>
      <c r="E741" s="298"/>
      <c r="F741" s="298"/>
      <c r="G741" s="298"/>
      <c r="H741" s="298"/>
      <c r="I741" s="298"/>
    </row>
    <row r="742">
      <c r="D742" s="298"/>
      <c r="E742" s="298"/>
      <c r="F742" s="298"/>
      <c r="G742" s="298"/>
      <c r="H742" s="298"/>
      <c r="I742" s="298"/>
    </row>
    <row r="743">
      <c r="D743" s="298"/>
      <c r="E743" s="298"/>
      <c r="F743" s="298"/>
      <c r="G743" s="298"/>
      <c r="H743" s="298"/>
      <c r="I743" s="298"/>
    </row>
    <row r="744">
      <c r="D744" s="298"/>
      <c r="E744" s="298"/>
      <c r="F744" s="298"/>
      <c r="G744" s="298"/>
      <c r="H744" s="298"/>
      <c r="I744" s="298"/>
    </row>
    <row r="745">
      <c r="D745" s="298"/>
      <c r="E745" s="298"/>
      <c r="F745" s="298"/>
      <c r="G745" s="298"/>
      <c r="H745" s="298"/>
      <c r="I745" s="298"/>
    </row>
    <row r="746">
      <c r="D746" s="298"/>
      <c r="E746" s="298"/>
      <c r="F746" s="298"/>
      <c r="G746" s="298"/>
      <c r="H746" s="298"/>
      <c r="I746" s="298"/>
    </row>
    <row r="747">
      <c r="D747" s="298"/>
      <c r="E747" s="298"/>
      <c r="F747" s="298"/>
      <c r="G747" s="298"/>
      <c r="H747" s="298"/>
      <c r="I747" s="298"/>
    </row>
    <row r="748">
      <c r="D748" s="298"/>
      <c r="E748" s="298"/>
      <c r="F748" s="298"/>
      <c r="G748" s="298"/>
      <c r="H748" s="298"/>
      <c r="I748" s="298"/>
    </row>
    <row r="749">
      <c r="D749" s="298"/>
      <c r="E749" s="298"/>
      <c r="F749" s="298"/>
      <c r="G749" s="298"/>
      <c r="H749" s="298"/>
      <c r="I749" s="298"/>
    </row>
    <row r="750">
      <c r="D750" s="298"/>
      <c r="E750" s="298"/>
      <c r="F750" s="298"/>
      <c r="G750" s="298"/>
      <c r="H750" s="298"/>
      <c r="I750" s="298"/>
    </row>
    <row r="751">
      <c r="D751" s="298"/>
      <c r="E751" s="298"/>
      <c r="F751" s="298"/>
      <c r="G751" s="298"/>
      <c r="H751" s="298"/>
      <c r="I751" s="298"/>
    </row>
    <row r="752">
      <c r="D752" s="298"/>
      <c r="E752" s="298"/>
      <c r="F752" s="298"/>
      <c r="G752" s="298"/>
      <c r="H752" s="298"/>
      <c r="I752" s="298"/>
    </row>
    <row r="753">
      <c r="D753" s="298"/>
      <c r="E753" s="298"/>
      <c r="F753" s="298"/>
      <c r="G753" s="298"/>
      <c r="H753" s="298"/>
      <c r="I753" s="298"/>
    </row>
    <row r="754">
      <c r="D754" s="298"/>
      <c r="E754" s="298"/>
      <c r="F754" s="298"/>
      <c r="G754" s="298"/>
      <c r="H754" s="298"/>
      <c r="I754" s="298"/>
    </row>
    <row r="755">
      <c r="D755" s="298"/>
      <c r="E755" s="298"/>
      <c r="F755" s="298"/>
      <c r="G755" s="298"/>
      <c r="H755" s="298"/>
      <c r="I755" s="298"/>
    </row>
    <row r="756">
      <c r="D756" s="298"/>
      <c r="E756" s="298"/>
      <c r="F756" s="298"/>
      <c r="G756" s="298"/>
      <c r="H756" s="298"/>
      <c r="I756" s="298"/>
    </row>
    <row r="757">
      <c r="D757" s="298"/>
      <c r="E757" s="298"/>
      <c r="F757" s="298"/>
      <c r="G757" s="298"/>
      <c r="H757" s="298"/>
      <c r="I757" s="298"/>
    </row>
    <row r="758">
      <c r="D758" s="298"/>
      <c r="E758" s="298"/>
      <c r="F758" s="298"/>
      <c r="G758" s="298"/>
      <c r="H758" s="298"/>
      <c r="I758" s="298"/>
    </row>
    <row r="759">
      <c r="D759" s="298"/>
      <c r="E759" s="298"/>
      <c r="F759" s="298"/>
      <c r="G759" s="298"/>
      <c r="H759" s="298"/>
      <c r="I759" s="298"/>
    </row>
    <row r="760">
      <c r="D760" s="298"/>
      <c r="E760" s="298"/>
      <c r="F760" s="298"/>
      <c r="G760" s="298"/>
      <c r="H760" s="298"/>
      <c r="I760" s="298"/>
    </row>
    <row r="761">
      <c r="D761" s="298"/>
      <c r="E761" s="298"/>
      <c r="F761" s="298"/>
      <c r="G761" s="298"/>
      <c r="H761" s="298"/>
      <c r="I761" s="298"/>
    </row>
    <row r="762">
      <c r="D762" s="298"/>
      <c r="E762" s="298"/>
      <c r="F762" s="298"/>
      <c r="G762" s="298"/>
      <c r="H762" s="298"/>
      <c r="I762" s="298"/>
    </row>
    <row r="763">
      <c r="D763" s="298"/>
      <c r="E763" s="298"/>
      <c r="F763" s="298"/>
      <c r="G763" s="298"/>
      <c r="H763" s="298"/>
      <c r="I763" s="298"/>
    </row>
    <row r="764">
      <c r="D764" s="298"/>
      <c r="E764" s="298"/>
      <c r="F764" s="298"/>
      <c r="G764" s="298"/>
      <c r="H764" s="298"/>
      <c r="I764" s="298"/>
    </row>
    <row r="765">
      <c r="D765" s="298"/>
      <c r="E765" s="298"/>
      <c r="F765" s="298"/>
      <c r="G765" s="298"/>
      <c r="H765" s="298"/>
      <c r="I765" s="298"/>
    </row>
    <row r="766">
      <c r="D766" s="298"/>
      <c r="E766" s="298"/>
      <c r="F766" s="298"/>
      <c r="G766" s="298"/>
      <c r="H766" s="298"/>
      <c r="I766" s="298"/>
    </row>
    <row r="767">
      <c r="D767" s="298"/>
      <c r="E767" s="298"/>
      <c r="F767" s="298"/>
      <c r="G767" s="298"/>
      <c r="H767" s="298"/>
      <c r="I767" s="298"/>
    </row>
    <row r="768">
      <c r="D768" s="298"/>
      <c r="E768" s="298"/>
      <c r="F768" s="298"/>
      <c r="G768" s="298"/>
      <c r="H768" s="298"/>
      <c r="I768" s="298"/>
    </row>
    <row r="769">
      <c r="D769" s="298"/>
      <c r="E769" s="298"/>
      <c r="F769" s="298"/>
      <c r="G769" s="298"/>
      <c r="H769" s="298"/>
      <c r="I769" s="298"/>
    </row>
  </sheetData>
  <mergeCells count="302">
    <mergeCell ref="D44:H44"/>
    <mergeCell ref="G45:H45"/>
    <mergeCell ref="G46:H46"/>
    <mergeCell ref="G47:H47"/>
    <mergeCell ref="G48:H48"/>
    <mergeCell ref="E49:H49"/>
    <mergeCell ref="E50:H50"/>
    <mergeCell ref="E51:F51"/>
    <mergeCell ref="E52:F52"/>
    <mergeCell ref="E53:F53"/>
    <mergeCell ref="D54:H54"/>
    <mergeCell ref="G55:H55"/>
    <mergeCell ref="G56:H56"/>
    <mergeCell ref="G57:H57"/>
    <mergeCell ref="C2:I2"/>
    <mergeCell ref="D3:H3"/>
    <mergeCell ref="D4:H4"/>
    <mergeCell ref="G5:H5"/>
    <mergeCell ref="G6:H6"/>
    <mergeCell ref="G7:H7"/>
    <mergeCell ref="G8:H8"/>
    <mergeCell ref="E9:H9"/>
    <mergeCell ref="E10:H10"/>
    <mergeCell ref="E11:F11"/>
    <mergeCell ref="E12:F12"/>
    <mergeCell ref="E13:F13"/>
    <mergeCell ref="D14:H14"/>
    <mergeCell ref="G15:H15"/>
    <mergeCell ref="G16:H16"/>
    <mergeCell ref="G17:H17"/>
    <mergeCell ref="G18:H18"/>
    <mergeCell ref="E19:H19"/>
    <mergeCell ref="E20:H20"/>
    <mergeCell ref="E21:F21"/>
    <mergeCell ref="E22:F22"/>
    <mergeCell ref="E23:F23"/>
    <mergeCell ref="D24:H24"/>
    <mergeCell ref="G25:H25"/>
    <mergeCell ref="G26:H26"/>
    <mergeCell ref="G27:H27"/>
    <mergeCell ref="G28:H28"/>
    <mergeCell ref="E29:H29"/>
    <mergeCell ref="E30:H30"/>
    <mergeCell ref="E31:F31"/>
    <mergeCell ref="E32:F32"/>
    <mergeCell ref="E33:F33"/>
    <mergeCell ref="D34:H34"/>
    <mergeCell ref="G35:H35"/>
    <mergeCell ref="G36:H36"/>
    <mergeCell ref="G37:H37"/>
    <mergeCell ref="G38:H38"/>
    <mergeCell ref="E39:H39"/>
    <mergeCell ref="E40:H40"/>
    <mergeCell ref="E41:F41"/>
    <mergeCell ref="E42:F42"/>
    <mergeCell ref="E43:F43"/>
    <mergeCell ref="G58:H58"/>
    <mergeCell ref="E59:H59"/>
    <mergeCell ref="E60:H60"/>
    <mergeCell ref="E61:F61"/>
    <mergeCell ref="E62:F62"/>
    <mergeCell ref="E63:F63"/>
    <mergeCell ref="D64:H64"/>
    <mergeCell ref="G65:H65"/>
    <mergeCell ref="G66:H66"/>
    <mergeCell ref="G67:H67"/>
    <mergeCell ref="G68:H68"/>
    <mergeCell ref="E69:H69"/>
    <mergeCell ref="E70:H70"/>
    <mergeCell ref="E71:F71"/>
    <mergeCell ref="E72:F72"/>
    <mergeCell ref="E73:F73"/>
    <mergeCell ref="D74:H74"/>
    <mergeCell ref="G75:H75"/>
    <mergeCell ref="G76:H76"/>
    <mergeCell ref="G77:H77"/>
    <mergeCell ref="G78:H78"/>
    <mergeCell ref="E79:H79"/>
    <mergeCell ref="E80:H80"/>
    <mergeCell ref="E81:F81"/>
    <mergeCell ref="E82:F82"/>
    <mergeCell ref="E83:F83"/>
    <mergeCell ref="D84:H84"/>
    <mergeCell ref="G85:H85"/>
    <mergeCell ref="G86:H86"/>
    <mergeCell ref="G87:H87"/>
    <mergeCell ref="G88:H88"/>
    <mergeCell ref="E89:H89"/>
    <mergeCell ref="E90:H90"/>
    <mergeCell ref="E91:F91"/>
    <mergeCell ref="E92:F92"/>
    <mergeCell ref="E93:F93"/>
    <mergeCell ref="D94:H94"/>
    <mergeCell ref="G95:H95"/>
    <mergeCell ref="G96:H96"/>
    <mergeCell ref="G97:H97"/>
    <mergeCell ref="G98:H98"/>
    <mergeCell ref="E99:H99"/>
    <mergeCell ref="E100:H100"/>
    <mergeCell ref="E101:F101"/>
    <mergeCell ref="E102:F102"/>
    <mergeCell ref="E103:F103"/>
    <mergeCell ref="D104:H104"/>
    <mergeCell ref="G105:H105"/>
    <mergeCell ref="G106:H106"/>
    <mergeCell ref="G107:H107"/>
    <mergeCell ref="G108:H108"/>
    <mergeCell ref="E109:H109"/>
    <mergeCell ref="E110:H110"/>
    <mergeCell ref="E111:F111"/>
    <mergeCell ref="E112:F112"/>
    <mergeCell ref="E113:F113"/>
    <mergeCell ref="D114:H114"/>
    <mergeCell ref="G115:H115"/>
    <mergeCell ref="G116:H116"/>
    <mergeCell ref="G117:H117"/>
    <mergeCell ref="G118:H118"/>
    <mergeCell ref="E119:H119"/>
    <mergeCell ref="E120:H120"/>
    <mergeCell ref="E121:F121"/>
    <mergeCell ref="E122:F122"/>
    <mergeCell ref="E123:F123"/>
    <mergeCell ref="D124:H124"/>
    <mergeCell ref="G125:H125"/>
    <mergeCell ref="G126:H126"/>
    <mergeCell ref="G127:H127"/>
    <mergeCell ref="G128:H128"/>
    <mergeCell ref="E129:H129"/>
    <mergeCell ref="E130:H130"/>
    <mergeCell ref="E131:F131"/>
    <mergeCell ref="E132:F132"/>
    <mergeCell ref="E133:F133"/>
    <mergeCell ref="D134:H134"/>
    <mergeCell ref="G135:H135"/>
    <mergeCell ref="G136:H136"/>
    <mergeCell ref="G137:H137"/>
    <mergeCell ref="G138:H138"/>
    <mergeCell ref="E139:H139"/>
    <mergeCell ref="E140:H140"/>
    <mergeCell ref="E141:F141"/>
    <mergeCell ref="E142:F142"/>
    <mergeCell ref="E143:F143"/>
    <mergeCell ref="D144:H144"/>
    <mergeCell ref="G145:H145"/>
    <mergeCell ref="G146:H146"/>
    <mergeCell ref="G147:H147"/>
    <mergeCell ref="G148:H148"/>
    <mergeCell ref="E149:H149"/>
    <mergeCell ref="E150:H150"/>
    <mergeCell ref="E151:F151"/>
    <mergeCell ref="E152:F152"/>
    <mergeCell ref="E153:F153"/>
    <mergeCell ref="D154:H154"/>
    <mergeCell ref="G155:H155"/>
    <mergeCell ref="G156:H156"/>
    <mergeCell ref="G157:H157"/>
    <mergeCell ref="G158:H158"/>
    <mergeCell ref="E159:H159"/>
    <mergeCell ref="E160:H160"/>
    <mergeCell ref="E161:F161"/>
    <mergeCell ref="E162:F162"/>
    <mergeCell ref="E163:F163"/>
    <mergeCell ref="D164:H164"/>
    <mergeCell ref="G165:H165"/>
    <mergeCell ref="G166:H166"/>
    <mergeCell ref="G167:H167"/>
    <mergeCell ref="G168:H168"/>
    <mergeCell ref="E169:H169"/>
    <mergeCell ref="E170:H170"/>
    <mergeCell ref="E171:F171"/>
    <mergeCell ref="E172:F172"/>
    <mergeCell ref="E173:F173"/>
    <mergeCell ref="D174:H174"/>
    <mergeCell ref="G175:H175"/>
    <mergeCell ref="G176:H176"/>
    <mergeCell ref="G177:H177"/>
    <mergeCell ref="G178:H178"/>
    <mergeCell ref="E179:H179"/>
    <mergeCell ref="E180:H180"/>
    <mergeCell ref="E181:F181"/>
    <mergeCell ref="E182:F182"/>
    <mergeCell ref="E183:F183"/>
    <mergeCell ref="D184:H184"/>
    <mergeCell ref="G185:H185"/>
    <mergeCell ref="G186:H186"/>
    <mergeCell ref="G187:H187"/>
    <mergeCell ref="G188:H188"/>
    <mergeCell ref="E189:H189"/>
    <mergeCell ref="E190:H190"/>
    <mergeCell ref="E191:F191"/>
    <mergeCell ref="E192:F192"/>
    <mergeCell ref="E193:F193"/>
    <mergeCell ref="D194:H194"/>
    <mergeCell ref="G195:H195"/>
    <mergeCell ref="G196:H196"/>
    <mergeCell ref="G197:H197"/>
    <mergeCell ref="G198:H198"/>
    <mergeCell ref="E199:H199"/>
    <mergeCell ref="E200:H200"/>
    <mergeCell ref="E201:F201"/>
    <mergeCell ref="E202:F202"/>
    <mergeCell ref="E203:F203"/>
    <mergeCell ref="D204:H204"/>
    <mergeCell ref="G205:H205"/>
    <mergeCell ref="G206:H206"/>
    <mergeCell ref="G207:H207"/>
    <mergeCell ref="G208:H208"/>
    <mergeCell ref="E209:H209"/>
    <mergeCell ref="E210:H210"/>
    <mergeCell ref="E211:F211"/>
    <mergeCell ref="D254:H254"/>
    <mergeCell ref="G255:H255"/>
    <mergeCell ref="G256:H256"/>
    <mergeCell ref="G257:H257"/>
    <mergeCell ref="G258:H258"/>
    <mergeCell ref="E259:H259"/>
    <mergeCell ref="E260:H260"/>
    <mergeCell ref="E261:F261"/>
    <mergeCell ref="E262:F262"/>
    <mergeCell ref="E263:F263"/>
    <mergeCell ref="D264:H264"/>
    <mergeCell ref="G265:H265"/>
    <mergeCell ref="G266:H266"/>
    <mergeCell ref="G267:H267"/>
    <mergeCell ref="G275:H275"/>
    <mergeCell ref="G276:H276"/>
    <mergeCell ref="G277:H277"/>
    <mergeCell ref="G278:H278"/>
    <mergeCell ref="E279:H279"/>
    <mergeCell ref="E280:H280"/>
    <mergeCell ref="E281:F281"/>
    <mergeCell ref="E282:F282"/>
    <mergeCell ref="E283:F283"/>
    <mergeCell ref="D284:H284"/>
    <mergeCell ref="G285:H285"/>
    <mergeCell ref="G286:H286"/>
    <mergeCell ref="G287:H287"/>
    <mergeCell ref="G288:H288"/>
    <mergeCell ref="G296:H296"/>
    <mergeCell ref="G297:H297"/>
    <mergeCell ref="G298:H298"/>
    <mergeCell ref="E299:H299"/>
    <mergeCell ref="E300:H300"/>
    <mergeCell ref="E301:F301"/>
    <mergeCell ref="E302:F302"/>
    <mergeCell ref="E303:F303"/>
    <mergeCell ref="E289:H289"/>
    <mergeCell ref="E290:H290"/>
    <mergeCell ref="E291:F291"/>
    <mergeCell ref="E292:F292"/>
    <mergeCell ref="E293:F293"/>
    <mergeCell ref="D294:H294"/>
    <mergeCell ref="G295:H295"/>
    <mergeCell ref="E212:F212"/>
    <mergeCell ref="E213:F213"/>
    <mergeCell ref="D214:H214"/>
    <mergeCell ref="G215:H215"/>
    <mergeCell ref="G216:H216"/>
    <mergeCell ref="G217:H217"/>
    <mergeCell ref="G218:H218"/>
    <mergeCell ref="E219:H219"/>
    <mergeCell ref="E220:H220"/>
    <mergeCell ref="E221:F221"/>
    <mergeCell ref="E222:F222"/>
    <mergeCell ref="E223:F223"/>
    <mergeCell ref="D224:H224"/>
    <mergeCell ref="G225:H225"/>
    <mergeCell ref="G226:H226"/>
    <mergeCell ref="G227:H227"/>
    <mergeCell ref="G228:H228"/>
    <mergeCell ref="E229:H229"/>
    <mergeCell ref="E230:H230"/>
    <mergeCell ref="E231:F231"/>
    <mergeCell ref="E232:F232"/>
    <mergeCell ref="E233:F233"/>
    <mergeCell ref="D234:H234"/>
    <mergeCell ref="G235:H235"/>
    <mergeCell ref="G236:H236"/>
    <mergeCell ref="G237:H237"/>
    <mergeCell ref="G238:H238"/>
    <mergeCell ref="E239:H239"/>
    <mergeCell ref="E240:H240"/>
    <mergeCell ref="E241:F241"/>
    <mergeCell ref="E242:F242"/>
    <mergeCell ref="E243:F243"/>
    <mergeCell ref="D244:H244"/>
    <mergeCell ref="G245:H245"/>
    <mergeCell ref="G246:H246"/>
    <mergeCell ref="G247:H247"/>
    <mergeCell ref="G248:H248"/>
    <mergeCell ref="E249:H249"/>
    <mergeCell ref="E250:H250"/>
    <mergeCell ref="E251:F251"/>
    <mergeCell ref="E252:F252"/>
    <mergeCell ref="E253:F253"/>
    <mergeCell ref="G268:H268"/>
    <mergeCell ref="E269:H269"/>
    <mergeCell ref="E270:H270"/>
    <mergeCell ref="E271:F271"/>
    <mergeCell ref="E272:F272"/>
    <mergeCell ref="E273:F273"/>
    <mergeCell ref="D274:H274"/>
  </mergeCells>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4" priority="1" operator="equal">
      <formula>"A"</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5" priority="2" operator="equal">
      <formula>"B"</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6" priority="3" operator="equal">
      <formula>"C1"</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7" priority="4" operator="equal">
      <formula>"C2"</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8" priority="5" operator="equal">
      <formula>"D"</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9" priority="6" operator="equal">
      <formula>"R"</formula>
    </cfRule>
  </conditionalFormatting>
  <conditionalFormatting sqref="D5:E8 D15:D22 E15:E18 D25:D32 E25:E28 D35:D42 E35:E38 D45:D52 E45:E48 D55:D62 E55:E58 D65:D72 E65:E68 D75:D82 E75:E78 D85:D92 E85:E88 D95:D102 E95:E98 D105:D112 E105:E108 D115:D122 E115:E118 D125:D132 E125:E128 D135:D142 E135:E138 D145:D152 E145:E148 D155:D162 E155:E158 D165:D172 E165:E168 D175:D182 E175:E178 D185:D192 E185:E188 D195:D202 E195:E198 D205:D212 E205:E208 D215:D222 E215:E218 D225:D232 E225:E228 D235:D242 E235:E238 D245:D252 E245:E248 D255:D262 E255:E258 D265:D272 E265:E268 D275:D282 E275:E278 D285:D292 E285:E288 D295:D302 E295:E298">
    <cfRule type="cellIs" dxfId="10" priority="7" operator="equal">
      <formula>"N"</formula>
    </cfRule>
  </conditionalFormatting>
  <printOptions gridLines="1" horizontalCentered="1"/>
  <pageMargins bottom="0.75" footer="0.0" header="0.0" left="0.7" right="0.7" top="0.75"/>
  <pageSetup fitToHeight="0" paperSize="9" cellComments="atEnd" orientation="portrait" pageOrder="overThenDown"/>
  <drawing r:id="rId1"/>
</worksheet>
</file>